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commentsmeta4"/>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4"/>
    <sheet state="visible" name="別紙様式2-1 計画書_総括表" sheetId="2" r:id="rId5"/>
    <sheet state="visible" name="別紙様式2-2（４・５月分）" sheetId="3" r:id="rId6"/>
    <sheet state="visible" name="別紙様式2-3（６月以降分）" sheetId="4" r:id="rId7"/>
    <sheet state="visible" name="別紙様式2-4（年度内の区分変更がある場合に記入）" sheetId="5" r:id="rId8"/>
    <sheet state="hidden" name="【参考】数式用" sheetId="6" r:id="rId9"/>
    <sheet state="hidden" name="【参考】数式用2" sheetId="7" r:id="rId10"/>
  </sheets>
  <definedNames>
    <definedName name="群馬県">'【参考】数式用2'!$D$484:$D$518</definedName>
    <definedName name="茨城県">'【参考】数式用2'!$D$415:$D$458</definedName>
    <definedName name="沖縄県">'【参考】数式用2'!$D$1709:$D$1749</definedName>
    <definedName name="富山県">'【参考】数式用2'!$D$761:$D$775</definedName>
    <definedName name="奈良県">'【参考】数式用2'!$D$1205:$D$1243</definedName>
    <definedName name="居宅介護">'【参考】数式用'!$AF$5</definedName>
    <definedName name="熊本県">'【参考】数式用2'!$D$1577:$D$1621</definedName>
    <definedName name="埼玉県">'【参考】数式用2'!$D$519:$D$581</definedName>
    <definedName name="就労移行支援">'【参考】数式用'!$AF$17</definedName>
    <definedName name="就労定着支援">'【参考】数式用'!$AF$20</definedName>
    <definedName name="重度障害者等包括支援">'【参考】数式用'!$AF$9</definedName>
    <definedName name="宮城県">'【参考】数式用2'!$D$261:$D$295</definedName>
    <definedName name="山形県">'【参考】数式用2'!$D$321:$D$355</definedName>
    <definedName name="生活介護">'【参考】数式用'!$AF$10</definedName>
    <definedName name="同行援護">'【参考】数式用'!$AF$7</definedName>
    <definedName name="秋田県">'【参考】数式用2'!$D$296:$D$320</definedName>
    <definedName name="山口県">'【参考】数式用2'!$D$1362:$D$1380</definedName>
    <definedName name="滋賀県">'【参考】数式用2'!$D$1076:$D$1094</definedName>
    <definedName name="福岡県">'【参考】数式用2'!$D$1476:$D$1535</definedName>
    <definedName name="兵庫県">'【参考】数式用2'!$D$1164:$D$1204</definedName>
    <definedName name="東京都">'【参考】数式用2'!$D$636:$D$697</definedName>
    <definedName name="福祉型障害児入所施設">'【参考】数式用'!$AF$30</definedName>
    <definedName name="大阪府">'【参考】数式用2'!$D$1121:$D$1163</definedName>
    <definedName name="医療型障害児入所施設">'【参考】数式用'!$AF$31</definedName>
    <definedName name="長野県">'【参考】数式用2'!$D$839:$D$915</definedName>
    <definedName name="高知県">'【参考】数式用2'!$D$1442:$D$1475</definedName>
    <definedName name="共同生活援助_外部サービス利用型">'【参考】数式用'!$AF$24</definedName>
    <definedName name="共同生活援助_日中サービス支援型">'【参考】数式用'!$AF$23</definedName>
    <definedName name="医療型児童発達支援">'【参考】数式用'!$AF$26</definedName>
    <definedName name="愛知県">'【参考】数式用2'!$D$993:$D$1046</definedName>
    <definedName name="障害者支援施設_自立訓練_生活訓練">'【参考】数式用'!$AF$34</definedName>
    <definedName name="愛媛県">'【参考】数式用2'!$D$1422:$D$1441</definedName>
    <definedName name="香川県">'【参考】数式用2'!$D$1405:$D$1421</definedName>
    <definedName name="就労継続支援Ｂ型">'【参考】数式用'!$AF$19</definedName>
    <definedName name="北海道">'【参考】数式用2'!$D$3:$D$187</definedName>
    <definedName name="障害者支援施設_就労継続支援Ａ型">'【参考】数式用'!$AF$36</definedName>
    <definedName name="岩手県">'【参考】数式用2'!$D$228:$D$260</definedName>
    <definedName name="重度訪問介護">'【参考】数式用'!$AF$6</definedName>
    <definedName name="山梨県">'【参考】数式用2'!$D$812:$D$838</definedName>
    <definedName name="宮崎県">'【参考】数式用2'!$D$1640:$D$1665</definedName>
    <definedName name="居宅訪問型児童発達支援">'【参考】数式用'!$AF$28</definedName>
    <definedName name="療養介護">'【参考】数式用'!$AF$13</definedName>
    <definedName name="静岡県">'【参考】数式用2'!$D$958:$D$992</definedName>
    <definedName name="京都府">'【参考】数式用2'!$D$1095:$D$1120</definedName>
    <definedName name="島根県">'【参考】数式用2'!$D$1293:$D$1311</definedName>
    <definedName name="佐賀県">'【参考】数式用2'!$D$1536:$D$1555</definedName>
    <definedName name="三重県">'【参考】数式用2'!$D$1047:$D$1075</definedName>
    <definedName name="福島県">'【参考】数式用2'!$D$356:$D$414</definedName>
    <definedName name="大分県">'【参考】数式用2'!$D$1622:$D$1639</definedName>
    <definedName name="鹿児島県">'【参考】数式用2'!$D$1666:$D$1708</definedName>
    <definedName name="新潟県">'【参考】数式用2'!$D$731:$D$760</definedName>
    <definedName name="長崎県">'【参考】数式用2'!$D$1556:$D$1576</definedName>
    <definedName name="神奈川県">'【参考】数式用2'!$D$698:$D$730</definedName>
    <definedName name="行動援護">'【参考】数式用'!$AF$8</definedName>
    <definedName name="障害者支援施設_就労移行支援">'【参考】数式用'!$AF$35</definedName>
    <definedName name="鳥取県">'【参考】数式用2'!$D$1274:$D$1292</definedName>
    <definedName name="岡山県">'【参考】数式用2'!$D$1312:$D$1338</definedName>
    <definedName name="広島県">'【参考】数式用2'!$D$1339:$D$1361</definedName>
    <definedName name="サービス名">'【参考】数式用'!$A$5:$A$37</definedName>
    <definedName name="児童発達支援">'【参考】数式用'!$AF$25</definedName>
    <definedName name="岐阜県">'【参考】数式用2'!$D$916:$D$957</definedName>
    <definedName name="障害者支援施設_生活介護">'【参考】数式用'!$AF$32</definedName>
    <definedName name="就労選択支援">'【参考】数式用'!$AF$16</definedName>
    <definedName name="障害者支援施設_自立訓練_機能訓練">'【参考】数式用'!$AF$33</definedName>
    <definedName name="千葉県">'【参考】数式用2'!$D$582:$D$635</definedName>
    <definedName name="青森県">'【参考】数式用2'!$D$188:$D$227</definedName>
    <definedName name="放課後等デイサービス">'【参考】数式用'!$AF$27</definedName>
    <definedName name="障害者支援施設_就労継続支援Ｂ型">'【参考】数式用'!$AF$37</definedName>
    <definedName name="保育所等訪問支援">'【参考】数式用'!$AF$29</definedName>
    <definedName name="福井県">'【参考】数式用2'!$D$795:$D$811</definedName>
    <definedName name="栃木県">'【参考】数式用2'!$D$459:$D$483</definedName>
    <definedName name="就労継続支援Ａ型">'【参考】数式用'!$AF$18</definedName>
    <definedName name="共同生活援助_介護サービス包括型">'【参考】数式用'!$AF$22</definedName>
    <definedName name="自立生活援助">'【参考】数式用'!$AF$21</definedName>
    <definedName name="短期入所">'【参考】数式用'!$AF$12</definedName>
    <definedName name="石川県">'【参考】数式用2'!$D$776:$D$794</definedName>
    <definedName name="自立訓練_機能訓練">'【参考】数式用'!$AF$14</definedName>
    <definedName name="自立訓練_生活訓練">'【参考】数式用'!$AF$15</definedName>
    <definedName name="施設入所支援">'【参考】数式用'!$AF$11</definedName>
    <definedName name="和歌山県">'【参考】数式用2'!$D$1244:$D$1273</definedName>
    <definedName name="徳島県">'【参考】数式用2'!$D$1381:$D$1404</definedName>
    <definedName hidden="1" localSheetId="2" name="_xlnm._FilterDatabase">'別紙様式2-2（４・５月分）'!$A$13:$AX$313</definedName>
    <definedName hidden="1" localSheetId="3" name="_xlnm._FilterDatabase">'別紙様式2-3（６月以降分）'!$A$13:$BK$413</definedName>
    <definedName hidden="1" localSheetId="4" name="_xlnm._FilterDatabase">'別紙様式2-4（年度内の区分変更がある場合に記入）'!$A$13:$BG$414</definedName>
  </definedNames>
  <calcPr/>
  <extLst>
    <ext uri="GoogleSheetsCustomDataVersion2">
      <go:sheetsCustomData xmlns:go="http://customooxmlschemas.google.com/" r:id="rId11" roundtripDataChecksum="qqacxpO8XJDC6yejnJH+v81ZwsmuFq/6nC2uAALSpgg="/>
    </ext>
  </extLst>
</workbook>
</file>

<file path=xl/comments1.xml><?xml version="1.0" encoding="utf-8"?>
<comments xmlns:r="http://schemas.openxmlformats.org/officeDocument/2006/relationships" xmlns="http://schemas.openxmlformats.org/spreadsheetml/2006/main">
  <authors>
    <author/>
  </authors>
  <commentList>
    <comment authorId="0" ref="Z52">
      <text>
        <t xml:space="preserve">======
ID#AAABJQ1lydM
作成者    (2024-03-28 05:39:00)
新設事業所の場合は、この欄に処遇改善加算等を除く障害福祉サービス等報酬総額の見込みの値を記入し、右側の処遇改善加算等の総額の欄には０を記入してください。</t>
      </text>
    </comment>
    <comment authorId="0" ref="B51">
      <text>
        <t xml:space="preserve">======
ID#AAABJQ1lyc0
作成者    (2024-03-28 05:39:00)
本処遇改善計画書の時点では、一月あたりの金額はあくまで各事業所等において適切な計画を策定するための目安として用いるものであることから、
適切な推計方法であれば、本シートに例示した方法以外の方法（例えば、直近１月の金額を記載する等）による推計も可能です。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text>
    </comment>
    <comment authorId="0" ref="Y52">
      <text>
        <t xml:space="preserve">======
ID#AAABJQ1lyb8
作成者    (2024-03-28 05:39:00)
必ずプルダウンで選択してください。
また、令和６年４月と令和６年５月で算定する加算区分を変更する場合は、
この「基本情報入力シート」で同じ事業所について２行に渡り記入するようにしてください。</t>
      </text>
    </comment>
    <comment authorId="0" ref="C33">
      <text>
        <t xml:space="preserve">======
ID#AAABJQ1lyb0
作成者    (2024-03-28 05:39:00)
提出先ごとに「加算提出先」の欄を変えて提出してください。
この箇所以外では、原則として、提出先ごとに記載内容を変える必要はありません。</t>
      </text>
    </comment>
  </commentList>
  <extLst>
    <ext uri="GoogleSheetsCustomDataVersion2">
      <go:sheetsCustomData xmlns:go="http://customooxmlschemas.google.com/" r:id="rId1" roundtripDataSignature="AMtx7mgynI0zWj6Jft3yM1Cq0fcObXSRQw=="/>
    </ext>
  </extLst>
</comments>
</file>

<file path=xl/comments2.xml><?xml version="1.0" encoding="utf-8"?>
<comments xmlns:r="http://schemas.openxmlformats.org/officeDocument/2006/relationships" xmlns="http://schemas.openxmlformats.org/spreadsheetml/2006/main">
  <authors>
    <author/>
  </authors>
  <commentList>
    <comment authorId="0" ref="Z60">
      <text>
        <t xml:space="preserve">======
ID#AAABJQ1lydY
作成者    (2024-03-28 05:39:00)
別紙様式２－３及び２－４に記入した内容をもとに、令和６年６月以降の10か月分の値が自動で入力されます。</t>
      </text>
    </comment>
    <comment authorId="0" ref="Q19">
      <text>
        <t xml:space="preserve">======
ID#AAABJQ1lydQ
作成者    (2024-03-28 05:39:00)
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text>
    </comment>
    <comment authorId="0" ref="Z81">
      <text>
        <t xml:space="preserve">======
ID#AAABJQ1lyc8
作成者    (2024-03-28 05:39:00)
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text>
    </comment>
    <comment authorId="0" ref="Z85">
      <text>
        <t xml:space="preserve">======
ID#AAABJQ1lyc4
作成者    (2024-03-28 05:39:00)
この金額は、賃金改善期間における基本給等の引上げによる賃金改善の目安となります。
賃金改善額のうち、基本給等の引上げ額がこの金額以上となるようにすることで、
旧ベースアップ等加算の要件を満たしながら賃金改善を行うことができます。</t>
      </text>
    </comment>
    <comment authorId="0" ref="AE189">
      <text>
        <t xml:space="preserve">======
ID#AAABJQ1lycs
作成者    (2024-03-28 05:39:00)
令和７年度に繰り越す額（２（１）①ⅰア）がない場合は、この欄へのチェック（✓）は不要です。</t>
      </text>
    </comment>
    <comment authorId="0" ref="B209">
      <text>
        <t xml:space="preserve">======
ID#AAABJQ1lyck
作成者    (2024-03-28 05:39:00)
空欄が表示される項目は、記入が不要のため、
対応する必要はありません。</t>
      </text>
    </comment>
    <comment authorId="0" ref="Y70">
      <text>
        <t xml:space="preserve">======
ID#AAABJQ1lycg
作成者    (2024-03-28 05:39:00)
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text>
    </comment>
    <comment authorId="0" ref="Q20">
      <text>
        <t xml:space="preserve">======
ID#AAABJQ1lycc
作成者    (2024-03-28 05:39:00)
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text>
    </comment>
    <comment authorId="0" ref="Q22">
      <text>
        <t xml:space="preserve">======
ID#AAABJQ1lycY
作成者    (2024-03-28 05:39:00)
事業者等において推計した加算による賃金改善の見込額を、直接記入してください。
推計の具体的な方法は問いませんが、基本情報入力シートの図を参考に、加算を原資として行う各職員の賃金改善の見込額を積み上げる（足し上げる）などの方法により推計してください。
令和５年度と比較して、職員の賃下げにならないような計画としてください。</t>
      </text>
    </comment>
    <comment authorId="0" ref="AK43">
      <text>
        <t xml:space="preserve">======
ID#AAABJQ1lycM
作成者    (2024-03-28 05:39:00)
原則４月～３月までの連続する期間を記入してください。
ただし、例えば、介護報酬のサービス提供月の２か月遅れで賃金の支払いを行っている場合は、６月～５月までと記入してください。</t>
      </text>
    </comment>
    <comment authorId="0" ref="C40">
      <text>
        <t xml:space="preserve">======
ID#AAABJQ1lycI
作成者    (2024-03-28 05:39:00)
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text>
    </comment>
    <comment authorId="0" ref="Z61">
      <text>
        <t xml:space="preserve">======
ID#AAABJQ1lycE
作成者    (2024-03-28 05:39:00)
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text>
    </comment>
    <comment authorId="0" ref="Q18">
      <text>
        <t xml:space="preserve">======
ID#AAABJQ1lybg
作成者    (2024-03-28 05:39:00)
別紙様式２－２から別紙様式２－４までに記入した内容に基づき、令和６年度の加算の見込額の合計が自動で表示されます。</t>
      </text>
    </comment>
  </commentList>
  <extLst>
    <ext uri="GoogleSheetsCustomDataVersion2">
      <go:sheetsCustomData xmlns:go="http://customooxmlschemas.google.com/" r:id="rId1" roundtripDataSignature="AMtx7mgPoLMJCCuJ7Lh6q/DKBiy4NAJr+A=="/>
    </ext>
  </extLst>
</comments>
</file>

<file path=xl/comments3.xml><?xml version="1.0" encoding="utf-8"?>
<comments xmlns:r="http://schemas.openxmlformats.org/officeDocument/2006/relationships" xmlns="http://schemas.openxmlformats.org/spreadsheetml/2006/main">
  <authors>
    <author/>
  </authors>
  <commentList>
    <comment authorId="0" ref="P13">
      <text>
        <t xml:space="preserve">======
ID#AAABJQ1lydg
作成者    (2024-03-28 05:39:00)
処遇改善加算を取得せずに特定加算・
ベースアップ等加算を取得することはできません。</t>
      </text>
    </comment>
    <comment authorId="0" ref="AL13">
      <text>
        <t xml:space="preserve">======
ID#AAABJQ1lydU
作成者    (2024-03-28 05:39:00)
配置等要件に関する加算がない重度障害者等包括支援、施設入所支援、短期入所、就労定着支援、居宅訪問型児童発達支援、保育所等訪問支援が特定加算Ⅰを取得する場合は、「対象加算なし」を選択してください。</t>
      </text>
    </comment>
    <comment authorId="0" ref="R13">
      <text>
        <t xml:space="preserve">======
ID#AAABJQ1lydI
作成者    (2024-03-28 05:39:00)
各加算の「算定対象月」（通常は４月～５月）を記入してください。
※「賃金改善実施期間」（賃金の支払い方法により、６月～７月となることもある）ではありません。</t>
      </text>
    </comment>
    <comment authorId="0" ref="AK13">
      <text>
        <t xml:space="preserve">======
ID#AAABJQ1lyco
作成者    (2024-03-28 05:39:00)
・当該事業所に従事する経験・技能のある福祉・介護職員のうち月額８万円以上の賃金改善を行った又は改善後の賃金が年額440万円以上となる見込みの者の実人数を記載してください。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text>
    </comment>
    <comment authorId="0" ref="Q13">
      <text>
        <t xml:space="preserve">======
ID#AAABJQ1lyb4
作成者    (2024-03-28 05:39:00)
・令和５年度の加算率と比較して、令和６年４・５月の加算率が低くなっている場合は、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text>
    </comment>
  </commentList>
  <extLst>
    <ext uri="GoogleSheetsCustomDataVersion2">
      <go:sheetsCustomData xmlns:go="http://customooxmlschemas.google.com/" r:id="rId1" roundtripDataSignature="AMtx7mihjXPb2Km3Tpb4VO17mnp6pufbmw=="/>
    </ext>
  </extLst>
</comments>
</file>

<file path=xl/comments4.xml><?xml version="1.0" encoding="utf-8"?>
<comments xmlns:r="http://schemas.openxmlformats.org/officeDocument/2006/relationships" xmlns="http://schemas.openxmlformats.org/spreadsheetml/2006/main">
  <authors>
    <author/>
  </authors>
  <commentList>
    <comment authorId="0" ref="T16">
      <text>
        <t xml:space="preserve">======
ID#AAABJQ1lydk
作成者    (2024-03-28 05:39:00)
必須ではありませんが、令和７年度の新加算Ⅰ～Ⅳの算定に向けた計画的な準備のため、
可能な限り選択するようにしてください。</t>
      </text>
    </comment>
    <comment authorId="0" ref="U12">
      <text>
        <t xml:space="preserve">======
ID#AAABJQ1lydE
作成者    (2024-03-28 05:39:00)
・加算の要件上は問題ありませんが、令和６年４・５月の加算率の合計と比較して、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text>
    </comment>
    <comment authorId="0" ref="O12">
      <text>
        <t xml:space="preserve">======
ID#AAABJQ1lycw
作成者    (2024-03-28 05:39:00)
「令和５年度と要件を変えずに移行した場合」には、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text>
    </comment>
    <comment authorId="0" ref="AC14">
      <text>
        <t xml:space="preserve">======
ID#AAABJQ1lycU
作成者    (2024-03-28 05:39:00)
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text>
    </comment>
    <comment authorId="0" ref="BI13">
      <text>
        <t xml:space="preserve">======
ID#AAABJQ1lycQ
作成者    (2024-03-28 05:39:00)
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text>
    </comment>
    <comment authorId="0" ref="AR13">
      <text>
        <t xml:space="preserve">======
ID#AAABJQ1lybs
作成者    (2024-03-28 05:39:00)
配置等要件に関する加算がない重度障害者等包括支援、施設入所支援、短期入所、就労定着支援、居宅訪問型児童発達支援、保育所等訪問支援が特定加算Ⅰを取得する場合は、「対象加算なし」を選択してください。</t>
      </text>
    </comment>
    <comment authorId="0" ref="V12">
      <text>
        <t xml:space="preserve">======
ID#AAABJQ1lybo
作成者    (2024-03-28 05:39:00)
各加算の「算定対象月」（通常は６月～翌年３月）を記入してください。
※「賃金改善実施期間」（賃金の支払い方法により、８月～翌年５月となることもある）ではありません.</t>
      </text>
    </comment>
    <comment authorId="0" ref="AQ13">
      <text>
        <t xml:space="preserve">======
ID#AAABJQ1lybk
作成者    (2024-03-28 05:39:00)
・当該事業所に従事する経験・技能のある福祉・介護職員のうち月額８万円以上の賃金改善を行った又は改善後の賃金が年額440万円以上となる見込みの者の実人数を記載してください。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text>
    </comment>
  </commentList>
  <extLst>
    <ext uri="GoogleSheetsCustomDataVersion2">
      <go:sheetsCustomData xmlns:go="http://customooxmlschemas.google.com/" r:id="rId1" roundtripDataSignature="AMtx7miPHoVxQkltbgstEkFApEmN46zVag=="/>
    </ext>
  </extLst>
</comments>
</file>

<file path=xl/comments5.xml><?xml version="1.0" encoding="utf-8"?>
<comments xmlns:r="http://schemas.openxmlformats.org/officeDocument/2006/relationships" xmlns="http://schemas.openxmlformats.org/spreadsheetml/2006/main">
  <authors>
    <author/>
  </authors>
  <commentList>
    <comment authorId="0" ref="O12">
      <text>
        <t xml:space="preserve">======
ID#AAABJQ1lyds
作成者    (2024-03-28 05:39:00)
「令和５年度と要件を変えずに移行した場合」には、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text>
    </comment>
    <comment authorId="0" ref="AR13">
      <text>
        <t xml:space="preserve">======
ID#AAABJQ1lydo
作成者    (2024-03-28 05:39:00)
配置等要件に関する加算がない重度障害者等包括支援、施設入所支援、短期入所、就労定着支援、居宅訪問型児童発達支援、保育所等訪問支援が特定加算Ⅰを取得する場合は、「対象加算なし」を選択してください</t>
      </text>
    </comment>
    <comment authorId="0" ref="AQ13">
      <text>
        <t xml:space="preserve">======
ID#AAABJQ1lydc
作成者    (2024-03-28 05:39:00)
・当該事業所に従事する経験・技能のある福祉・介護職員のうち月額８万円以上の賃金改善を行った又は改善後の賃金が年額440万円以上となる見込みの者の実人数を記載してください。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text>
    </comment>
    <comment authorId="0" ref="V12">
      <text>
        <t xml:space="preserve">======
ID#AAABJQ1lydA
作成者    (2024-03-28 05:39:00)
加算の要件上は問題ありませんが、算定期間の終わりが令和７年３月になっていない場合は、赤字で表示されます。
年度内に廃止予定の事業所以外は、算定対象月の終わりは令和７年３月にしてください。</t>
      </text>
    </comment>
    <comment authorId="0" ref="U12">
      <text>
        <t xml:space="preserve">======
ID#AAABJQ1lycA
作成者    (2024-03-28 05:39:00)
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text>
    </comment>
    <comment authorId="0" ref="S12">
      <text>
        <t xml:space="preserve">======
ID#AAABJQ1lybw
作成者    (2024-03-28 05:39:00)
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text>
    </comment>
  </commentList>
  <extLst>
    <ext uri="GoogleSheetsCustomDataVersion2">
      <go:sheetsCustomData xmlns:go="http://customooxmlschemas.google.com/" r:id="rId1" roundtripDataSignature="AMtx7mgS7wEAitjvYcWL/HhJ6PqoV0qZJg=="/>
    </ext>
  </extLst>
</comments>
</file>

<file path=xl/sharedStrings.xml><?xml version="1.0" encoding="utf-8"?>
<sst xmlns="http://schemas.openxmlformats.org/spreadsheetml/2006/main" count="11088" uniqueCount="2297">
  <si>
    <t>令和６年度 処遇改善計画書（新加算及び旧３加算）作成用　基本情報入力シート</t>
  </si>
  <si>
    <t>●はじめに本シート（基本情報入力シート）の黄色セルに入力することで、加算の対象事業所等に関する基本的な情報が、各様式に自動的に転記されます。</t>
  </si>
  <si>
    <t>【注意】本シートは様式作成用のため、本計画書の提出を紙で行う場合、本シートの提出は不要です。ただし、自治体に電子媒体で提出する場合は、本シートを削除せずそのまま提出してください。</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</si>
  <si>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</si>
  <si>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</si>
  <si>
    <t>１　提出先に関する情報</t>
  </si>
  <si>
    <t>旧３加算及び新加算の届出に係る提出先の名称を入力してください。</t>
  </si>
  <si>
    <t>〒結合</t>
  </si>
  <si>
    <t>加算提出先</t>
  </si>
  <si>
    <t>岡山市</t>
  </si>
  <si>
    <t>２　基本情報</t>
  </si>
  <si>
    <t>下表に必要事項を入力してください。記入内容が各様式に反映されます。</t>
  </si>
  <si>
    <t>法人名</t>
  </si>
  <si>
    <t>フリガナ</t>
  </si>
  <si>
    <t>トクテイヒエイリカツドウホウジンモリノイエ</t>
  </si>
  <si>
    <t>名称</t>
  </si>
  <si>
    <t>特定非営利活動法人杜の家</t>
  </si>
  <si>
    <t>法人住所</t>
  </si>
  <si>
    <t>〒</t>
  </si>
  <si>
    <t>－</t>
  </si>
  <si>
    <t>住所１（番地・住居番号まで）</t>
  </si>
  <si>
    <t>岡山県岡山市中区兼基107-2</t>
  </si>
  <si>
    <t>住所２（建物名等）</t>
  </si>
  <si>
    <t>法人代表者</t>
  </si>
  <si>
    <t>職名</t>
  </si>
  <si>
    <t>理事</t>
  </si>
  <si>
    <t>氏名</t>
  </si>
  <si>
    <t>大森 浩史</t>
  </si>
  <si>
    <t>書類作成
担当者</t>
  </si>
  <si>
    <t>イシカワ ケイ</t>
  </si>
  <si>
    <t>石川 慶</t>
  </si>
  <si>
    <t>連絡先</t>
  </si>
  <si>
    <t>電話番号</t>
  </si>
  <si>
    <t>086-279-0068</t>
  </si>
  <si>
    <t>E-mail</t>
  </si>
  <si>
    <t>info@npomori.com</t>
  </si>
  <si>
    <t>３　加算の対象事業所に関する情報</t>
  </si>
  <si>
    <t>下表に必要事項を入力してください。記入内容が別紙様式2-2、2-3、2-4に反映されます。</t>
  </si>
  <si>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</si>
  <si>
    <t>通し番号</t>
  </si>
  <si>
    <t>障害福祉サービス等
事業所番号</t>
  </si>
  <si>
    <t>指定権者名</t>
  </si>
  <si>
    <t>事業所の所在地</t>
  </si>
  <si>
    <t>事業所名</t>
  </si>
  <si>
    <t>サービス名</t>
  </si>
  <si>
    <t>一月あたり障害福祉サービス等報酬総額[円]</t>
  </si>
  <si>
    <t>一月あたり処遇改善加算、特定加算及びベースアップ等加算総額[円]</t>
  </si>
  <si>
    <r>
      <rPr>
        <rFont val="MS PGothic"/>
        <color theme="1"/>
        <sz val="11.0"/>
      </rPr>
      <t>一月あたり障害福祉サービス等総額（</t>
    </r>
    <r>
      <rPr>
        <rFont val="ＭＳ Ｐゴシック"/>
        <color theme="1"/>
        <sz val="11.0"/>
        <u/>
      </rPr>
      <t>処遇改善加算、特定加算及びベースアップ等加算を除く</t>
    </r>
    <r>
      <rPr>
        <rFont val="ＭＳ Ｐゴシック"/>
        <color theme="1"/>
        <sz val="11.0"/>
      </rPr>
      <t>）[円]</t>
    </r>
  </si>
  <si>
    <t>都道府県</t>
  </si>
  <si>
    <t>市区町村</t>
  </si>
  <si>
    <t>3310103672</t>
  </si>
  <si>
    <t>岡山県</t>
  </si>
  <si>
    <t>杜の家ファーム</t>
  </si>
  <si>
    <t>就労継続支援Ａ型</t>
  </si>
  <si>
    <t>3350100545</t>
  </si>
  <si>
    <t>りゅうそう放課後ラボ</t>
  </si>
  <si>
    <t>放課後等デイサービス</t>
  </si>
  <si>
    <t>3310104439</t>
  </si>
  <si>
    <t>晴れの国</t>
  </si>
  <si>
    <t>就労継続支援Ｂ型</t>
  </si>
  <si>
    <t>別紙様式２－１ 総括表</t>
  </si>
  <si>
    <t>提出先</t>
  </si>
  <si>
    <t>福祉・介護職員等処遇改善加算等 処遇改善計画書（令和６年度）</t>
  </si>
  <si>
    <t>１　基本情報</t>
  </si>
  <si>
    <t>法人所在地</t>
  </si>
  <si>
    <t>書類作成担当者</t>
  </si>
  <si>
    <t>２　賃金改善計画について</t>
  </si>
  <si>
    <t>（１）加算額以上の賃金改善について（全体）</t>
  </si>
  <si>
    <t>令和６年度に賃金改善が必要な額と賃金改善の見込額</t>
  </si>
  <si>
    <t>①</t>
  </si>
  <si>
    <t>令和６年度の加算の見込額</t>
  </si>
  <si>
    <t>円</t>
  </si>
  <si>
    <t>ⅰ）</t>
  </si>
  <si>
    <t>うち、令和５年度と比較して令和６年度に増加する加算の見込額</t>
  </si>
  <si>
    <t>ア</t>
  </si>
  <si>
    <t>うち、令和７年度の賃金改善に充てるために繰り越す部分の見込額</t>
  </si>
  <si>
    <t>←</t>
  </si>
  <si>
    <t>！（c）の見込額が(b)の令和６年度に増加する加算の見込額を超えています。</t>
  </si>
  <si>
    <t>②</t>
  </si>
  <si>
    <t>令和６年度の賃金改善に充てる必要がある加算の見込額（賃金改善が必要な額）（a - c）</t>
  </si>
  <si>
    <t>！③賃金改善の見込額 (e) が ②賃金改善が必要な額 (d) を下回っています。</t>
  </si>
  <si>
    <t>③</t>
  </si>
  <si>
    <r>
      <rPr>
        <rFont val="MS PGothic"/>
        <color theme="1"/>
        <sz val="9.0"/>
      </rPr>
      <t xml:space="preserve">令和６年度の賃金改善の見込額
</t>
    </r>
    <r>
      <rPr>
        <rFont val="ＭＳ Ｐゴシック"/>
        <b/>
        <color theme="1"/>
        <sz val="9.0"/>
      </rPr>
      <t>（②の額以上となること）</t>
    </r>
  </si>
  <si>
    <t>令和５年度と比較した令和６年度の増加分の配分方法</t>
  </si>
  <si>
    <t>④</t>
  </si>
  <si>
    <t>令和５年度と比較して令和６年度に増加する加算の見込額（繰越分を除く。）（b - c）</t>
  </si>
  <si>
    <t>⑤</t>
  </si>
  <si>
    <r>
      <rPr>
        <rFont val="MS PGothic"/>
        <color theme="1"/>
        <sz val="9.0"/>
      </rPr>
      <t>令和６年度に④を原資として行う新たな賃金改善の見込額</t>
    </r>
    <r>
      <rPr>
        <rFont val="ＭＳ Ｐゴシック"/>
        <color theme="1"/>
        <sz val="8.0"/>
      </rPr>
      <t>（ベースアップ（基本給及び決まって毎月支払われる手当の一律の引上げ）によるもの）</t>
    </r>
  </si>
  <si>
    <t>⑥</t>
  </si>
  <si>
    <t>⑤以外で、その他の手当、一時金等による新たな賃金改善の見込額</t>
  </si>
  <si>
    <t>！⑦令和６年度の新たな賃金改善の見込額 (i = g + h) が ④令和６年度に増加する加算の見込額 (f) を下回っています。</t>
  </si>
  <si>
    <t>⑦</t>
  </si>
  <si>
    <t>新たな賃金改善の見込額の合計（g + h）</t>
  </si>
  <si>
    <t>【記入上の注意】</t>
  </si>
  <si>
    <t>・</t>
  </si>
  <si>
    <r>
      <rPr>
        <rFont val="MS PGothic"/>
        <color theme="1"/>
        <sz val="8.0"/>
      </rPr>
      <t>(b) には、令和５年度と比較して令和６年度に増加する加算の見込額として、旧３加算の</t>
    </r>
    <r>
      <rPr>
        <rFont val="ＭＳ Ｐゴシック"/>
        <color theme="1"/>
        <sz val="8.0"/>
        <u/>
      </rPr>
      <t>上位区分への移行</t>
    </r>
    <r>
      <rPr>
        <rFont val="ＭＳ Ｐゴシック"/>
        <color theme="1"/>
        <sz val="8.0"/>
      </rPr>
      <t>によるもの（令和６年４・５月分）並びに令和６年度改定での</t>
    </r>
    <r>
      <rPr>
        <rFont val="ＭＳ Ｐゴシック"/>
        <color theme="1"/>
        <sz val="8.0"/>
        <u/>
      </rPr>
      <t>加算率の引上げ</t>
    </r>
    <r>
      <rPr>
        <rFont val="ＭＳ Ｐゴシック"/>
        <color theme="1"/>
        <sz val="8.0"/>
      </rPr>
      <t>及び</t>
    </r>
    <r>
      <rPr>
        <rFont val="ＭＳ Ｐゴシック"/>
        <color theme="1"/>
        <sz val="8.0"/>
        <u/>
      </rPr>
      <t>新加算Ⅰ～Ⅳへの移行</t>
    </r>
    <r>
      <rPr>
        <rFont val="ＭＳ Ｐゴシック"/>
        <color theme="1"/>
        <sz val="8.0"/>
      </rPr>
      <t>によるもの（令和６年６月以降分）の合計額が別紙様式2-2、2-3及び2-4から自動で転記される。このうち、令和７年度の賃金改善のために繰り越す額 (c) を除いた額が、(f) に転記される。</t>
    </r>
  </si>
  <si>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</si>
  <si>
    <t>(e)・(g)・(h) には、新加算等の算定により実施する賃金改善の見込額を計算し、記入すること。その際、加算による賃金改善を行った場合の法定福利費等の事業主負担の増加分を含めることができる。</t>
  </si>
  <si>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</si>
  <si>
    <t>（２）加算以外の部分で賃金水準を引き下げないことの誓約</t>
  </si>
  <si>
    <t>処遇改善加算等による賃金改善以外の部分で賃金水準を引き下げません。</t>
  </si>
  <si>
    <t>！チェックボックスにチェック（✔）が入っていません。</t>
  </si>
  <si>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</si>
  <si>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</si>
  <si>
    <t>（３）賃金改善を行う賃金項目及び方法</t>
  </si>
  <si>
    <t>！記入・選択が必要な欄が記入されていません。</t>
  </si>
  <si>
    <t>①賃金改善実施期間</t>
  </si>
  <si>
    <t>令和</t>
  </si>
  <si>
    <t>年</t>
  </si>
  <si>
    <t>月</t>
  </si>
  <si>
    <t>～</t>
  </si>
  <si>
    <t>(</t>
  </si>
  <si>
    <t>か月</t>
  </si>
  <si>
    <t>)</t>
  </si>
  <si>
    <t>②賃金改善を行う給与の種類</t>
  </si>
  <si>
    <t>基本給</t>
  </si>
  <si>
    <t>手当（新設）</t>
  </si>
  <si>
    <t>手当（既存の増額）</t>
  </si>
  <si>
    <t>賞与</t>
  </si>
  <si>
    <t>その他</t>
  </si>
  <si>
    <t>（</t>
  </si>
  <si>
    <t>）</t>
  </si>
  <si>
    <t>！「その他」を選択する場合は、チェックボックスへのチェック（✓）とカッコ内への具体的な給与の種類の記載を両方行ってください。</t>
  </si>
  <si>
    <t>③具体的な取組内容</t>
  </si>
  <si>
    <t>（当該事業所における賃金改善の内容の根拠となる規則・規程）</t>
  </si>
  <si>
    <t>就業規則</t>
  </si>
  <si>
    <t>賃金規程</t>
  </si>
  <si>
    <r>
      <rPr>
        <rFont val="MS PGothic"/>
        <color theme="1"/>
        <sz val="9.0"/>
      </rPr>
      <t>（賃金改善に関する規定内容）</t>
    </r>
    <r>
      <rPr>
        <rFont val="ＭＳ Ｐゴシック"/>
        <color theme="1"/>
        <sz val="7.0"/>
      </rPr>
      <t>※上記の根拠規程のうち、賃金改善に関する部分を抜き出す等すること。</t>
    </r>
  </si>
  <si>
    <t xml:space="preserve">〇令和6年度より、従業員の給与等級表を改善し、全職員2万円のベースアップを行いました。
〇新しく資格手当を新設し、有資格者に対して月2万円の手当を支給します。
</t>
  </si>
  <si>
    <t>（参考）判定用・指定権者用</t>
  </si>
  <si>
    <t>実施済み</t>
  </si>
  <si>
    <r>
      <rPr>
        <rFont val="MS PGothic"/>
        <color theme="1"/>
        <sz val="8.0"/>
      </rPr>
      <t xml:space="preserve">　※前年度に提出した計画書から変更がある場合には、変更箇所を</t>
    </r>
    <r>
      <rPr>
        <rFont val="ＭＳ Ｐゴシック"/>
        <color theme="1"/>
        <sz val="8.0"/>
        <u/>
      </rPr>
      <t>下線</t>
    </r>
    <r>
      <rPr>
        <rFont val="ＭＳ Ｐゴシック"/>
        <color theme="1"/>
        <sz val="8.0"/>
      </rPr>
      <t>とするなど明確にすること。</t>
    </r>
  </si>
  <si>
    <t>予定</t>
  </si>
  <si>
    <t>（上記取組の開始時期）</t>
  </si>
  <si>
    <t>実施済</t>
  </si>
  <si>
    <t>実施する</t>
  </si>
  <si>
    <t>④ベースアップの実施予定</t>
  </si>
  <si>
    <t xml:space="preserve"> 実施する</t>
  </si>
  <si>
    <t>実施しない場合、やむを得ない事情</t>
  </si>
  <si>
    <t>３　福祉・介護職員等処遇改善加算等の要件について</t>
  </si>
  <si>
    <r>
      <rPr>
        <rFont val="MS PGothic"/>
        <b/>
        <color theme="1"/>
        <sz val="11.0"/>
      </rPr>
      <t xml:space="preserve">（１）（参考）月額賃金改善要件Ⅰ（新加算Ⅳの1/2以上の月額賃金改善）　</t>
    </r>
    <r>
      <rPr>
        <rFont val="ＭＳ Ｐゴシック"/>
        <b/>
        <color theme="1"/>
        <sz val="9.0"/>
      </rPr>
      <t xml:space="preserve">【新加算Ⅰ～Ⅳ】
　　　</t>
    </r>
    <r>
      <rPr>
        <rFont val="ＭＳ Ｐゴシック"/>
        <b/>
        <color theme="1"/>
        <sz val="9.0"/>
        <u/>
      </rPr>
      <t>※令和６年度中は適用されないため、記入は任意</t>
    </r>
  </si>
  <si>
    <t>令和６年度の新加算Ⅳ相当の見込額の１／２</t>
  </si>
  <si>
    <t>！②が①以上になっていません。このままでも令和６年度の加算は算定できますが、令和７年度以降はこの要件を満たす必要があるため、令和６年度中に必要な準備を行ってください。</t>
  </si>
  <si>
    <r>
      <rPr>
        <rFont val="MS PGothic"/>
        <color theme="1"/>
        <sz val="9.0"/>
      </rPr>
      <t xml:space="preserve">令和６年度の加算による賃金改善の見込額のうち、月額賃金改善による額 　</t>
    </r>
    <r>
      <rPr>
        <rFont val="ＭＳ Ｐゴシック"/>
        <b/>
        <color theme="1"/>
        <sz val="9.0"/>
      </rPr>
      <t>（①の見込額以上となること）</t>
    </r>
  </si>
  <si>
    <r>
      <rPr>
        <rFont val="MS PGothic"/>
        <color theme="1"/>
        <sz val="8.0"/>
      </rPr>
      <t>令和７年度以降に新加算の算定を行う場合は、本要件を必ず満たす必要があることから、上記のグレー色のセルに「×」が付く場合は、令和６年度中（令和７年３月末まで）に、</t>
    </r>
    <r>
      <rPr>
        <rFont val="ＭＳ Ｐゴシック"/>
        <b/>
        <color theme="1"/>
        <sz val="8.0"/>
        <u/>
      </rPr>
      <t>加算を原資とする一時金等の一部を基本給等の引上げに付け替える</t>
    </r>
    <r>
      <rPr>
        <rFont val="ＭＳ Ｐゴシック"/>
        <color theme="1"/>
        <sz val="8.0"/>
      </rPr>
      <t>などの必要な対応を行うこと。</t>
    </r>
  </si>
  <si>
    <r>
      <rPr>
        <rFont val="MS PGothic"/>
        <b/>
        <color theme="1"/>
        <sz val="11.0"/>
      </rPr>
      <t xml:space="preserve">（２）月額賃金改善要件Ⅱ（旧ベア加算相当の2/3以上の新規の月額賃金改善）　</t>
    </r>
    <r>
      <rPr>
        <rFont val="ＭＳ Ｐゴシック"/>
        <b/>
        <color theme="1"/>
        <sz val="9.0"/>
      </rPr>
      <t>【新加算Ⅰ～Ⅳ】
　　　※新加算Ⅰ～Ⅳを算定するまで旧ベア加算又は新加算Ⅴ⑵・⑷・⑺・⑼・⒀ を</t>
    </r>
    <r>
      <rPr>
        <rFont val="ＭＳ Ｐゴシック"/>
        <b/>
        <color theme="1"/>
        <sz val="9.0"/>
        <u/>
      </rPr>
      <t>算定していなかった</t>
    </r>
    <r>
      <rPr>
        <rFont val="ＭＳ Ｐゴシック"/>
        <b/>
        <color theme="1"/>
        <sz val="9.0"/>
      </rPr>
      <t>事業所のみ</t>
    </r>
  </si>
  <si>
    <t>①新加算への移行に伴い、新たに増加する旧ベースアップ等加算相当の見込額</t>
  </si>
  <si>
    <t>！この欄は直接要件には影響しませんが、②が①以上となっていません。</t>
  </si>
  <si>
    <t>②新たに増加する旧ベースアップ等加算相当を原資として実施する新たな賃金改善の見込額</t>
  </si>
  <si>
    <t>％</t>
  </si>
  <si>
    <t>！旧ベースアップ等加算相当の見込額の2/3以上の新規の月額賃金改善を行う計画になっていません。</t>
  </si>
  <si>
    <r>
      <rPr>
        <rFont val="MS PGothic"/>
        <color theme="1"/>
        <sz val="9.0"/>
      </rPr>
      <t>ⅰ）うち、基本給等の新規の引上げによる賃金改善の見込額</t>
    </r>
    <r>
      <rPr>
        <rFont val="ＭＳ Ｐゴシック"/>
        <b/>
        <color theme="1"/>
        <sz val="9.0"/>
      </rPr>
      <t xml:space="preserve">（①の額の2/3以上となること）
</t>
    </r>
    <r>
      <rPr>
        <rFont val="ＭＳ Ｐゴシック"/>
        <color theme="1"/>
        <sz val="8.0"/>
      </rPr>
      <t>（括弧内は月額（10か月間算定するとした場合））</t>
    </r>
  </si>
  <si>
    <r>
      <rPr>
        <rFont val="MS PGothic"/>
        <b/>
        <color theme="1"/>
        <sz val="11.0"/>
      </rPr>
      <t>（３）月額賃金改善要件Ⅲ（旧ベア加算額の2/3以上の新規の月額賃金改善）</t>
    </r>
    <r>
      <rPr>
        <rFont val="ＭＳ Ｐゴシック"/>
        <b/>
        <color theme="1"/>
        <sz val="10.0"/>
      </rPr>
      <t xml:space="preserve">　</t>
    </r>
    <r>
      <rPr>
        <rFont val="ＭＳ Ｐゴシック"/>
        <b/>
        <color theme="1"/>
        <sz val="9.0"/>
      </rPr>
      <t>【旧ベア加算】</t>
    </r>
  </si>
  <si>
    <r>
      <rPr>
        <rFont val="MS PGothic"/>
        <b/>
        <color theme="1"/>
        <sz val="9.0"/>
      </rPr>
      <t>【令和５年度から</t>
    </r>
    <r>
      <rPr>
        <rFont val="ＭＳ Ｐゴシック"/>
        <b/>
        <color theme="1"/>
        <sz val="9.0"/>
        <u/>
      </rPr>
      <t>継続して</t>
    </r>
    <r>
      <rPr>
        <rFont val="ＭＳ Ｐゴシック"/>
        <b/>
        <color theme="1"/>
        <sz val="9.0"/>
      </rPr>
      <t>旧ベースアップ等加算を算定する事業所について】</t>
    </r>
  </si>
  <si>
    <t>⇒</t>
  </si>
  <si>
    <t>令和６年度も令和５年度のベースアップ等加算の配分のために行ったものと同等以上の賃金改善を継続することを誓約すること</t>
  </si>
  <si>
    <t>基準を満たす</t>
  </si>
  <si>
    <t>令和５年度も旧ベースアップ等加算を算定しており、令和６年度も同様の賃金改善を継続します。</t>
  </si>
  <si>
    <r>
      <rPr>
        <rFont val="MS PGothic"/>
        <b/>
        <color theme="1"/>
        <sz val="9.0"/>
      </rPr>
      <t>【令和６年４・５月から</t>
    </r>
    <r>
      <rPr>
        <rFont val="ＭＳ Ｐゴシック"/>
        <b/>
        <color theme="1"/>
        <sz val="9.0"/>
        <u/>
      </rPr>
      <t>新規に旧</t>
    </r>
    <r>
      <rPr>
        <rFont val="ＭＳ Ｐゴシック"/>
        <b/>
        <color theme="1"/>
        <sz val="9.0"/>
      </rPr>
      <t>ベースアップ等加算を算定する事業所について】</t>
    </r>
  </si>
  <si>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</si>
  <si>
    <t>①新規に算定する旧ベースアップ等加算の見込額</t>
  </si>
  <si>
    <r>
      <rPr>
        <rFont val="ＭＳ Ｐゴシック"/>
        <color theme="1"/>
        <sz val="9.0"/>
      </rPr>
      <t>②旧ベースアップ等加算による賃金改善の見込額</t>
    </r>
    <r>
      <rPr>
        <rFont val="ＭＳ Ｐゴシック"/>
        <color theme="1"/>
        <sz val="8.0"/>
      </rPr>
      <t>（ⅰ・ⅱの合計）</t>
    </r>
  </si>
  <si>
    <t>福祉・
介護職員</t>
  </si>
  <si>
    <t>ⅰ）旧ベースアップ等加算による賃金改善の見込額</t>
  </si>
  <si>
    <t>！福祉・介護職員について、旧ベア加算額の2/3以上の新規の月額賃金改善の要件を満たしていません。</t>
  </si>
  <si>
    <t>うち、基本給等の新規の引上げによる賃金改善の見込額（総額）（括弧内は月額（２か月間算定するとした場合））</t>
  </si>
  <si>
    <t>その他の
職員</t>
  </si>
  <si>
    <t xml:space="preserve"> ii ）旧ベースアップ等加算による賃金改善の見込額</t>
  </si>
  <si>
    <t>！その他の職種について、旧ベア加算額の2/3以上の新規の月額賃金改善の要件を満たしていません。</t>
  </si>
  <si>
    <t xml:space="preserve"> </t>
  </si>
  <si>
    <t>（４）キャリアパス要件Ⅰ・Ⅱ</t>
  </si>
  <si>
    <t>【新加算Ⅰ～Ⅳ・Ⅴ⑴～⑹・Ⅴ⑻・Ⅴ⑾、旧処遇Ⅰ・Ⅱ】</t>
  </si>
  <si>
    <r>
      <rPr>
        <rFont val="MS PGothic"/>
        <b/>
        <color theme="1"/>
        <sz val="9.0"/>
      </rPr>
      <t>キャリアパス要件ⅠとⅡの</t>
    </r>
    <r>
      <rPr>
        <rFont val="ＭＳ Ｐゴシック"/>
        <b/>
        <color theme="1"/>
        <sz val="9.0"/>
        <u/>
      </rPr>
      <t>両方</t>
    </r>
    <r>
      <rPr>
        <rFont val="ＭＳ Ｐゴシック"/>
        <b/>
        <color theme="1"/>
        <sz val="9.0"/>
      </rPr>
      <t>を満たすこと。</t>
    </r>
  </si>
  <si>
    <t>【新加算Ⅴ⑺・⑼・⑽・⑿～⒁、旧処遇Ⅲ】</t>
  </si>
  <si>
    <r>
      <rPr>
        <rFont val="MS PGothic"/>
        <b/>
        <color theme="1"/>
        <sz val="9.0"/>
      </rPr>
      <t>キャリアパス要件ⅠとⅡの</t>
    </r>
    <r>
      <rPr>
        <rFont val="ＭＳ Ｐゴシック"/>
        <b/>
        <color theme="1"/>
        <sz val="9.0"/>
        <u/>
      </rPr>
      <t>どちらか</t>
    </r>
    <r>
      <rPr>
        <rFont val="ＭＳ Ｐゴシック"/>
        <b/>
        <color theme="1"/>
        <sz val="9.0"/>
      </rPr>
      <t>を満たすこと。</t>
    </r>
  </si>
  <si>
    <t xml:space="preserve">キャリアパス要件Ⅰ（任用要件・賃金体系の整備等）　</t>
  </si>
  <si>
    <t>次のイからハまでのすべての基準を満たす。</t>
  </si>
  <si>
    <t>イ</t>
  </si>
  <si>
    <r>
      <rPr>
        <rFont val="MS PGothic"/>
        <color theme="1"/>
        <sz val="9.0"/>
      </rPr>
      <t>福祉・介護職員の</t>
    </r>
    <r>
      <rPr>
        <rFont val="ＭＳ Ｐゴシック"/>
        <color theme="1"/>
        <sz val="9.0"/>
        <u/>
      </rPr>
      <t>任用</t>
    </r>
    <r>
      <rPr>
        <rFont val="ＭＳ Ｐゴシック"/>
        <color theme="1"/>
        <sz val="9.0"/>
      </rPr>
      <t>における職位、職責又は職務内容等の要件を定めている。</t>
    </r>
  </si>
  <si>
    <t>ロ</t>
  </si>
  <si>
    <r>
      <rPr>
        <rFont val="MS PGothic"/>
        <color theme="1"/>
        <sz val="9.0"/>
      </rPr>
      <t>イに掲げる職位、職責又は職務内容等に応じた</t>
    </r>
    <r>
      <rPr>
        <rFont val="ＭＳ Ｐゴシック"/>
        <color theme="1"/>
        <sz val="9.0"/>
        <u/>
      </rPr>
      <t>賃金体系</t>
    </r>
    <r>
      <rPr>
        <rFont val="ＭＳ Ｐゴシック"/>
        <color theme="1"/>
        <sz val="9.0"/>
      </rPr>
      <t>を定めている。</t>
    </r>
  </si>
  <si>
    <t>誓約にチェック</t>
  </si>
  <si>
    <t>ハ</t>
  </si>
  <si>
    <t>イ、ロについて、就業規則等の明確な根拠規定を書面で整備し、全ての福祉・介護職員に周知している。</t>
  </si>
  <si>
    <t>⇒上記が「×」の場合、令和６年度中の整備を誓約すること。</t>
  </si>
  <si>
    <t>令和６年度中（令和７年３月末まで）に福祉・介護職員の任用要件・賃金体系を定めます。</t>
  </si>
  <si>
    <t>！「次のイからハまでのすべての基準を満たす。」の欄が「○」でないのに、左のチェックボックスにチェック（✔）が入っていません。</t>
  </si>
  <si>
    <t xml:space="preserve">キャリアパス要件Ⅱ（研修の実施等）　</t>
  </si>
  <si>
    <t>次のイとロの両方の基準を満たす。</t>
  </si>
  <si>
    <t>福祉・介護職員の職務内容等を踏まえ、福祉・介護職員と意見交換しながら、資質向上の目標及び①・②のうち少なくともいずれかに関する具体的な計画を策定し、研修の実施又は研修の機会を確保している。</t>
  </si>
  <si>
    <t>①にチェック</t>
  </si>
  <si>
    <t>イの実現のための具体的な取組内容
（該当する項目にチェック（✔）した上で、具体的な内容を記載）</t>
  </si>
  <si>
    <r>
      <rPr>
        <rFont val="MS PGothic"/>
        <color theme="1"/>
        <sz val="9.0"/>
      </rPr>
      <t xml:space="preserve">資質向上のための計画に沿って、研修機会の提供又は技術指導等を実施するとともに、福祉・介護職員の能力評価を行う。　</t>
    </r>
    <r>
      <rPr>
        <rFont val="ＭＳ Ｐゴシック"/>
        <color theme="1"/>
        <sz val="8.0"/>
      </rPr>
      <t>※当該取組の内容について以下に記載すること</t>
    </r>
  </si>
  <si>
    <t>②にチェック</t>
  </si>
  <si>
    <t>月１回の部署別勉強会、年１回以上の全体研修会、年１回の他事業者との勉強会を実施する。また、自主的な研鑽のための特別休暇制度を設けている</t>
  </si>
  <si>
    <t>！チェックボックスにチェック（✔）するだけでなく、右側の自由記載欄に具体的な内容を記載してください。また、自由記載欄に記載した場合は、左側のチェックボックスにチェック（✓）を入れてください。</t>
  </si>
  <si>
    <t>資格取得のための支援の実施</t>
  </si>
  <si>
    <t>※当該取組の内容について以下に記載すること</t>
  </si>
  <si>
    <t>資格取得のための特別休暇制度（最長１ヶ月）を設けている</t>
  </si>
  <si>
    <t>イについて、全ての福祉・介護職員に周知している。</t>
  </si>
  <si>
    <t>⇒上記が「×」の場合、令和６年度中の実施を誓約すること。</t>
  </si>
  <si>
    <t>令和６年度中（令和７年３月末まで）に研修等に係る計画を策定し、研修の実施又は研修機会の確保を行います。</t>
  </si>
  <si>
    <t>！「次のイとロの両方の基準を満たす。」の欄が「〇」でないのに、左のチェックボックスにチェック（✔）が入っていません。</t>
  </si>
  <si>
    <r>
      <rPr>
        <rFont val="MS PGothic"/>
        <b/>
        <color theme="1"/>
        <sz val="11.0"/>
      </rPr>
      <t xml:space="preserve">（５）キャリアパス要件Ⅲ　</t>
    </r>
    <r>
      <rPr>
        <rFont val="ＭＳ Ｐゴシック"/>
        <b/>
        <color theme="1"/>
        <sz val="9.0"/>
      </rPr>
      <t>【新加算Ⅰ～Ⅲ、Ⅴ⑴・⑶・⑻、旧処遇Ⅰ】</t>
    </r>
  </si>
  <si>
    <t>キャリアパス要件Ⅲ（昇給の仕組みの整備等）</t>
  </si>
  <si>
    <t>福祉・介護職員について、経験若しくは資格等に応じて昇給する仕組み又は一定の基準に基づき定期に昇給を判定する仕組みを設けている。</t>
  </si>
  <si>
    <t>③にチェック</t>
  </si>
  <si>
    <t>具体的な仕組みの内容（該当するもの全てにチェック（✔）すること。）</t>
  </si>
  <si>
    <t>経験に応じて昇給する仕組み
※「勤続年数」や「経験年数」などに応じて昇給する仕組みを指す。</t>
  </si>
  <si>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</si>
  <si>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</si>
  <si>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</si>
  <si>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令和６年度中（令和７年３月末まで）に昇給の仕組みを整備します。</t>
  </si>
  <si>
    <r>
      <rPr>
        <rFont val="MS PGothic"/>
        <b/>
        <color theme="1"/>
        <sz val="11.0"/>
      </rPr>
      <t xml:space="preserve">（６）キャリアパス要件Ⅳ　</t>
    </r>
    <r>
      <rPr>
        <rFont val="ＭＳ Ｐゴシック"/>
        <b/>
        <color theme="1"/>
        <sz val="9.0"/>
      </rPr>
      <t>【新加算Ⅰ・Ⅱ、Ⅴ⑴～⑺・⑼・⑽・⑿、旧特定Ⅰ・Ⅱ】</t>
    </r>
  </si>
  <si>
    <t>キャリアパス要件Ⅳ（改善後の賃金要件） ⇒以下の欄が「○」の場合、要件を満たしている。</t>
  </si>
  <si>
    <t>旧特定加算Ⅰ・Ⅱの要件（４・５月）</t>
  </si>
  <si>
    <t>（別紙様式2-2「⑥キャリアパス要件Ⅳ」の欄から転記）</t>
  </si>
  <si>
    <t>新加算Ⅰ・Ⅱ、Ⅴ⑴～⑺・⑼・⑽・⑿の要件（６月以降）</t>
  </si>
  <si>
    <t>（別紙様式2-3「⑥キャリアパス要件Ⅳ」の欄から転記）</t>
  </si>
  <si>
    <t>新加算Ⅰ・Ⅱの要件（年度内の区分変更後）</t>
  </si>
  <si>
    <t>（別紙様式2-4「⑥キャリアパス要件Ⅳ」の欄から転記）</t>
  </si>
  <si>
    <t>⇒上記のいずれかまたは全てに「×」が付いた場合、この欄に記入すること</t>
  </si>
  <si>
    <t>！キャリアパス要件Ⅳの欄に「×」があるのに、左のチェックボックスにチェック（✔）が入っていません。</t>
  </si>
  <si>
    <t>「月額平均８万円の処遇改善又は改善後の賃金が年額440万円以上となる者」を設定できない場合その理由</t>
  </si>
  <si>
    <t>小規模事業所等で加算額全体が少額であるため。</t>
  </si>
  <si>
    <t>職員全体の賃金水準が低く、直ちに月額平均８万円等まで賃金を引き上げることが困難であるため。</t>
  </si>
  <si>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</si>
  <si>
    <t>その他（</t>
  </si>
  <si>
    <t>！「その他」にチェック（✔）した場合は、具体的な内容を記載してください。</t>
  </si>
  <si>
    <r>
      <rPr>
        <rFont val="MS PGothic"/>
        <b/>
        <color theme="1"/>
        <sz val="11.0"/>
      </rPr>
      <t xml:space="preserve">（７）キャリアパス要件Ⅴ　</t>
    </r>
    <r>
      <rPr>
        <rFont val="ＭＳ Ｐゴシック"/>
        <b/>
        <color theme="1"/>
        <sz val="9.0"/>
      </rPr>
      <t>【新加算Ⅰ、Ⅴ⑴・⑵・⑸・⑺・⑽、旧特定Ⅰ】</t>
    </r>
  </si>
  <si>
    <t>キャリアパス要件Ⅴ（配置等要件） ⇒以下の欄が「○」の場合、要件を満たしている。</t>
  </si>
  <si>
    <t>旧特定加算Ⅰの要件（４・５月）</t>
  </si>
  <si>
    <t>（別紙様式2-2「⑦キャリアパス要件Ⅴ」の欄から転記）</t>
  </si>
  <si>
    <t>新加算Ⅰ、Ⅴ⑴・⑵・⑸・⑺・⑽の要件（６月以降）</t>
  </si>
  <si>
    <t>（別紙様式2-3「⑦キャリアパス要件Ⅴ」の欄から転記）</t>
  </si>
  <si>
    <t>新加算Ⅰの要件（年度内の区分変更後）</t>
  </si>
  <si>
    <t>（別紙様式2-4「⑦キャリアパス要件Ⅴ」の欄から転記）</t>
  </si>
  <si>
    <t>（８）職場環境等要件</t>
  </si>
  <si>
    <r>
      <rPr>
        <rFont val="MS PGothic"/>
        <b/>
        <color theme="1"/>
        <sz val="9.0"/>
      </rPr>
      <t>【新加算Ⅰ・Ⅱ、Ⅴ⑴～⑺・⑼・⑽・⑿及び旧特定Ⅰ・Ⅱを算定</t>
    </r>
    <r>
      <rPr>
        <rFont val="ＭＳ Ｐゴシック"/>
        <b/>
        <color theme="1"/>
        <sz val="9.0"/>
        <u/>
      </rPr>
      <t>しない場合</t>
    </r>
    <r>
      <rPr>
        <rFont val="ＭＳ Ｐゴシック"/>
        <b/>
        <color theme="1"/>
        <sz val="9.0"/>
      </rPr>
      <t>】</t>
    </r>
  </si>
  <si>
    <r>
      <rPr>
        <rFont val="MS PGothic"/>
        <color theme="1"/>
        <sz val="9.0"/>
      </rPr>
      <t>届出に係る計画の期間中に実施する事項について、チェック（✔）すること。</t>
    </r>
    <r>
      <rPr>
        <rFont val="ＭＳ Ｐゴシック"/>
        <b/>
        <color theme="1"/>
        <sz val="9.0"/>
        <u/>
      </rPr>
      <t>全体で必ず１つ以上の取組を行うこと</t>
    </r>
    <r>
      <rPr>
        <rFont val="ＭＳ Ｐゴシック"/>
        <color theme="1"/>
        <sz val="9.0"/>
      </rPr>
      <t>。 (ただし、取組を選択するに当たっては、本計画書３（４）・（５）「キャリアパス要件」で選択した事項と重複する事項を選択しないこと。)</t>
    </r>
  </si>
  <si>
    <r>
      <rPr>
        <rFont val="MS PGothic"/>
        <b/>
        <color theme="1"/>
        <sz val="9.0"/>
      </rPr>
      <t>【新加算Ⅰ・Ⅱ、Ⅴ⑴～⑺・⑼・⑽・⑿又は旧特定Ⅰ・Ⅱを算定</t>
    </r>
    <r>
      <rPr>
        <rFont val="ＭＳ Ｐゴシック"/>
        <b/>
        <color theme="1"/>
        <sz val="9.0"/>
        <u/>
      </rPr>
      <t>する場合</t>
    </r>
    <r>
      <rPr>
        <rFont val="ＭＳ Ｐゴシック"/>
        <b/>
        <color theme="1"/>
        <sz val="9.0"/>
      </rPr>
      <t>】</t>
    </r>
  </si>
  <si>
    <r>
      <rPr>
        <rFont val="MS PGothic"/>
        <color theme="1"/>
        <sz val="9.0"/>
      </rP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rFont val="ＭＳ Ｐゴシック"/>
        <b/>
        <color theme="1"/>
        <sz val="9.0"/>
        <u/>
      </rPr>
      <t>６区分から任意で３つの区分を選択し、選択した区分でそれぞれ１つ以上の取組を行うこと</t>
    </r>
    <r>
      <rPr>
        <rFont val="ＭＳ Ｐゴシック"/>
        <color theme="1"/>
        <sz val="9.0"/>
      </rPr>
      <t xml:space="preserve">。
</t>
    </r>
  </si>
  <si>
    <t>！全体で３つ以上の区分が選択されていません。</t>
  </si>
  <si>
    <t>判定・指定権者用</t>
  </si>
  <si>
    <r>
      <rPr>
        <rFont val="MS PGothic"/>
        <b/>
        <color theme="1"/>
        <sz val="11.0"/>
      </rPr>
      <t>！</t>
    </r>
    <r>
      <rPr>
        <rFont val="ＭＳ Ｐゴシック"/>
        <b/>
        <color theme="1"/>
        <sz val="9.0"/>
      </rPr>
      <t>全体で1つ以上の取組が選択されていません。</t>
    </r>
  </si>
  <si>
    <t>入職促進に向けた取組</t>
  </si>
  <si>
    <t>法人や事業所の経営理念や支援方針・人材育成方針、その実現のための施策・仕組みなどの明確化</t>
  </si>
  <si>
    <t>事業者の共同による採用・人事ローテーション・研修のための制度構築</t>
  </si>
  <si>
    <t>他産業からの転職者、主婦層、中高年齢者等、経験者・有資格者等にこだわらない幅広い採用の仕組みの構築</t>
  </si>
  <si>
    <t>職業体験の受入れや地域行事への参加や主催等による職業魅力向上の取組の実施</t>
  </si>
  <si>
    <t>資質の向上やキャリアアップに向けた支援</t>
  </si>
  <si>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</si>
  <si>
    <t>研修の受講やキャリア段位制度と人事考課との連動</t>
  </si>
  <si>
    <t>エルダー・メンター（仕事やメンタル面のサポート等をする担当者）制度等導入</t>
  </si>
  <si>
    <t>上位者・担当者等によるキャリア面談など、キャリアアップ等に関する定期的な相談の機会の確保</t>
  </si>
  <si>
    <t>両立支援・多様な働き方の推進</t>
  </si>
  <si>
    <t>子育てや家族等の介護等と仕事の両立を目指す者のための休業制度等の充実、事業所内託児施設の整備</t>
  </si>
  <si>
    <t>職員の事情等の状況に応じた勤務シフトや短時間正規職員制度の導入、職員の希望に即した非正規職員から正規職員への転換の制度等の整備</t>
  </si>
  <si>
    <t>有給休暇が取得しやすい環境の整備</t>
  </si>
  <si>
    <t>業務や福利厚生制度、メンタルヘルス等の職員相談窓口の設置等相談体制の充実</t>
  </si>
  <si>
    <t>障害を有する者でも働きやすい職場環境の構築や勤務シフトの配慮</t>
  </si>
  <si>
    <t>腰痛を含む心身の健康管理</t>
  </si>
  <si>
    <t>福祉・介護職員の身体の負担軽減のための介護技術の修得支援、介護ロボットやリフト等の介護機器等導入及び研修等による腰痛対策の実施</t>
  </si>
  <si>
    <t>短時間勤務労働者等も受診可能な健康診断・ストレスチェックや、従業員のための休憩室の設置等健康管理対策の実施</t>
  </si>
  <si>
    <t>雇用管理改善のための管理者に対する研修等の実施</t>
  </si>
  <si>
    <t>事故・トラブルへの対応マニュアル等の作成等の体制の整備</t>
  </si>
  <si>
    <t>生産性向上のための業務改善の取組</t>
  </si>
  <si>
    <t>タブレット端末やインカム等のＩＣＴ活用や見守り機器等の介護ロボットやセンサー等の導入による業務量の縮減</t>
  </si>
  <si>
    <t>高齢者の活躍（居室やフロア等の掃除、食事の配膳・下膳などのほか、経理や労務、広報なども含めた介護業務以外の業務の提供）等による役割分担の明確化</t>
  </si>
  <si>
    <t>５S活動（業務管理の手法の１つ。整理・整頓・清掃・清潔・躾の頭文字をとったもの）等の実践による職場環境の整備</t>
  </si>
  <si>
    <t>業務手順書の作成や、記録・報告様式の工夫等による情報共有や作業負担の軽減</t>
  </si>
  <si>
    <t>やりがい・働きがいの醸成</t>
  </si>
  <si>
    <t>ミーティング等による職場内コミュニケーションの円滑化による個々の福祉・介護職員の気づきを踏まえた勤務環境や支援内容の改善</t>
  </si>
  <si>
    <t>地域包括ケアの一員としてのモチベーション向上に資する、地域の児童・生徒や住民との交流の実施</t>
  </si>
  <si>
    <t>利用者本位の支援方針など障害福祉や法人の理念等を定期的に学ぶ機会の提供</t>
  </si>
  <si>
    <t>支援の好事例や、利用者やその家族からの謝意等の情報を共有する機会の提供</t>
  </si>
  <si>
    <r>
      <rPr>
        <rFont val="ＭＳ Ｐゴシック"/>
        <b/>
        <color theme="1"/>
        <sz val="10.0"/>
      </rPr>
      <t>【見える化要件】</t>
    </r>
    <r>
      <rPr>
        <rFont val="ＭＳ Ｐゴシック"/>
        <b/>
        <color theme="1"/>
        <sz val="11.0"/>
      </rPr>
      <t xml:space="preserve">　</t>
    </r>
    <r>
      <rPr>
        <rFont val="ＭＳ Ｐゴシック"/>
        <b val="0"/>
        <color theme="1"/>
        <sz val="9.0"/>
      </rPr>
      <t>【新加算Ⅰ・Ⅱ、Ⅴ⑴～⑺・⑼・⑽・⑿、旧特定Ⅰ・Ⅱ】</t>
    </r>
  </si>
  <si>
    <t>実施する周知方法について、チェック（✔）すること。なお、令和６年度中の見込みでも差し支えない。</t>
  </si>
  <si>
    <t>ホームページ
への掲載</t>
  </si>
  <si>
    <t>職場環境等要件の25項目のうち、実施する取組項目の「障害福祉サービス等情報公表システム」での選択</t>
  </si>
  <si>
    <t>！実施する周知方法が選択されていません。</t>
  </si>
  <si>
    <t>職場環境等要件の25項目のうち、実施する取組項目の自社のホームページへの掲載</t>
  </si>
  <si>
    <t>４　要件を満たすことの確認・証明</t>
  </si>
  <si>
    <t>以下の点を確認し、満たしている項目に全てチェック（✔）すること。</t>
  </si>
  <si>
    <t>確認事項</t>
  </si>
  <si>
    <r>
      <rPr>
        <rFont val="MS PGothic"/>
        <color theme="1"/>
        <sz val="9.0"/>
      </rPr>
      <t xml:space="preserve">証明する資料の例
</t>
    </r>
    <r>
      <rPr>
        <rFont val="ＭＳ Ｐゴシック"/>
        <color theme="1"/>
        <sz val="8.0"/>
      </rPr>
      <t>（指定権者からの求めに応じて提出）</t>
    </r>
  </si>
  <si>
    <t>！チェックボックスに必要なチェック（✔）が入っていない項目があります。</t>
  </si>
  <si>
    <t>処遇改善加算等として給付される額は、職員の賃金改善のために全額支出します。
また、処遇改善加算等による賃金改善以外の部分で賃金水準を引き下げません。</t>
  </si>
  <si>
    <t>就業規則、給与規程、給与明細等</t>
  </si>
  <si>
    <t>令和７年度に繰り越す額（２（１）①ⅰア）がある場合は、全額、令和７年度の更なる賃金改善に充てます。期間中に事業所が休廃止した場合には、一時金等により福祉・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</si>
  <si>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</si>
  <si>
    <t>就業規則、給与規程、資質向上のための計画等</t>
  </si>
  <si>
    <t>労働基準法、労働災害補償保険法、最低賃金法、労働安全衛生法、雇用保険法その他の労働に関する法令に違反し、罰金以上の刑に処せられていません。</t>
  </si>
  <si>
    <t>―</t>
  </si>
  <si>
    <t>労働保険料の納付が適正に行われています。</t>
  </si>
  <si>
    <t>労働保険関係成立届、確定保険料申告書</t>
  </si>
  <si>
    <t>本計画書の内容を雇用する全ての職員に対して周知しました。</t>
  </si>
  <si>
    <t>会議録、周知文書</t>
  </si>
  <si>
    <t>※</t>
  </si>
  <si>
    <t>各証明資料は、指定権者からの求めがあった場合には、速やかに提出すること。</t>
  </si>
  <si>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</si>
  <si>
    <t>本処遇改善計画書の記載内容・確認事項の内容に間違いありません。
記載内容を証明する資料を適切に保管することを誓約します。</t>
  </si>
  <si>
    <t>日</t>
  </si>
  <si>
    <t>代表者</t>
  </si>
  <si>
    <t>（確認用）</t>
  </si>
  <si>
    <t>提出前のチェックリスト</t>
  </si>
  <si>
    <t>以下の項目にオレンジ色の「×」がないか、提出前に確認すること。「×」がある場合、当該項目の記載を修正すること。</t>
  </si>
  <si>
    <t>空欄が表示される項目は、記入が不要であるため対応する必要はない。</t>
  </si>
  <si>
    <t>（１）</t>
  </si>
  <si>
    <t>令和７年度への繰越し見込額が令和６年度に増加する加算の見込額を超えない計画となっている</t>
  </si>
  <si>
    <t>令和７年度に繰り越す額を除いた加算額以上の賃金改善を行う計画となっている</t>
  </si>
  <si>
    <t>令和６年度に増加する加算の見込額を超える賃金改善を行う計画となっている</t>
  </si>
  <si>
    <t>（２）</t>
  </si>
  <si>
    <t>加算以外の部分で賃金水準を引き下げないことを誓約している</t>
  </si>
  <si>
    <t>（３）</t>
  </si>
  <si>
    <t>賃金改善を行う賃金項目及び方法を記載している</t>
  </si>
  <si>
    <t>月額賃金改善要件Ⅱ</t>
  </si>
  <si>
    <t>旧ベースアップ等加算相当の2/3以上の新規の月額賃金改善を行う計画になっていること</t>
  </si>
  <si>
    <t>月額賃金改善要件Ⅲ</t>
  </si>
  <si>
    <t>令和５年度から継続して旧ベースアップ等加算を算定する事業所について、令和５年度以前からの賃金改善の取組の継続を誓約していること</t>
  </si>
  <si>
    <t>令和６年４・５月から新規にベースアップ等加算を算定する事業所について、旧ベア加算額以上の新規の賃金改善を行う計画になっていること</t>
  </si>
  <si>
    <t>福祉・介護職員について、賃金改善の見込額の2/3以上が、ベースアップ等に充てられる計画になっていること</t>
  </si>
  <si>
    <t>その他の職種について、賃金改善の見込額の2/3以上が、ベースアップ等に充てられる計画になっていること</t>
  </si>
  <si>
    <t>キャリアパス要件Ⅰ・Ⅱ</t>
  </si>
  <si>
    <r>
      <rPr>
        <rFont val="MS PGothic"/>
        <color theme="1"/>
        <sz val="9.0"/>
      </rPr>
      <t>キャリアパス要件Ⅰ（任用要件・賃金体系の整備等）とキャリアパス要件Ⅱ（研修の実施等）の</t>
    </r>
    <r>
      <rPr>
        <rFont val="ＭＳ Ｐゴシック"/>
        <color theme="1"/>
        <sz val="9.0"/>
        <u/>
      </rPr>
      <t>両方</t>
    </r>
    <r>
      <rPr>
        <rFont val="ＭＳ Ｐゴシック"/>
        <color theme="1"/>
        <sz val="9.0"/>
      </rPr>
      <t>を満たすこと。ただし、満たさない場合は、令和６年度中（令和７年３月末まで）に福祉・介護職員の任用要件・賃金体系を定めること</t>
    </r>
    <r>
      <rPr>
        <rFont val="ＭＳ Ｐゴシック"/>
        <color theme="1"/>
        <sz val="9.0"/>
        <u/>
      </rPr>
      <t>及び</t>
    </r>
    <r>
      <rPr>
        <rFont val="ＭＳ Ｐゴシック"/>
        <color theme="1"/>
        <sz val="9.0"/>
      </rPr>
      <t>研修等に係る計画を策定し、研修の実施又は研修機会の確保を行うことを誓約していること</t>
    </r>
  </si>
  <si>
    <r>
      <rPr>
        <rFont val="MS PGothic"/>
        <color theme="1"/>
        <sz val="9.0"/>
      </rPr>
      <t>キャリアパス要件Ⅰ（任用要件・賃金体系の整備等）とキャリアパス要件Ⅱ（研修の実施等）の</t>
    </r>
    <r>
      <rPr>
        <rFont val="ＭＳ Ｐゴシック"/>
        <color theme="1"/>
        <sz val="9.0"/>
        <u/>
      </rPr>
      <t>どちらか</t>
    </r>
    <r>
      <rPr>
        <rFont val="ＭＳ Ｐゴシック"/>
        <color theme="1"/>
        <sz val="9.0"/>
      </rPr>
      <t>を満たすこと。ただし、満たさない場合は、令和６年度中（令和７年３月末まで）に福祉・介護職員の任用要件・賃金体系を定めること</t>
    </r>
    <r>
      <rPr>
        <rFont val="ＭＳ Ｐゴシック"/>
        <color theme="1"/>
        <sz val="9.0"/>
        <u/>
      </rPr>
      <t>又は</t>
    </r>
    <r>
      <rPr>
        <rFont val="ＭＳ Ｐゴシック"/>
        <color theme="1"/>
        <sz val="9.0"/>
      </rPr>
      <t>研修等に係る計画を策定し、研修の実施又は研修機会の確保を行うことを誓約していること</t>
    </r>
  </si>
  <si>
    <t>（４）</t>
  </si>
  <si>
    <t>キャリアパス要件Ⅲ</t>
  </si>
  <si>
    <t>キャリアパス要件Ⅲ（昇給の仕組みの整備等）を満たすこと。ただし、満たさない場合は、令和６年度中（令和７年３月末まで）に昇給の仕組みを整備することを誓約していること</t>
  </si>
  <si>
    <t>（５）</t>
  </si>
  <si>
    <t>キャリアパス要件Ⅳ</t>
  </si>
  <si>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</si>
  <si>
    <t>（６）</t>
  </si>
  <si>
    <t>キャリアパス要件Ⅴ</t>
  </si>
  <si>
    <t>キャリアパス要件Ⅴ（配置等要件）を満たすこと</t>
  </si>
  <si>
    <t>（７）</t>
  </si>
  <si>
    <t>職場環境等要件</t>
  </si>
  <si>
    <t>新加算等の区分ごとに必要な数以上の職場環境等要件の取組を行っていること</t>
  </si>
  <si>
    <t>情報公表システム等での見える化要件を満たすこと</t>
  </si>
  <si>
    <t xml:space="preserve"> 必要な項目が全て選択されていること</t>
  </si>
  <si>
    <t xml:space="preserve"> 誓約・記名が行われていること</t>
  </si>
  <si>
    <t>別紙様式２－２ 個票（令和６年４・５月分）</t>
  </si>
  <si>
    <t xml:space="preserve">　　処遇改善加算額（見込額）の合計［円］（別紙様式2-1 2（1）(a)の内数）</t>
  </si>
  <si>
    <t xml:space="preserve">　　特定加算（見込額）の合計[円]（別紙様式2-1 2（1）(a)の内数）</t>
  </si>
  <si>
    <t>⑥キャリアパス要件Ⅳについて</t>
  </si>
  <si>
    <t xml:space="preserve">　　ベースアップ等加算（見込額）の合計［円］（別紙様式2-1 2（1）(a)の内数）</t>
  </si>
  <si>
    <t>賃金改善額が月額平均８万円以上又は改善後の賃金が年額440万円以上となる者の数</t>
  </si>
  <si>
    <t>令和６年４・５月の算定予定（１）</t>
  </si>
  <si>
    <t>うち、新規に算定する旧ベア加算の見込額［円］（別紙様式2-1 3（3）①に転記）</t>
  </si>
  <si>
    <t>特定加算Ⅰ・Ⅱの算定を届け出た事業所数</t>
  </si>
  <si>
    <t>令和６年４・５月の算定予定（２）</t>
  </si>
  <si>
    <t xml:space="preserve">　　旧３加算のうち、令和６年度に増加する加算額の見込額
　　（旧３加算の上位区分への移行によるもの）（別紙様式2-1 2（1）(b)の内数）</t>
  </si>
  <si>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</si>
  <si>
    <t>⇒⑥キャリアパス要件Ⅳが「×」の場合、別紙様式2-1 ３（６）に特別な事情を記入</t>
  </si>
  <si>
    <t>処遇加算等除く一月あたり障害福祉サービス等総額[円]
(a)</t>
  </si>
  <si>
    <t>処遇改善加算・特定加算・ベースアップ等加算の別</t>
  </si>
  <si>
    <t>（参考）
令和５年度</t>
  </si>
  <si>
    <t>令和６年度</t>
  </si>
  <si>
    <t>令和６年度に増加する加算額の見込額
（令和５年度の加算率と比較）</t>
  </si>
  <si>
    <t>②月額賃金要件Ⅲ</t>
  </si>
  <si>
    <t>③・④キャリアパス要件Ⅰ・Ⅱ</t>
  </si>
  <si>
    <t>⑤キャリアパス要件Ⅲ</t>
  </si>
  <si>
    <t>⑥キャリアパス要件Ⅳ</t>
  </si>
  <si>
    <t>⑦キャリアパス要件Ⅴ</t>
  </si>
  <si>
    <t>確認欄</t>
  </si>
  <si>
    <t>（ソート用）</t>
  </si>
  <si>
    <t>都道
府県</t>
  </si>
  <si>
    <t>市区
町村</t>
  </si>
  <si>
    <t>算定した処遇加算等の区分
※令和６年３月時点</t>
  </si>
  <si>
    <t>加
算
率</t>
  </si>
  <si>
    <t>令和６年４・５月に算定する処遇加算等の区分</t>
  </si>
  <si>
    <t>加
算
率
(b)</t>
  </si>
  <si>
    <t>算定対象月
(c)
※通常は令和６年４月～令和６年５月</t>
  </si>
  <si>
    <t>処遇加算等の見込額[円]
(a×b×c)</t>
  </si>
  <si>
    <t>新たに増加するベースアップ等加算の見込額</t>
  </si>
  <si>
    <t>月額賃金要件Ⅲを満たす</t>
  </si>
  <si>
    <r>
      <rPr>
        <rFont val="MS PGothic"/>
        <color theme="1"/>
        <sz val="14.0"/>
      </rPr>
      <t>賃金体系整備等</t>
    </r>
    <r>
      <rPr>
        <rFont val="ＭＳ Ｐゴシック"/>
        <color theme="1"/>
        <sz val="14.0"/>
        <u/>
      </rPr>
      <t>及び</t>
    </r>
    <r>
      <rPr>
        <rFont val="ＭＳ Ｐゴシック"/>
        <color theme="1"/>
        <sz val="14.0"/>
      </rPr>
      <t>研修の実施等</t>
    </r>
  </si>
  <si>
    <r>
      <rPr>
        <rFont val="MS PGothic"/>
        <color theme="1"/>
        <sz val="14.0"/>
      </rPr>
      <t>賃金体系整備等</t>
    </r>
    <r>
      <rPr>
        <rFont val="ＭＳ Ｐゴシック"/>
        <color theme="1"/>
        <sz val="14.0"/>
        <u/>
      </rPr>
      <t>又は</t>
    </r>
    <r>
      <rPr>
        <rFont val="ＭＳ Ｐゴシック"/>
        <color theme="1"/>
        <sz val="14.0"/>
      </rPr>
      <t>研修の実施等</t>
    </r>
  </si>
  <si>
    <t>昇給の仕組みの整備等</t>
  </si>
  <si>
    <r>
      <rPr>
        <rFont val="MS PGothic"/>
        <color theme="1"/>
        <sz val="14.0"/>
      </rPr>
      <t>改善後の賃金要件</t>
    </r>
    <r>
      <rPr>
        <rFont val="ＭＳ Ｐゴシック"/>
        <color theme="1"/>
        <sz val="11.0"/>
      </rPr>
      <t>（月額８万円以上又は年額440万円以上）</t>
    </r>
    <r>
      <rPr>
        <rFont val="ＭＳ Ｐゴシック"/>
        <color theme="1"/>
        <sz val="14.0"/>
      </rPr>
      <t>を満たす職員数を記載</t>
    </r>
  </si>
  <si>
    <t>福祉専門職員配置等加算等の算定状況</t>
  </si>
  <si>
    <t>「算定する新加算の区分」の色付け用（入力要否の判定用）</t>
  </si>
  <si>
    <t>キャリアパス要件Ⅴのプルダウンメニュー用</t>
  </si>
  <si>
    <t>令和６年６月以降の加算区分の判定用</t>
  </si>
  <si>
    <t>②の記入状況チェック</t>
  </si>
  <si>
    <t>③の記入状況チェック</t>
  </si>
  <si>
    <t>④の記入状況チェック</t>
  </si>
  <si>
    <t>⑤の記入状況チェック</t>
  </si>
  <si>
    <t>⑥の必要数チェック</t>
  </si>
  <si>
    <t>⑦の記入状況チェック</t>
  </si>
  <si>
    <t>処遇改善加算</t>
  </si>
  <si>
    <t>処遇加算Ⅰ</t>
  </si>
  <si>
    <t>月～令和</t>
  </si>
  <si>
    <t>ヶ月）</t>
  </si>
  <si>
    <t>○</t>
  </si>
  <si>
    <t>特定加算</t>
  </si>
  <si>
    <t>特定加算なし</t>
  </si>
  <si>
    <t>ベースアップ等加算</t>
  </si>
  <si>
    <t>ベア加算</t>
  </si>
  <si>
    <t>処遇加算Ⅲ</t>
  </si>
  <si>
    <t>別紙様式２－３ 個票（令和６年６月以降分）</t>
  </si>
  <si>
    <t xml:space="preserve">　福祉・介護職員等処遇改善加算（見込額）の合計［円］
　（別紙様式2-1 2（1）(a)の内数）</t>
  </si>
  <si>
    <t xml:space="preserve">　うち、福祉・介護職員等処遇改善加算Ⅳ相当の１／２（見込額）の合計［円］（別紙様式2-1 3（1）①の内数）</t>
  </si>
  <si>
    <t>⑥キャリアパス要件Ⅳについて（「令和６年度の算定予定」について）</t>
  </si>
  <si>
    <t>令和６年度を通じての算定予定（①・②）</t>
  </si>
  <si>
    <t xml:space="preserve">　うち、新たに増加する旧ベースアップ等加算相当の見込額［円］（別紙様式2-1 3（2）①の内数）</t>
  </si>
  <si>
    <t>①「令和６年度の算定予定」</t>
  </si>
  <si>
    <t xml:space="preserve">　うち、令和６年度に増加する加算額の見込額（令和６年度改定での加算率の引上げ及び新加算への移行によるもの）（別紙様式2-1 2（1）(b)の内数）</t>
  </si>
  <si>
    <t>新加算Ⅰ・Ⅱ・Ⅴ⑴～⑺・⑼・⑽・⑿の算定を届け出た事業所数</t>
  </si>
  <si>
    <t>②「期中移行後の算定予定」（別紙2-4から転記）</t>
  </si>
  <si>
    <t xml:space="preserve">　（参考）令和５年度と比較し、令和７年度に増加する加算額の見込額
　（令和６年度改定での加算率の引上げ及び新加算への移行によるもの）</t>
  </si>
  <si>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</si>
  <si>
    <t>令和６年４・５月時点の
旧３加算の区分</t>
  </si>
  <si>
    <t>合
計
の
加
算
率</t>
  </si>
  <si>
    <r>
      <rPr>
        <rFont val="MS PGothic"/>
        <color theme="1"/>
        <sz val="14.0"/>
      </rPr>
      <t xml:space="preserve">（参考）令和５年度と要件を変えずに移行した場合の新加算の区分
</t>
    </r>
    <r>
      <rPr>
        <rFont val="ＭＳ Ｐゴシック"/>
        <color theme="1"/>
        <sz val="12.0"/>
      </rPr>
      <t xml:space="preserve">
（カッコ内は６月以降算定可能な新加算Ⅴの区分（上記と異なる場合））</t>
    </r>
  </si>
  <si>
    <t>算定する
新加算の区分</t>
  </si>
  <si>
    <t>算定対象月
(c)
※通常は令和６年６月～令和７年３月</t>
  </si>
  <si>
    <t>新加算の
見込額[円]
(a×b×c)</t>
  </si>
  <si>
    <t>（参考）
①月額賃金要件Ⅰ
（令和７年度～）</t>
  </si>
  <si>
    <t>②月額賃金要件Ⅱ</t>
  </si>
  <si>
    <t>（判定用参考式）</t>
  </si>
  <si>
    <t>新加算Ⅳ相当の加算額の見込額の
１／２</t>
  </si>
  <si>
    <t>月額賃金要件Ⅰを満たす</t>
  </si>
  <si>
    <t>新たに増加する旧ベースアップ等加算相当の新加算の見込額</t>
  </si>
  <si>
    <t>月額賃金要件Ⅱを満たす</t>
  </si>
  <si>
    <r>
      <rPr>
        <rFont val="MS PGothic"/>
        <color theme="1"/>
        <sz val="14.0"/>
      </rPr>
      <t>賃金体系整備等</t>
    </r>
    <r>
      <rPr>
        <rFont val="ＭＳ Ｐゴシック"/>
        <color theme="1"/>
        <sz val="14.0"/>
        <u/>
      </rPr>
      <t>及び</t>
    </r>
    <r>
      <rPr>
        <rFont val="ＭＳ Ｐゴシック"/>
        <color theme="1"/>
        <sz val="14.0"/>
      </rPr>
      <t>研修の実施等</t>
    </r>
  </si>
  <si>
    <r>
      <rPr>
        <rFont val="MS PGothic"/>
        <color theme="1"/>
        <sz val="14.0"/>
      </rPr>
      <t>賃金体系整備等</t>
    </r>
    <r>
      <rPr>
        <rFont val="ＭＳ Ｐゴシック"/>
        <color theme="1"/>
        <sz val="14.0"/>
        <u/>
      </rPr>
      <t>又は</t>
    </r>
    <r>
      <rPr>
        <rFont val="ＭＳ Ｐゴシック"/>
        <color theme="1"/>
        <sz val="14.0"/>
      </rPr>
      <t>研修の実施等</t>
    </r>
  </si>
  <si>
    <r>
      <rPr>
        <rFont val="MS PGothic"/>
        <color theme="1"/>
        <sz val="14.0"/>
      </rPr>
      <t>改善後の賃金要件</t>
    </r>
    <r>
      <rPr>
        <rFont val="ＭＳ Ｐゴシック"/>
        <color theme="1"/>
        <sz val="11.0"/>
      </rPr>
      <t>（月額８万円以上又は年額440万円以上）</t>
    </r>
    <r>
      <rPr>
        <rFont val="ＭＳ Ｐゴシック"/>
        <color theme="1"/>
        <sz val="14.0"/>
      </rPr>
      <t>を満たす職員数を記載</t>
    </r>
  </si>
  <si>
    <t>福祉専門職員配置等加算の算定状況</t>
  </si>
  <si>
    <t>〔算定する新加算の区分」の色付け用（入力要否の判定用）</t>
  </si>
  <si>
    <t>令和５年度の旧３加算の区分</t>
  </si>
  <si>
    <t>令和５年度の合計の加算率</t>
  </si>
  <si>
    <t>「令和６年度の算定予定」の「算定する新加算の区分」のプルダウンメニュー用</t>
  </si>
  <si>
    <t>⑥の必要数チェック（併設の場合０）</t>
  </si>
  <si>
    <t>令和６年度の算定予定</t>
  </si>
  <si>
    <t>新加算Ⅲ</t>
  </si>
  <si>
    <t>新加算Ⅰ</t>
  </si>
  <si>
    <t>新加算Ⅱ</t>
  </si>
  <si>
    <t>新加算Ⅳ</t>
  </si>
  <si>
    <t>（参考）令和７年度の移行予定</t>
  </si>
  <si>
    <t>別紙様式２－４ 個票（年度内の区分変更がある場合に記入）</t>
  </si>
  <si>
    <t xml:space="preserve">　福祉・介護職員等処遇改善加算（見込額）の合計［円］（別紙様式2-1 2（1）(a)の内数）</t>
  </si>
  <si>
    <t>⑥キャリアパス要件Ⅳについて（「区分変更後の算定予定」について）</t>
  </si>
  <si>
    <t>「区分変更後の算定予定」
（別紙2-3へ転記）</t>
  </si>
  <si>
    <t>新加算Ⅰ・Ⅱの算定を届け出た事業所数</t>
  </si>
  <si>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</si>
  <si>
    <r>
      <rPr>
        <rFont val="MS PGothic"/>
        <color theme="1"/>
        <sz val="14.0"/>
      </rPr>
      <t xml:space="preserve">（参考）令和５年度と要件を変えずに移行した場合の新加算の区分
</t>
    </r>
    <r>
      <rPr>
        <rFont val="ＭＳ Ｐゴシック"/>
        <color theme="1"/>
        <sz val="12.0"/>
      </rPr>
      <t xml:space="preserve">
（カッコ内は６月以降算定可能な新加算Ⅴの区分（上記と異なる場合））</t>
    </r>
  </si>
  <si>
    <t>算定対象月
(c)</t>
  </si>
  <si>
    <r>
      <rPr>
        <rFont val="MS PGothic"/>
        <color theme="1"/>
        <sz val="14.0"/>
      </rPr>
      <t>賃金体系整備等</t>
    </r>
    <r>
      <rPr>
        <rFont val="ＭＳ Ｐゴシック"/>
        <color theme="1"/>
        <sz val="14.0"/>
        <u/>
      </rPr>
      <t>及び</t>
    </r>
    <r>
      <rPr>
        <rFont val="ＭＳ Ｐゴシック"/>
        <color theme="1"/>
        <sz val="14.0"/>
      </rPr>
      <t>研修の実施等</t>
    </r>
  </si>
  <si>
    <r>
      <rPr>
        <rFont val="MS PGothic"/>
        <color theme="1"/>
        <sz val="14.0"/>
      </rPr>
      <t>賃金体系整備等</t>
    </r>
    <r>
      <rPr>
        <rFont val="ＭＳ Ｐゴシック"/>
        <color theme="1"/>
        <sz val="14.0"/>
        <u/>
      </rPr>
      <t>又は</t>
    </r>
    <r>
      <rPr>
        <rFont val="ＭＳ Ｐゴシック"/>
        <color theme="1"/>
        <sz val="14.0"/>
      </rPr>
      <t>研修の実施等</t>
    </r>
  </si>
  <si>
    <r>
      <rPr>
        <rFont val="MS PGothic"/>
        <color theme="1"/>
        <sz val="14.0"/>
      </rPr>
      <t>改善後の賃金要件</t>
    </r>
    <r>
      <rPr>
        <rFont val="ＭＳ Ｐゴシック"/>
        <color theme="1"/>
        <sz val="11.0"/>
      </rPr>
      <t>（月額８万円以上又は年額440万円以上）</t>
    </r>
    <r>
      <rPr>
        <rFont val="ＭＳ Ｐゴシック"/>
        <color theme="1"/>
        <sz val="14.0"/>
      </rPr>
      <t>を満たす職員数を記載</t>
    </r>
  </si>
  <si>
    <t>令和６年６月当初の算定予定</t>
  </si>
  <si>
    <t>区分変更後の算定予定</t>
  </si>
  <si>
    <t>表１　加算率一覧</t>
  </si>
  <si>
    <t>表２　キャリアパス要件Ⅴ（配置等要件）</t>
  </si>
  <si>
    <t>表３</t>
  </si>
  <si>
    <t>表４</t>
  </si>
  <si>
    <t>表５</t>
  </si>
  <si>
    <t>表６　新加算の加算区分</t>
  </si>
  <si>
    <t>サービス区分</t>
  </si>
  <si>
    <t>福祉・介護職員処遇改善加算</t>
  </si>
  <si>
    <t>福祉・介護職員等特定処遇改善加算</t>
  </si>
  <si>
    <t>福祉・介護職員等ベースアップ等支援加算</t>
  </si>
  <si>
    <t>福祉・介護職員等処遇改善加算</t>
  </si>
  <si>
    <t>（参考）令和６年度障害福祉サービス等報酬改定による引上げ分</t>
  </si>
  <si>
    <t>配置等要件</t>
  </si>
  <si>
    <t>居宅介護</t>
  </si>
  <si>
    <t>計算用</t>
  </si>
  <si>
    <t>誓約を行わない場合</t>
  </si>
  <si>
    <t>キャリアパス要件等の適合状況に応じた加算率</t>
  </si>
  <si>
    <t>サービス提供体制強化加算等の算定状況に応じた加算率</t>
  </si>
  <si>
    <t>各要件の適合状況に応じた加算率（新加算（Ⅴ）は経過措置区分）</t>
  </si>
  <si>
    <t>重度訪問介護</t>
  </si>
  <si>
    <t>処遇加算Ⅱ</t>
  </si>
  <si>
    <t>処遇加算なし</t>
  </si>
  <si>
    <t>特定加算Ⅰ</t>
  </si>
  <si>
    <t>特定加算Ⅱ</t>
  </si>
  <si>
    <t>ベア加算なし</t>
  </si>
  <si>
    <t>新加算Ⅴ（１）</t>
  </si>
  <si>
    <t>新加算Ⅴ（２）</t>
  </si>
  <si>
    <t>新加算Ⅴ（３）</t>
  </si>
  <si>
    <t>新加算Ⅴ（４）</t>
  </si>
  <si>
    <t>新加算Ⅴ（５）</t>
  </si>
  <si>
    <t>新加算Ⅴ（６）</t>
  </si>
  <si>
    <t>新加算Ⅴ（７）</t>
  </si>
  <si>
    <t>新加算Ⅴ（８）</t>
  </si>
  <si>
    <t>新加算Ⅴ（９）</t>
  </si>
  <si>
    <t>新加算Ⅴ（10）</t>
  </si>
  <si>
    <t>新加算Ⅴ（11）</t>
  </si>
  <si>
    <t>新加算Ⅴ（12）</t>
  </si>
  <si>
    <t>新加算Ⅴ（13）</t>
  </si>
  <si>
    <t>新加算Ⅴ（14）</t>
  </si>
  <si>
    <t>同行援護</t>
  </si>
  <si>
    <t>特定事業所加算</t>
  </si>
  <si>
    <t>行動援護</t>
  </si>
  <si>
    <t>重度障害者等包括支援</t>
  </si>
  <si>
    <t>令和６年度中に満たす</t>
  </si>
  <si>
    <t>生活介護</t>
  </si>
  <si>
    <t>施設入所支援</t>
  </si>
  <si>
    <t>エラー</t>
  </si>
  <si>
    <t>対象加算なし</t>
  </si>
  <si>
    <t>短期入所</t>
  </si>
  <si>
    <t>福祉専門職員配置等加算</t>
  </si>
  <si>
    <t>療養介護</t>
  </si>
  <si>
    <t>自立訓練（機能訓練）</t>
  </si>
  <si>
    <t>自立訓練_機能訓練</t>
  </si>
  <si>
    <t>自立訓練（生活訓練）</t>
  </si>
  <si>
    <t>自立訓練_生活訓練</t>
  </si>
  <si>
    <t>就労選択支援</t>
  </si>
  <si>
    <t>就労移行支援</t>
  </si>
  <si>
    <t>就労定着支援</t>
  </si>
  <si>
    <t>自立生活援助</t>
  </si>
  <si>
    <t>共同生活援助（介護サービス包括型 ）</t>
  </si>
  <si>
    <t>共同生活援助_介護サービス包括型</t>
  </si>
  <si>
    <t>共同生活援助（日中サービス支援型）</t>
  </si>
  <si>
    <t>共同生活援助_日中サービス支援型</t>
  </si>
  <si>
    <t>共同生活援助（外部サービス利用型）</t>
  </si>
  <si>
    <t>共同生活援助_外部サービス利用型</t>
  </si>
  <si>
    <t>児童発達支援</t>
  </si>
  <si>
    <t>医療型児童発達支援</t>
  </si>
  <si>
    <t>居宅訪問型児童発達支援</t>
  </si>
  <si>
    <t>保育所等訪問支援</t>
  </si>
  <si>
    <t>福祉型障害児入所施設</t>
  </si>
  <si>
    <t>医療型障害児入所施設</t>
  </si>
  <si>
    <t>障害者支援施設：生活介護</t>
  </si>
  <si>
    <t>障害者支援施設_生活介護</t>
  </si>
  <si>
    <t>障害者支援施設：自立訓練（機能訓練）</t>
  </si>
  <si>
    <t>障害者支援施設_自立訓練_機能訓練</t>
  </si>
  <si>
    <t>障害者支援施設：自立訓練（生活訓練）</t>
  </si>
  <si>
    <t>障害者支援施設_自立訓練_生活訓練</t>
  </si>
  <si>
    <t>障害者支援施設：就労移行支援</t>
  </si>
  <si>
    <t>障害者支援施設_就労移行支援</t>
  </si>
  <si>
    <t>障害者支援施設：就労継続支援Ａ型</t>
  </si>
  <si>
    <t>障害者支援施設_就労継続支援Ａ型</t>
  </si>
  <si>
    <t>障害者支援施設：就労継続支援Ｂ型</t>
  </si>
  <si>
    <t>障害者支援施設_就労継続支援Ｂ型</t>
  </si>
  <si>
    <t>事業所の所在地（都道府県）</t>
  </si>
  <si>
    <t>事業所の所在地（市区町村）</t>
  </si>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</sst>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0_ "/>
    <numFmt numFmtId="165" formatCode="0.00_ "/>
    <numFmt numFmtId="166" formatCode="#,##0_ ;[Red]\-#,##0\ "/>
    <numFmt numFmtId="167" formatCode="0.000"/>
    <numFmt numFmtId="168" formatCode="#,##0_);[Red]\(#,##0\)"/>
    <numFmt numFmtId="169" formatCode="0.000_);[Red]\(0.000\)"/>
    <numFmt numFmtId="170" formatCode="0_);[Red]\(0\)"/>
    <numFmt numFmtId="171" formatCode="0.0%"/>
  </numFmts>
  <fonts count="53">
    <font>
      <sz val="11.0"/>
      <color rgb="FF000000"/>
      <name val="Calibri"/>
      <scheme val="minor"/>
    </font>
    <font>
      <b/>
      <sz val="16.0"/>
      <color theme="1"/>
      <name val="MS PGothic"/>
    </font>
    <font>
      <b/>
      <sz val="12.0"/>
      <color rgb="FFFF0000"/>
      <name val="MS PGothic"/>
    </font>
    <font>
      <sz val="12.0"/>
      <color theme="1"/>
      <name val="MS PGothic"/>
    </font>
    <font>
      <sz val="11.0"/>
      <color theme="1"/>
      <name val="MS PGothic"/>
    </font>
    <font>
      <sz val="11.0"/>
      <color rgb="FFFF0000"/>
      <name val="MS PGothic"/>
    </font>
    <font>
      <sz val="12.0"/>
      <color rgb="FFFF0000"/>
      <name val="MS PGothic"/>
    </font>
    <font>
      <b/>
      <sz val="12.0"/>
      <color theme="1"/>
      <name val="MS PGothic"/>
    </font>
    <font>
      <sz val="11.0"/>
      <color rgb="FF595959"/>
      <name val="MS PGothic"/>
    </font>
    <font/>
    <font>
      <u/>
      <sz val="11.0"/>
      <color theme="10"/>
      <name val="MS PGothic"/>
    </font>
    <font>
      <sz val="14.0"/>
      <color theme="1"/>
      <name val="MS PGothic"/>
    </font>
    <font>
      <sz val="13.0"/>
      <color theme="1"/>
      <name val="MS PGothic"/>
    </font>
    <font>
      <sz val="8.0"/>
      <color theme="1"/>
      <name val="MS PGothic"/>
    </font>
    <font>
      <b/>
      <sz val="11.0"/>
      <color theme="1"/>
      <name val="MS PGothic"/>
    </font>
    <font>
      <sz val="10.0"/>
      <color theme="1"/>
      <name val="MS PGothic"/>
    </font>
    <font>
      <u/>
      <sz val="10.0"/>
      <color theme="1"/>
      <name val="MS PGothic"/>
    </font>
    <font>
      <sz val="9.0"/>
      <color theme="1"/>
      <name val="MS PGothic"/>
    </font>
    <font>
      <sz val="10.0"/>
      <color rgb="FF3F3F3F"/>
      <name val="MS PGothic"/>
    </font>
    <font>
      <sz val="11.0"/>
      <color theme="0"/>
      <name val="MS PGothic"/>
    </font>
    <font>
      <sz val="12.0"/>
      <color rgb="FFFFF2CC"/>
      <name val="MS PGothic"/>
    </font>
    <font>
      <b/>
      <sz val="8.0"/>
      <color theme="1"/>
      <name val="MS PGothic"/>
    </font>
    <font>
      <sz val="10.0"/>
      <color rgb="FFFFF2CC"/>
      <name val="MS PGothic"/>
    </font>
    <font>
      <sz val="11.0"/>
      <color rgb="FF3F3F3F"/>
      <name val="MS PGothic"/>
    </font>
    <font>
      <b/>
      <sz val="9.0"/>
      <color theme="1"/>
      <name val="MS PGothic"/>
    </font>
    <font>
      <sz val="8.0"/>
      <color rgb="FFFF0000"/>
      <name val="MS PGothic"/>
    </font>
    <font>
      <sz val="7.0"/>
      <color theme="1"/>
      <name val="MS PGothic"/>
    </font>
    <font>
      <b/>
      <sz val="10.0"/>
      <color theme="1"/>
      <name val="MS PGothic"/>
    </font>
    <font>
      <b/>
      <sz val="8.0"/>
      <color rgb="FFFF0000"/>
      <name val="MS PGothic"/>
    </font>
    <font>
      <u/>
      <sz val="9.0"/>
      <color theme="1"/>
      <name val="MS PGothic"/>
    </font>
    <font>
      <b/>
      <sz val="11.0"/>
      <color rgb="FFFF0000"/>
      <name val="MS PGothic"/>
    </font>
    <font>
      <color theme="1"/>
      <name val="Calibri"/>
      <scheme val="minor"/>
    </font>
    <font>
      <sz val="10.0"/>
      <color theme="0"/>
      <name val="MS PGothic"/>
    </font>
    <font>
      <b/>
      <sz val="10.0"/>
      <color rgb="FF993300"/>
      <name val="MS PGothic"/>
    </font>
    <font>
      <b/>
      <sz val="11.0"/>
      <color rgb="FF000000"/>
      <name val="MS PGothic"/>
    </font>
    <font>
      <sz val="22.0"/>
      <color theme="1"/>
      <name val="MS PGothic"/>
    </font>
    <font>
      <sz val="16.0"/>
      <color theme="1"/>
      <name val="MS PGothic"/>
    </font>
    <font>
      <sz val="9.0"/>
      <color rgb="FF595959"/>
      <name val="MS PGothic"/>
    </font>
    <font>
      <sz val="11.0"/>
      <color rgb="FF7F7F7F"/>
      <name val="MS PGothic"/>
    </font>
    <font>
      <sz val="12.0"/>
      <color rgb="FF7F7F7F"/>
      <name val="MS PGothic"/>
    </font>
    <font>
      <sz val="12.0"/>
      <color rgb="FF595959"/>
      <name val="MS PGothic"/>
    </font>
    <font>
      <sz val="14.0"/>
      <color rgb="FFFF0000"/>
      <name val="MS PGothic"/>
    </font>
    <font>
      <sz val="14.0"/>
      <color rgb="FF595959"/>
      <name val="MS PGothic"/>
    </font>
    <font>
      <b/>
      <sz val="14.0"/>
      <color theme="1"/>
      <name val="MS PGothic"/>
    </font>
    <font>
      <sz val="14.0"/>
      <color rgb="FFF2F2F2"/>
      <name val="MS PGothic"/>
    </font>
    <font>
      <sz val="11.0"/>
      <color rgb="FFF2F2F2"/>
      <name val="MS PGothic"/>
    </font>
    <font>
      <sz val="18.0"/>
      <color theme="1"/>
      <name val="MS PGothic"/>
    </font>
    <font>
      <sz val="10.0"/>
      <color rgb="FF595959"/>
      <name val="MS PGothic"/>
    </font>
    <font>
      <b/>
      <sz val="10.0"/>
      <color rgb="FFFF0000"/>
      <name val="MS PGothic"/>
    </font>
    <font>
      <sz val="14.0"/>
      <color rgb="FF7F7F7F"/>
      <name val="MS PGothic"/>
    </font>
    <font>
      <b/>
      <sz val="14.0"/>
      <color rgb="FFFF0000"/>
      <name val="MS PGothic"/>
    </font>
    <font>
      <sz val="6.0"/>
      <color theme="1"/>
      <name val="MS PGothic"/>
    </font>
    <font>
      <sz val="9.0"/>
      <color theme="1"/>
      <name val="ＭＳ ゴシック"/>
    </font>
  </fonts>
  <fills count="13">
    <fill>
      <patternFill patternType="none"/>
    </fill>
    <fill>
      <patternFill patternType="lightGray"/>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FFE5FC"/>
        <bgColor rgb="FFFFE5FC"/>
      </patternFill>
    </fill>
    <fill>
      <patternFill patternType="solid">
        <fgColor rgb="FFFFFFCC"/>
        <bgColor rgb="FFFFFFCC"/>
      </patternFill>
    </fill>
    <fill>
      <patternFill patternType="solid">
        <fgColor rgb="FFCCFFCC"/>
        <bgColor rgb="FFCCFFCC"/>
      </patternFill>
    </fill>
    <fill>
      <patternFill patternType="solid">
        <fgColor rgb="FFCCFFFF"/>
        <bgColor rgb="FFCCFFFF"/>
      </patternFill>
    </fill>
    <fill>
      <patternFill patternType="solid">
        <fgColor rgb="FFFFE5FF"/>
        <bgColor rgb="FFFFE5FF"/>
      </patternFill>
    </fill>
    <fill>
      <patternFill patternType="solid">
        <fgColor rgb="FFFFFF00"/>
        <bgColor rgb="FFFFFF00"/>
      </patternFill>
    </fill>
  </fills>
  <borders count="311">
    <border/>
    <border>
      <left style="thin">
        <color rgb="FF000000"/>
      </lef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thin">
        <color rgb="FF000000"/>
      </left>
      <right style="thin">
        <color rgb="FF000000"/>
      </right>
      <bottom style="thin">
        <color rgb="FF000000"/>
      </bottom>
    </border>
    <border>
      <left style="medium">
        <color rgb="FF000000"/>
      </left>
      <top style="thin">
        <color rgb="FF000000"/>
      </top>
      <bottom/>
    </border>
    <border>
      <top style="thin">
        <color rgb="FF000000"/>
      </top>
      <bottom/>
    </border>
    <border>
      <right style="medium">
        <color rgb="FF000000"/>
      </right>
      <top style="thin">
        <color rgb="FF000000"/>
      </top>
      <bottom/>
    </border>
    <border>
      <left style="medium">
        <color rgb="FF000000"/>
      </left>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top style="thin">
        <color rgb="FF000000"/>
      </top>
      <bottom style="thin">
        <color rgb="FF000000"/>
      </bottom>
    </border>
    <border>
      <left style="thin">
        <color rgb="FF000000"/>
      </left>
      <right style="thin">
        <color rgb="FF000000"/>
      </right>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bottom style="thin">
        <color rgb="FF000000"/>
      </bottom>
    </border>
    <border>
      <top style="thin">
        <color rgb="FF000000"/>
      </top>
    </border>
    <border>
      <right style="thin">
        <color rgb="FF000000"/>
      </right>
      <top style="thin">
        <color rgb="FF000000"/>
      </top>
    </border>
    <border>
      <left style="thin">
        <color rgb="FF000000"/>
      </left>
      <top style="thin">
        <color rgb="FF000000"/>
      </top>
    </border>
    <border>
      <left style="thin">
        <color rgb="FF000000"/>
      </left>
    </border>
    <border>
      <right style="thin">
        <color rgb="FF000000"/>
      </right>
    </border>
    <border>
      <right style="thin">
        <color rgb="FF000000"/>
      </right>
      <top style="medium">
        <color rgb="FF000000"/>
      </top>
      <bottom style="thin">
        <color rgb="FF000000"/>
      </bottom>
    </border>
    <border>
      <left style="thin">
        <color rgb="FF000000"/>
      </left>
      <top style="medium">
        <color rgb="FF000000"/>
      </top>
      <bottom/>
    </border>
    <border>
      <top style="medium">
        <color rgb="FF000000"/>
      </top>
      <bottom/>
    </border>
    <border>
      <right style="thin">
        <color rgb="FF000000"/>
      </right>
      <top style="medium">
        <color rgb="FF000000"/>
      </top>
      <bottom/>
    </border>
    <border>
      <left style="thin">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border>
    <border>
      <left style="thin">
        <color rgb="FF000000"/>
      </left>
      <right/>
      <top style="medium">
        <color rgb="FF000000"/>
      </top>
      <bottom style="thin">
        <color rgb="FF000000"/>
      </bottom>
    </border>
    <border>
      <left style="thin">
        <color rgb="FF000000"/>
      </left>
      <right style="medium">
        <color rgb="FF000000"/>
      </right>
      <top style="medium">
        <color rgb="FF000000"/>
      </top>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medium">
        <color rgb="FF000000"/>
      </right>
      <top style="thin">
        <color rgb="FF000000"/>
      </top>
      <bottom style="thin">
        <color rgb="FF000000"/>
      </bottom>
    </border>
    <border>
      <right style="thin">
        <color rgb="FF000000"/>
      </right>
      <top/>
      <bottom style="thin">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top/>
      <bottom/>
    </border>
    <border>
      <left/>
      <top/>
      <bottom/>
    </border>
    <border>
      <top/>
      <bottom/>
    </border>
    <border>
      <right/>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left/>
      <top style="thin">
        <color rgb="FF000000"/>
      </top>
      <bottom style="hair">
        <color rgb="FF000000"/>
      </bottom>
    </border>
    <border>
      <left style="thin">
        <color rgb="FF000000"/>
      </left>
      <top/>
      <bottom style="thin">
        <color rgb="FF000000"/>
      </bottom>
    </border>
    <border>
      <left/>
      <top/>
      <bottom style="thin">
        <color rgb="FF000000"/>
      </bottom>
    </border>
    <border>
      <left/>
      <right/>
      <top/>
      <bottom style="hair">
        <color rgb="FF000000"/>
      </bottom>
    </border>
    <border>
      <left/>
      <top/>
      <bottom style="hair">
        <color rgb="FF000000"/>
      </bottom>
    </border>
    <border>
      <top/>
      <bottom style="hair">
        <color rgb="FF000000"/>
      </bottom>
    </border>
    <border>
      <right/>
      <top/>
      <bottom style="hair">
        <color rgb="FF000000"/>
      </bottom>
    </border>
    <border>
      <left/>
      <right/>
      <top style="thin">
        <color rgb="FF000000"/>
      </top>
      <bottom style="thin">
        <color rgb="FF000000"/>
      </bottom>
    </border>
    <border>
      <left style="thin">
        <color rgb="FF000000"/>
      </left>
      <top/>
      <bottom style="hair">
        <color rgb="FF000000"/>
      </bottom>
    </border>
    <border>
      <right style="thin">
        <color rgb="FF000000"/>
      </right>
      <top/>
      <bottom style="hair">
        <color rgb="FF000000"/>
      </bottom>
    </border>
    <border>
      <left style="thin">
        <color rgb="FF000000"/>
      </left>
      <bottom/>
    </border>
    <border>
      <bottom/>
    </border>
    <border>
      <right style="thin">
        <color rgb="FF000000"/>
      </right>
      <bottom/>
    </border>
    <border>
      <left style="thin">
        <color rgb="FF000000"/>
      </left>
      <top/>
      <bottom/>
    </border>
    <border>
      <right style="thin">
        <color rgb="FF000000"/>
      </right>
      <top/>
      <bottom/>
    </border>
    <border>
      <left/>
      <top style="thin">
        <color rgb="FF000000"/>
      </top>
      <bottom style="thin">
        <color rgb="FF000000"/>
      </bottom>
    </border>
    <border>
      <left style="thin">
        <color rgb="FF000000"/>
      </left>
      <right/>
      <top style="thin">
        <color rgb="FF000000"/>
      </top>
      <bottom/>
    </border>
    <border>
      <right style="hair">
        <color rgb="FF000000"/>
      </right>
      <top style="thin">
        <color rgb="FF000000"/>
      </top>
    </border>
    <border>
      <left style="hair">
        <color rgb="FF000000"/>
      </left>
      <right style="thin">
        <color rgb="FF000000"/>
      </right>
      <top style="thin">
        <color rgb="FF000000"/>
      </top>
      <bottom style="thin">
        <color rgb="FF000000"/>
      </bottom>
    </border>
    <border>
      <left style="thin">
        <color rgb="FF000000"/>
      </left>
      <right/>
      <top/>
      <bottom/>
    </border>
    <border>
      <left style="thin">
        <color rgb="FF000000"/>
      </left>
      <right/>
      <top/>
      <bottom style="thin">
        <color rgb="FF000000"/>
      </bottom>
    </border>
    <border>
      <left style="thin">
        <color rgb="FF000000"/>
      </left>
      <right style="thin">
        <color rgb="FF000000"/>
      </right>
      <top/>
      <bottom style="thin">
        <color rgb="FF000000"/>
      </bottom>
    </border>
    <border>
      <left style="medium">
        <color rgb="FF000000"/>
      </left>
      <right style="medium">
        <color rgb="FF000000"/>
      </right>
      <top style="medium">
        <color rgb="FF000000"/>
      </top>
      <bottom style="medium">
        <color rgb="FF000000"/>
      </bottom>
    </border>
    <border>
      <right/>
      <top style="thin">
        <color rgb="FF000000"/>
      </top>
      <bottom style="thin">
        <color rgb="FF000000"/>
      </bottom>
    </border>
    <border>
      <left style="hair">
        <color rgb="FF000000"/>
      </left>
      <right style="thin">
        <color rgb="FF000000"/>
      </right>
      <top style="thin">
        <color rgb="FF000000"/>
      </top>
    </border>
    <border>
      <left style="medium">
        <color rgb="FF000000"/>
      </left>
      <right style="medium">
        <color rgb="FF000000"/>
      </right>
      <top style="medium">
        <color rgb="FF000000"/>
      </top>
    </border>
    <border>
      <left style="medium">
        <color rgb="FF000000"/>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style="medium">
        <color rgb="FF000000"/>
      </right>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thin">
        <color rgb="FF7F7F7F"/>
      </left>
      <right style="thin">
        <color rgb="FF7F7F7F"/>
      </right>
      <top style="thin">
        <color rgb="FF7F7F7F"/>
      </top>
      <bottom style="thin">
        <color rgb="FF7F7F7F"/>
      </bottom>
    </border>
    <border>
      <right style="medium">
        <color rgb="FF000000"/>
      </right>
      <top style="thin">
        <color rgb="FF000000"/>
      </top>
    </border>
    <border>
      <left/>
      <top style="medium">
        <color rgb="FF000000"/>
      </top>
      <bottom style="thin">
        <color rgb="FF000000"/>
      </bottom>
    </border>
    <border>
      <right/>
      <top style="medium">
        <color rgb="FF000000"/>
      </top>
      <bottom style="thin">
        <color rgb="FF000000"/>
      </bottom>
    </border>
    <border>
      <left style="thin">
        <color rgb="FF000000"/>
      </lef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style="medium">
        <color rgb="FF000000"/>
      </left>
      <right style="thin">
        <color rgb="FF000000"/>
      </right>
      <top style="medium">
        <color rgb="FF000000"/>
      </top>
      <bottom style="thin">
        <color rgb="FF000000"/>
      </bottom>
    </border>
    <border>
      <left/>
      <right/>
      <top/>
      <bottom style="thin">
        <color rgb="FF000000"/>
      </bottom>
    </border>
    <border>
      <right/>
      <top/>
      <bottom style="thin">
        <color rgb="FF000000"/>
      </bottom>
    </border>
    <border>
      <left style="medium">
        <color rgb="FF000000"/>
      </left>
      <right/>
      <top style="thin">
        <color rgb="FF000000"/>
      </top>
      <bottom/>
    </border>
    <border>
      <left/>
      <right/>
      <top style="thin">
        <color rgb="FF000000"/>
      </top>
      <bottom/>
    </border>
    <border>
      <left/>
      <right style="medium">
        <color rgb="FF000000"/>
      </right>
      <top style="thin">
        <color rgb="FF000000"/>
      </top>
      <bottom/>
    </border>
    <border>
      <left/>
      <right style="medium">
        <color rgb="FF000000"/>
      </right>
      <top/>
      <bottom/>
    </border>
    <border>
      <left style="medium">
        <color rgb="FF000000"/>
      </left>
      <right/>
      <top/>
      <bottom/>
    </border>
    <border>
      <left style="medium">
        <color rgb="FF000000"/>
      </left>
      <top style="thin">
        <color rgb="FF000000"/>
      </top>
    </border>
    <border>
      <left style="medium">
        <color rgb="FF000000"/>
      </left>
    </border>
    <border>
      <right style="medium">
        <color rgb="FF000000"/>
      </right>
    </border>
    <border>
      <left style="thin">
        <color rgb="FF7F7F7F"/>
      </left>
      <top style="thin">
        <color rgb="FF7F7F7F"/>
      </top>
      <bottom style="thin">
        <color rgb="FF7F7F7F"/>
      </bottom>
    </border>
    <border>
      <right style="thin">
        <color rgb="FF7F7F7F"/>
      </right>
      <top style="thin">
        <color rgb="FF7F7F7F"/>
      </top>
      <bottom style="thin">
        <color rgb="FF7F7F7F"/>
      </bottom>
    </border>
    <border>
      <top style="thin">
        <color rgb="FF7F7F7F"/>
      </top>
      <bottom style="thin">
        <color rgb="FF7F7F7F"/>
      </bottom>
    </border>
    <border>
      <left style="medium">
        <color rgb="FF000000"/>
      </left>
      <bottom style="thin">
        <color rgb="FF000000"/>
      </bottom>
    </border>
    <border>
      <right style="medium">
        <color rgb="FF000000"/>
      </right>
      <bottom style="thin">
        <color rgb="FF000000"/>
      </bottom>
    </border>
    <border>
      <left style="thin">
        <color rgb="FF000000"/>
      </lef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right style="thin">
        <color rgb="FF000000"/>
      </right>
      <top style="thin">
        <color rgb="FF000000"/>
      </top>
      <bottom/>
    </border>
    <border>
      <left style="medium">
        <color rgb="FF000000"/>
      </left>
      <right style="thin">
        <color rgb="FF000000"/>
      </right>
      <top style="thin">
        <color rgb="FF000000"/>
      </top>
    </border>
    <border>
      <left style="medium">
        <color rgb="FF000000"/>
      </left>
      <right style="thin">
        <color rgb="FF000000"/>
      </right>
      <bottom style="medium">
        <color rgb="FF000000"/>
      </bottom>
    </border>
    <border>
      <left style="thin">
        <color rgb="FF000000"/>
      </left>
      <bottom style="medium">
        <color rgb="FF000000"/>
      </bottom>
    </border>
    <border>
      <right style="thin">
        <color rgb="FF000000"/>
      </right>
      <bottom style="medium">
        <color rgb="FF000000"/>
      </bottom>
    </border>
    <border>
      <right style="hair">
        <color rgb="FF000000"/>
      </right>
      <top style="thin">
        <color rgb="FF000000"/>
      </top>
      <bottom style="thin">
        <color rgb="FF000000"/>
      </bottom>
    </border>
    <border>
      <right/>
      <top style="thin">
        <color rgb="FF000000"/>
      </top>
      <bottom/>
    </border>
    <border>
      <left/>
      <right style="thin">
        <color rgb="FF000000"/>
      </right>
      <top style="thin">
        <color rgb="FF000000"/>
      </top>
      <bottom/>
    </border>
    <border>
      <left style="thin">
        <color rgb="FF000000"/>
      </left>
      <right style="thin">
        <color rgb="FF000000"/>
      </right>
      <top/>
      <bottom/>
    </border>
    <border>
      <left/>
      <right style="thin">
        <color rgb="FF000000"/>
      </right>
      <top style="hair">
        <color rgb="FF000000"/>
      </top>
      <bottom style="hair">
        <color rgb="FF000000"/>
      </bottom>
    </border>
    <border>
      <left/>
      <right style="thin">
        <color rgb="FF000000"/>
      </right>
      <top/>
      <bottom style="thin">
        <color rgb="FF000000"/>
      </bottom>
    </border>
    <border>
      <left/>
      <right style="thin">
        <color rgb="FF000000"/>
      </right>
      <top/>
      <bottom/>
    </border>
    <border>
      <left style="hair">
        <color rgb="FF000000"/>
      </left>
      <right style="thin">
        <color rgb="FF000000"/>
      </right>
      <top style="thin">
        <color rgb="FF000000"/>
      </top>
      <bottom/>
    </border>
    <border>
      <left/>
      <top/>
    </border>
    <border>
      <right style="thin">
        <color rgb="FF000000"/>
      </right>
      <top/>
    </border>
    <border>
      <left style="thin">
        <color rgb="FF000000"/>
      </left>
      <right/>
      <top/>
    </border>
    <border>
      <left/>
    </border>
    <border>
      <right style="medium">
        <color rgb="FF000000"/>
      </right>
      <bottom/>
    </border>
    <border>
      <left style="medium">
        <color rgb="FF000000"/>
      </left>
      <right style="thin">
        <color rgb="FF000000"/>
      </right>
      <bottom style="thin">
        <color rgb="FF000000"/>
      </bottom>
    </border>
    <border>
      <left style="thin">
        <color rgb="FF000000"/>
      </left>
      <right/>
      <bottom/>
    </border>
    <border>
      <left/>
      <right/>
      <top/>
    </border>
    <border>
      <right/>
      <top style="thin">
        <color rgb="FF000000"/>
      </top>
    </border>
    <border>
      <left style="medium">
        <color rgb="FF000000"/>
      </left>
      <top/>
    </border>
    <border>
      <top/>
    </border>
    <border>
      <right style="medium">
        <color rgb="FF000000"/>
      </right>
      <top/>
    </border>
    <border>
      <left style="medium">
        <color rgb="FF000000"/>
      </left>
      <right style="thin">
        <color rgb="FF000000"/>
      </right>
      <top/>
    </border>
    <border>
      <left/>
      <right/>
      <bottom/>
    </border>
    <border>
      <right/>
    </border>
    <border>
      <left style="medium">
        <color rgb="FF000000"/>
      </left>
      <right style="thin">
        <color rgb="FF000000"/>
      </right>
      <bottom style="hair">
        <color rgb="FF000000"/>
      </bottom>
    </border>
    <border>
      <left/>
      <bottom style="thin">
        <color rgb="FF000000"/>
      </bottom>
    </border>
    <border>
      <right style="thin">
        <color rgb="FF000000"/>
      </right>
      <bottom style="thin">
        <color rgb="FF000000"/>
      </bottom>
    </border>
    <border>
      <right/>
      <bottom style="thin">
        <color rgb="FF000000"/>
      </bottom>
    </border>
    <border>
      <left style="thin">
        <color rgb="FF000000"/>
      </left>
      <top style="medium">
        <color rgb="FF000000"/>
      </top>
      <bottom style="medium">
        <color rgb="FF000000"/>
      </bottom>
    </border>
    <border>
      <left/>
      <top style="medium">
        <color rgb="FF000000"/>
      </top>
      <bottom style="medium">
        <color rgb="FF000000"/>
      </bottom>
    </border>
    <border>
      <right/>
      <top style="medium">
        <color rgb="FF000000"/>
      </top>
      <bottom style="medium">
        <color rgb="FF000000"/>
      </bottom>
    </border>
    <border>
      <left/>
      <right/>
      <top style="medium">
        <color rgb="FF000000"/>
      </top>
      <bottom style="medium">
        <color rgb="FF000000"/>
      </bottom>
    </border>
    <border>
      <left/>
      <top style="thin">
        <color rgb="FF000000"/>
      </top>
    </border>
    <border>
      <left style="thin">
        <color rgb="FF000000"/>
      </left>
      <right style="medium">
        <color rgb="FF000000"/>
      </right>
      <bottom style="thin">
        <color rgb="FF000000"/>
      </bottom>
    </border>
    <border>
      <left style="thin">
        <color rgb="FF000000"/>
      </left>
      <right style="hair">
        <color rgb="FF000000"/>
      </right>
      <top style="medium">
        <color rgb="FF000000"/>
      </top>
      <bottom/>
    </border>
    <border>
      <left style="thin">
        <color rgb="FF000000"/>
      </left>
      <right style="hair">
        <color rgb="FF000000"/>
      </right>
      <top style="hair">
        <color rgb="FF000000"/>
      </top>
      <bottom style="hair">
        <color rgb="FF000000"/>
      </bottom>
    </border>
    <border>
      <left/>
      <right/>
      <top style="hair">
        <color rgb="FF000000"/>
      </top>
      <bottom style="hair">
        <color rgb="FF000000"/>
      </bottom>
    </border>
    <border>
      <left style="thin">
        <color rgb="FF000000"/>
      </left>
      <right style="hair">
        <color rgb="FF000000"/>
      </right>
      <top/>
      <bottom style="thin">
        <color rgb="FF000000"/>
      </bottom>
    </border>
    <border>
      <left style="hair">
        <color rgb="FF000000"/>
      </left>
      <right/>
      <top style="hair">
        <color rgb="FF000000"/>
      </top>
      <bottom style="thin">
        <color rgb="FF000000"/>
      </bottom>
    </border>
    <border>
      <left/>
      <right style="thin">
        <color rgb="FF000000"/>
      </right>
      <top style="hair">
        <color rgb="FF000000"/>
      </top>
      <bottom style="thin">
        <color rgb="FF000000"/>
      </bottom>
    </border>
    <border>
      <left style="medium">
        <color rgb="FF000000"/>
      </left>
      <right/>
      <top/>
      <bottom style="thin">
        <color rgb="FF000000"/>
      </bottom>
    </border>
    <border>
      <left/>
      <right style="thin">
        <color rgb="FF000000"/>
      </right>
      <top/>
    </border>
    <border>
      <left style="hair">
        <color rgb="FF000000"/>
      </left>
      <bottom style="hair">
        <color rgb="FF000000"/>
      </bottom>
    </border>
    <border>
      <bottom style="hair">
        <color rgb="FF000000"/>
      </bottom>
    </border>
    <border>
      <right style="thin">
        <color rgb="FF000000"/>
      </right>
      <bottom style="hair">
        <color rgb="FF000000"/>
      </bottom>
    </border>
    <border>
      <left/>
      <right style="thin">
        <color rgb="FF000000"/>
      </right>
    </border>
    <border>
      <left style="thin">
        <color rgb="FF000000"/>
      </left>
      <right style="hair">
        <color rgb="FF000000"/>
      </right>
      <top/>
    </border>
    <border>
      <left style="hair">
        <color rgb="FF000000"/>
      </left>
      <top style="hair">
        <color rgb="FF000000"/>
      </top>
    </border>
    <border>
      <top style="hair">
        <color rgb="FF000000"/>
      </top>
    </border>
    <border>
      <left style="medium">
        <color rgb="FF000000"/>
      </left>
      <right style="hair">
        <color rgb="FF000000"/>
      </right>
      <top style="medium">
        <color rgb="FF000000"/>
      </top>
    </border>
    <border>
      <left style="hair">
        <color rgb="FF000000"/>
      </left>
      <top style="medium">
        <color rgb="FF000000"/>
      </top>
    </border>
    <border>
      <left style="hair">
        <color rgb="FF000000"/>
      </left>
      <top style="medium">
        <color rgb="FF000000"/>
      </top>
      <bottom style="hair">
        <color rgb="FF000000"/>
      </bottom>
    </border>
    <border>
      <top style="medium">
        <color rgb="FF000000"/>
      </top>
      <bottom style="hair">
        <color rgb="FF000000"/>
      </bottom>
    </border>
    <border>
      <right style="medium">
        <color rgb="FF000000"/>
      </right>
      <top style="medium">
        <color rgb="FF000000"/>
      </top>
      <bottom style="hair">
        <color rgb="FF000000"/>
      </bottom>
    </border>
    <border>
      <left style="thin">
        <color rgb="FF000000"/>
      </left>
      <right style="hair">
        <color rgb="FF000000"/>
      </right>
    </border>
    <border>
      <left style="hair">
        <color rgb="FF000000"/>
      </left>
    </border>
    <border>
      <left style="medium">
        <color rgb="FF000000"/>
      </left>
      <right style="hair">
        <color rgb="FF000000"/>
      </right>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medium">
        <color rgb="FF000000"/>
      </right>
      <top style="hair">
        <color rgb="FF000000"/>
      </top>
      <bottom style="hair">
        <color rgb="FF000000"/>
      </bottom>
    </border>
    <border>
      <left style="medium">
        <color rgb="FF000000"/>
      </left>
      <right/>
      <top/>
    </border>
    <border>
      <left style="hair">
        <color rgb="FF000000"/>
      </left>
      <right/>
      <top style="hair">
        <color rgb="FF000000"/>
      </top>
      <bottom style="hair">
        <color rgb="FF000000"/>
      </bottom>
    </border>
    <border>
      <left/>
      <top style="hair">
        <color rgb="FF000000"/>
      </top>
      <bottom style="hair">
        <color rgb="FF000000"/>
      </bottom>
    </border>
    <border>
      <left/>
      <right style="thin">
        <color rgb="FF000000"/>
      </right>
      <bottom/>
    </border>
    <border>
      <left style="thin">
        <color rgb="FF000000"/>
      </left>
      <right style="hair">
        <color rgb="FF000000"/>
      </right>
      <bottom style="hair">
        <color rgb="FF000000"/>
      </bottom>
    </border>
    <border>
      <left style="medium">
        <color rgb="FF000000"/>
      </left>
      <right/>
      <bottom style="medium">
        <color rgb="FF000000"/>
      </bottom>
    </border>
    <border>
      <left style="hair">
        <color rgb="FF000000"/>
      </left>
      <bottom style="medium">
        <color rgb="FF000000"/>
      </bottom>
    </border>
    <border>
      <left style="hair">
        <color rgb="FF000000"/>
      </left>
      <top style="hair">
        <color rgb="FF000000"/>
      </top>
      <bottom style="medium">
        <color rgb="FF000000"/>
      </bottom>
    </border>
    <border>
      <top style="hair">
        <color rgb="FF000000"/>
      </top>
      <bottom style="medium">
        <color rgb="FF000000"/>
      </bottom>
    </border>
    <border>
      <right style="medium">
        <color rgb="FF000000"/>
      </right>
      <top style="hair">
        <color rgb="FF000000"/>
      </top>
      <bottom style="medium">
        <color rgb="FF000000"/>
      </bottom>
    </border>
    <border>
      <top style="hair">
        <color rgb="FF000000"/>
      </top>
      <bottom style="thin">
        <color rgb="FF000000"/>
      </bottom>
    </border>
    <border>
      <left/>
      <right/>
      <top style="hair">
        <color rgb="FF000000"/>
      </top>
      <bottom style="thin">
        <color rgb="FF000000"/>
      </bottom>
    </border>
    <border>
      <left/>
      <right/>
      <top/>
      <bottom style="medium">
        <color rgb="FF000000"/>
      </bottom>
    </border>
    <border>
      <left/>
      <top style="thin">
        <color rgb="FF000000"/>
      </top>
      <bottom/>
    </border>
    <border>
      <left style="thin">
        <color rgb="FF000000"/>
      </left>
      <right style="medium">
        <color rgb="FF000000"/>
      </right>
      <top/>
      <bottom/>
    </border>
    <border>
      <left style="medium">
        <color rgb="FF000000"/>
      </left>
      <right style="hair">
        <color rgb="FF000000"/>
      </right>
      <top style="medium">
        <color rgb="FF000000"/>
      </top>
      <bottom style="hair">
        <color rgb="FF000000"/>
      </bottom>
    </border>
    <border>
      <left style="hair">
        <color rgb="FF000000"/>
      </left>
      <right style="hair">
        <color rgb="FF000000"/>
      </right>
      <top style="medium">
        <color rgb="FF000000"/>
      </top>
      <bottom style="hair">
        <color rgb="FF000000"/>
      </bottom>
    </border>
    <border>
      <left style="medium">
        <color rgb="FF000000"/>
      </left>
      <right style="hair">
        <color rgb="FF000000"/>
      </right>
      <top style="hair">
        <color rgb="FF000000"/>
      </top>
      <bottom style="hair">
        <color rgb="FF000000"/>
      </bottom>
    </border>
    <border>
      <left style="hair">
        <color rgb="FF000000"/>
      </left>
      <right style="hair">
        <color rgb="FF000000"/>
      </right>
      <top style="hair">
        <color rgb="FF000000"/>
      </top>
      <bottom style="hair">
        <color rgb="FF000000"/>
      </bottom>
    </border>
    <border>
      <left style="medium">
        <color rgb="FF000000"/>
      </left>
      <right style="hair">
        <color rgb="FF000000"/>
      </right>
      <top style="hair">
        <color rgb="FF000000"/>
      </top>
      <bottom style="medium">
        <color rgb="FF000000"/>
      </bottom>
    </border>
    <border>
      <left style="hair">
        <color rgb="FF000000"/>
      </left>
      <right style="hair">
        <color rgb="FF000000"/>
      </right>
      <top style="hair">
        <color rgb="FF000000"/>
      </top>
      <bottom style="medium">
        <color rgb="FF000000"/>
      </bottom>
    </border>
    <border>
      <left style="thin">
        <color rgb="FF000000"/>
      </left>
      <right/>
      <top style="hair">
        <color rgb="FF000000"/>
      </top>
      <bottom style="thin">
        <color rgb="FF000000"/>
      </bottom>
    </border>
    <border>
      <left style="hair">
        <color rgb="FF000000"/>
      </left>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top/>
      <bottom style="medium">
        <color rgb="FF000000"/>
      </bottom>
    </border>
    <border>
      <top/>
      <bottom style="medium">
        <color rgb="FF000000"/>
      </bottom>
    </border>
    <border>
      <right/>
      <top/>
      <bottom style="medium">
        <color rgb="FF000000"/>
      </bottom>
    </border>
    <border>
      <left/>
      <right style="medium">
        <color rgb="FF000000"/>
      </right>
      <top/>
      <bottom style="medium">
        <color rgb="FF000000"/>
      </bottom>
    </border>
    <border>
      <left style="medium">
        <color rgb="FF000000"/>
      </left>
      <right style="medium">
        <color rgb="FF000000"/>
      </right>
      <top style="medium">
        <color rgb="FF000000"/>
      </top>
      <bottom/>
    </border>
    <border>
      <left style="medium">
        <color rgb="FF000000"/>
      </left>
      <right/>
      <top style="medium">
        <color rgb="FF000000"/>
      </top>
      <bottom style="hair">
        <color rgb="FF000000"/>
      </bottom>
    </border>
    <border>
      <left/>
      <top style="medium">
        <color rgb="FF000000"/>
      </top>
      <bottom style="hair">
        <color rgb="FF000000"/>
      </bottom>
    </border>
    <border>
      <left style="medium">
        <color rgb="FF000000"/>
      </left>
      <right/>
      <top style="hair">
        <color rgb="FF000000"/>
      </top>
      <bottom style="hair">
        <color rgb="FF000000"/>
      </bottom>
    </border>
    <border>
      <right/>
      <top style="hair">
        <color rgb="FF000000"/>
      </top>
      <bottom style="hair">
        <color rgb="FF000000"/>
      </bottom>
    </border>
    <border>
      <left/>
      <right style="medium">
        <color rgb="FF000000"/>
      </right>
      <top style="hair">
        <color rgb="FF000000"/>
      </top>
      <bottom style="hair">
        <color rgb="FF000000"/>
      </bottom>
    </border>
    <border>
      <left style="medium">
        <color rgb="FF000000"/>
      </left>
      <right/>
      <top style="hair">
        <color rgb="FF000000"/>
      </top>
      <bottom/>
    </border>
    <border>
      <left/>
      <top style="hair">
        <color rgb="FF000000"/>
      </top>
      <bottom style="thin">
        <color rgb="FF000000"/>
      </bottom>
    </border>
    <border>
      <right/>
      <top style="hair">
        <color rgb="FF000000"/>
      </top>
      <bottom style="thin">
        <color rgb="FF000000"/>
      </bottom>
    </border>
    <border>
      <left/>
      <right style="medium">
        <color rgb="FF000000"/>
      </right>
      <top style="hair">
        <color rgb="FF000000"/>
      </top>
      <bottom/>
    </border>
    <border>
      <left style="medium">
        <color rgb="FF000000"/>
      </left>
      <right/>
      <top style="thin">
        <color rgb="FF000000"/>
      </top>
      <bottom style="hair">
        <color rgb="FF000000"/>
      </bottom>
    </border>
    <border>
      <right style="medium">
        <color rgb="FF000000"/>
      </right>
      <top style="thin">
        <color rgb="FF000000"/>
      </top>
      <bottom style="hair">
        <color rgb="FF000000"/>
      </bottom>
    </border>
    <border>
      <left/>
      <right style="medium">
        <color rgb="FF000000"/>
      </right>
      <top/>
      <bottom style="hair">
        <color rgb="FF000000"/>
      </bottom>
    </border>
    <border>
      <left style="medium">
        <color rgb="FF000000"/>
      </left>
      <right/>
      <top style="hair">
        <color rgb="FF000000"/>
      </top>
      <bottom style="thin">
        <color rgb="FF000000"/>
      </bottom>
    </border>
    <border>
      <right style="medium">
        <color rgb="FF000000"/>
      </right>
      <top style="hair">
        <color rgb="FF000000"/>
      </top>
      <bottom style="thin">
        <color rgb="FF000000"/>
      </bottom>
    </border>
    <border>
      <left style="medium">
        <color rgb="FF000000"/>
      </left>
      <right/>
      <top/>
      <bottom style="hair">
        <color rgb="FF000000"/>
      </bottom>
    </border>
    <border>
      <right/>
      <top style="thin">
        <color rgb="FF000000"/>
      </top>
      <bottom style="hair">
        <color rgb="FF000000"/>
      </bottom>
    </border>
    <border>
      <left/>
      <right style="medium">
        <color rgb="FF000000"/>
      </right>
      <top style="hair">
        <color rgb="FF000000"/>
      </top>
      <bottom style="thin">
        <color rgb="FF000000"/>
      </bottom>
    </border>
    <border>
      <left style="medium">
        <color rgb="FF000000"/>
      </left>
      <right/>
      <top style="hair">
        <color rgb="FF000000"/>
      </top>
      <bottom style="medium">
        <color rgb="FF000000"/>
      </bottom>
    </border>
    <border>
      <left/>
      <top style="hair">
        <color rgb="FF000000"/>
      </top>
      <bottom style="medium">
        <color rgb="FF000000"/>
      </bottom>
    </border>
    <border>
      <right/>
      <top style="hair">
        <color rgb="FF000000"/>
      </top>
      <bottom style="medium">
        <color rgb="FF000000"/>
      </bottom>
    </border>
    <border>
      <right style="medium">
        <color rgb="FF000000"/>
      </right>
      <top/>
      <bottom style="medium">
        <color rgb="FF000000"/>
      </bottom>
    </border>
    <border>
      <right style="thin">
        <color rgb="FF000000"/>
      </right>
      <top style="medium">
        <color rgb="FF000000"/>
      </top>
      <bottom style="hair">
        <color rgb="FF000000"/>
      </bottom>
    </border>
    <border>
      <left style="thin">
        <color rgb="FF000000"/>
      </left>
      <top style="medium">
        <color rgb="FF000000"/>
      </top>
      <bottom style="hair">
        <color rgb="FF000000"/>
      </bottom>
    </border>
    <border>
      <left style="thin">
        <color rgb="FF7F7F7F"/>
      </left>
      <right style="thin">
        <color rgb="FF7F7F7F"/>
      </right>
      <bottom style="thin">
        <color rgb="FF7F7F7F"/>
      </bottom>
    </border>
    <border>
      <right style="thin">
        <color rgb="FF000000"/>
      </right>
      <top style="hair">
        <color rgb="FF000000"/>
      </top>
      <bottom style="hair">
        <color rgb="FF000000"/>
      </bottom>
    </border>
    <border>
      <left style="thin">
        <color rgb="FF000000"/>
      </left>
      <top style="hair">
        <color rgb="FF000000"/>
      </top>
      <bottom style="hair">
        <color rgb="FF000000"/>
      </bottom>
    </border>
    <border>
      <right style="thin">
        <color rgb="FF000000"/>
      </right>
      <top style="hair">
        <color rgb="FF000000"/>
      </top>
      <bottom style="medium">
        <color rgb="FF000000"/>
      </bottom>
    </border>
    <border>
      <left style="thin">
        <color rgb="FF000000"/>
      </left>
      <top style="hair">
        <color rgb="FF000000"/>
      </top>
      <bottom style="medium">
        <color rgb="FF000000"/>
      </bottom>
    </border>
    <border>
      <left style="thin">
        <color rgb="FF000000"/>
      </left>
      <right style="hair">
        <color rgb="FF000000"/>
      </right>
      <top style="thin">
        <color rgb="FF000000"/>
      </top>
    </border>
    <border>
      <left style="hair">
        <color rgb="FF000000"/>
      </left>
      <top style="thin">
        <color rgb="FF000000"/>
      </top>
      <bottom style="hair">
        <color rgb="FF000000"/>
      </bottom>
    </border>
    <border>
      <left style="thin">
        <color rgb="FF000000"/>
      </left>
      <right style="hair">
        <color rgb="FF000000"/>
      </right>
      <top style="hair">
        <color rgb="FF000000"/>
      </top>
      <bottom style="thin">
        <color rgb="FF000000"/>
      </bottom>
    </border>
    <border>
      <left style="hair">
        <color rgb="FF000000"/>
      </left>
      <top style="hair">
        <color rgb="FF000000"/>
      </top>
      <bottom style="thin">
        <color rgb="FF000000"/>
      </bottom>
    </border>
    <border>
      <right style="thin">
        <color rgb="FF000000"/>
      </right>
      <top style="hair">
        <color rgb="FF000000"/>
      </top>
      <bottom style="thin">
        <color rgb="FF000000"/>
      </bottom>
    </border>
    <border>
      <right style="hair">
        <color rgb="FF000000"/>
      </right>
      <top style="hair">
        <color rgb="FF000000"/>
      </top>
      <bottom style="hair">
        <color rgb="FF000000"/>
      </bottom>
    </border>
    <border>
      <left style="thin">
        <color rgb="FF000000"/>
      </left>
      <right style="hair">
        <color rgb="FF000000"/>
      </right>
      <top style="hair">
        <color rgb="FF000000"/>
      </top>
    </border>
    <border>
      <right style="hair">
        <color rgb="FF000000"/>
      </right>
      <top style="hair">
        <color rgb="FF000000"/>
      </top>
    </border>
    <border>
      <right style="hair">
        <color rgb="FF000000"/>
      </right>
    </border>
    <border>
      <right style="hair">
        <color rgb="FF000000"/>
      </right>
      <bottom style="hair">
        <color rgb="FF000000"/>
      </bottom>
    </border>
    <border>
      <left style="thin">
        <color rgb="FF000000"/>
      </left>
      <right style="hair">
        <color rgb="FF000000"/>
      </right>
      <bottom style="thin">
        <color rgb="FF000000"/>
      </bottom>
    </border>
    <border>
      <right style="hair">
        <color rgb="FF000000"/>
      </right>
      <bottom style="thin">
        <color rgb="FF000000"/>
      </bottom>
    </border>
    <border>
      <left style="thin">
        <color rgb="FF000000"/>
      </left>
      <right style="hair">
        <color rgb="FF000000"/>
      </right>
      <top style="thin">
        <color rgb="FF000000"/>
      </top>
      <bottom style="hair">
        <color rgb="FF000000"/>
      </bottom>
    </border>
    <border>
      <left/>
      <right style="thin">
        <color rgb="FF000000"/>
      </right>
      <top style="thin">
        <color rgb="FF000000"/>
      </top>
      <bottom style="thin">
        <color rgb="FF000000"/>
      </bottom>
    </border>
    <border>
      <right/>
      <top/>
    </border>
    <border>
      <left/>
      <bottom style="medium">
        <color rgb="FF000000"/>
      </bottom>
    </border>
    <border>
      <right/>
      <bottom style="medium">
        <color rgb="FF000000"/>
      </bottom>
    </border>
    <border>
      <left style="medium">
        <color rgb="FF000000"/>
      </left>
      <right style="thin">
        <color rgb="FF000000"/>
      </right>
      <top style="medium">
        <color rgb="FF000000"/>
      </top>
      <bottom/>
    </border>
    <border>
      <left style="thin">
        <color rgb="FF000000"/>
      </left>
      <right/>
      <top style="medium">
        <color rgb="FF000000"/>
      </top>
      <bottom/>
    </border>
    <border>
      <left/>
      <right style="thin">
        <color rgb="FF000000"/>
      </right>
      <top style="medium">
        <color rgb="FF000000"/>
      </top>
      <bottom/>
    </border>
    <border>
      <left style="thin">
        <color rgb="FF000000"/>
      </left>
      <right style="medium">
        <color rgb="FF000000"/>
      </right>
      <top style="medium">
        <color rgb="FF000000"/>
      </top>
      <bottom style="thin">
        <color rgb="FF000000"/>
      </bottom>
    </border>
    <border>
      <left style="thin">
        <color rgb="FF7F7F7F"/>
      </left>
      <right style="thin">
        <color rgb="FF7F7F7F"/>
      </right>
      <top style="thin">
        <color rgb="FF7F7F7F"/>
      </top>
    </border>
    <border>
      <left style="medium">
        <color rgb="FF000000"/>
      </left>
      <right style="thin">
        <color rgb="FF000000"/>
      </right>
      <top/>
      <bottom style="medium">
        <color rgb="FF000000"/>
      </bottom>
    </border>
    <border>
      <left style="thin">
        <color rgb="FF000000"/>
      </left>
      <right/>
      <top/>
      <bottom style="medium">
        <color rgb="FF000000"/>
      </bottom>
    </border>
    <border>
      <left/>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right style="medium">
        <color rgb="FF000000"/>
      </right>
      <bottom style="medium">
        <color rgb="FF000000"/>
      </bottom>
    </border>
    <border>
      <left style="medium">
        <color rgb="FF000000"/>
      </left>
      <right style="thin">
        <color rgb="FF000000"/>
      </right>
      <top style="thin">
        <color rgb="FF000000"/>
      </top>
      <bottom style="medium">
        <color rgb="FF000000"/>
      </bottom>
    </border>
    <border>
      <left style="medium">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thin">
        <color rgb="FF000000"/>
      </right>
      <top style="medium">
        <color rgb="FF000000"/>
      </top>
    </border>
    <border>
      <left/>
      <right style="thin">
        <color rgb="FF000000"/>
      </right>
      <top style="medium">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right style="thin">
        <color rgb="FF000000"/>
      </right>
    </border>
    <border>
      <left style="medium">
        <color rgb="FF000000"/>
      </left>
      <right style="medium">
        <color rgb="FF000000"/>
      </right>
      <top style="thin">
        <color rgb="FF000000"/>
      </top>
      <bottom style="thin">
        <color rgb="FF000000"/>
      </bottom>
    </border>
    <border>
      <left style="thin">
        <color rgb="FF000000"/>
      </left>
      <right style="thin">
        <color rgb="FF000000"/>
      </right>
      <bottom style="medium">
        <color rgb="FF000000"/>
      </bottom>
    </border>
    <border>
      <left/>
      <right style="thin">
        <color rgb="FF000000"/>
      </right>
      <top style="thin">
        <color rgb="FF000000"/>
      </top>
      <bottom style="medium">
        <color rgb="FF000000"/>
      </bottom>
    </border>
    <border>
      <left/>
      <right/>
      <top style="thin">
        <color rgb="FF000000"/>
      </top>
      <bottom style="medium">
        <color rgb="FF000000"/>
      </bottom>
    </border>
    <border>
      <left style="medium">
        <color rgb="FF000000"/>
      </left>
      <right style="medium">
        <color rgb="FF000000"/>
      </right>
      <top style="thin">
        <color rgb="FF000000"/>
      </top>
      <bottom style="medium">
        <color rgb="FF000000"/>
      </bottom>
    </border>
    <border>
      <left style="thin">
        <color rgb="FF7F7F7F"/>
      </left>
      <right style="thin">
        <color rgb="FF7F7F7F"/>
      </right>
    </border>
    <border>
      <left style="thin">
        <color rgb="FF000000"/>
      </left>
      <right style="medium">
        <color rgb="FF000000"/>
      </right>
      <top style="thin">
        <color rgb="FF000000"/>
      </top>
    </border>
    <border>
      <left style="medium">
        <color rgb="FF000000"/>
      </left>
      <right style="medium">
        <color rgb="FF000000"/>
      </right>
      <top/>
      <bottom/>
    </border>
    <border>
      <left style="thin">
        <color rgb="FF000000"/>
      </left>
      <right style="medium">
        <color rgb="FF000000"/>
      </right>
      <top style="medium">
        <color rgb="FF000000"/>
      </top>
      <bottom/>
    </border>
    <border>
      <bottom style="thin">
        <color rgb="FF7F7F7F"/>
      </bottom>
    </border>
    <border>
      <left style="thin">
        <color rgb="FF000000"/>
      </left>
      <right style="medium">
        <color rgb="FF000000"/>
      </right>
      <top/>
      <bottom style="medium">
        <color rgb="FF000000"/>
      </bottom>
    </border>
    <border>
      <left style="thin">
        <color rgb="FF7F7F7F"/>
      </left>
      <right style="thin">
        <color rgb="FF7F7F7F"/>
      </right>
      <top style="thin">
        <color rgb="FF7F7F7F"/>
      </top>
      <bottom/>
    </border>
    <border>
      <left style="thin">
        <color rgb="FF000000"/>
      </left>
      <right style="medium">
        <color rgb="FF000000"/>
      </right>
      <top/>
      <bottom style="thin">
        <color rgb="FF000000"/>
      </bottom>
    </border>
    <border>
      <left style="thin">
        <color rgb="FF000000"/>
      </left>
      <right style="medium">
        <color rgb="FF000000"/>
      </right>
      <top style="thin">
        <color rgb="FF000000"/>
      </top>
      <bottom/>
    </border>
    <border>
      <left style="medium">
        <color rgb="FF000000"/>
      </left>
      <right style="thin">
        <color rgb="FF000000"/>
      </right>
      <top style="thin">
        <color rgb="FF000000"/>
      </top>
      <bottom/>
    </border>
    <border>
      <left style="medium">
        <color rgb="FF000000"/>
      </left>
      <right style="medium">
        <color rgb="FF000000"/>
      </right>
      <top/>
      <bottom style="medium">
        <color rgb="FF000000"/>
      </bottom>
    </border>
    <border>
      <left style="thin">
        <color rgb="FF7F7F7F"/>
      </left>
      <top style="thin">
        <color rgb="FF7F7F7F"/>
      </top>
    </border>
    <border>
      <top style="thin">
        <color rgb="FF7F7F7F"/>
      </top>
    </border>
    <border>
      <right style="thin">
        <color rgb="FF7F7F7F"/>
      </right>
      <top style="thin">
        <color rgb="FF7F7F7F"/>
      </top>
    </border>
    <border>
      <left style="thin">
        <color rgb="FF000000"/>
      </left>
      <right style="medium">
        <color rgb="FF000000"/>
      </right>
    </border>
    <border>
      <left style="thin">
        <color rgb="FF7F7F7F"/>
      </left>
      <bottom style="thin">
        <color rgb="FF7F7F7F"/>
      </bottom>
    </border>
    <border>
      <right style="thin">
        <color rgb="FF7F7F7F"/>
      </right>
      <bottom style="thin">
        <color rgb="FF7F7F7F"/>
      </bottom>
    </border>
    <border>
      <left style="medium">
        <color rgb="FF000000"/>
      </left>
      <right style="thin">
        <color rgb="FF000000"/>
      </right>
      <top style="thin">
        <color rgb="FF000000"/>
      </top>
      <bottom style="double">
        <color rgb="FF000000"/>
      </bottom>
    </border>
    <border>
      <right style="medium">
        <color rgb="FF000000"/>
      </right>
      <top style="thin">
        <color rgb="FF000000"/>
      </top>
      <bottom style="double">
        <color rgb="FF000000"/>
      </bottom>
    </border>
    <border>
      <left style="medium">
        <color rgb="FF000000"/>
      </left>
      <top style="thin">
        <color rgb="FF000000"/>
      </top>
      <bottom style="double">
        <color rgb="FF000000"/>
      </bottom>
    </border>
    <border>
      <left style="thin">
        <color rgb="FF000000"/>
      </left>
      <right style="thin">
        <color rgb="FF000000"/>
      </right>
      <top style="thin">
        <color rgb="FF000000"/>
      </top>
      <bottom style="double">
        <color rgb="FF000000"/>
      </bottom>
    </border>
    <border>
      <left style="thin">
        <color rgb="FF000000"/>
      </left>
      <right style="medium">
        <color rgb="FF000000"/>
      </right>
      <top style="thin">
        <color rgb="FF000000"/>
      </top>
      <bottom style="double">
        <color rgb="FF000000"/>
      </bottom>
    </border>
    <border>
      <right style="thin">
        <color rgb="FF000000"/>
      </right>
      <top style="thin">
        <color rgb="FF000000"/>
      </top>
      <bottom style="double">
        <color rgb="FF000000"/>
      </bottom>
    </border>
    <border>
      <left style="thin">
        <color rgb="FF000000"/>
      </left>
      <top style="thin">
        <color rgb="FF000000"/>
      </top>
      <bottom style="double">
        <color rgb="FF000000"/>
      </bottom>
    </border>
    <border>
      <left style="medium">
        <color rgb="FF000000"/>
      </left>
      <right style="thin">
        <color rgb="FF000000"/>
      </right>
      <top style="medium">
        <color rgb="FF000000"/>
      </top>
      <bottom style="medium">
        <color rgb="FF000000"/>
      </bottom>
    </border>
    <border>
      <left style="medium">
        <color rgb="FF000000"/>
      </left>
      <right style="medium">
        <color rgb="FF000000"/>
      </right>
      <bottom style="thin">
        <color rgb="FF000000"/>
      </bottom>
    </border>
  </borders>
  <cellStyleXfs count="1">
    <xf borderId="0" fillId="0" fontId="0" numFmtId="0" applyAlignment="1" applyFont="1"/>
  </cellStyleXfs>
  <cellXfs count="1221">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vertical="center"/>
    </xf>
    <xf borderId="0" fillId="0" fontId="3" numFmtId="0" xfId="0" applyAlignment="1" applyFont="1">
      <alignment horizontal="left" shrinkToFit="0" vertical="top" wrapText="1"/>
    </xf>
    <xf borderId="0" fillId="0" fontId="5" numFmtId="0" xfId="0" applyAlignment="1" applyFont="1">
      <alignment vertical="center"/>
    </xf>
    <xf borderId="0" fillId="0" fontId="3" numFmtId="0" xfId="0" applyAlignment="1" applyFont="1">
      <alignment horizontal="left" shrinkToFit="0" vertical="center" wrapText="1"/>
    </xf>
    <xf borderId="0" fillId="0" fontId="6" numFmtId="0" xfId="0" applyAlignment="1" applyFont="1">
      <alignment vertical="center"/>
    </xf>
    <xf borderId="0" fillId="0" fontId="7" numFmtId="0" xfId="0" applyAlignment="1" applyFont="1">
      <alignment vertical="center"/>
    </xf>
    <xf borderId="0" fillId="0" fontId="8" numFmtId="0" xfId="0" applyAlignment="1" applyFont="1">
      <alignment vertical="center"/>
    </xf>
    <xf borderId="1" fillId="0" fontId="4" numFmtId="0" xfId="0" applyAlignment="1" applyBorder="1" applyFont="1">
      <alignment horizontal="center" vertical="center"/>
    </xf>
    <xf borderId="2" fillId="2" fontId="4" numFmtId="0" xfId="0" applyAlignment="1" applyBorder="1" applyFill="1" applyFont="1">
      <alignment horizontal="left" vertical="center"/>
    </xf>
    <xf borderId="3" fillId="0" fontId="9" numFmtId="0" xfId="0" applyAlignment="1" applyBorder="1" applyFont="1">
      <alignment vertical="center"/>
    </xf>
    <xf borderId="4" fillId="0" fontId="9" numFmtId="0" xfId="0" applyAlignment="1" applyBorder="1" applyFont="1">
      <alignment vertical="center"/>
    </xf>
    <xf borderId="0" fillId="0" fontId="5" numFmtId="0" xfId="0" applyAlignment="1" applyFont="1">
      <alignment horizontal="right" shrinkToFit="0" vertical="top" wrapText="1"/>
    </xf>
    <xf borderId="0" fillId="0" fontId="4" numFmtId="0" xfId="0" applyAlignment="1" applyFont="1">
      <alignment shrinkToFit="0" vertical="center" wrapText="1"/>
    </xf>
    <xf borderId="5" fillId="0" fontId="4" numFmtId="0" xfId="0" applyAlignment="1" applyBorder="1" applyFont="1">
      <alignment vertical="center"/>
    </xf>
    <xf borderId="1" fillId="0" fontId="4" numFmtId="0" xfId="0" applyAlignment="1" applyBorder="1" applyFont="1">
      <alignment horizontal="left" vertical="center"/>
    </xf>
    <xf borderId="6" fillId="0" fontId="9" numFmtId="0" xfId="0" applyAlignment="1" applyBorder="1" applyFont="1">
      <alignment vertical="center"/>
    </xf>
    <xf borderId="7" fillId="0" fontId="9" numFmtId="0" xfId="0" applyAlignment="1" applyBorder="1" applyFont="1">
      <alignment vertical="center"/>
    </xf>
    <xf borderId="8" fillId="2" fontId="4" numFmtId="0" xfId="0" applyAlignment="1" applyBorder="1" applyFont="1">
      <alignment horizontal="left" vertical="center"/>
    </xf>
    <xf borderId="9" fillId="0" fontId="9" numFmtId="0" xfId="0" applyAlignment="1" applyBorder="1" applyFont="1">
      <alignment vertical="center"/>
    </xf>
    <xf borderId="10" fillId="0" fontId="9" numFmtId="0" xfId="0" applyAlignment="1" applyBorder="1" applyFont="1">
      <alignment vertical="center"/>
    </xf>
    <xf borderId="11" fillId="0" fontId="4" numFmtId="0" xfId="0" applyAlignment="1" applyBorder="1" applyFont="1">
      <alignment vertical="center"/>
    </xf>
    <xf borderId="12" fillId="2" fontId="4" numFmtId="0" xfId="0" applyAlignment="1" applyBorder="1" applyFont="1">
      <alignment horizontal="left" vertical="center"/>
    </xf>
    <xf borderId="13" fillId="0" fontId="9" numFmtId="0" xfId="0" applyAlignment="1" applyBorder="1" applyFont="1">
      <alignment vertical="center"/>
    </xf>
    <xf borderId="14" fillId="0" fontId="9" numFmtId="0" xfId="0" applyAlignment="1" applyBorder="1" applyFont="1">
      <alignment vertical="center"/>
    </xf>
    <xf borderId="15" fillId="2" fontId="4" numFmtId="0" xfId="0" applyAlignment="1" applyBorder="1" applyFont="1">
      <alignment horizontal="center" vertical="center"/>
    </xf>
    <xf borderId="16" fillId="2" fontId="4" numFmtId="0" xfId="0" applyAlignment="1" applyBorder="1" applyFont="1">
      <alignment horizontal="center" vertical="center"/>
    </xf>
    <xf borderId="16" fillId="0" fontId="4" numFmtId="0" xfId="0" applyAlignment="1" applyBorder="1" applyFont="1">
      <alignment vertical="center"/>
    </xf>
    <xf borderId="17" fillId="2" fontId="4" numFmtId="0" xfId="0" applyAlignment="1" applyBorder="1" applyFont="1">
      <alignment horizontal="center" vertical="center"/>
    </xf>
    <xf borderId="2" fillId="0" fontId="4" numFmtId="0" xfId="0" applyAlignment="1" applyBorder="1" applyFont="1">
      <alignment vertical="center"/>
    </xf>
    <xf borderId="3" fillId="0" fontId="4" numFmtId="0" xfId="0" applyAlignment="1" applyBorder="1" applyFont="1">
      <alignment vertical="center"/>
    </xf>
    <xf borderId="18" fillId="0" fontId="4" numFmtId="0" xfId="0" applyAlignment="1" applyBorder="1" applyFont="1">
      <alignment vertical="center"/>
    </xf>
    <xf borderId="19" fillId="2" fontId="4" numFmtId="0" xfId="0" applyAlignment="1" applyBorder="1" applyFont="1">
      <alignment horizontal="left" vertical="center"/>
    </xf>
    <xf borderId="20" fillId="0" fontId="9" numFmtId="0" xfId="0" applyAlignment="1" applyBorder="1" applyFont="1">
      <alignment vertical="center"/>
    </xf>
    <xf borderId="5" fillId="0" fontId="4" numFmtId="0" xfId="0" applyAlignment="1" applyBorder="1" applyFont="1">
      <alignment shrinkToFit="1" vertical="center" wrapText="0"/>
    </xf>
    <xf borderId="11" fillId="0" fontId="9" numFmtId="0" xfId="0" applyAlignment="1" applyBorder="1" applyFont="1">
      <alignment vertical="center"/>
    </xf>
    <xf borderId="1" fillId="0" fontId="4" numFmtId="0" xfId="0" applyAlignment="1" applyBorder="1" applyFont="1">
      <alignment vertical="center"/>
    </xf>
    <xf borderId="21" fillId="2" fontId="4" numFmtId="0" xfId="0" applyAlignment="1" applyBorder="1" applyFont="1">
      <alignment horizontal="left" vertical="center"/>
    </xf>
    <xf borderId="22" fillId="0" fontId="9" numFmtId="0" xfId="0" applyAlignment="1" applyBorder="1" applyFont="1">
      <alignment vertical="center"/>
    </xf>
    <xf borderId="23" fillId="0" fontId="9" numFmtId="0" xfId="0" applyAlignment="1" applyBorder="1" applyFont="1">
      <alignment vertical="center"/>
    </xf>
    <xf borderId="11" fillId="0" fontId="4" numFmtId="0" xfId="0" applyAlignment="1" applyBorder="1" applyFont="1">
      <alignment shrinkToFit="1" vertical="center" wrapText="0"/>
    </xf>
    <xf borderId="24" fillId="2" fontId="10" numFmtId="0" xfId="0" applyAlignment="1" applyBorder="1" applyFont="1">
      <alignment horizontal="left" vertical="center"/>
    </xf>
    <xf borderId="25" fillId="0" fontId="9" numFmtId="0" xfId="0" applyAlignment="1" applyBorder="1" applyFont="1">
      <alignment vertical="center"/>
    </xf>
    <xf borderId="26" fillId="0" fontId="9" numFmtId="0" xfId="0" applyAlignment="1" applyBorder="1" applyFont="1">
      <alignment vertical="center"/>
    </xf>
    <xf borderId="0" fillId="0" fontId="4" numFmtId="0" xfId="0" applyAlignment="1" applyFont="1">
      <alignment horizontal="center" shrinkToFit="0" vertical="center" wrapText="1"/>
    </xf>
    <xf borderId="27" fillId="0" fontId="4" numFmtId="0" xfId="0" applyAlignment="1" applyBorder="1" applyFont="1">
      <alignment horizontal="left" shrinkToFit="0" vertical="top" wrapText="1"/>
    </xf>
    <xf borderId="27" fillId="0" fontId="9" numFmtId="0" xfId="0" applyAlignment="1" applyBorder="1" applyFont="1">
      <alignment vertical="center"/>
    </xf>
    <xf borderId="0" fillId="0" fontId="3" numFmtId="0" xfId="0" applyAlignment="1" applyFont="1">
      <alignment shrinkToFit="0" vertical="top" wrapText="1"/>
    </xf>
    <xf borderId="5" fillId="0" fontId="4" numFmtId="0" xfId="0" applyAlignment="1" applyBorder="1" applyFont="1">
      <alignment horizontal="center" vertical="center"/>
    </xf>
    <xf borderId="28" fillId="0" fontId="4" numFmtId="0" xfId="0" applyAlignment="1" applyBorder="1" applyFont="1">
      <alignment horizontal="center" shrinkToFit="0" vertical="center" wrapText="1"/>
    </xf>
    <xf borderId="28" fillId="0" fontId="9" numFmtId="0" xfId="0" applyAlignment="1" applyBorder="1" applyFont="1">
      <alignment vertical="center"/>
    </xf>
    <xf borderId="29" fillId="0" fontId="9" numFmtId="0" xfId="0" applyAlignment="1" applyBorder="1" applyFont="1">
      <alignment vertical="center"/>
    </xf>
    <xf borderId="30" fillId="0" fontId="4" numFmtId="0" xfId="0" applyAlignment="1" applyBorder="1" applyFont="1">
      <alignment horizontal="center" vertical="center"/>
    </xf>
    <xf borderId="1" fillId="0" fontId="4" numFmtId="0" xfId="0" applyAlignment="1" applyBorder="1" applyFont="1">
      <alignment horizontal="center" shrinkToFit="0" vertical="center" wrapText="1"/>
    </xf>
    <xf borderId="5" fillId="0" fontId="4" numFmtId="0" xfId="0" applyAlignment="1" applyBorder="1" applyFont="1">
      <alignment horizontal="center" shrinkToFit="0" vertical="center" wrapText="1"/>
    </xf>
    <xf borderId="31" fillId="0" fontId="4" numFmtId="0" xfId="0" applyAlignment="1" applyBorder="1" applyFont="1">
      <alignment horizontal="center" shrinkToFit="0" vertical="center" wrapText="1"/>
    </xf>
    <xf borderId="32" fillId="0" fontId="9" numFmtId="0" xfId="0" applyAlignment="1" applyBorder="1" applyFont="1">
      <alignment vertical="center"/>
    </xf>
    <xf borderId="31" fillId="0" fontId="9" numFmtId="0" xfId="0" applyAlignment="1" applyBorder="1" applyFont="1">
      <alignment vertical="center"/>
    </xf>
    <xf borderId="18" fillId="0" fontId="4" numFmtId="0" xfId="0" applyAlignment="1" applyBorder="1" applyFont="1">
      <alignment horizontal="center" vertical="center"/>
    </xf>
    <xf borderId="18" fillId="0" fontId="9" numFmtId="0" xfId="0" applyAlignment="1" applyBorder="1" applyFont="1">
      <alignment vertical="center"/>
    </xf>
    <xf borderId="8" fillId="2" fontId="11" numFmtId="49" xfId="0" applyAlignment="1" applyBorder="1" applyFont="1" applyNumberFormat="1">
      <alignment horizontal="center" vertical="center"/>
    </xf>
    <xf borderId="33" fillId="0" fontId="9" numFmtId="0" xfId="0" applyAlignment="1" applyBorder="1" applyFont="1">
      <alignment vertical="center"/>
    </xf>
    <xf borderId="34" fillId="2" fontId="4" numFmtId="0" xfId="0" applyAlignment="1" applyBorder="1" applyFont="1">
      <alignment vertical="center"/>
    </xf>
    <xf borderId="35" fillId="0" fontId="9" numFmtId="0" xfId="0" applyAlignment="1" applyBorder="1" applyFont="1">
      <alignment vertical="center"/>
    </xf>
    <xf borderId="36" fillId="0" fontId="9" numFmtId="0" xfId="0" applyAlignment="1" applyBorder="1" applyFont="1">
      <alignment vertical="center"/>
    </xf>
    <xf borderId="37" fillId="2" fontId="4" numFmtId="0" xfId="0" applyAlignment="1" applyBorder="1" applyFont="1">
      <alignment vertical="center"/>
    </xf>
    <xf borderId="38" fillId="2" fontId="4" numFmtId="0" xfId="0" applyAlignment="1" applyBorder="1" applyFont="1">
      <alignment shrinkToFit="0" vertical="center" wrapText="1"/>
    </xf>
    <xf borderId="37" fillId="2" fontId="11" numFmtId="164" xfId="0" applyAlignment="1" applyBorder="1" applyFont="1" applyNumberFormat="1">
      <alignment vertical="center"/>
    </xf>
    <xf borderId="39" fillId="2" fontId="11" numFmtId="164" xfId="0" applyAlignment="1" applyBorder="1" applyFont="1" applyNumberFormat="1">
      <alignment vertical="center"/>
    </xf>
    <xf borderId="40" fillId="0" fontId="11" numFmtId="164" xfId="0" applyAlignment="1" applyBorder="1" applyFont="1" applyNumberFormat="1">
      <alignment vertical="center"/>
    </xf>
    <xf borderId="0" fillId="0" fontId="4" numFmtId="164" xfId="0" applyAlignment="1" applyFont="1" applyNumberFormat="1">
      <alignment vertical="center"/>
    </xf>
    <xf borderId="19" fillId="2" fontId="11" numFmtId="49" xfId="0" applyAlignment="1" applyBorder="1" applyFont="1" applyNumberFormat="1">
      <alignment horizontal="center" vertical="center"/>
    </xf>
    <xf borderId="1" fillId="2" fontId="4" numFmtId="0" xfId="0" applyAlignment="1" applyBorder="1" applyFont="1">
      <alignment shrinkToFit="0" vertical="center" wrapText="1"/>
    </xf>
    <xf borderId="1" fillId="2" fontId="4" numFmtId="0" xfId="0" applyAlignment="1" applyBorder="1" applyFont="1">
      <alignment vertical="center"/>
    </xf>
    <xf borderId="41" fillId="2" fontId="4" numFmtId="0" xfId="0" applyAlignment="1" applyBorder="1" applyFont="1">
      <alignment vertical="center"/>
    </xf>
    <xf borderId="41" fillId="2" fontId="4" numFmtId="0" xfId="0" applyAlignment="1" applyBorder="1" applyFont="1">
      <alignment shrinkToFit="0" vertical="center" wrapText="1"/>
    </xf>
    <xf borderId="41" fillId="2" fontId="11" numFmtId="164" xfId="0" applyAlignment="1" applyBorder="1" applyFont="1" applyNumberFormat="1">
      <alignment vertical="center"/>
    </xf>
    <xf borderId="42" fillId="2" fontId="11" numFmtId="164" xfId="0" applyAlignment="1" applyBorder="1" applyFont="1" applyNumberFormat="1">
      <alignment vertical="center"/>
    </xf>
    <xf borderId="43" fillId="0" fontId="11" numFmtId="164" xfId="0" applyAlignment="1" applyBorder="1" applyFont="1" applyNumberFormat="1">
      <alignment vertical="center"/>
    </xf>
    <xf borderId="21" fillId="2" fontId="11" numFmtId="49" xfId="0" applyAlignment="1" applyBorder="1" applyFont="1" applyNumberFormat="1">
      <alignment horizontal="center" vertical="center"/>
    </xf>
    <xf borderId="44" fillId="0" fontId="9" numFmtId="0" xfId="0" applyAlignment="1" applyBorder="1" applyFont="1">
      <alignment vertical="center"/>
    </xf>
    <xf borderId="0" fillId="0" fontId="4" numFmtId="165" xfId="0" applyAlignment="1" applyFont="1" applyNumberFormat="1">
      <alignment vertical="center"/>
    </xf>
    <xf borderId="24" fillId="2" fontId="11" numFmtId="49" xfId="0" applyAlignment="1" applyBorder="1" applyFont="1" applyNumberFormat="1">
      <alignment horizontal="center" vertical="center"/>
    </xf>
    <xf borderId="45" fillId="0" fontId="9" numFmtId="0" xfId="0" applyAlignment="1" applyBorder="1" applyFont="1">
      <alignment vertical="center"/>
    </xf>
    <xf borderId="46" fillId="2" fontId="4" numFmtId="0" xfId="0" applyAlignment="1" applyBorder="1" applyFont="1">
      <alignment vertical="center"/>
    </xf>
    <xf borderId="47" fillId="2" fontId="4" numFmtId="0" xfId="0" applyAlignment="1" applyBorder="1" applyFont="1">
      <alignment vertical="center"/>
    </xf>
    <xf borderId="47" fillId="2" fontId="4" numFmtId="0" xfId="0" applyAlignment="1" applyBorder="1" applyFont="1">
      <alignment shrinkToFit="0" vertical="center" wrapText="1"/>
    </xf>
    <xf borderId="47" fillId="2" fontId="11" numFmtId="164" xfId="0" applyAlignment="1" applyBorder="1" applyFont="1" applyNumberFormat="1">
      <alignment vertical="center"/>
    </xf>
    <xf borderId="48" fillId="2" fontId="11" numFmtId="164" xfId="0" applyAlignment="1" applyBorder="1" applyFont="1" applyNumberFormat="1">
      <alignment vertical="center"/>
    </xf>
    <xf borderId="49" fillId="0" fontId="11" numFmtId="164" xfId="0" applyAlignment="1" applyBorder="1" applyFont="1" applyNumberFormat="1">
      <alignment vertical="center"/>
    </xf>
    <xf borderId="50" fillId="3" fontId="4" numFmtId="0" xfId="0" applyAlignment="1" applyBorder="1" applyFill="1" applyFont="1">
      <alignment vertical="center"/>
    </xf>
    <xf borderId="50" fillId="3" fontId="11" numFmtId="0" xfId="0" applyAlignment="1" applyBorder="1" applyFont="1">
      <alignment vertical="center"/>
    </xf>
    <xf borderId="1" fillId="3" fontId="3" numFmtId="0" xfId="0" applyAlignment="1" applyBorder="1" applyFont="1">
      <alignment horizontal="center" vertical="center"/>
    </xf>
    <xf borderId="51" fillId="3" fontId="11" numFmtId="0" xfId="0" applyAlignment="1" applyBorder="1" applyFont="1">
      <alignment horizontal="center" vertical="center"/>
    </xf>
    <xf borderId="52" fillId="0" fontId="9" numFmtId="0" xfId="0" applyAlignment="1" applyBorder="1" applyFont="1">
      <alignment vertical="center"/>
    </xf>
    <xf borderId="53" fillId="0" fontId="9" numFmtId="0" xfId="0" applyAlignment="1" applyBorder="1" applyFont="1">
      <alignment vertical="center"/>
    </xf>
    <xf borderId="50" fillId="3" fontId="12" numFmtId="0" xfId="0" applyAlignment="1" applyBorder="1" applyFont="1">
      <alignment vertical="center"/>
    </xf>
    <xf borderId="0" fillId="0" fontId="12" numFmtId="0" xfId="0" applyAlignment="1" applyFont="1">
      <alignment horizontal="center" vertical="center"/>
    </xf>
    <xf borderId="50" fillId="3" fontId="13" numFmtId="49" xfId="0" applyAlignment="1" applyBorder="1" applyFont="1" applyNumberFormat="1">
      <alignment horizontal="center" vertical="center"/>
    </xf>
    <xf borderId="50" fillId="3" fontId="13" numFmtId="49" xfId="0" applyAlignment="1" applyBorder="1" applyFont="1" applyNumberFormat="1">
      <alignment horizontal="left" vertical="center"/>
    </xf>
    <xf borderId="50" fillId="3" fontId="7" numFmtId="0" xfId="0" applyAlignment="1" applyBorder="1" applyFont="1">
      <alignment vertical="center"/>
    </xf>
    <xf borderId="50" fillId="3" fontId="14" numFmtId="0" xfId="0" applyAlignment="1" applyBorder="1" applyFont="1">
      <alignment vertical="bottom"/>
    </xf>
    <xf borderId="50" fillId="3" fontId="15" numFmtId="0" xfId="0" applyAlignment="1" applyBorder="1" applyFont="1">
      <alignment vertical="center"/>
    </xf>
    <xf borderId="54" fillId="3" fontId="15" numFmtId="0" xfId="0" applyAlignment="1" applyBorder="1" applyFont="1">
      <alignment horizontal="center" vertical="center"/>
    </xf>
    <xf borderId="55" fillId="0" fontId="9" numFmtId="0" xfId="0" applyAlignment="1" applyBorder="1" applyFont="1">
      <alignment vertical="center"/>
    </xf>
    <xf borderId="56" fillId="0" fontId="9" numFmtId="0" xfId="0" applyAlignment="1" applyBorder="1" applyFont="1">
      <alignment vertical="center"/>
    </xf>
    <xf borderId="57" fillId="3" fontId="15" numFmtId="0" xfId="0" applyAlignment="1" applyBorder="1" applyFont="1">
      <alignment horizontal="left" vertical="center"/>
    </xf>
    <xf borderId="0" fillId="0" fontId="15" numFmtId="0" xfId="0" applyAlignment="1" applyFont="1">
      <alignment vertical="center"/>
    </xf>
    <xf borderId="58" fillId="3" fontId="15" numFmtId="0" xfId="0" applyAlignment="1" applyBorder="1" applyFont="1">
      <alignment horizontal="center" vertical="center"/>
    </xf>
    <xf borderId="59" fillId="3" fontId="15" numFmtId="0" xfId="0" applyAlignment="1" applyBorder="1" applyFont="1">
      <alignment horizontal="left" shrinkToFit="0" vertical="center" wrapText="1"/>
    </xf>
    <xf borderId="30" fillId="3" fontId="15" numFmtId="0" xfId="0" applyAlignment="1" applyBorder="1" applyFont="1">
      <alignment horizontal="center" shrinkToFit="0" vertical="center" wrapText="1"/>
    </xf>
    <xf borderId="60" fillId="3" fontId="15" numFmtId="0" xfId="0" applyAlignment="1" applyBorder="1" applyFont="1">
      <alignment vertical="center"/>
    </xf>
    <xf borderId="61" fillId="3" fontId="15" numFmtId="0" xfId="0" applyAlignment="1" applyBorder="1" applyFont="1">
      <alignment vertical="center"/>
    </xf>
    <xf borderId="62" fillId="0" fontId="9" numFmtId="0" xfId="0" applyAlignment="1" applyBorder="1" applyFont="1">
      <alignment vertical="center"/>
    </xf>
    <xf borderId="63" fillId="0" fontId="9" numFmtId="0" xfId="0" applyAlignment="1" applyBorder="1" applyFont="1">
      <alignment vertical="center"/>
    </xf>
    <xf borderId="42" fillId="3" fontId="15" numFmtId="0" xfId="0" applyAlignment="1" applyBorder="1" applyFont="1">
      <alignment vertical="center"/>
    </xf>
    <xf borderId="64" fillId="3" fontId="15" numFmtId="0" xfId="0" applyAlignment="1" applyBorder="1" applyFont="1">
      <alignment vertical="center"/>
    </xf>
    <xf borderId="65" fillId="3" fontId="15" numFmtId="0" xfId="0" applyAlignment="1" applyBorder="1" applyFont="1">
      <alignment horizontal="left" vertical="center"/>
    </xf>
    <xf borderId="66" fillId="0" fontId="9" numFmtId="0" xfId="0" applyAlignment="1" applyBorder="1" applyFont="1">
      <alignment vertical="center"/>
    </xf>
    <xf borderId="67" fillId="0" fontId="9" numFmtId="0" xfId="0" applyAlignment="1" applyBorder="1" applyFont="1">
      <alignment vertical="center"/>
    </xf>
    <xf borderId="68" fillId="0" fontId="9" numFmtId="0" xfId="0" applyAlignment="1" applyBorder="1" applyFont="1">
      <alignment vertical="center"/>
    </xf>
    <xf borderId="69" fillId="0" fontId="9" numFmtId="0" xfId="0" applyAlignment="1" applyBorder="1" applyFont="1">
      <alignment vertical="center"/>
    </xf>
    <xf borderId="58" fillId="3" fontId="15" numFmtId="0" xfId="0" applyAlignment="1" applyBorder="1" applyFont="1">
      <alignment horizontal="left" vertical="center"/>
    </xf>
    <xf borderId="54" fillId="3" fontId="15" numFmtId="0" xfId="0" applyAlignment="1" applyBorder="1" applyFont="1">
      <alignment horizontal="center" shrinkToFit="0" vertical="center" wrapText="1"/>
    </xf>
    <xf borderId="70" fillId="3" fontId="15" numFmtId="0" xfId="0" applyAlignment="1" applyBorder="1" applyFont="1">
      <alignment horizontal="center" shrinkToFit="0" vertical="center" wrapText="1"/>
    </xf>
    <xf borderId="71" fillId="0" fontId="9" numFmtId="0" xfId="0" applyAlignment="1" applyBorder="1" applyFont="1">
      <alignment vertical="center"/>
    </xf>
    <xf borderId="59" fillId="3" fontId="15" numFmtId="0" xfId="0" applyAlignment="1" applyBorder="1" applyFont="1">
      <alignment horizontal="left" vertical="center"/>
    </xf>
    <xf borderId="1" fillId="3" fontId="15" numFmtId="0" xfId="0" applyAlignment="1" applyBorder="1" applyFont="1">
      <alignment horizontal="center" vertical="center"/>
    </xf>
    <xf borderId="72" fillId="3" fontId="15" numFmtId="0" xfId="0" applyAlignment="1" applyBorder="1" applyFont="1">
      <alignment horizontal="center" vertical="center"/>
    </xf>
    <xf borderId="1" fillId="3" fontId="15" numFmtId="0" xfId="0" applyAlignment="1" applyBorder="1" applyFont="1">
      <alignment horizontal="center" shrinkToFit="1" vertical="center" wrapText="0"/>
    </xf>
    <xf borderId="1" fillId="3" fontId="16" numFmtId="0" xfId="0" applyAlignment="1" applyBorder="1" applyFont="1">
      <alignment horizontal="center" shrinkToFit="1" vertical="center" wrapText="0"/>
    </xf>
    <xf borderId="50" fillId="3" fontId="7" numFmtId="49" xfId="0" applyAlignment="1" applyBorder="1" applyFont="1" applyNumberFormat="1">
      <alignment horizontal="left" vertical="center"/>
    </xf>
    <xf borderId="50" fillId="3" fontId="14" numFmtId="49" xfId="0" applyAlignment="1" applyBorder="1" applyFont="1" applyNumberFormat="1">
      <alignment horizontal="left" vertical="center"/>
    </xf>
    <xf borderId="50" fillId="3" fontId="14" numFmtId="0" xfId="0" applyAlignment="1" applyBorder="1" applyFont="1">
      <alignment vertical="center"/>
    </xf>
    <xf borderId="1" fillId="4" fontId="17" numFmtId="0" xfId="0" applyAlignment="1" applyBorder="1" applyFill="1" applyFont="1">
      <alignment horizontal="left" vertical="center"/>
    </xf>
    <xf borderId="73" fillId="3" fontId="17" numFmtId="0" xfId="0" applyAlignment="1" applyBorder="1" applyFont="1">
      <alignment horizontal="center" vertical="center"/>
    </xf>
    <xf borderId="72" fillId="3" fontId="17" numFmtId="0" xfId="0" applyAlignment="1" applyBorder="1" applyFont="1">
      <alignment horizontal="left" vertical="center"/>
    </xf>
    <xf borderId="30" fillId="0" fontId="15" numFmtId="166" xfId="0" applyAlignment="1" applyBorder="1" applyFont="1" applyNumberFormat="1">
      <alignment horizontal="right" vertical="center"/>
    </xf>
    <xf borderId="74" fillId="0" fontId="9" numFmtId="0" xfId="0" applyAlignment="1" applyBorder="1" applyFont="1">
      <alignment vertical="center"/>
    </xf>
    <xf borderId="75" fillId="0" fontId="17" numFmtId="0" xfId="0" applyAlignment="1" applyBorder="1" applyFont="1">
      <alignment vertical="center"/>
    </xf>
    <xf borderId="76" fillId="3" fontId="17" numFmtId="0" xfId="0" applyAlignment="1" applyBorder="1" applyFont="1">
      <alignment horizontal="center" vertical="center"/>
    </xf>
    <xf borderId="30" fillId="0" fontId="17" numFmtId="0" xfId="0" applyAlignment="1" applyBorder="1" applyFont="1">
      <alignment vertical="center"/>
    </xf>
    <xf borderId="72" fillId="3" fontId="17" numFmtId="0" xfId="0" applyAlignment="1" applyBorder="1" applyFont="1">
      <alignment horizontal="left" shrinkToFit="0" vertical="center" wrapText="1"/>
    </xf>
    <xf borderId="77" fillId="3" fontId="17" numFmtId="0" xfId="0" applyAlignment="1" applyBorder="1" applyFont="1">
      <alignment horizontal="center" vertical="center"/>
    </xf>
    <xf borderId="78" fillId="3" fontId="17" numFmtId="0" xfId="0" applyAlignment="1" applyBorder="1" applyFont="1">
      <alignment horizontal="left" vertical="center"/>
    </xf>
    <xf borderId="1" fillId="0" fontId="17" numFmtId="0" xfId="0" applyAlignment="1" applyBorder="1" applyFont="1">
      <alignment horizontal="center" vertical="center"/>
    </xf>
    <xf borderId="2" fillId="5" fontId="15" numFmtId="166" xfId="0" applyAlignment="1" applyBorder="1" applyFill="1" applyFont="1" applyNumberFormat="1">
      <alignment horizontal="right" vertical="center"/>
    </xf>
    <xf borderId="7" fillId="0" fontId="17" numFmtId="0" xfId="0" applyAlignment="1" applyBorder="1" applyFont="1">
      <alignment vertical="center"/>
    </xf>
    <xf borderId="79" fillId="6" fontId="14" numFmtId="0" xfId="0" applyAlignment="1" applyBorder="1" applyFill="1" applyFont="1">
      <alignment horizontal="center" vertical="center"/>
    </xf>
    <xf borderId="2" fillId="3" fontId="14" numFmtId="0" xfId="0" applyAlignment="1" applyBorder="1" applyFont="1">
      <alignment horizontal="left" shrinkToFit="0" vertical="center" wrapText="1"/>
    </xf>
    <xf borderId="42" fillId="3" fontId="17" numFmtId="0" xfId="0" applyAlignment="1" applyBorder="1" applyFont="1">
      <alignment horizontal="center" vertical="center"/>
    </xf>
    <xf borderId="80" fillId="0" fontId="9" numFmtId="0" xfId="0" applyAlignment="1" applyBorder="1" applyFont="1">
      <alignment vertical="center"/>
    </xf>
    <xf borderId="81" fillId="0" fontId="17" numFmtId="0" xfId="0" applyAlignment="1" applyBorder="1" applyFont="1">
      <alignment vertical="center"/>
    </xf>
    <xf borderId="82" fillId="6" fontId="14" numFmtId="0" xfId="0" applyAlignment="1" applyBorder="1" applyFont="1">
      <alignment horizontal="center" vertical="center"/>
    </xf>
    <xf borderId="2" fillId="0" fontId="14" numFmtId="0" xfId="0" applyAlignment="1" applyBorder="1" applyFont="1">
      <alignment horizontal="left" vertical="center"/>
    </xf>
    <xf borderId="83" fillId="0" fontId="17" numFmtId="0" xfId="0" applyAlignment="1" applyBorder="1" applyFont="1">
      <alignment vertical="center"/>
    </xf>
    <xf borderId="84" fillId="0" fontId="9" numFmtId="0" xfId="0" applyAlignment="1" applyBorder="1" applyFont="1">
      <alignment vertical="center"/>
    </xf>
    <xf borderId="1" fillId="0" fontId="15" numFmtId="166" xfId="0" applyAlignment="1" applyBorder="1" applyFont="1" applyNumberFormat="1">
      <alignment horizontal="right" vertical="center"/>
    </xf>
    <xf borderId="82" fillId="4" fontId="14" numFmtId="0" xfId="0" applyAlignment="1" applyBorder="1" applyFont="1">
      <alignment horizontal="center" vertical="center"/>
    </xf>
    <xf borderId="85" fillId="0" fontId="9" numFmtId="0" xfId="0" applyAlignment="1" applyBorder="1" applyFont="1">
      <alignment vertical="center"/>
    </xf>
    <xf borderId="86" fillId="0" fontId="14" numFmtId="0" xfId="0" applyAlignment="1" applyBorder="1" applyFont="1">
      <alignment horizontal="left" shrinkToFit="0" vertical="center" wrapText="1"/>
    </xf>
    <xf borderId="87" fillId="0" fontId="9" numFmtId="0" xfId="0" applyAlignment="1" applyBorder="1" applyFont="1">
      <alignment vertical="center"/>
    </xf>
    <xf borderId="88" fillId="0" fontId="9" numFmtId="0" xfId="0" applyAlignment="1" applyBorder="1" applyFont="1">
      <alignment vertical="center"/>
    </xf>
    <xf borderId="2" fillId="0" fontId="15" numFmtId="166" xfId="0" applyAlignment="1" applyBorder="1" applyFont="1" applyNumberFormat="1">
      <alignment horizontal="right" vertical="center"/>
    </xf>
    <xf borderId="89" fillId="0" fontId="9" numFmtId="0" xfId="0" applyAlignment="1" applyBorder="1" applyFont="1">
      <alignment vertical="center"/>
    </xf>
    <xf borderId="90" fillId="0" fontId="9" numFmtId="0" xfId="0" applyAlignment="1" applyBorder="1" applyFont="1">
      <alignment vertical="center"/>
    </xf>
    <xf borderId="91" fillId="0" fontId="9" numFmtId="0" xfId="0" applyAlignment="1" applyBorder="1" applyFont="1">
      <alignment vertical="center"/>
    </xf>
    <xf borderId="0" fillId="0" fontId="4" numFmtId="167" xfId="0" applyAlignment="1" applyFont="1" applyNumberFormat="1">
      <alignment vertical="center"/>
    </xf>
    <xf borderId="0" fillId="0" fontId="17" numFmtId="0" xfId="0" applyAlignment="1" applyFont="1">
      <alignment vertical="center"/>
    </xf>
    <xf borderId="50" fillId="3" fontId="13" numFmtId="0" xfId="0" applyAlignment="1" applyBorder="1" applyFont="1">
      <alignment vertical="center"/>
    </xf>
    <xf borderId="50" fillId="3" fontId="13" numFmtId="0" xfId="0" applyAlignment="1" applyBorder="1" applyFont="1">
      <alignment horizontal="center" vertical="top"/>
    </xf>
    <xf borderId="51" fillId="3" fontId="13" numFmtId="0" xfId="0" applyAlignment="1" applyBorder="1" applyFont="1">
      <alignment horizontal="left" shrinkToFit="0" vertical="top" wrapText="1"/>
    </xf>
    <xf borderId="50" fillId="3" fontId="13" numFmtId="0" xfId="0" applyAlignment="1" applyBorder="1" applyFont="1">
      <alignment horizontal="center" vertical="center"/>
    </xf>
    <xf borderId="92" fillId="0" fontId="18" numFmtId="0" xfId="0" applyAlignment="1" applyBorder="1" applyFont="1">
      <alignment horizontal="center" vertical="center"/>
    </xf>
    <xf borderId="0" fillId="0" fontId="19" numFmtId="0" xfId="0" applyAlignment="1" applyFont="1">
      <alignment vertical="center"/>
    </xf>
    <xf borderId="2" fillId="5" fontId="20" numFmtId="0" xfId="0" applyAlignment="1" applyBorder="1" applyFont="1">
      <alignment horizontal="center" shrinkToFit="0" vertical="center" wrapText="1"/>
    </xf>
    <xf borderId="6" fillId="0" fontId="21" numFmtId="0" xfId="0" applyAlignment="1" applyBorder="1" applyFont="1">
      <alignment horizontal="left" shrinkToFit="0" vertical="center" wrapText="1"/>
    </xf>
    <xf borderId="0" fillId="0" fontId="14" numFmtId="0" xfId="0" applyAlignment="1" applyFont="1">
      <alignment horizontal="left" vertical="center"/>
    </xf>
    <xf borderId="0" fillId="0" fontId="14" numFmtId="0" xfId="0" applyAlignment="1" applyFont="1">
      <alignment vertical="center"/>
    </xf>
    <xf borderId="2" fillId="0" fontId="14" numFmtId="0" xfId="0" applyAlignment="1" applyBorder="1" applyFont="1">
      <alignment horizontal="left" shrinkToFit="0" vertical="center" wrapText="1"/>
    </xf>
    <xf borderId="30" fillId="0" fontId="15" numFmtId="0" xfId="0" applyAlignment="1" applyBorder="1" applyFont="1">
      <alignment horizontal="left" vertical="center"/>
    </xf>
    <xf borderId="93" fillId="0" fontId="9" numFmtId="0" xfId="0" applyAlignment="1" applyBorder="1" applyFont="1">
      <alignment vertical="center"/>
    </xf>
    <xf borderId="8" fillId="0" fontId="15" numFmtId="0" xfId="0" applyAlignment="1" applyBorder="1" applyFont="1">
      <alignment horizontal="center" vertical="center"/>
    </xf>
    <xf borderId="94" fillId="5" fontId="15" numFmtId="0" xfId="0" applyAlignment="1" applyBorder="1" applyFont="1">
      <alignment horizontal="center" vertical="center"/>
    </xf>
    <xf borderId="95" fillId="0" fontId="9" numFmtId="0" xfId="0" applyAlignment="1" applyBorder="1" applyFont="1">
      <alignment vertical="center"/>
    </xf>
    <xf borderId="37" fillId="0" fontId="15" numFmtId="0" xfId="0" applyAlignment="1" applyBorder="1" applyFont="1">
      <alignment vertical="center"/>
    </xf>
    <xf borderId="96" fillId="5" fontId="15" numFmtId="0" xfId="0" applyAlignment="1" applyBorder="1" applyFont="1">
      <alignment horizontal="center" vertical="center"/>
    </xf>
    <xf borderId="97" fillId="3" fontId="15" numFmtId="0" xfId="0" applyAlignment="1" applyBorder="1" applyFont="1">
      <alignment vertical="center"/>
    </xf>
    <xf borderId="94" fillId="3" fontId="15" numFmtId="0" xfId="0" applyAlignment="1" applyBorder="1" applyFont="1">
      <alignment horizontal="center" vertical="center"/>
    </xf>
    <xf borderId="9" fillId="0" fontId="15" numFmtId="0" xfId="0" applyAlignment="1" applyBorder="1" applyFont="1">
      <alignment vertical="center"/>
    </xf>
    <xf borderId="98" fillId="3" fontId="15" numFmtId="0" xfId="0" applyAlignment="1" applyBorder="1" applyFont="1">
      <alignment vertical="center"/>
    </xf>
    <xf borderId="1" fillId="0" fontId="13" numFmtId="0" xfId="0" applyAlignment="1" applyBorder="1" applyFont="1">
      <alignment shrinkToFit="0" vertical="center" wrapText="1"/>
    </xf>
    <xf borderId="99" fillId="5" fontId="22" numFmtId="0" xfId="0" applyAlignment="1" applyBorder="1" applyFont="1">
      <alignment vertical="center"/>
    </xf>
    <xf borderId="96" fillId="0" fontId="17" numFmtId="0" xfId="0" applyAlignment="1" applyBorder="1" applyFont="1">
      <alignment horizontal="left" vertical="center"/>
    </xf>
    <xf borderId="37" fillId="5" fontId="22" numFmtId="0" xfId="0" applyAlignment="1" applyBorder="1" applyFont="1">
      <alignment vertical="center"/>
    </xf>
    <xf borderId="78" fillId="5" fontId="22" numFmtId="0" xfId="0" applyAlignment="1" applyBorder="1" applyFont="1">
      <alignment vertical="center"/>
    </xf>
    <xf borderId="1" fillId="0" fontId="17" numFmtId="0" xfId="0" applyAlignment="1" applyBorder="1" applyFont="1">
      <alignment horizontal="left" vertical="center"/>
    </xf>
    <xf borderId="100" fillId="3" fontId="15" numFmtId="0" xfId="0" applyAlignment="1" applyBorder="1" applyFont="1">
      <alignment vertical="center"/>
    </xf>
    <xf borderId="59" fillId="5" fontId="15" numFmtId="0" xfId="0" applyAlignment="1" applyBorder="1" applyFont="1">
      <alignment horizontal="center" shrinkToFit="1" vertical="center" wrapText="0"/>
    </xf>
    <xf borderId="101" fillId="0" fontId="9" numFmtId="0" xfId="0" applyAlignment="1" applyBorder="1" applyFont="1">
      <alignment vertical="center"/>
    </xf>
    <xf borderId="6" fillId="0" fontId="15" numFmtId="0" xfId="0" applyAlignment="1" applyBorder="1" applyFont="1">
      <alignment horizontal="left" vertical="center"/>
    </xf>
    <xf borderId="30" fillId="0" fontId="17" numFmtId="0" xfId="0" applyAlignment="1" applyBorder="1" applyFont="1">
      <alignment shrinkToFit="0" vertical="center" wrapText="1"/>
    </xf>
    <xf borderId="102" fillId="3" fontId="17" numFmtId="0" xfId="0" applyAlignment="1" applyBorder="1" applyFont="1">
      <alignment vertical="center"/>
    </xf>
    <xf borderId="103" fillId="3" fontId="13" numFmtId="0" xfId="0" applyAlignment="1" applyBorder="1" applyFont="1">
      <alignment vertical="center"/>
    </xf>
    <xf borderId="103" fillId="3" fontId="15" numFmtId="0" xfId="0" applyAlignment="1" applyBorder="1" applyFont="1">
      <alignment vertical="center"/>
    </xf>
    <xf borderId="104" fillId="3" fontId="15" numFmtId="0" xfId="0" applyAlignment="1" applyBorder="1" applyFont="1">
      <alignment vertical="center"/>
    </xf>
    <xf borderId="83" fillId="5" fontId="22" numFmtId="0" xfId="0" applyAlignment="1" applyBorder="1" applyFont="1">
      <alignment vertical="center"/>
    </xf>
    <xf borderId="50" fillId="3" fontId="17" numFmtId="0" xfId="0" applyAlignment="1" applyBorder="1" applyFont="1">
      <alignment vertical="center"/>
    </xf>
    <xf borderId="41" fillId="5" fontId="22" numFmtId="0" xfId="0" applyAlignment="1" applyBorder="1" applyFont="1">
      <alignment vertical="center"/>
    </xf>
    <xf borderId="51" fillId="5" fontId="17" numFmtId="0" xfId="0" applyAlignment="1" applyBorder="1" applyFont="1">
      <alignment horizontal="center" shrinkToFit="1" vertical="center" wrapText="0"/>
    </xf>
    <xf borderId="105" fillId="3" fontId="17" numFmtId="0" xfId="0" applyAlignment="1" applyBorder="1" applyFont="1">
      <alignment vertical="center"/>
    </xf>
    <xf borderId="106" fillId="3" fontId="17" numFmtId="0" xfId="0" applyAlignment="1" applyBorder="1" applyFont="1">
      <alignment vertical="center"/>
    </xf>
    <xf borderId="50" fillId="3" fontId="17" numFmtId="0" xfId="0" applyAlignment="1" applyBorder="1" applyFont="1">
      <alignment horizontal="center" vertical="center"/>
    </xf>
    <xf borderId="107" fillId="5" fontId="13" numFmtId="0" xfId="0" applyAlignment="1" applyBorder="1" applyFont="1">
      <alignment horizontal="left" shrinkToFit="0" vertical="top" wrapText="1"/>
    </xf>
    <xf borderId="108" fillId="0" fontId="9" numFmtId="0" xfId="0" applyAlignment="1" applyBorder="1" applyFont="1">
      <alignment vertical="center"/>
    </xf>
    <xf borderId="109" fillId="0" fontId="9" numFmtId="0" xfId="0" applyAlignment="1" applyBorder="1" applyFont="1">
      <alignment vertical="center"/>
    </xf>
    <xf borderId="0" fillId="0" fontId="23" numFmtId="0" xfId="0" applyAlignment="1" applyFont="1">
      <alignment vertical="center"/>
    </xf>
    <xf borderId="110" fillId="0" fontId="18" numFmtId="0" xfId="0" applyAlignment="1" applyBorder="1" applyFont="1">
      <alignment horizontal="center" vertical="center"/>
    </xf>
    <xf borderId="111" fillId="0" fontId="9" numFmtId="0" xfId="0" applyAlignment="1" applyBorder="1" applyFont="1">
      <alignment vertical="center"/>
    </xf>
    <xf borderId="112" fillId="0" fontId="9" numFmtId="0" xfId="0" applyAlignment="1" applyBorder="1" applyFont="1">
      <alignment vertical="center"/>
    </xf>
    <xf borderId="113" fillId="0" fontId="9" numFmtId="0" xfId="0" applyAlignment="1" applyBorder="1" applyFont="1">
      <alignment vertical="center"/>
    </xf>
    <xf borderId="114" fillId="0" fontId="9" numFmtId="0" xfId="0" applyAlignment="1" applyBorder="1" applyFont="1">
      <alignment vertical="center"/>
    </xf>
    <xf borderId="106" fillId="3" fontId="13" numFmtId="0" xfId="0" applyAlignment="1" applyBorder="1" applyFont="1">
      <alignment vertical="center"/>
    </xf>
    <xf borderId="105" fillId="3" fontId="15" numFmtId="0" xfId="0" applyAlignment="1" applyBorder="1" applyFont="1">
      <alignment vertical="center"/>
    </xf>
    <xf borderId="115" fillId="0" fontId="9" numFmtId="0" xfId="0" applyAlignment="1" applyBorder="1" applyFont="1">
      <alignment vertical="center"/>
    </xf>
    <xf borderId="113" fillId="0" fontId="17" numFmtId="0" xfId="0" applyAlignment="1" applyBorder="1" applyFont="1">
      <alignment horizontal="left" vertical="center"/>
    </xf>
    <xf borderId="100" fillId="3" fontId="15" numFmtId="0" xfId="0" applyAlignment="1" applyBorder="1" applyFont="1">
      <alignment horizontal="center" vertical="center"/>
    </xf>
    <xf borderId="116" fillId="5" fontId="17" numFmtId="0" xfId="0" applyAlignment="1" applyBorder="1" applyFont="1">
      <alignment horizontal="center" vertical="center"/>
    </xf>
    <xf borderId="117" fillId="0" fontId="9" numFmtId="0" xfId="0" applyAlignment="1" applyBorder="1" applyFont="1">
      <alignment vertical="center"/>
    </xf>
    <xf borderId="118" fillId="5" fontId="22" numFmtId="0" xfId="0" applyAlignment="1" applyBorder="1" applyFont="1">
      <alignment vertical="center"/>
    </xf>
    <xf borderId="50" fillId="3" fontId="17" numFmtId="0" xfId="0" applyAlignment="1" applyBorder="1" applyFont="1">
      <alignment horizontal="left" vertical="center"/>
    </xf>
    <xf borderId="50" fillId="3" fontId="15" numFmtId="0" xfId="0" applyAlignment="1" applyBorder="1" applyFont="1">
      <alignment horizontal="center" vertical="center"/>
    </xf>
    <xf borderId="105" fillId="3" fontId="15" numFmtId="0" xfId="0" applyAlignment="1" applyBorder="1" applyFont="1">
      <alignment horizontal="center" vertical="center"/>
    </xf>
    <xf borderId="30" fillId="0" fontId="13" numFmtId="0" xfId="0" applyAlignment="1" applyBorder="1" applyFont="1">
      <alignment horizontal="left" shrinkToFit="0" vertical="center" wrapText="1"/>
    </xf>
    <xf borderId="119" fillId="5" fontId="22" numFmtId="0" xfId="0" applyAlignment="1" applyBorder="1" applyFont="1">
      <alignment horizontal="center" vertical="center"/>
    </xf>
    <xf borderId="30" fillId="0" fontId="13" numFmtId="0" xfId="0" applyAlignment="1" applyBorder="1" applyFont="1">
      <alignment horizontal="center" shrinkToFit="1" vertical="center" wrapText="0"/>
    </xf>
    <xf borderId="30" fillId="5" fontId="13" numFmtId="0" xfId="0" applyAlignment="1" applyBorder="1" applyFont="1">
      <alignment horizontal="left" shrinkToFit="1" vertical="center" wrapText="0"/>
    </xf>
    <xf borderId="120" fillId="0" fontId="9" numFmtId="0" xfId="0" applyAlignment="1" applyBorder="1" applyFont="1">
      <alignment vertical="center"/>
    </xf>
    <xf borderId="121" fillId="0" fontId="9" numFmtId="0" xfId="0" applyAlignment="1" applyBorder="1" applyFont="1">
      <alignment vertical="center"/>
    </xf>
    <xf borderId="122" fillId="0" fontId="9" numFmtId="0" xfId="0" applyAlignment="1" applyBorder="1" applyFont="1">
      <alignment vertical="center"/>
    </xf>
    <xf borderId="50" fillId="3" fontId="17" numFmtId="0" xfId="0" applyAlignment="1" applyBorder="1" applyFont="1">
      <alignment shrinkToFit="0" vertical="center" wrapText="1"/>
    </xf>
    <xf borderId="51" fillId="3" fontId="7" numFmtId="49" xfId="0" applyAlignment="1" applyBorder="1" applyFont="1" applyNumberFormat="1">
      <alignment vertical="center"/>
    </xf>
    <xf borderId="51" fillId="3" fontId="14" numFmtId="0" xfId="0" applyAlignment="1" applyBorder="1" applyFont="1">
      <alignment horizontal="left" shrinkToFit="0" vertical="top" wrapText="1"/>
    </xf>
    <xf borderId="1" fillId="0" fontId="13" numFmtId="0" xfId="0" applyAlignment="1" applyBorder="1" applyFont="1">
      <alignment horizontal="center" vertical="center"/>
    </xf>
    <xf borderId="1" fillId="0" fontId="4" numFmtId="166" xfId="0" applyAlignment="1" applyBorder="1" applyFont="1" applyNumberFormat="1">
      <alignment horizontal="right" vertical="center"/>
    </xf>
    <xf borderId="123" fillId="0" fontId="9" numFmtId="0" xfId="0" applyAlignment="1" applyBorder="1" applyFont="1">
      <alignment vertical="center"/>
    </xf>
    <xf borderId="106" fillId="3" fontId="13" numFmtId="0" xfId="0" applyAlignment="1" applyBorder="1" applyFont="1">
      <alignment shrinkToFit="0" vertical="center" wrapText="1"/>
    </xf>
    <xf borderId="50" fillId="3" fontId="13" numFmtId="0" xfId="0" applyAlignment="1" applyBorder="1" applyFont="1">
      <alignment shrinkToFit="0" vertical="center" wrapText="1"/>
    </xf>
    <xf borderId="1" fillId="0" fontId="17" numFmtId="0" xfId="0" applyAlignment="1" applyBorder="1" applyFont="1">
      <alignment horizontal="left" shrinkToFit="0" vertical="center" wrapText="1"/>
    </xf>
    <xf borderId="1" fillId="4" fontId="4" numFmtId="166" xfId="0" applyAlignment="1" applyBorder="1" applyFont="1" applyNumberFormat="1">
      <alignment horizontal="right" vertical="center"/>
    </xf>
    <xf borderId="50" fillId="3" fontId="24" numFmtId="49" xfId="0" applyAlignment="1" applyBorder="1" applyFont="1" applyNumberFormat="1">
      <alignment vertical="center"/>
    </xf>
    <xf borderId="0" fillId="0" fontId="25" numFmtId="0" xfId="0" applyAlignment="1" applyFont="1">
      <alignment horizontal="center" shrinkToFit="0" vertical="top" wrapText="1"/>
    </xf>
    <xf borderId="50" fillId="3" fontId="13" numFmtId="0" xfId="0" applyAlignment="1" applyBorder="1" applyFont="1">
      <alignment horizontal="left" shrinkToFit="0" vertical="top" wrapText="1"/>
    </xf>
    <xf borderId="0" fillId="0" fontId="14" numFmtId="0" xfId="0" applyAlignment="1" applyFont="1">
      <alignment horizontal="left" shrinkToFit="0" vertical="top" wrapText="1"/>
    </xf>
    <xf borderId="1" fillId="3" fontId="17" numFmtId="0" xfId="0" applyAlignment="1" applyBorder="1" applyFont="1">
      <alignment horizontal="left" shrinkToFit="0" vertical="center" wrapText="1"/>
    </xf>
    <xf borderId="116" fillId="3" fontId="4" numFmtId="164" xfId="0" applyAlignment="1" applyBorder="1" applyFont="1" applyNumberFormat="1">
      <alignment vertical="center"/>
    </xf>
    <xf borderId="124" fillId="0" fontId="9" numFmtId="0" xfId="0" applyAlignment="1" applyBorder="1" applyFont="1">
      <alignment vertical="center"/>
    </xf>
    <xf borderId="75" fillId="3" fontId="17" numFmtId="0" xfId="0" applyAlignment="1" applyBorder="1" applyFont="1">
      <alignment vertical="center"/>
    </xf>
    <xf borderId="50" fillId="3" fontId="4" numFmtId="0" xfId="0" applyAlignment="1" applyBorder="1" applyFont="1">
      <alignment vertical="bottom"/>
    </xf>
    <xf borderId="50" fillId="3" fontId="13" numFmtId="0" xfId="0" applyAlignment="1" applyBorder="1" applyFont="1">
      <alignment horizontal="left" vertical="center"/>
    </xf>
    <xf borderId="79" fillId="4" fontId="14" numFmtId="0" xfId="0" applyAlignment="1" applyBorder="1" applyFont="1">
      <alignment horizontal="center" vertical="center"/>
    </xf>
    <xf borderId="116" fillId="3" fontId="17" numFmtId="0" xfId="0" applyAlignment="1" applyBorder="1" applyFont="1">
      <alignment horizontal="left" shrinkToFit="0" vertical="top" wrapText="1"/>
    </xf>
    <xf borderId="8" fillId="7" fontId="4" numFmtId="166" xfId="0" applyAlignment="1" applyBorder="1" applyFill="1" applyFont="1" applyNumberFormat="1">
      <alignment horizontal="right" vertical="center"/>
    </xf>
    <xf borderId="125" fillId="3" fontId="17" numFmtId="0" xfId="0" applyAlignment="1" applyBorder="1" applyFont="1">
      <alignment vertical="center"/>
    </xf>
    <xf borderId="105" fillId="3" fontId="13" numFmtId="0" xfId="0" applyAlignment="1" applyBorder="1" applyFont="1">
      <alignment horizontal="right" shrinkToFit="1" vertical="center" wrapText="0"/>
    </xf>
    <xf borderId="2" fillId="3" fontId="15" numFmtId="2" xfId="0" applyAlignment="1" applyBorder="1" applyFont="1" applyNumberFormat="1">
      <alignment horizontal="center" shrinkToFit="1" vertical="center" wrapText="0"/>
    </xf>
    <xf borderId="50" fillId="3" fontId="13" numFmtId="0" xfId="0" applyAlignment="1" applyBorder="1" applyFont="1">
      <alignment shrinkToFit="1" vertical="center" wrapText="0"/>
    </xf>
    <xf borderId="126" fillId="3" fontId="4" numFmtId="0" xfId="0" applyAlignment="1" applyBorder="1" applyFont="1">
      <alignment horizontal="left" vertical="top"/>
    </xf>
    <xf borderId="28" fillId="0" fontId="17" numFmtId="0" xfId="0" applyAlignment="1" applyBorder="1" applyFont="1">
      <alignment horizontal="left" shrinkToFit="0" vertical="top" wrapText="1"/>
    </xf>
    <xf borderId="24" fillId="7" fontId="4" numFmtId="166" xfId="0" applyAlignment="1" applyBorder="1" applyFont="1" applyNumberFormat="1">
      <alignment horizontal="right" vertical="center"/>
    </xf>
    <xf borderId="127" fillId="3" fontId="17" numFmtId="0" xfId="0" applyAlignment="1" applyBorder="1" applyFont="1">
      <alignment vertical="center"/>
    </xf>
    <xf borderId="50" fillId="3" fontId="4" numFmtId="0" xfId="0" applyAlignment="1" applyBorder="1" applyFont="1">
      <alignment vertical="top"/>
    </xf>
    <xf borderId="50" fillId="3" fontId="26" numFmtId="38" xfId="0" applyAlignment="1" applyBorder="1" applyFont="1" applyNumberFormat="1">
      <alignment shrinkToFit="1" vertical="center" wrapText="0"/>
    </xf>
    <xf borderId="50" fillId="3" fontId="26" numFmtId="0" xfId="0" applyAlignment="1" applyBorder="1" applyFont="1">
      <alignment vertical="center"/>
    </xf>
    <xf borderId="50" fillId="3" fontId="13" numFmtId="0" xfId="0" applyAlignment="1" applyBorder="1" applyFont="1">
      <alignment horizontal="right" shrinkToFit="1" vertical="center" wrapText="0"/>
    </xf>
    <xf borderId="50" fillId="3" fontId="13" numFmtId="2" xfId="0" applyAlignment="1" applyBorder="1" applyFont="1" applyNumberFormat="1">
      <alignment horizontal="center" shrinkToFit="1" vertical="center" wrapText="0"/>
    </xf>
    <xf borderId="78" fillId="3" fontId="17" numFmtId="0" xfId="0" applyAlignment="1" applyBorder="1" applyFont="1">
      <alignment horizontal="left" shrinkToFit="0" vertical="top" wrapText="1"/>
    </xf>
    <xf borderId="96" fillId="0" fontId="4" numFmtId="0" xfId="0" applyAlignment="1" applyBorder="1" applyFont="1">
      <alignment vertical="center"/>
    </xf>
    <xf borderId="94" fillId="3" fontId="15" numFmtId="38" xfId="0" applyAlignment="1" applyBorder="1" applyFont="1" applyNumberFormat="1">
      <alignment horizontal="right" shrinkToFit="1" vertical="center" wrapText="0"/>
    </xf>
    <xf borderId="97" fillId="3" fontId="17" numFmtId="38" xfId="0" applyAlignment="1" applyBorder="1" applyFont="1" applyNumberFormat="1">
      <alignment shrinkToFit="1" vertical="center" wrapText="0"/>
    </xf>
    <xf borderId="128" fillId="3" fontId="13" numFmtId="38" xfId="0" applyAlignment="1" applyBorder="1" applyFont="1" applyNumberFormat="1">
      <alignment shrinkToFit="1" vertical="center" wrapText="0"/>
    </xf>
    <xf borderId="51" fillId="3" fontId="14" numFmtId="0" xfId="0" applyAlignment="1" applyBorder="1" applyFont="1">
      <alignment horizontal="left" shrinkToFit="0" vertical="center" wrapText="1"/>
    </xf>
    <xf borderId="0" fillId="0" fontId="13" numFmtId="0" xfId="0" applyAlignment="1" applyFont="1">
      <alignment vertical="center"/>
    </xf>
    <xf borderId="0" fillId="0" fontId="13" numFmtId="0" xfId="0" applyAlignment="1" applyFont="1">
      <alignment horizontal="left" shrinkToFit="0" vertical="center" wrapText="1"/>
    </xf>
    <xf borderId="51" fillId="3" fontId="13" numFmtId="0" xfId="0" applyAlignment="1" applyBorder="1" applyFont="1">
      <alignment horizontal="left" shrinkToFit="0" vertical="center" wrapText="1"/>
    </xf>
    <xf borderId="2" fillId="8" fontId="3" numFmtId="0" xfId="0" applyAlignment="1" applyBorder="1" applyFill="1" applyFont="1">
      <alignment horizontal="center" shrinkToFit="0" vertical="center" wrapText="1"/>
    </xf>
    <xf borderId="50" fillId="3" fontId="13" numFmtId="0" xfId="0" applyAlignment="1" applyBorder="1" applyFont="1">
      <alignment horizontal="left" shrinkToFit="0" vertical="center" wrapText="1"/>
    </xf>
    <xf borderId="50" fillId="3" fontId="21" numFmtId="0" xfId="0" applyAlignment="1" applyBorder="1" applyFont="1">
      <alignment horizontal="left" shrinkToFit="0" vertical="center" wrapText="1"/>
    </xf>
    <xf borderId="0" fillId="0" fontId="2" numFmtId="0" xfId="0" applyAlignment="1" applyFont="1">
      <alignment horizontal="left" shrinkToFit="0" vertical="top" wrapText="1"/>
    </xf>
    <xf borderId="50" fillId="3" fontId="13" numFmtId="49" xfId="0" applyAlignment="1" applyBorder="1" applyFont="1" applyNumberFormat="1">
      <alignment horizontal="center" vertical="top"/>
    </xf>
    <xf borderId="129" fillId="3" fontId="4" numFmtId="0" xfId="0" applyAlignment="1" applyBorder="1" applyFont="1">
      <alignment vertical="center"/>
    </xf>
    <xf borderId="130" fillId="3" fontId="17" numFmtId="0" xfId="0" applyAlignment="1" applyBorder="1" applyFont="1">
      <alignment vertical="center"/>
    </xf>
    <xf borderId="72" fillId="3" fontId="15" numFmtId="0" xfId="0" applyAlignment="1" applyBorder="1" applyFont="1">
      <alignment horizontal="left" vertical="center"/>
    </xf>
    <xf borderId="0" fillId="0" fontId="17" numFmtId="0" xfId="0" applyAlignment="1" applyFont="1">
      <alignment horizontal="left" vertical="center"/>
    </xf>
    <xf borderId="131" fillId="4" fontId="17" numFmtId="0" xfId="0" applyAlignment="1" applyBorder="1" applyFont="1">
      <alignment horizontal="center" shrinkToFit="0" textRotation="255" vertical="center" wrapText="1"/>
    </xf>
    <xf borderId="132" fillId="0" fontId="9" numFmtId="0" xfId="0" applyAlignment="1" applyBorder="1" applyFont="1">
      <alignment vertical="center"/>
    </xf>
    <xf borderId="30" fillId="3" fontId="17" numFmtId="0" xfId="0" applyAlignment="1" applyBorder="1" applyFont="1">
      <alignment horizontal="left" vertical="center"/>
    </xf>
    <xf borderId="86" fillId="8" fontId="4" numFmtId="166" xfId="0" applyAlignment="1" applyBorder="1" applyFont="1" applyNumberFormat="1">
      <alignment horizontal="right" vertical="center"/>
    </xf>
    <xf borderId="119" fillId="3" fontId="17" numFmtId="0" xfId="0" applyAlignment="1" applyBorder="1" applyFont="1">
      <alignment vertical="center"/>
    </xf>
    <xf borderId="133" fillId="3" fontId="4" numFmtId="0" xfId="0" applyAlignment="1" applyBorder="1" applyFont="1">
      <alignment horizontal="center" vertical="center"/>
    </xf>
    <xf borderId="50" fillId="3" fontId="13" numFmtId="2" xfId="0" applyAlignment="1" applyBorder="1" applyFont="1" applyNumberFormat="1">
      <alignment shrinkToFit="1" vertical="center" wrapText="0"/>
    </xf>
    <xf borderId="134" fillId="0" fontId="9" numFmtId="0" xfId="0" applyAlignment="1" applyBorder="1" applyFont="1">
      <alignment vertical="center"/>
    </xf>
    <xf borderId="135" fillId="0" fontId="9" numFmtId="0" xfId="0" applyAlignment="1" applyBorder="1" applyFont="1">
      <alignment vertical="center"/>
    </xf>
    <xf borderId="136" fillId="0" fontId="9" numFmtId="0" xfId="0" applyAlignment="1" applyBorder="1" applyFont="1">
      <alignment vertical="center"/>
    </xf>
    <xf borderId="137" fillId="0" fontId="9" numFmtId="0" xfId="0" applyAlignment="1" applyBorder="1" applyFont="1">
      <alignment vertical="center"/>
    </xf>
    <xf borderId="138" fillId="3" fontId="26" numFmtId="0" xfId="0" applyAlignment="1" applyBorder="1" applyFont="1">
      <alignment horizontal="center" vertical="center"/>
    </xf>
    <xf borderId="86" fillId="3" fontId="15" numFmtId="2" xfId="0" applyAlignment="1" applyBorder="1" applyFont="1" applyNumberFormat="1">
      <alignment horizontal="center" shrinkToFit="1" vertical="center" wrapText="0"/>
    </xf>
    <xf borderId="138" fillId="3" fontId="13" numFmtId="0" xfId="0" applyAlignment="1" applyBorder="1" applyFont="1">
      <alignment horizontal="center" shrinkToFit="1" vertical="center" wrapText="0"/>
    </xf>
    <xf borderId="138" fillId="3" fontId="15" numFmtId="0" xfId="0" applyAlignment="1" applyBorder="1" applyFont="1">
      <alignment horizontal="center" vertical="center"/>
    </xf>
    <xf borderId="86" fillId="0" fontId="24" numFmtId="0" xfId="0" applyAlignment="1" applyBorder="1" applyFont="1">
      <alignment horizontal="left" shrinkToFit="0" vertical="center" wrapText="1"/>
    </xf>
    <xf borderId="30" fillId="3" fontId="13" numFmtId="0" xfId="0" applyAlignment="1" applyBorder="1" applyFont="1">
      <alignment horizontal="left" shrinkToFit="0" vertical="center" wrapText="1"/>
    </xf>
    <xf borderId="139" fillId="0" fontId="9" numFmtId="0" xfId="0" applyAlignment="1" applyBorder="1" applyFont="1">
      <alignment vertical="center"/>
    </xf>
    <xf borderId="140" fillId="8" fontId="4" numFmtId="166" xfId="0" applyAlignment="1" applyBorder="1" applyFont="1" applyNumberFormat="1">
      <alignment horizontal="right" vertical="center"/>
    </xf>
    <xf borderId="141" fillId="0" fontId="9" numFmtId="0" xfId="0" applyAlignment="1" applyBorder="1" applyFont="1">
      <alignment vertical="center"/>
    </xf>
    <xf borderId="142" fillId="0" fontId="9" numFmtId="0" xfId="0" applyAlignment="1" applyBorder="1" applyFont="1">
      <alignment vertical="center"/>
    </xf>
    <xf borderId="143" fillId="3" fontId="17" numFmtId="0" xfId="0" applyAlignment="1" applyBorder="1" applyFont="1">
      <alignment vertical="center"/>
    </xf>
    <xf borderId="144" fillId="0" fontId="9" numFmtId="0" xfId="0" applyAlignment="1" applyBorder="1" applyFont="1">
      <alignment vertical="center"/>
    </xf>
    <xf borderId="76" fillId="3" fontId="4" numFmtId="0" xfId="0" applyAlignment="1" applyBorder="1" applyFont="1">
      <alignment vertical="center"/>
    </xf>
    <xf borderId="145" fillId="0" fontId="9" numFmtId="0" xfId="0" applyAlignment="1" applyBorder="1" applyFont="1">
      <alignment vertical="center"/>
    </xf>
    <xf borderId="146" fillId="0" fontId="9" numFmtId="0" xfId="0" applyAlignment="1" applyBorder="1" applyFont="1">
      <alignment vertical="center"/>
    </xf>
    <xf borderId="147" fillId="0" fontId="9" numFmtId="0" xfId="0" applyAlignment="1" applyBorder="1" applyFont="1">
      <alignment vertical="center"/>
    </xf>
    <xf borderId="148" fillId="0" fontId="9" numFmtId="0" xfId="0" applyAlignment="1" applyBorder="1" applyFont="1">
      <alignment vertical="center"/>
    </xf>
    <xf borderId="77" fillId="3" fontId="17" numFmtId="0" xfId="0" applyAlignment="1" applyBorder="1" applyFont="1">
      <alignment shrinkToFit="0" vertical="center" wrapText="1"/>
    </xf>
    <xf borderId="149" fillId="0" fontId="9" numFmtId="0" xfId="0" applyAlignment="1" applyBorder="1" applyFont="1">
      <alignment vertical="center"/>
    </xf>
    <xf borderId="150" fillId="0" fontId="4" numFmtId="0" xfId="0" applyAlignment="1" applyBorder="1" applyFont="1">
      <alignment vertical="center"/>
    </xf>
    <xf borderId="151" fillId="3" fontId="15" numFmtId="38" xfId="0" applyAlignment="1" applyBorder="1" applyFont="1" applyNumberFormat="1">
      <alignment horizontal="right" shrinkToFit="1" vertical="center" wrapText="0"/>
    </xf>
    <xf borderId="152" fillId="0" fontId="9" numFmtId="0" xfId="0" applyAlignment="1" applyBorder="1" applyFont="1">
      <alignment vertical="center"/>
    </xf>
    <xf borderId="153" fillId="3" fontId="17" numFmtId="38" xfId="0" applyAlignment="1" applyBorder="1" applyFont="1" applyNumberFormat="1">
      <alignment shrinkToFit="1" vertical="center" wrapText="0"/>
    </xf>
    <xf borderId="76" fillId="3" fontId="26" numFmtId="38" xfId="0" applyAlignment="1" applyBorder="1" applyFont="1" applyNumberFormat="1">
      <alignment shrinkToFit="1" vertical="center" wrapText="0"/>
    </xf>
    <xf borderId="51" fillId="3" fontId="13" numFmtId="2" xfId="0" applyAlignment="1" applyBorder="1" applyFont="1" applyNumberFormat="1">
      <alignment horizontal="center" shrinkToFit="1" vertical="center" wrapText="0"/>
    </xf>
    <xf borderId="154" fillId="4" fontId="17" numFmtId="0" xfId="0" applyAlignment="1" applyBorder="1" applyFont="1">
      <alignment horizontal="center" shrinkToFit="0" textRotation="255" vertical="center" wrapText="1"/>
    </xf>
    <xf borderId="119" fillId="3" fontId="17" numFmtId="0" xfId="0" applyAlignment="1" applyBorder="1" applyFont="1">
      <alignment shrinkToFit="1" vertical="center" wrapText="0"/>
    </xf>
    <xf borderId="76" fillId="3" fontId="17" numFmtId="0" xfId="0" applyAlignment="1" applyBorder="1" applyFont="1">
      <alignment horizontal="left" vertical="center"/>
    </xf>
    <xf borderId="143" fillId="3" fontId="17" numFmtId="0" xfId="0" applyAlignment="1" applyBorder="1" applyFont="1">
      <alignment shrinkToFit="1" vertical="center" wrapText="0"/>
    </xf>
    <xf borderId="76" fillId="3" fontId="4" numFmtId="0" xfId="0" applyAlignment="1" applyBorder="1" applyFont="1">
      <alignment horizontal="left" vertical="center"/>
    </xf>
    <xf borderId="77" fillId="3" fontId="17" numFmtId="0" xfId="0" applyAlignment="1" applyBorder="1" applyFont="1">
      <alignment horizontal="left" shrinkToFit="0" vertical="center" wrapText="1"/>
    </xf>
    <xf borderId="100" fillId="3" fontId="13" numFmtId="38" xfId="0" applyAlignment="1" applyBorder="1" applyFont="1" applyNumberFormat="1">
      <alignment shrinkToFit="1" vertical="center" wrapText="0"/>
    </xf>
    <xf borderId="50" fillId="3" fontId="13" numFmtId="0" xfId="0" applyAlignment="1" applyBorder="1" applyFont="1">
      <alignment shrinkToFit="1" textRotation="255" vertical="center" wrapText="0"/>
    </xf>
    <xf borderId="50" fillId="3" fontId="3" numFmtId="0" xfId="0" applyAlignment="1" applyBorder="1" applyFont="1">
      <alignment vertical="center"/>
    </xf>
    <xf borderId="0" fillId="0" fontId="3" numFmtId="49" xfId="0" applyAlignment="1" applyFont="1" applyNumberFormat="1">
      <alignment horizontal="left" vertical="center"/>
    </xf>
    <xf borderId="50" fillId="3" fontId="24" numFmtId="49" xfId="0" applyAlignment="1" applyBorder="1" applyFont="1" applyNumberFormat="1">
      <alignment horizontal="center" vertical="center"/>
    </xf>
    <xf borderId="50" fillId="3" fontId="24" numFmtId="0" xfId="0" applyAlignment="1" applyBorder="1" applyFont="1">
      <alignment vertical="center"/>
    </xf>
    <xf borderId="2" fillId="4" fontId="27" numFmtId="0" xfId="0" applyAlignment="1" applyBorder="1" applyFont="1">
      <alignment horizontal="center" shrinkToFit="0" vertical="center" wrapText="1"/>
    </xf>
    <xf borderId="50" fillId="3" fontId="21" numFmtId="0" xfId="0" applyAlignment="1" applyBorder="1" applyFont="1">
      <alignment shrinkToFit="0" vertical="center" wrapText="1"/>
    </xf>
    <xf borderId="50" fillId="3" fontId="24" numFmtId="0" xfId="0" applyAlignment="1" applyBorder="1" applyFont="1">
      <alignment shrinkToFit="0" vertical="center" wrapText="1"/>
    </xf>
    <xf borderId="50" fillId="3" fontId="21" numFmtId="0" xfId="0" applyAlignment="1" applyBorder="1" applyFont="1">
      <alignment horizontal="left" vertical="center"/>
    </xf>
    <xf borderId="51" fillId="3" fontId="27" numFmtId="0" xfId="0" applyAlignment="1" applyBorder="1" applyFont="1">
      <alignment horizontal="left" shrinkToFit="0" vertical="center" wrapText="1"/>
    </xf>
    <xf borderId="0" fillId="0" fontId="28" numFmtId="0" xfId="0" applyAlignment="1" applyFont="1">
      <alignment vertical="center"/>
    </xf>
    <xf borderId="2" fillId="5" fontId="15" numFmtId="0" xfId="0" applyAlignment="1" applyBorder="1" applyFont="1">
      <alignment horizontal="center" vertical="center"/>
    </xf>
    <xf borderId="155" fillId="0" fontId="15" numFmtId="0" xfId="0" applyAlignment="1" applyBorder="1" applyFont="1">
      <alignment horizontal="center" shrinkToFit="0" vertical="center" wrapText="1"/>
    </xf>
    <xf borderId="50" fillId="3" fontId="27" numFmtId="0" xfId="0" applyAlignment="1" applyBorder="1" applyFont="1">
      <alignment vertical="center"/>
    </xf>
    <xf borderId="156" fillId="3" fontId="17" numFmtId="0" xfId="0" applyAlignment="1" applyBorder="1" applyFont="1">
      <alignment horizontal="center" vertical="center"/>
    </xf>
    <xf borderId="103" fillId="3" fontId="17" numFmtId="0" xfId="0" applyAlignment="1" applyBorder="1" applyFont="1">
      <alignment vertical="center"/>
    </xf>
    <xf borderId="50" fillId="3" fontId="17" numFmtId="164" xfId="0" applyAlignment="1" applyBorder="1" applyFont="1" applyNumberFormat="1">
      <alignment shrinkToFit="0" vertical="center" wrapText="1"/>
    </xf>
    <xf borderId="129" fillId="3" fontId="13" numFmtId="0" xfId="0" applyAlignment="1" applyBorder="1" applyFont="1">
      <alignment vertical="center"/>
    </xf>
    <xf borderId="157" fillId="3" fontId="17" numFmtId="0" xfId="0" applyAlignment="1" applyBorder="1" applyFont="1">
      <alignment horizontal="center" vertical="center"/>
    </xf>
    <xf borderId="158" fillId="3" fontId="17" numFmtId="0" xfId="0" applyAlignment="1" applyBorder="1" applyFont="1">
      <alignment vertical="center"/>
    </xf>
    <xf borderId="158" fillId="3" fontId="17" numFmtId="164" xfId="0" applyAlignment="1" applyBorder="1" applyFont="1" applyNumberFormat="1">
      <alignment shrinkToFit="0" vertical="center" wrapText="1"/>
    </xf>
    <xf borderId="158" fillId="3" fontId="15" numFmtId="0" xfId="0" applyAlignment="1" applyBorder="1" applyFont="1">
      <alignment vertical="center"/>
    </xf>
    <xf borderId="158" fillId="3" fontId="13" numFmtId="0" xfId="0" applyAlignment="1" applyBorder="1" applyFont="1">
      <alignment vertical="center"/>
    </xf>
    <xf borderId="127" fillId="3" fontId="13" numFmtId="0" xfId="0" applyAlignment="1" applyBorder="1" applyFont="1">
      <alignment vertical="center"/>
    </xf>
    <xf borderId="159" fillId="3" fontId="17" numFmtId="0" xfId="0" applyAlignment="1" applyBorder="1" applyFont="1">
      <alignment horizontal="center" vertical="center"/>
    </xf>
    <xf borderId="160" fillId="3" fontId="17" numFmtId="0" xfId="0" applyAlignment="1" applyBorder="1" applyFont="1">
      <alignment vertical="center"/>
    </xf>
    <xf borderId="100" fillId="3" fontId="17" numFmtId="0" xfId="0" applyAlignment="1" applyBorder="1" applyFont="1">
      <alignment shrinkToFit="0" vertical="center" wrapText="1"/>
    </xf>
    <xf borderId="100" fillId="3" fontId="17" numFmtId="164" xfId="0" applyAlignment="1" applyBorder="1" applyFont="1" applyNumberFormat="1">
      <alignment shrinkToFit="0" vertical="center" wrapText="1"/>
    </xf>
    <xf borderId="100" fillId="3" fontId="13" numFmtId="0" xfId="0" applyAlignment="1" applyBorder="1" applyFont="1">
      <alignment vertical="center"/>
    </xf>
    <xf borderId="161" fillId="3" fontId="13" numFmtId="0" xfId="0" applyAlignment="1" applyBorder="1" applyFont="1">
      <alignment vertical="center"/>
    </xf>
    <xf borderId="0" fillId="0" fontId="13" numFmtId="0" xfId="0" applyAlignment="1" applyFont="1">
      <alignment shrinkToFit="0" vertical="center" wrapText="1"/>
    </xf>
    <xf borderId="51" fillId="3" fontId="24" numFmtId="0" xfId="0" applyAlignment="1" applyBorder="1" applyFont="1">
      <alignment horizontal="left" shrinkToFit="0" vertical="center" wrapText="1"/>
    </xf>
    <xf borderId="6" fillId="0" fontId="24" numFmtId="0" xfId="0" applyAlignment="1" applyBorder="1" applyFont="1">
      <alignment horizontal="left" shrinkToFit="0" vertical="center" wrapText="1"/>
    </xf>
    <xf borderId="2" fillId="0" fontId="27" numFmtId="0" xfId="0" applyAlignment="1" applyBorder="1" applyFont="1">
      <alignment horizontal="left" shrinkToFit="0" vertical="center" wrapText="1"/>
    </xf>
    <xf borderId="50" fillId="3" fontId="15" numFmtId="164" xfId="0" applyAlignment="1" applyBorder="1" applyFont="1" applyNumberFormat="1">
      <alignment vertical="center"/>
    </xf>
    <xf borderId="50" fillId="3" fontId="27" numFmtId="0" xfId="0" applyAlignment="1" applyBorder="1" applyFont="1">
      <alignment horizontal="left" shrinkToFit="0" vertical="center" wrapText="1"/>
    </xf>
    <xf borderId="162" fillId="3" fontId="15" numFmtId="164" xfId="0" applyAlignment="1" applyBorder="1" applyFont="1" applyNumberFormat="1">
      <alignment vertical="center"/>
    </xf>
    <xf borderId="100" fillId="3" fontId="15" numFmtId="164" xfId="0" applyAlignment="1" applyBorder="1" applyFont="1" applyNumberFormat="1">
      <alignment vertical="center"/>
    </xf>
    <xf borderId="163" fillId="3" fontId="15" numFmtId="0" xfId="0" applyAlignment="1" applyBorder="1" applyFont="1">
      <alignment horizontal="center" vertical="center"/>
    </xf>
    <xf borderId="164" fillId="0" fontId="17" numFmtId="0" xfId="0" applyAlignment="1" applyBorder="1" applyFont="1">
      <alignment shrinkToFit="0" vertical="center" wrapText="1"/>
    </xf>
    <xf borderId="165" fillId="0" fontId="9" numFmtId="0" xfId="0" applyAlignment="1" applyBorder="1" applyFont="1">
      <alignment vertical="center"/>
    </xf>
    <xf borderId="166" fillId="0" fontId="9" numFmtId="0" xfId="0" applyAlignment="1" applyBorder="1" applyFont="1">
      <alignment vertical="center"/>
    </xf>
    <xf borderId="167" fillId="0" fontId="9" numFmtId="0" xfId="0" applyAlignment="1" applyBorder="1" applyFont="1">
      <alignment vertical="center"/>
    </xf>
    <xf borderId="168" fillId="3" fontId="17" numFmtId="0" xfId="0" applyAlignment="1" applyBorder="1" applyFont="1">
      <alignment horizontal="center" vertical="center"/>
    </xf>
    <xf borderId="169" fillId="0" fontId="17" numFmtId="0" xfId="0" applyAlignment="1" applyBorder="1" applyFont="1">
      <alignment horizontal="center" shrinkToFit="0" vertical="center" wrapText="1"/>
    </xf>
    <xf borderId="170" fillId="0" fontId="9" numFmtId="0" xfId="0" applyAlignment="1" applyBorder="1" applyFont="1">
      <alignment vertical="center"/>
    </xf>
    <xf borderId="171" fillId="5" fontId="15" numFmtId="0" xfId="0" applyAlignment="1" applyBorder="1" applyFont="1">
      <alignment horizontal="center" vertical="center"/>
    </xf>
    <xf borderId="172" fillId="0" fontId="13" numFmtId="0" xfId="0" applyAlignment="1" applyBorder="1" applyFont="1">
      <alignment horizontal="center" vertical="center"/>
    </xf>
    <xf borderId="173" fillId="0" fontId="17" numFmtId="0" xfId="0" applyAlignment="1" applyBorder="1" applyFont="1">
      <alignment horizontal="left" shrinkToFit="0" vertical="center" wrapText="1"/>
    </xf>
    <xf borderId="174" fillId="0" fontId="9" numFmtId="0" xfId="0" applyAlignment="1" applyBorder="1" applyFont="1">
      <alignment vertical="center"/>
    </xf>
    <xf borderId="175" fillId="0" fontId="9" numFmtId="0" xfId="0" applyAlignment="1" applyBorder="1" applyFont="1">
      <alignment vertical="center"/>
    </xf>
    <xf borderId="0" fillId="0" fontId="14" numFmtId="0" xfId="0" applyAlignment="1" applyFont="1">
      <alignment shrinkToFit="0" vertical="center" wrapText="1"/>
    </xf>
    <xf borderId="176" fillId="0" fontId="9" numFmtId="0" xfId="0" applyAlignment="1" applyBorder="1" applyFont="1">
      <alignment vertical="center"/>
    </xf>
    <xf borderId="177" fillId="0" fontId="9" numFmtId="0" xfId="0" applyAlignment="1" applyBorder="1" applyFont="1">
      <alignment vertical="center"/>
    </xf>
    <xf borderId="178" fillId="0" fontId="9" numFmtId="0" xfId="0" applyAlignment="1" applyBorder="1" applyFont="1">
      <alignment vertical="center"/>
    </xf>
    <xf borderId="164" fillId="0" fontId="9" numFmtId="0" xfId="0" applyAlignment="1" applyBorder="1" applyFont="1">
      <alignment vertical="center"/>
    </xf>
    <xf borderId="179" fillId="5" fontId="13" numFmtId="0" xfId="0" applyAlignment="1" applyBorder="1" applyFont="1">
      <alignment horizontal="left" shrinkToFit="1" vertical="center" wrapText="0"/>
    </xf>
    <xf borderId="180" fillId="0" fontId="9" numFmtId="0" xfId="0" applyAlignment="1" applyBorder="1" applyFont="1">
      <alignment vertical="center"/>
    </xf>
    <xf borderId="181" fillId="0" fontId="9" numFmtId="0" xfId="0" applyAlignment="1" applyBorder="1" applyFont="1">
      <alignment vertical="center"/>
    </xf>
    <xf borderId="182" fillId="5" fontId="15" numFmtId="0" xfId="0" applyAlignment="1" applyBorder="1" applyFont="1">
      <alignment horizontal="center" vertical="center"/>
    </xf>
    <xf borderId="177" fillId="0" fontId="13" numFmtId="0" xfId="0" applyAlignment="1" applyBorder="1" applyFont="1">
      <alignment horizontal="center" vertical="center"/>
    </xf>
    <xf borderId="183" fillId="3" fontId="17" numFmtId="0" xfId="0" applyAlignment="1" applyBorder="1" applyFont="1">
      <alignment vertical="center"/>
    </xf>
    <xf borderId="158" fillId="3" fontId="29" numFmtId="0" xfId="0" applyAlignment="1" applyBorder="1" applyFont="1">
      <alignment shrinkToFit="0" vertical="center" wrapText="1"/>
    </xf>
    <xf borderId="184" fillId="3" fontId="13" numFmtId="0" xfId="0" applyAlignment="1" applyBorder="1" applyFont="1">
      <alignment horizontal="left" vertical="center"/>
    </xf>
    <xf borderId="185" fillId="0" fontId="9" numFmtId="0" xfId="0" applyAlignment="1" applyBorder="1" applyFont="1">
      <alignment vertical="center"/>
    </xf>
    <xf borderId="186" fillId="0" fontId="9" numFmtId="0" xfId="0" applyAlignment="1" applyBorder="1" applyFont="1">
      <alignment vertical="center"/>
    </xf>
    <xf borderId="187" fillId="0" fontId="9" numFmtId="0" xfId="0" applyAlignment="1" applyBorder="1" applyFont="1">
      <alignment vertical="center"/>
    </xf>
    <xf borderId="188" fillId="0" fontId="9" numFmtId="0" xfId="0" applyAlignment="1" applyBorder="1" applyFont="1">
      <alignment vertical="center"/>
    </xf>
    <xf borderId="189" fillId="5" fontId="13" numFmtId="0" xfId="0" applyAlignment="1" applyBorder="1" applyFont="1">
      <alignment horizontal="left" shrinkToFit="1" vertical="center" wrapText="0"/>
    </xf>
    <xf borderId="190" fillId="0" fontId="9" numFmtId="0" xfId="0" applyAlignment="1" applyBorder="1" applyFont="1">
      <alignment vertical="center"/>
    </xf>
    <xf borderId="191" fillId="0" fontId="9" numFmtId="0" xfId="0" applyAlignment="1" applyBorder="1" applyFont="1">
      <alignment vertical="center"/>
    </xf>
    <xf borderId="129" fillId="3" fontId="27" numFmtId="0" xfId="0" applyAlignment="1" applyBorder="1" applyFont="1">
      <alignment vertical="center"/>
    </xf>
    <xf borderId="192" fillId="0" fontId="17" numFmtId="0" xfId="0" applyAlignment="1" applyBorder="1" applyFont="1">
      <alignment horizontal="center" vertical="center"/>
    </xf>
    <xf borderId="193" fillId="3" fontId="17" numFmtId="0" xfId="0" applyAlignment="1" applyBorder="1" applyFont="1">
      <alignment shrinkToFit="0" vertical="center" wrapText="1"/>
    </xf>
    <xf borderId="128" fillId="3" fontId="13" numFmtId="0" xfId="0" applyAlignment="1" applyBorder="1" applyFont="1">
      <alignment vertical="center"/>
    </xf>
    <xf borderId="50" fillId="3" fontId="15" numFmtId="0" xfId="0" applyAlignment="1" applyBorder="1" applyFont="1">
      <alignment horizontal="left" vertical="center"/>
    </xf>
    <xf borderId="0" fillId="0" fontId="15" numFmtId="0" xfId="0" applyAlignment="1" applyFont="1">
      <alignment horizontal="center" vertical="center"/>
    </xf>
    <xf borderId="72" fillId="3" fontId="24" numFmtId="0" xfId="0" applyAlignment="1" applyBorder="1" applyFont="1">
      <alignment horizontal="left" shrinkToFit="0" vertical="center" wrapText="1"/>
    </xf>
    <xf borderId="92" fillId="4" fontId="18" numFmtId="0" xfId="0" applyAlignment="1" applyBorder="1" applyFont="1">
      <alignment horizontal="center" shrinkToFit="1" vertical="center" wrapText="0"/>
    </xf>
    <xf borderId="194" fillId="3" fontId="27" numFmtId="0" xfId="0" applyAlignment="1" applyBorder="1" applyFont="1">
      <alignment vertical="center"/>
    </xf>
    <xf borderId="100" fillId="3" fontId="24" numFmtId="0" xfId="0" applyAlignment="1" applyBorder="1" applyFont="1">
      <alignment vertical="center"/>
    </xf>
    <xf borderId="195" fillId="3" fontId="15" numFmtId="0" xfId="0" applyAlignment="1" applyBorder="1" applyFont="1">
      <alignment horizontal="left" vertical="center"/>
    </xf>
    <xf borderId="196" fillId="3" fontId="13" numFmtId="0" xfId="0" applyAlignment="1" applyBorder="1" applyFont="1">
      <alignment horizontal="center" shrinkToFit="0" vertical="center" wrapText="1"/>
    </xf>
    <xf borderId="106" fillId="3" fontId="15" numFmtId="164" xfId="0" applyAlignment="1" applyBorder="1" applyFont="1" applyNumberFormat="1">
      <alignment vertical="center"/>
    </xf>
    <xf borderId="177" fillId="0" fontId="17" numFmtId="0" xfId="0" applyAlignment="1" applyBorder="1" applyFont="1">
      <alignment horizontal="left" shrinkToFit="0" vertical="center" wrapText="1"/>
    </xf>
    <xf borderId="197" fillId="5" fontId="15" numFmtId="0" xfId="0" applyAlignment="1" applyBorder="1" applyFont="1">
      <alignment horizontal="center" vertical="center"/>
    </xf>
    <xf borderId="198" fillId="0" fontId="13" numFmtId="0" xfId="0" applyAlignment="1" applyBorder="1" applyFont="1">
      <alignment horizontal="center" vertical="center"/>
    </xf>
    <xf borderId="173" fillId="0" fontId="13" numFmtId="0" xfId="0" applyAlignment="1" applyBorder="1" applyFont="1">
      <alignment horizontal="left" shrinkToFit="0" vertical="center" wrapText="1"/>
    </xf>
    <xf borderId="199" fillId="5" fontId="15" numFmtId="0" xfId="0" applyAlignment="1" applyBorder="1" applyFont="1">
      <alignment horizontal="center" vertical="center"/>
    </xf>
    <xf borderId="200" fillId="0" fontId="13" numFmtId="0" xfId="0" applyAlignment="1" applyBorder="1" applyFont="1">
      <alignment horizontal="center" vertical="center"/>
    </xf>
    <xf borderId="179" fillId="0" fontId="13" numFmtId="0" xfId="0" applyAlignment="1" applyBorder="1" applyFont="1">
      <alignment horizontal="left" shrinkToFit="0" vertical="center" wrapText="1"/>
    </xf>
    <xf borderId="201" fillId="5" fontId="15" numFmtId="0" xfId="0" applyAlignment="1" applyBorder="1" applyFont="1">
      <alignment horizontal="center" vertical="center"/>
    </xf>
    <xf borderId="202" fillId="0" fontId="13" numFmtId="0" xfId="0" applyAlignment="1" applyBorder="1" applyFont="1">
      <alignment horizontal="center" vertical="center"/>
    </xf>
    <xf borderId="189" fillId="0" fontId="13" numFmtId="0" xfId="0" applyAlignment="1" applyBorder="1" applyFont="1">
      <alignment horizontal="left" shrinkToFit="0" vertical="center" wrapText="1"/>
    </xf>
    <xf borderId="203" fillId="3" fontId="17" numFmtId="0" xfId="0" applyAlignment="1" applyBorder="1" applyFont="1">
      <alignment horizontal="center" vertical="center"/>
    </xf>
    <xf borderId="204" fillId="0" fontId="17" numFmtId="0" xfId="0" applyAlignment="1" applyBorder="1" applyFont="1">
      <alignment horizontal="left" vertical="center"/>
    </xf>
    <xf borderId="103" fillId="3" fontId="13" numFmtId="0" xfId="0" applyAlignment="1" applyBorder="1" applyFont="1">
      <alignment shrinkToFit="0" vertical="center" wrapText="1"/>
    </xf>
    <xf borderId="0" fillId="0" fontId="17" numFmtId="0" xfId="0" applyAlignment="1" applyFont="1">
      <alignment shrinkToFit="0" vertical="center" wrapText="1"/>
    </xf>
    <xf borderId="51" fillId="3" fontId="17" numFmtId="0" xfId="0" applyAlignment="1" applyBorder="1" applyFont="1">
      <alignment horizontal="left" shrinkToFit="0" vertical="center" wrapText="1"/>
    </xf>
    <xf borderId="19" fillId="3" fontId="24" numFmtId="0" xfId="0" applyAlignment="1" applyBorder="1" applyFont="1">
      <alignment horizontal="left" shrinkToFit="0" vertical="center" wrapText="1"/>
    </xf>
    <xf borderId="51" fillId="3" fontId="14" numFmtId="0" xfId="0" applyAlignment="1" applyBorder="1" applyFont="1">
      <alignment horizontal="left" vertical="center"/>
    </xf>
    <xf borderId="1" fillId="0" fontId="15" numFmtId="0" xfId="0" applyAlignment="1" applyBorder="1" applyFont="1">
      <alignment horizontal="left" vertical="center"/>
    </xf>
    <xf borderId="50" fillId="3" fontId="13" numFmtId="0" xfId="0" applyAlignment="1" applyBorder="1" applyFont="1">
      <alignment horizontal="center" shrinkToFit="0" vertical="center" wrapText="1"/>
    </xf>
    <xf borderId="79" fillId="4" fontId="14" numFmtId="0" xfId="0" applyAlignment="1" applyBorder="1" applyFont="1">
      <alignment shrinkToFit="0" vertical="center" wrapText="1"/>
    </xf>
    <xf borderId="19" fillId="3" fontId="17" numFmtId="0" xfId="0" applyAlignment="1" applyBorder="1" applyFont="1">
      <alignment horizontal="left" shrinkToFit="0" vertical="center" wrapText="1"/>
    </xf>
    <xf borderId="92" fillId="4" fontId="18" numFmtId="0" xfId="0" applyAlignment="1" applyBorder="1" applyFont="1">
      <alignment horizontal="center" vertical="center"/>
    </xf>
    <xf borderId="0" fillId="0" fontId="30" numFmtId="0" xfId="0" applyAlignment="1" applyFont="1">
      <alignment vertical="center"/>
    </xf>
    <xf borderId="0" fillId="0" fontId="27" numFmtId="0" xfId="0" applyAlignment="1" applyFont="1">
      <alignment vertical="center"/>
    </xf>
    <xf borderId="0" fillId="0" fontId="31" numFmtId="0" xfId="0" applyAlignment="1" applyFont="1">
      <alignment vertical="center"/>
    </xf>
    <xf borderId="0" fillId="0" fontId="13" numFmtId="0" xfId="0" applyAlignment="1" applyFont="1">
      <alignment horizontal="left" shrinkToFit="0" vertical="top" wrapText="1"/>
    </xf>
    <xf borderId="205" fillId="3" fontId="17" numFmtId="0" xfId="0" applyAlignment="1" applyBorder="1" applyFont="1">
      <alignment vertical="center"/>
    </xf>
    <xf borderId="87" fillId="0" fontId="15" numFmtId="0" xfId="0" applyAlignment="1" applyBorder="1" applyFont="1">
      <alignment vertical="center"/>
    </xf>
    <xf borderId="206" fillId="3" fontId="15" numFmtId="0" xfId="0" applyAlignment="1" applyBorder="1" applyFont="1">
      <alignment vertical="center"/>
    </xf>
    <xf borderId="206" fillId="3" fontId="13" numFmtId="0" xfId="0" applyAlignment="1" applyBorder="1" applyFont="1">
      <alignment vertical="center"/>
    </xf>
    <xf borderId="206" fillId="3" fontId="13" numFmtId="0" xfId="0" applyAlignment="1" applyBorder="1" applyFont="1">
      <alignment shrinkToFit="0" vertical="center" wrapText="1"/>
    </xf>
    <xf borderId="207" fillId="3" fontId="15" numFmtId="0" xfId="0" applyAlignment="1" applyBorder="1" applyFont="1">
      <alignment horizontal="center" vertical="center"/>
    </xf>
    <xf borderId="0" fillId="0" fontId="13" numFmtId="168" xfId="0" applyAlignment="1" applyFont="1" applyNumberFormat="1">
      <alignment vertical="center"/>
    </xf>
    <xf borderId="0" fillId="0" fontId="13" numFmtId="169" xfId="0" applyAlignment="1" applyFont="1" applyNumberFormat="1">
      <alignment vertical="center"/>
    </xf>
    <xf borderId="0" fillId="0" fontId="32" numFmtId="0" xfId="0" applyAlignment="1" applyFont="1">
      <alignment vertical="center"/>
    </xf>
    <xf borderId="208" fillId="5" fontId="15" numFmtId="0" xfId="0" applyAlignment="1" applyBorder="1" applyFont="1">
      <alignment horizontal="center" vertical="center"/>
    </xf>
    <xf borderId="209" fillId="5" fontId="15" numFmtId="0" xfId="0" applyAlignment="1" applyBorder="1" applyFont="1">
      <alignment horizontal="center" vertical="center"/>
    </xf>
    <xf borderId="50" fillId="3" fontId="17" numFmtId="0" xfId="0" applyAlignment="1" applyBorder="1" applyFont="1">
      <alignment vertical="top"/>
    </xf>
    <xf borderId="51" fillId="3" fontId="13" numFmtId="0" xfId="0" applyAlignment="1" applyBorder="1" applyFont="1">
      <alignment shrinkToFit="0" vertical="center" wrapText="1"/>
    </xf>
    <xf borderId="50" fillId="3" fontId="13" numFmtId="168" xfId="0" applyAlignment="1" applyBorder="1" applyFont="1" applyNumberFormat="1">
      <alignment vertical="center"/>
    </xf>
    <xf borderId="210" fillId="3" fontId="17" numFmtId="0" xfId="0" applyAlignment="1" applyBorder="1" applyFont="1">
      <alignment vertical="center"/>
    </xf>
    <xf borderId="211" fillId="5" fontId="15" numFmtId="0" xfId="0" applyAlignment="1" applyBorder="1" applyFont="1">
      <alignment horizontal="center" vertical="center"/>
    </xf>
    <xf borderId="194" fillId="3" fontId="13" numFmtId="0" xfId="0" applyAlignment="1" applyBorder="1" applyFont="1">
      <alignment vertical="center"/>
    </xf>
    <xf borderId="194" fillId="3" fontId="17" numFmtId="0" xfId="0" applyAlignment="1" applyBorder="1" applyFont="1">
      <alignment vertical="top"/>
    </xf>
    <xf borderId="212" fillId="5" fontId="17" numFmtId="0" xfId="0" applyAlignment="1" applyBorder="1" applyFont="1">
      <alignment horizontal="left" shrinkToFit="1" vertical="center" wrapText="0"/>
    </xf>
    <xf borderId="213" fillId="0" fontId="9" numFmtId="0" xfId="0" applyAlignment="1" applyBorder="1" applyFont="1">
      <alignment vertical="center"/>
    </xf>
    <xf borderId="214" fillId="0" fontId="9" numFmtId="0" xfId="0" applyAlignment="1" applyBorder="1" applyFont="1">
      <alignment vertical="center"/>
    </xf>
    <xf borderId="215" fillId="3" fontId="17" numFmtId="0" xfId="0" applyAlignment="1" applyBorder="1" applyFont="1">
      <alignment vertical="center"/>
    </xf>
    <xf borderId="50" fillId="3" fontId="13" numFmtId="0" xfId="0" applyAlignment="1" applyBorder="1" applyFont="1">
      <alignment horizontal="left" vertical="top"/>
    </xf>
    <xf borderId="92" fillId="4" fontId="23" numFmtId="0" xfId="0" applyAlignment="1" applyBorder="1" applyFont="1">
      <alignment horizontal="center" shrinkToFit="1" vertical="center" wrapText="0"/>
    </xf>
    <xf borderId="1" fillId="3" fontId="15" numFmtId="0" xfId="0" applyAlignment="1" applyBorder="1" applyFont="1">
      <alignment horizontal="left" vertical="center"/>
    </xf>
    <xf borderId="79" fillId="6" fontId="14" numFmtId="0" xfId="0" applyAlignment="1" applyBorder="1" applyFont="1">
      <alignment shrinkToFit="0" vertical="center" wrapText="1"/>
    </xf>
    <xf borderId="1" fillId="3" fontId="15" numFmtId="0" xfId="0" applyAlignment="1" applyBorder="1" applyFont="1">
      <alignment horizontal="left" shrinkToFit="0" vertical="center" wrapText="1"/>
    </xf>
    <xf borderId="0" fillId="0" fontId="14" numFmtId="49" xfId="0" applyAlignment="1" applyFont="1" applyNumberFormat="1">
      <alignment horizontal="left" vertical="center"/>
    </xf>
    <xf borderId="51" fillId="3" fontId="17" numFmtId="0" xfId="0" applyAlignment="1" applyBorder="1" applyFont="1">
      <alignment horizontal="left" shrinkToFit="0" vertical="top" wrapText="1"/>
    </xf>
    <xf borderId="2" fillId="0" fontId="27" numFmtId="0" xfId="0" applyAlignment="1" applyBorder="1" applyFont="1">
      <alignment horizontal="left" vertical="center"/>
    </xf>
    <xf borderId="100" fillId="3" fontId="17" numFmtId="49" xfId="0" applyAlignment="1" applyBorder="1" applyFont="1" applyNumberFormat="1">
      <alignment horizontal="left" shrinkToFit="0" vertical="center" wrapText="1"/>
    </xf>
    <xf borderId="1" fillId="4" fontId="17" numFmtId="49" xfId="0" applyAlignment="1" applyBorder="1" applyFont="1" applyNumberFormat="1">
      <alignment horizontal="center" shrinkToFit="0" vertical="center" wrapText="1"/>
    </xf>
    <xf borderId="116" fillId="4" fontId="17" numFmtId="49" xfId="0" applyAlignment="1" applyBorder="1" applyFont="1" applyNumberFormat="1">
      <alignment horizontal="center" shrinkToFit="0" vertical="center" wrapText="1"/>
    </xf>
    <xf borderId="216" fillId="6" fontId="14" numFmtId="0" xfId="0" applyAlignment="1" applyBorder="1" applyFont="1">
      <alignment horizontal="center" vertical="center"/>
    </xf>
    <xf borderId="92" fillId="0" fontId="18" numFmtId="0" xfId="0" applyAlignment="1" applyBorder="1" applyFont="1">
      <alignment horizontal="center" shrinkToFit="1" vertical="center" wrapText="0"/>
    </xf>
    <xf borderId="30" fillId="0" fontId="17" numFmtId="0" xfId="0" applyAlignment="1" applyBorder="1" applyFont="1">
      <alignment horizontal="left" shrinkToFit="0" vertical="center" wrapText="1"/>
    </xf>
    <xf borderId="217" fillId="5" fontId="13" numFmtId="0" xfId="0" applyAlignment="1" applyBorder="1" applyFont="1">
      <alignment horizontal="center" shrinkToFit="0" vertical="center" wrapText="1"/>
    </xf>
    <xf borderId="218" fillId="3" fontId="13" numFmtId="0" xfId="0" applyAlignment="1" applyBorder="1" applyFont="1">
      <alignment horizontal="left" shrinkToFit="0" vertical="center" wrapText="1"/>
    </xf>
    <xf borderId="219" fillId="5" fontId="13" numFmtId="0" xfId="0" applyAlignment="1" applyBorder="1" applyFont="1">
      <alignment horizontal="center" shrinkToFit="0" vertical="center" wrapText="1"/>
    </xf>
    <xf borderId="184" fillId="3" fontId="13" numFmtId="0" xfId="0" applyAlignment="1" applyBorder="1" applyFont="1">
      <alignment shrinkToFit="0" vertical="center" wrapText="1"/>
    </xf>
    <xf borderId="220" fillId="0" fontId="9" numFmtId="0" xfId="0" applyAlignment="1" applyBorder="1" applyFont="1">
      <alignment vertical="center"/>
    </xf>
    <xf borderId="221" fillId="3" fontId="13" numFmtId="0" xfId="0" applyAlignment="1" applyBorder="1" applyFont="1">
      <alignment shrinkToFit="0" vertical="center" wrapText="1"/>
    </xf>
    <xf borderId="0" fillId="0" fontId="14" numFmtId="0" xfId="0" applyAlignment="1" applyFont="1">
      <alignment horizontal="left" shrinkToFit="0" vertical="center" wrapText="1"/>
    </xf>
    <xf borderId="222" fillId="5" fontId="13" numFmtId="0" xfId="0" applyAlignment="1" applyBorder="1" applyFont="1">
      <alignment horizontal="center" shrinkToFit="0" vertical="center" wrapText="1"/>
    </xf>
    <xf borderId="223" fillId="3" fontId="13" numFmtId="0" xfId="0" applyAlignment="1" applyBorder="1" applyFont="1">
      <alignment shrinkToFit="0" vertical="center" wrapText="1"/>
    </xf>
    <xf borderId="192" fillId="0" fontId="9" numFmtId="0" xfId="0" applyAlignment="1" applyBorder="1" applyFont="1">
      <alignment vertical="center"/>
    </xf>
    <xf borderId="224" fillId="0" fontId="9" numFmtId="0" xfId="0" applyAlignment="1" applyBorder="1" applyFont="1">
      <alignment vertical="center"/>
    </xf>
    <xf borderId="225" fillId="3" fontId="13" numFmtId="0" xfId="0" applyAlignment="1" applyBorder="1" applyFont="1">
      <alignment shrinkToFit="0" vertical="center" wrapText="1"/>
    </xf>
    <xf borderId="226" fillId="5" fontId="13" numFmtId="0" xfId="0" applyAlignment="1" applyBorder="1" applyFont="1">
      <alignment horizontal="center" shrinkToFit="0" vertical="center" wrapText="1"/>
    </xf>
    <xf borderId="57" fillId="3" fontId="13" numFmtId="0" xfId="0" applyAlignment="1" applyBorder="1" applyFont="1">
      <alignment horizontal="left" shrinkToFit="0" vertical="center" wrapText="1"/>
    </xf>
    <xf borderId="227" fillId="0" fontId="9" numFmtId="0" xfId="0" applyAlignment="1" applyBorder="1" applyFont="1">
      <alignment vertical="center"/>
    </xf>
    <xf borderId="228" fillId="3" fontId="13" numFmtId="0" xfId="0" applyAlignment="1" applyBorder="1" applyFont="1">
      <alignment shrinkToFit="0" vertical="center" wrapText="1"/>
    </xf>
    <xf borderId="229" fillId="5" fontId="13" numFmtId="0" xfId="0" applyAlignment="1" applyBorder="1" applyFont="1">
      <alignment horizontal="center" shrinkToFit="0" vertical="center" wrapText="1"/>
    </xf>
    <xf borderId="223" fillId="3" fontId="13" numFmtId="0" xfId="0" applyAlignment="1" applyBorder="1" applyFont="1">
      <alignment horizontal="left" shrinkToFit="0" vertical="center" wrapText="1"/>
    </xf>
    <xf borderId="230" fillId="0" fontId="9" numFmtId="0" xfId="0" applyAlignment="1" applyBorder="1" applyFont="1">
      <alignment vertical="center"/>
    </xf>
    <xf borderId="231" fillId="5" fontId="13" numFmtId="0" xfId="0" applyAlignment="1" applyBorder="1" applyFont="1">
      <alignment horizontal="center" shrinkToFit="0" vertical="center" wrapText="1"/>
    </xf>
    <xf borderId="57" fillId="3" fontId="13" numFmtId="0" xfId="0" applyAlignment="1" applyBorder="1" applyFont="1">
      <alignment shrinkToFit="0" vertical="center" wrapText="1"/>
    </xf>
    <xf borderId="232" fillId="0" fontId="9" numFmtId="0" xfId="0" applyAlignment="1" applyBorder="1" applyFont="1">
      <alignment vertical="center"/>
    </xf>
    <xf borderId="184" fillId="3" fontId="13" numFmtId="0" xfId="0" applyAlignment="1" applyBorder="1" applyFont="1">
      <alignment horizontal="left" shrinkToFit="0" vertical="center" wrapText="1"/>
    </xf>
    <xf borderId="27" fillId="0" fontId="13" numFmtId="0" xfId="0" applyAlignment="1" applyBorder="1" applyFont="1">
      <alignment horizontal="left" shrinkToFit="0" vertical="center" wrapText="1"/>
    </xf>
    <xf borderId="61" fillId="3" fontId="13" numFmtId="0" xfId="0" applyAlignment="1" applyBorder="1" applyFont="1">
      <alignment horizontal="left" shrinkToFit="0" vertical="center" wrapText="1"/>
    </xf>
    <xf borderId="105" fillId="3" fontId="13" numFmtId="0" xfId="0" applyAlignment="1" applyBorder="1" applyFont="1">
      <alignment shrinkToFit="0" vertical="center" wrapText="1"/>
    </xf>
    <xf borderId="233" fillId="3" fontId="13" numFmtId="0" xfId="0" applyAlignment="1" applyBorder="1" applyFont="1">
      <alignment shrinkToFit="0" vertical="center" wrapText="1"/>
    </xf>
    <xf borderId="50" fillId="3" fontId="15" numFmtId="0" xfId="0" applyAlignment="1" applyBorder="1" applyFont="1">
      <alignment vertical="top"/>
    </xf>
    <xf borderId="234" fillId="5" fontId="13" numFmtId="0" xfId="0" applyAlignment="1" applyBorder="1" applyFont="1">
      <alignment horizontal="center" shrinkToFit="0" vertical="center" wrapText="1"/>
    </xf>
    <xf borderId="235" fillId="3" fontId="13" numFmtId="0" xfId="0" applyAlignment="1" applyBorder="1" applyFont="1">
      <alignment horizontal="left" shrinkToFit="0" vertical="center" wrapText="1"/>
    </xf>
    <xf borderId="236" fillId="0" fontId="9" numFmtId="0" xfId="0" applyAlignment="1" applyBorder="1" applyFont="1">
      <alignment vertical="center"/>
    </xf>
    <xf borderId="215" fillId="3" fontId="13" numFmtId="0" xfId="0" applyAlignment="1" applyBorder="1" applyFont="1">
      <alignment shrinkToFit="0" vertical="center" wrapText="1"/>
    </xf>
    <xf borderId="50" fillId="3" fontId="17" numFmtId="49" xfId="0" applyAlignment="1" applyBorder="1" applyFont="1" applyNumberFormat="1">
      <alignment horizontal="left" shrinkToFit="0" vertical="center" wrapText="1"/>
    </xf>
    <xf borderId="0" fillId="0" fontId="15" numFmtId="0" xfId="0" applyAlignment="1" applyFont="1">
      <alignment vertical="top"/>
    </xf>
    <xf borderId="50" fillId="3" fontId="3" numFmtId="0" xfId="0" applyAlignment="1" applyBorder="1" applyFont="1">
      <alignment vertical="top"/>
    </xf>
    <xf borderId="0" fillId="0" fontId="3" numFmtId="0" xfId="0" applyAlignment="1" applyFont="1">
      <alignment vertical="top"/>
    </xf>
    <xf borderId="50" fillId="3" fontId="17" numFmtId="49" xfId="0" applyAlignment="1" applyBorder="1" applyFont="1" applyNumberFormat="1">
      <alignment horizontal="center" vertical="center"/>
    </xf>
    <xf borderId="30" fillId="3" fontId="17" numFmtId="0" xfId="0" applyAlignment="1" applyBorder="1" applyFont="1">
      <alignment horizontal="center" shrinkToFit="0" vertical="center" wrapText="1"/>
    </xf>
    <xf borderId="218" fillId="3" fontId="17" numFmtId="0" xfId="0" applyAlignment="1" applyBorder="1" applyFont="1">
      <alignment horizontal="left" shrinkToFit="0" vertical="center" wrapText="1"/>
    </xf>
    <xf borderId="212" fillId="3" fontId="17" numFmtId="0" xfId="0" applyAlignment="1" applyBorder="1" applyFont="1">
      <alignment horizontal="left" shrinkToFit="0" vertical="center" wrapText="1"/>
    </xf>
    <xf borderId="237" fillId="0" fontId="9" numFmtId="0" xfId="0" applyAlignment="1" applyBorder="1" applyFont="1">
      <alignment vertical="center"/>
    </xf>
    <xf borderId="50" fillId="3" fontId="4" numFmtId="49" xfId="0" applyAlignment="1" applyBorder="1" applyFont="1" applyNumberFormat="1">
      <alignment vertical="center"/>
    </xf>
    <xf borderId="50" fillId="3" fontId="27" numFmtId="0" xfId="0" applyAlignment="1" applyBorder="1" applyFont="1">
      <alignment shrinkToFit="0" vertical="center" wrapText="1"/>
    </xf>
    <xf borderId="46" fillId="4" fontId="17" numFmtId="0" xfId="0" applyAlignment="1" applyBorder="1" applyFont="1">
      <alignment horizontal="center" vertical="center"/>
    </xf>
    <xf borderId="116" fillId="4" fontId="17" numFmtId="0" xfId="0" applyAlignment="1" applyBorder="1" applyFont="1">
      <alignment horizontal="center" shrinkToFit="0" vertical="center" wrapText="1"/>
    </xf>
    <xf borderId="238" fillId="0" fontId="9" numFmtId="0" xfId="0" applyAlignment="1" applyBorder="1" applyFont="1">
      <alignment vertical="center"/>
    </xf>
    <xf borderId="239" fillId="0" fontId="17" numFmtId="0" xfId="0" applyAlignment="1" applyBorder="1" applyFont="1">
      <alignment horizontal="center" shrinkToFit="0" vertical="center" wrapText="1"/>
    </xf>
    <xf borderId="240" fillId="0" fontId="18" numFmtId="0" xfId="0" applyAlignment="1" applyBorder="1" applyFont="1">
      <alignment horizontal="center" vertical="center"/>
    </xf>
    <xf borderId="184" fillId="3" fontId="17" numFmtId="0" xfId="0" applyAlignment="1" applyBorder="1" applyFont="1">
      <alignment horizontal="left" shrinkToFit="0" vertical="center" wrapText="1"/>
    </xf>
    <xf borderId="241" fillId="0" fontId="9" numFmtId="0" xfId="0" applyAlignment="1" applyBorder="1" applyFont="1">
      <alignment vertical="center"/>
    </xf>
    <xf borderId="242" fillId="0" fontId="17" numFmtId="0" xfId="0" applyAlignment="1" applyBorder="1" applyFont="1">
      <alignment horizontal="center" shrinkToFit="0" vertical="center" wrapText="1"/>
    </xf>
    <xf borderId="242" fillId="0" fontId="17" numFmtId="0" xfId="0" applyAlignment="1" applyBorder="1" applyFont="1">
      <alignment horizontal="center" vertical="center"/>
    </xf>
    <xf borderId="235" fillId="3" fontId="17" numFmtId="0" xfId="0" applyAlignment="1" applyBorder="1" applyFont="1">
      <alignment horizontal="left" vertical="center"/>
    </xf>
    <xf borderId="243" fillId="0" fontId="9" numFmtId="0" xfId="0" applyAlignment="1" applyBorder="1" applyFont="1">
      <alignment vertical="center"/>
    </xf>
    <xf borderId="244" fillId="0" fontId="17" numFmtId="0" xfId="0" applyAlignment="1" applyBorder="1" applyFont="1">
      <alignment horizontal="center" vertical="center"/>
    </xf>
    <xf borderId="50" fillId="3" fontId="17" numFmtId="0" xfId="0" applyAlignment="1" applyBorder="1" applyFont="1">
      <alignment horizontal="center" vertical="top"/>
    </xf>
    <xf borderId="50" fillId="3" fontId="17" numFmtId="0" xfId="0" applyAlignment="1" applyBorder="1" applyFont="1">
      <alignment horizontal="left" vertical="top"/>
    </xf>
    <xf borderId="0" fillId="0" fontId="17" numFmtId="0" xfId="0" applyAlignment="1" applyFont="1">
      <alignment horizontal="left" shrinkToFit="0" vertical="top" wrapText="1"/>
    </xf>
    <xf borderId="50" fillId="3" fontId="13" numFmtId="0" xfId="0" applyAlignment="1" applyBorder="1" applyFont="1">
      <alignment horizontal="right" shrinkToFit="0" vertical="top" wrapText="1"/>
    </xf>
    <xf borderId="205" fillId="3" fontId="27" numFmtId="0" xfId="0" applyAlignment="1" applyBorder="1" applyFont="1">
      <alignment shrinkToFit="0" vertical="center" wrapText="1"/>
    </xf>
    <xf borderId="206" fillId="3" fontId="27" numFmtId="0" xfId="0" applyAlignment="1" applyBorder="1" applyFont="1">
      <alignment shrinkToFit="0" vertical="center" wrapText="1"/>
    </xf>
    <xf borderId="207" fillId="3" fontId="27" numFmtId="0" xfId="0" applyAlignment="1" applyBorder="1" applyFont="1">
      <alignment shrinkToFit="0" vertical="center" wrapText="1"/>
    </xf>
    <xf borderId="106" fillId="3" fontId="27" numFmtId="0" xfId="0" applyAlignment="1" applyBorder="1" applyFont="1">
      <alignment shrinkToFit="0" vertical="center" wrapText="1"/>
    </xf>
    <xf borderId="105" fillId="3" fontId="27" numFmtId="0" xfId="0" applyAlignment="1" applyBorder="1" applyFont="1">
      <alignment shrinkToFit="0" vertical="center" wrapText="1"/>
    </xf>
    <xf borderId="106" fillId="3" fontId="27" numFmtId="0" xfId="0" applyAlignment="1" applyBorder="1" applyFont="1">
      <alignment vertical="center"/>
    </xf>
    <xf borderId="51" fillId="5" fontId="27" numFmtId="0" xfId="0" applyAlignment="1" applyBorder="1" applyFont="1">
      <alignment horizontal="center" vertical="center"/>
    </xf>
    <xf borderId="51" fillId="3" fontId="27" numFmtId="0" xfId="0" applyAlignment="1" applyBorder="1" applyFont="1">
      <alignment horizontal="center" vertical="center"/>
    </xf>
    <xf borderId="51" fillId="3" fontId="27" numFmtId="0" xfId="0" applyAlignment="1" applyBorder="1" applyFont="1">
      <alignment horizontal="left" shrinkToFit="1" vertical="center" wrapText="0"/>
    </xf>
    <xf borderId="50" fillId="3" fontId="27" numFmtId="0" xfId="0" applyAlignment="1" applyBorder="1" applyFont="1">
      <alignment shrinkToFit="1" vertical="center" wrapText="0"/>
    </xf>
    <xf borderId="105" fillId="3" fontId="27" numFmtId="0" xfId="0" applyAlignment="1" applyBorder="1" applyFont="1">
      <alignment shrinkToFit="1" vertical="center" wrapText="0"/>
    </xf>
    <xf borderId="51" fillId="3" fontId="27" numFmtId="0" xfId="0" applyAlignment="1" applyBorder="1" applyFont="1">
      <alignment horizontal="center" shrinkToFit="0" vertical="center" wrapText="1"/>
    </xf>
    <xf borderId="51" fillId="3" fontId="24" numFmtId="0" xfId="0" applyAlignment="1" applyBorder="1" applyFont="1">
      <alignment horizontal="center" vertical="center"/>
    </xf>
    <xf borderId="51" fillId="5" fontId="27" numFmtId="0" xfId="0" applyAlignment="1" applyBorder="1" applyFont="1">
      <alignment shrinkToFit="1" vertical="center" wrapText="0"/>
    </xf>
    <xf borderId="51" fillId="3" fontId="24" numFmtId="0" xfId="0" applyAlignment="1" applyBorder="1" applyFont="1">
      <alignment horizontal="center" shrinkToFit="1" vertical="center" wrapText="0"/>
    </xf>
    <xf borderId="210" fillId="3" fontId="27" numFmtId="0" xfId="0" applyAlignment="1" applyBorder="1" applyFont="1">
      <alignment vertical="center"/>
    </xf>
    <xf borderId="194" fillId="3" fontId="15" numFmtId="0" xfId="0" applyAlignment="1" applyBorder="1" applyFont="1">
      <alignment vertical="center"/>
    </xf>
    <xf borderId="194" fillId="3" fontId="27" numFmtId="0" xfId="0" applyAlignment="1" applyBorder="1" applyFont="1">
      <alignment horizontal="center" vertical="center"/>
    </xf>
    <xf borderId="194" fillId="3" fontId="33" numFmtId="0" xfId="0" applyAlignment="1" applyBorder="1" applyFont="1">
      <alignment shrinkToFit="1" vertical="center" wrapText="0"/>
    </xf>
    <xf borderId="194" fillId="3" fontId="15" numFmtId="0" xfId="0" applyAlignment="1" applyBorder="1" applyFont="1">
      <alignment horizontal="center" vertical="center"/>
    </xf>
    <xf borderId="215" fillId="3" fontId="15" numFmtId="0" xfId="0" applyAlignment="1" applyBorder="1" applyFont="1">
      <alignment vertical="center"/>
    </xf>
    <xf borderId="50" fillId="3" fontId="27" numFmtId="0" xfId="0" applyAlignment="1" applyBorder="1" applyFont="1">
      <alignment horizontal="center" vertical="center"/>
    </xf>
    <xf borderId="50" fillId="3" fontId="33" numFmtId="0" xfId="0" applyAlignment="1" applyBorder="1" applyFont="1">
      <alignment shrinkToFit="1" vertical="center" wrapText="0"/>
    </xf>
    <xf borderId="1" fillId="4" fontId="15" numFmtId="0" xfId="0" applyAlignment="1" applyBorder="1" applyFont="1">
      <alignment horizontal="center" vertical="center"/>
    </xf>
    <xf quotePrefix="1" borderId="245" fillId="0" fontId="13" numFmtId="0" xfId="0" applyAlignment="1" applyBorder="1" applyFont="1">
      <alignment horizontal="center" vertical="center"/>
    </xf>
    <xf borderId="246" fillId="0" fontId="17" numFmtId="0" xfId="0" applyAlignment="1" applyBorder="1" applyFont="1">
      <alignment horizontal="left" vertical="center"/>
    </xf>
    <xf borderId="41" fillId="6" fontId="27" numFmtId="0" xfId="0" applyAlignment="1" applyBorder="1" applyFont="1">
      <alignment horizontal="center" vertical="center"/>
    </xf>
    <xf borderId="179" fillId="0" fontId="17" numFmtId="0" xfId="0" applyAlignment="1" applyBorder="1" applyFont="1">
      <alignment horizontal="left" vertical="center"/>
    </xf>
    <xf quotePrefix="1" borderId="157" fillId="0" fontId="13" numFmtId="0" xfId="0" applyAlignment="1" applyBorder="1" applyFont="1">
      <alignment horizontal="center" vertical="center"/>
    </xf>
    <xf quotePrefix="1" borderId="247" fillId="0" fontId="13" numFmtId="0" xfId="0" applyAlignment="1" applyBorder="1" applyFont="1">
      <alignment horizontal="center" vertical="center"/>
    </xf>
    <xf borderId="248" fillId="0" fontId="17" numFmtId="0" xfId="0" applyAlignment="1" applyBorder="1" applyFont="1">
      <alignment horizontal="left" vertical="center"/>
    </xf>
    <xf borderId="249" fillId="0" fontId="9" numFmtId="0" xfId="0" applyAlignment="1" applyBorder="1" applyFont="1">
      <alignment vertical="center"/>
    </xf>
    <xf quotePrefix="1" borderId="157" fillId="0" fontId="13" numFmtId="0" xfId="0" applyAlignment="1" applyBorder="1" applyFont="1">
      <alignment vertical="center"/>
    </xf>
    <xf borderId="179" fillId="0" fontId="17" numFmtId="0" xfId="0" applyAlignment="1" applyBorder="1" applyFont="1">
      <alignment horizontal="center" vertical="center"/>
    </xf>
    <xf borderId="250" fillId="0" fontId="9" numFmtId="0" xfId="0" applyAlignment="1" applyBorder="1" applyFont="1">
      <alignment vertical="center"/>
    </xf>
    <xf borderId="50" fillId="3" fontId="34" numFmtId="0" xfId="0" applyAlignment="1" applyBorder="1" applyFont="1">
      <alignment shrinkToFit="0" vertical="top" wrapText="1"/>
    </xf>
    <xf quotePrefix="1" borderId="251" fillId="0" fontId="13" numFmtId="0" xfId="0" applyAlignment="1" applyBorder="1" applyFont="1">
      <alignment horizontal="center" vertical="center"/>
    </xf>
    <xf borderId="169" fillId="0" fontId="17" numFmtId="0" xfId="0" applyAlignment="1" applyBorder="1" applyFont="1">
      <alignment horizontal="center" vertical="center"/>
    </xf>
    <xf borderId="252" fillId="0" fontId="9" numFmtId="0" xfId="0" applyAlignment="1" applyBorder="1" applyFont="1">
      <alignment vertical="center"/>
    </xf>
    <xf borderId="179" fillId="0" fontId="17" numFmtId="0" xfId="0" applyAlignment="1" applyBorder="1" applyFont="1">
      <alignment horizontal="left" shrinkToFit="0" vertical="center" wrapText="1"/>
    </xf>
    <xf borderId="50" fillId="3" fontId="34" numFmtId="0" xfId="0" applyAlignment="1" applyBorder="1" applyFont="1">
      <alignment shrinkToFit="0" vertical="center" wrapText="1"/>
    </xf>
    <xf borderId="253" fillId="0" fontId="9" numFmtId="0" xfId="0" applyAlignment="1" applyBorder="1" applyFont="1">
      <alignment vertical="center"/>
    </xf>
    <xf borderId="254" fillId="0" fontId="9" numFmtId="0" xfId="0" applyAlignment="1" applyBorder="1" applyFont="1">
      <alignment vertical="center"/>
    </xf>
    <xf borderId="50" fillId="3" fontId="34" numFmtId="0" xfId="0" applyAlignment="1" applyBorder="1" applyFont="1">
      <alignment vertical="center"/>
    </xf>
    <xf borderId="255" fillId="0" fontId="9" numFmtId="0" xfId="0" applyAlignment="1" applyBorder="1" applyFont="1">
      <alignment vertical="center"/>
    </xf>
    <xf borderId="204" fillId="0" fontId="9" numFmtId="0" xfId="0" applyAlignment="1" applyBorder="1" applyFont="1">
      <alignment vertical="center"/>
    </xf>
    <xf borderId="256" fillId="0" fontId="9" numFmtId="0" xfId="0" applyAlignment="1" applyBorder="1" applyFont="1">
      <alignment vertical="center"/>
    </xf>
    <xf borderId="257" fillId="0" fontId="4" numFmtId="0" xfId="0" applyAlignment="1" applyBorder="1" applyFont="1">
      <alignment horizontal="center" vertical="center"/>
    </xf>
    <xf borderId="55" fillId="0" fontId="17" numFmtId="0" xfId="0" applyAlignment="1" applyBorder="1" applyFont="1">
      <alignment horizontal="left" shrinkToFit="0" vertical="center" wrapText="1"/>
    </xf>
    <xf borderId="255" fillId="0" fontId="4" numFmtId="0" xfId="0" applyAlignment="1" applyBorder="1" applyFont="1">
      <alignment horizontal="center" vertical="center"/>
    </xf>
    <xf borderId="27" fillId="0" fontId="17" numFmtId="0" xfId="0" applyAlignment="1" applyBorder="1" applyFont="1">
      <alignment horizontal="left" shrinkToFit="0" vertical="center" wrapText="1"/>
    </xf>
    <xf borderId="50" fillId="3" fontId="35" numFmtId="0" xfId="0" applyAlignment="1" applyBorder="1" applyFont="1">
      <alignment vertical="center"/>
    </xf>
    <xf borderId="50" fillId="3" fontId="4" numFmtId="0" xfId="0" applyAlignment="1" applyBorder="1" applyFont="1">
      <alignment shrinkToFit="1" vertical="center" wrapText="0"/>
    </xf>
    <xf borderId="50" fillId="3" fontId="11" numFmtId="0" xfId="0" applyAlignment="1" applyBorder="1" applyFont="1">
      <alignment shrinkToFit="1" vertical="center" wrapText="0"/>
    </xf>
    <xf borderId="50" fillId="3" fontId="11" numFmtId="166" xfId="0" applyAlignment="1" applyBorder="1" applyFont="1" applyNumberFormat="1">
      <alignment vertical="center"/>
    </xf>
    <xf borderId="1" fillId="3" fontId="36" numFmtId="0" xfId="0" applyAlignment="1" applyBorder="1" applyFont="1">
      <alignment horizontal="center" vertical="center"/>
    </xf>
    <xf borderId="41" fillId="3" fontId="36" numFmtId="0" xfId="0" applyAlignment="1" applyBorder="1" applyFont="1">
      <alignment horizontal="center" vertical="center"/>
    </xf>
    <xf borderId="0" fillId="0" fontId="11" numFmtId="0" xfId="0" applyAlignment="1" applyFont="1">
      <alignment horizontal="center" vertical="center"/>
    </xf>
    <xf borderId="0" fillId="0" fontId="37" numFmtId="0" xfId="0" applyAlignment="1" applyFont="1">
      <alignment vertical="center"/>
    </xf>
    <xf borderId="50" fillId="3" fontId="38" numFmtId="0" xfId="0" applyAlignment="1" applyBorder="1" applyFont="1">
      <alignment vertical="center"/>
    </xf>
    <xf borderId="50" fillId="3" fontId="39" numFmtId="168" xfId="0" applyAlignment="1" applyBorder="1" applyFont="1" applyNumberFormat="1">
      <alignment vertical="center"/>
    </xf>
    <xf borderId="50" fillId="3" fontId="3" numFmtId="168" xfId="0" applyAlignment="1" applyBorder="1" applyFont="1" applyNumberFormat="1">
      <alignment vertical="center"/>
    </xf>
    <xf borderId="1" fillId="3" fontId="11" numFmtId="0" xfId="0" applyAlignment="1" applyBorder="1" applyFont="1">
      <alignment horizontal="center" vertical="center"/>
    </xf>
    <xf borderId="2" fillId="3" fontId="11" numFmtId="0" xfId="0" applyAlignment="1" applyBorder="1" applyFont="1">
      <alignment vertical="center"/>
    </xf>
    <xf borderId="50" fillId="3" fontId="4" numFmtId="0" xfId="0" applyAlignment="1" applyBorder="1" applyFont="1">
      <alignment horizontal="center" vertical="center"/>
    </xf>
    <xf borderId="50" fillId="3" fontId="3" numFmtId="0" xfId="0" applyAlignment="1" applyBorder="1" applyFont="1">
      <alignment horizontal="center" vertical="center"/>
    </xf>
    <xf borderId="50" fillId="3" fontId="3" numFmtId="0" xfId="0" applyAlignment="1" applyBorder="1" applyFont="1">
      <alignment horizontal="center" shrinkToFit="1" vertical="center" wrapText="0"/>
    </xf>
    <xf borderId="50" fillId="3" fontId="3" numFmtId="0" xfId="0" applyAlignment="1" applyBorder="1" applyFont="1">
      <alignment horizontal="left" shrinkToFit="1" vertical="center" wrapText="0"/>
    </xf>
    <xf borderId="50" fillId="3" fontId="3" numFmtId="0" xfId="0" applyAlignment="1" applyBorder="1" applyFont="1">
      <alignment horizontal="left" vertical="center"/>
    </xf>
    <xf borderId="1" fillId="3" fontId="3" numFmtId="0" xfId="0" applyAlignment="1" applyBorder="1" applyFont="1">
      <alignment horizontal="left" vertical="center"/>
    </xf>
    <xf borderId="79" fillId="3" fontId="11" numFmtId="168" xfId="0" applyAlignment="1" applyBorder="1" applyFont="1" applyNumberFormat="1">
      <alignment vertical="center"/>
    </xf>
    <xf borderId="258" fillId="3" fontId="3" numFmtId="0" xfId="0" applyAlignment="1" applyBorder="1" applyFont="1">
      <alignment vertical="center"/>
    </xf>
    <xf borderId="50" fillId="3" fontId="11" numFmtId="0" xfId="0" applyAlignment="1" applyBorder="1" applyFont="1">
      <alignment horizontal="center" shrinkToFit="1" vertical="center" wrapText="0"/>
    </xf>
    <xf borderId="50" fillId="3" fontId="11" numFmtId="0" xfId="0" applyAlignment="1" applyBorder="1" applyFont="1">
      <alignment horizontal="center" vertical="center"/>
    </xf>
    <xf borderId="50" fillId="3" fontId="11" numFmtId="166" xfId="0" applyAlignment="1" applyBorder="1" applyFont="1" applyNumberFormat="1">
      <alignment horizontal="center" vertical="center"/>
    </xf>
    <xf borderId="50" fillId="3" fontId="11" numFmtId="166" xfId="0" applyAlignment="1" applyBorder="1" applyFont="1" applyNumberFormat="1">
      <alignment horizontal="left" vertical="center"/>
    </xf>
    <xf borderId="0" fillId="0" fontId="40" numFmtId="0" xfId="0" applyAlignment="1" applyFont="1">
      <alignment horizontal="center" shrinkToFit="0" vertical="center" wrapText="1"/>
    </xf>
    <xf borderId="50" fillId="3" fontId="3" numFmtId="0" xfId="0" applyAlignment="1" applyBorder="1" applyFont="1">
      <alignment shrinkToFit="0" vertical="center" wrapText="1"/>
    </xf>
    <xf borderId="50" fillId="3" fontId="41" numFmtId="0" xfId="0" applyAlignment="1" applyBorder="1" applyFont="1">
      <alignment shrinkToFit="1" vertical="center" wrapText="0"/>
    </xf>
    <xf borderId="50" fillId="3" fontId="41" numFmtId="0" xfId="0" applyAlignment="1" applyBorder="1" applyFont="1">
      <alignment shrinkToFit="0" vertical="center" wrapText="1"/>
    </xf>
    <xf borderId="50" fillId="3" fontId="6" numFmtId="0" xfId="0" applyAlignment="1" applyBorder="1" applyFont="1">
      <alignment shrinkToFit="0" vertical="center" wrapText="1"/>
    </xf>
    <xf borderId="1" fillId="0" fontId="3" numFmtId="0" xfId="0" applyAlignment="1" applyBorder="1" applyFont="1">
      <alignment horizontal="left" shrinkToFit="0" vertical="center" wrapText="1"/>
    </xf>
    <xf borderId="79" fillId="0" fontId="11" numFmtId="170" xfId="0" applyAlignment="1" applyBorder="1" applyFont="1" applyNumberFormat="1">
      <alignment vertical="center"/>
    </xf>
    <xf borderId="92" fillId="0" fontId="40" numFmtId="0" xfId="0" applyAlignment="1" applyBorder="1" applyFont="1">
      <alignment horizontal="center" shrinkToFit="0" vertical="center" wrapText="1"/>
    </xf>
    <xf borderId="92" fillId="0" fontId="8" numFmtId="0" xfId="0" applyAlignment="1" applyBorder="1" applyFont="1">
      <alignment horizontal="center" vertical="center"/>
    </xf>
    <xf borderId="110" fillId="0" fontId="8" numFmtId="0" xfId="0" applyAlignment="1" applyBorder="1" applyFont="1">
      <alignment horizontal="center" vertical="center"/>
    </xf>
    <xf borderId="78" fillId="3" fontId="3" numFmtId="0" xfId="0" applyAlignment="1" applyBorder="1" applyFont="1">
      <alignment horizontal="left" vertical="center"/>
    </xf>
    <xf borderId="0" fillId="0" fontId="4" numFmtId="0" xfId="0" applyAlignment="1" applyFont="1">
      <alignment shrinkToFit="1" vertical="center" wrapText="0"/>
    </xf>
    <xf borderId="72" fillId="3" fontId="3" numFmtId="0" xfId="0" applyAlignment="1" applyBorder="1" applyFont="1">
      <alignment horizontal="left" shrinkToFit="0" vertical="center" wrapText="1"/>
    </xf>
    <xf borderId="1" fillId="3" fontId="3" numFmtId="0" xfId="0" applyAlignment="1" applyBorder="1" applyFont="1">
      <alignment horizontal="left" shrinkToFit="0" vertical="center" wrapText="1"/>
    </xf>
    <xf borderId="50" fillId="3" fontId="11" numFmtId="166" xfId="0" applyAlignment="1" applyBorder="1" applyFont="1" applyNumberFormat="1">
      <alignment horizontal="left" shrinkToFit="0" vertical="center" wrapText="1"/>
    </xf>
    <xf borderId="50" fillId="3" fontId="4" numFmtId="0" xfId="0" applyAlignment="1" applyBorder="1" applyFont="1">
      <alignment horizontal="left" shrinkToFit="0" vertical="center" wrapText="1"/>
    </xf>
    <xf borderId="50" fillId="3" fontId="3" numFmtId="170" xfId="0" applyAlignment="1" applyBorder="1" applyFont="1" applyNumberFormat="1">
      <alignment vertical="center"/>
    </xf>
    <xf borderId="0" fillId="0" fontId="8" numFmtId="0" xfId="0" applyAlignment="1" applyFont="1">
      <alignment horizontal="center" vertical="center"/>
    </xf>
    <xf borderId="131" fillId="3" fontId="4" numFmtId="0" xfId="0" applyAlignment="1" applyBorder="1" applyFont="1">
      <alignment horizontal="left" shrinkToFit="0" vertical="top" wrapText="1"/>
    </xf>
    <xf borderId="259" fillId="0" fontId="9" numFmtId="0" xfId="0" applyAlignment="1" applyBorder="1" applyFont="1">
      <alignment vertical="center"/>
    </xf>
    <xf borderId="50" fillId="3" fontId="11" numFmtId="0" xfId="0" applyAlignment="1" applyBorder="1" applyFont="1">
      <alignment horizontal="left" shrinkToFit="1" vertical="center" wrapText="0"/>
    </xf>
    <xf borderId="50" fillId="3" fontId="11" numFmtId="0" xfId="0" applyAlignment="1" applyBorder="1" applyFont="1">
      <alignment horizontal="left" shrinkToFit="0" vertical="center" wrapText="1"/>
    </xf>
    <xf borderId="50" fillId="3" fontId="3" numFmtId="170" xfId="0" applyAlignment="1" applyBorder="1" applyFont="1" applyNumberFormat="1">
      <alignment horizontal="right" vertical="center"/>
    </xf>
    <xf borderId="50" fillId="3" fontId="4" numFmtId="0" xfId="0" applyAlignment="1" applyBorder="1" applyFont="1">
      <alignment shrinkToFit="0" vertical="center" wrapText="1"/>
    </xf>
    <xf borderId="260" fillId="0" fontId="9" numFmtId="0" xfId="0" applyAlignment="1" applyBorder="1" applyFont="1">
      <alignment vertical="center"/>
    </xf>
    <xf borderId="261" fillId="0" fontId="9" numFmtId="0" xfId="0" applyAlignment="1" applyBorder="1" applyFont="1">
      <alignment vertical="center"/>
    </xf>
    <xf borderId="50" fillId="3" fontId="11" numFmtId="166" xfId="0" applyAlignment="1" applyBorder="1" applyFont="1" applyNumberFormat="1">
      <alignment horizontal="right" vertical="center"/>
    </xf>
    <xf borderId="2" fillId="6" fontId="1" numFmtId="0" xfId="0" applyAlignment="1" applyBorder="1" applyFont="1">
      <alignment horizontal="center" vertical="center"/>
    </xf>
    <xf borderId="216" fillId="6" fontId="1" numFmtId="0" xfId="0" applyAlignment="1" applyBorder="1" applyFont="1">
      <alignment horizontal="center" shrinkToFit="1" vertical="center" wrapText="0"/>
    </xf>
    <xf borderId="79" fillId="4" fontId="1" numFmtId="0" xfId="0" applyAlignment="1" applyBorder="1" applyFont="1">
      <alignment horizontal="center" shrinkToFit="1" vertical="center" wrapText="0"/>
    </xf>
    <xf borderId="79" fillId="6" fontId="1" numFmtId="0" xfId="0" applyAlignment="1" applyBorder="1" applyFont="1">
      <alignment horizontal="center" vertical="center"/>
    </xf>
    <xf borderId="79" fillId="0" fontId="3" numFmtId="0" xfId="0" applyAlignment="1" applyBorder="1" applyFont="1">
      <alignment shrinkToFit="0" vertical="center" wrapText="1"/>
    </xf>
    <xf borderId="262" fillId="3" fontId="4" numFmtId="0" xfId="0" applyAlignment="1" applyBorder="1" applyFont="1">
      <alignment horizontal="center" shrinkToFit="0" textRotation="255" vertical="center" wrapText="1"/>
    </xf>
    <xf borderId="263" fillId="3" fontId="11" numFmtId="0" xfId="0" applyAlignment="1" applyBorder="1" applyFont="1">
      <alignment horizontal="center" shrinkToFit="1" vertical="center" wrapText="0"/>
    </xf>
    <xf borderId="206" fillId="3" fontId="11" numFmtId="0" xfId="0" applyAlignment="1" applyBorder="1" applyFont="1">
      <alignment horizontal="center" shrinkToFit="1" vertical="center" wrapText="0"/>
    </xf>
    <xf borderId="264" fillId="3" fontId="11" numFmtId="0" xfId="0" applyAlignment="1" applyBorder="1" applyFont="1">
      <alignment horizontal="center" shrinkToFit="1" vertical="center" wrapText="0"/>
    </xf>
    <xf borderId="38" fillId="3" fontId="11" numFmtId="0" xfId="0" applyAlignment="1" applyBorder="1" applyFont="1">
      <alignment horizontal="center" shrinkToFit="1" vertical="center" wrapText="0"/>
    </xf>
    <xf borderId="96" fillId="3" fontId="11" numFmtId="0" xfId="0" applyAlignment="1" applyBorder="1" applyFont="1">
      <alignment horizontal="center" vertical="center"/>
    </xf>
    <xf borderId="38" fillId="3" fontId="3" numFmtId="0" xfId="0" applyAlignment="1" applyBorder="1" applyFont="1">
      <alignment horizontal="center" shrinkToFit="0" vertical="center" wrapText="1"/>
    </xf>
    <xf borderId="262" fillId="3" fontId="11" numFmtId="0" xfId="0" applyAlignment="1" applyBorder="1" applyFont="1">
      <alignment horizontal="center" shrinkToFit="0" vertical="center" wrapText="1"/>
    </xf>
    <xf borderId="96" fillId="0" fontId="11" numFmtId="0" xfId="0" applyAlignment="1" applyBorder="1" applyFont="1">
      <alignment horizontal="center" shrinkToFit="0" vertical="center" wrapText="1"/>
    </xf>
    <xf borderId="96" fillId="0" fontId="11" numFmtId="0" xfId="0" applyAlignment="1" applyBorder="1" applyFont="1">
      <alignment horizontal="center" vertical="center"/>
    </xf>
    <xf borderId="40" fillId="0" fontId="11" numFmtId="166" xfId="0" applyAlignment="1" applyBorder="1" applyFont="1" applyNumberFormat="1">
      <alignment horizontal="center" shrinkToFit="0" vertical="center" wrapText="1"/>
    </xf>
    <xf borderId="8" fillId="3" fontId="11" numFmtId="0" xfId="0" applyAlignment="1" applyBorder="1" applyFont="1">
      <alignment horizontal="center" shrinkToFit="0" vertical="center" wrapText="1"/>
    </xf>
    <xf borderId="94" fillId="3" fontId="11" numFmtId="0" xfId="0" applyAlignment="1" applyBorder="1" applyFont="1">
      <alignment horizontal="center" shrinkToFit="0" vertical="center" wrapText="1"/>
    </xf>
    <xf borderId="39" fillId="3" fontId="11" numFmtId="0" xfId="0" applyAlignment="1" applyBorder="1" applyFont="1">
      <alignment horizontal="center" shrinkToFit="0" vertical="center" wrapText="1"/>
    </xf>
    <xf borderId="265" fillId="0" fontId="11" numFmtId="0" xfId="0" applyAlignment="1" applyBorder="1" applyFont="1">
      <alignment horizontal="center" shrinkToFit="0" vertical="center" wrapText="1"/>
    </xf>
    <xf borderId="85" fillId="0" fontId="11" numFmtId="0" xfId="0" applyAlignment="1" applyBorder="1" applyFont="1">
      <alignment horizontal="center" shrinkToFit="0" vertical="center" wrapText="1"/>
    </xf>
    <xf borderId="266" fillId="0" fontId="42" numFmtId="0" xfId="0" applyAlignment="1" applyBorder="1" applyFont="1">
      <alignment horizontal="center" shrinkToFit="0" vertical="center" wrapText="1"/>
    </xf>
    <xf borderId="267" fillId="3" fontId="4" numFmtId="0" xfId="0" applyAlignment="1" applyBorder="1" applyFont="1">
      <alignment horizontal="center" shrinkToFit="0" textRotation="255" vertical="center" wrapText="1"/>
    </xf>
    <xf borderId="268" fillId="3" fontId="11" numFmtId="0" xfId="0" applyAlignment="1" applyBorder="1" applyFont="1">
      <alignment horizontal="center" shrinkToFit="1" vertical="center" wrapText="0"/>
    </xf>
    <xf borderId="194" fillId="3" fontId="11" numFmtId="0" xfId="0" applyAlignment="1" applyBorder="1" applyFont="1">
      <alignment horizontal="center" shrinkToFit="1" vertical="center" wrapText="0"/>
    </xf>
    <xf borderId="269" fillId="3" fontId="11" numFmtId="0" xfId="0" applyAlignment="1" applyBorder="1" applyFont="1">
      <alignment horizontal="center" shrinkToFit="1" vertical="center" wrapText="0"/>
    </xf>
    <xf borderId="270" fillId="3" fontId="11" numFmtId="0" xfId="0" applyAlignment="1" applyBorder="1" applyFont="1">
      <alignment horizontal="center" shrinkToFit="1" vertical="center" wrapText="0"/>
    </xf>
    <xf borderId="47" fillId="3" fontId="11" numFmtId="0" xfId="0" applyAlignment="1" applyBorder="1" applyFont="1">
      <alignment horizontal="center" shrinkToFit="1" vertical="center" wrapText="0"/>
    </xf>
    <xf borderId="270" fillId="3" fontId="3" numFmtId="0" xfId="0" applyAlignment="1" applyBorder="1" applyFont="1">
      <alignment horizontal="center" shrinkToFit="0" vertical="center" wrapText="1"/>
    </xf>
    <xf borderId="267" fillId="3" fontId="11" numFmtId="0" xfId="0" applyAlignment="1" applyBorder="1" applyFont="1">
      <alignment horizontal="center" shrinkToFit="0" vertical="center" wrapText="1"/>
    </xf>
    <xf borderId="270" fillId="3" fontId="11" numFmtId="0" xfId="0" applyAlignment="1" applyBorder="1" applyFont="1">
      <alignment horizontal="center" shrinkToFit="0" vertical="center" wrapText="1"/>
    </xf>
    <xf borderId="46" fillId="3" fontId="11" numFmtId="0" xfId="0" applyAlignment="1" applyBorder="1" applyFont="1">
      <alignment horizontal="center" shrinkToFit="0" vertical="center" wrapText="1"/>
    </xf>
    <xf borderId="268" fillId="3" fontId="11" numFmtId="166" xfId="0" applyAlignment="1" applyBorder="1" applyFont="1" applyNumberFormat="1">
      <alignment horizontal="center" shrinkToFit="0" vertical="center" wrapText="1"/>
    </xf>
    <xf borderId="271" fillId="0" fontId="11" numFmtId="166" xfId="0" applyAlignment="1" applyBorder="1" applyFont="1" applyNumberFormat="1">
      <alignment horizontal="center" vertical="center"/>
    </xf>
    <xf borderId="272" fillId="0" fontId="11" numFmtId="166" xfId="0" applyAlignment="1" applyBorder="1" applyFont="1" applyNumberFormat="1">
      <alignment horizontal="center" shrinkToFit="0" vertical="center" wrapText="1"/>
    </xf>
    <xf borderId="47" fillId="0" fontId="11" numFmtId="0" xfId="0" applyAlignment="1" applyBorder="1" applyFont="1">
      <alignment horizontal="center" shrinkToFit="0" vertical="center" wrapText="1"/>
    </xf>
    <xf borderId="45" fillId="0" fontId="11" numFmtId="0" xfId="0" applyAlignment="1" applyBorder="1" applyFont="1">
      <alignment horizontal="center" shrinkToFit="0" vertical="center" wrapText="1"/>
    </xf>
    <xf borderId="46" fillId="0" fontId="11" numFmtId="0" xfId="0" applyAlignment="1" applyBorder="1" applyFont="1">
      <alignment horizontal="center" shrinkToFit="0" vertical="center" wrapText="1"/>
    </xf>
    <xf borderId="271" fillId="0" fontId="11" numFmtId="0" xfId="0" applyAlignment="1" applyBorder="1" applyFont="1">
      <alignment horizontal="center" shrinkToFit="0" vertical="center" wrapText="1"/>
    </xf>
    <xf borderId="84" fillId="0" fontId="11" numFmtId="0" xfId="0" applyAlignment="1" applyBorder="1" applyFont="1">
      <alignment horizontal="center" shrinkToFit="0" vertical="center" wrapText="1"/>
    </xf>
    <xf borderId="0" fillId="0" fontId="3" numFmtId="0" xfId="0" applyAlignment="1" applyFont="1">
      <alignment horizontal="center" shrinkToFit="0" vertical="center" wrapText="1"/>
    </xf>
    <xf borderId="92" fillId="0" fontId="8" numFmtId="0" xfId="0" applyAlignment="1" applyBorder="1" applyFont="1">
      <alignment shrinkToFit="0" vertical="center" wrapText="1"/>
    </xf>
    <xf borderId="111" fillId="0" fontId="8" numFmtId="0" xfId="0" applyAlignment="1" applyBorder="1" applyFont="1">
      <alignment shrinkToFit="0" vertical="center" wrapText="1"/>
    </xf>
    <xf borderId="112" fillId="0" fontId="8" numFmtId="0" xfId="0" applyAlignment="1" applyBorder="1" applyFont="1">
      <alignment shrinkToFit="0" vertical="center" wrapText="1"/>
    </xf>
    <xf borderId="110" fillId="0" fontId="8" numFmtId="0" xfId="0" applyAlignment="1" applyBorder="1" applyFont="1">
      <alignment shrinkToFit="0" vertical="center" wrapText="1"/>
    </xf>
    <xf borderId="240" fillId="0" fontId="8" numFmtId="0" xfId="0" applyAlignment="1" applyBorder="1" applyFont="1">
      <alignment horizontal="center" shrinkToFit="0" vertical="center" wrapText="1"/>
    </xf>
    <xf borderId="273" fillId="0" fontId="3" numFmtId="0" xfId="0" applyAlignment="1" applyBorder="1" applyFont="1">
      <alignment horizontal="center" shrinkToFit="0" vertical="center" wrapText="1"/>
    </xf>
    <xf borderId="274" fillId="0" fontId="11" numFmtId="49" xfId="0" applyAlignment="1" applyBorder="1" applyFont="1" applyNumberFormat="1">
      <alignment horizontal="center" shrinkToFit="1" vertical="center" wrapText="0"/>
    </xf>
    <xf borderId="87" fillId="0" fontId="11" numFmtId="0" xfId="0" applyAlignment="1" applyBorder="1" applyFont="1">
      <alignment horizontal="center" shrinkToFit="1" vertical="center" wrapText="0"/>
    </xf>
    <xf borderId="275" fillId="0" fontId="11" numFmtId="0" xfId="0" applyAlignment="1" applyBorder="1" applyFont="1">
      <alignment horizontal="center" shrinkToFit="1" vertical="center" wrapText="0"/>
    </xf>
    <xf borderId="276" fillId="0" fontId="3" numFmtId="0" xfId="0" applyAlignment="1" applyBorder="1" applyFont="1">
      <alignment horizontal="left" shrinkToFit="0" vertical="center" wrapText="1"/>
    </xf>
    <xf borderId="276" fillId="0" fontId="3" numFmtId="38" xfId="0" applyAlignment="1" applyBorder="1" applyFont="1" applyNumberFormat="1">
      <alignment horizontal="right" shrinkToFit="1" vertical="center" wrapText="0"/>
    </xf>
    <xf borderId="273" fillId="0" fontId="3" numFmtId="40" xfId="0" applyAlignment="1" applyBorder="1" applyFont="1" applyNumberFormat="1">
      <alignment horizontal="center" shrinkToFit="1" vertical="center" wrapText="0"/>
    </xf>
    <xf borderId="277" fillId="9" fontId="43" numFmtId="0" xfId="0" applyAlignment="1" applyBorder="1" applyFill="1" applyFont="1">
      <alignment horizontal="center" shrinkToFit="1" vertical="center" wrapText="0"/>
    </xf>
    <xf borderId="37" fillId="0" fontId="11" numFmtId="171" xfId="0" applyAlignment="1" applyBorder="1" applyFont="1" applyNumberFormat="1">
      <alignment shrinkToFit="1" vertical="center" wrapText="0"/>
    </xf>
    <xf borderId="39" fillId="3" fontId="15" numFmtId="0" xfId="0" applyAlignment="1" applyBorder="1" applyFont="1">
      <alignment vertical="center"/>
    </xf>
    <xf borderId="97" fillId="3" fontId="3" numFmtId="0" xfId="0" applyAlignment="1" applyBorder="1" applyFont="1">
      <alignment horizontal="center" vertical="center"/>
    </xf>
    <xf borderId="97" fillId="9" fontId="3" numFmtId="0" xfId="0" applyAlignment="1" applyBorder="1" applyFont="1">
      <alignment horizontal="center" vertical="center"/>
    </xf>
    <xf borderId="97" fillId="3" fontId="4" numFmtId="0" xfId="0" applyAlignment="1" applyBorder="1" applyFont="1">
      <alignment vertical="center"/>
    </xf>
    <xf borderId="97" fillId="3" fontId="4" numFmtId="0" xfId="0" applyAlignment="1" applyBorder="1" applyFont="1">
      <alignment horizontal="center" vertical="center"/>
    </xf>
    <xf borderId="96" fillId="0" fontId="11" numFmtId="166" xfId="0" applyAlignment="1" applyBorder="1" applyFont="1" applyNumberFormat="1">
      <alignment vertical="center"/>
    </xf>
    <xf borderId="265" fillId="0" fontId="11" numFmtId="166" xfId="0" applyAlignment="1" applyBorder="1" applyFont="1" applyNumberFormat="1">
      <alignment horizontal="right" vertical="center"/>
    </xf>
    <xf borderId="99" fillId="0" fontId="11" numFmtId="166" xfId="0" applyAlignment="1" applyBorder="1" applyFont="1" applyNumberFormat="1">
      <alignment vertical="center"/>
    </xf>
    <xf borderId="37" fillId="0" fontId="4" numFmtId="168" xfId="0" applyAlignment="1" applyBorder="1" applyFont="1" applyNumberFormat="1">
      <alignment vertical="center"/>
    </xf>
    <xf borderId="9" fillId="0" fontId="3" numFmtId="168" xfId="0" applyAlignment="1" applyBorder="1" applyFont="1" applyNumberFormat="1">
      <alignment horizontal="center" shrinkToFit="0" vertical="center" wrapText="1"/>
    </xf>
    <xf borderId="37" fillId="0" fontId="4" numFmtId="168" xfId="0" applyAlignment="1" applyBorder="1" applyFont="1" applyNumberFormat="1">
      <alignment horizontal="center" vertical="center"/>
    </xf>
    <xf borderId="37" fillId="0" fontId="3" numFmtId="168" xfId="0" applyAlignment="1" applyBorder="1" applyFont="1" applyNumberFormat="1">
      <alignment horizontal="center" shrinkToFit="0" vertical="center" wrapText="1"/>
    </xf>
    <xf borderId="265" fillId="0" fontId="3" numFmtId="0" xfId="0" applyAlignment="1" applyBorder="1" applyFont="1">
      <alignment vertical="center"/>
    </xf>
    <xf borderId="278" fillId="0" fontId="4" numFmtId="0" xfId="0" applyAlignment="1" applyBorder="1" applyFont="1">
      <alignment shrinkToFit="0" vertical="center" wrapText="1"/>
    </xf>
    <xf borderId="92" fillId="0" fontId="37" numFmtId="0" xfId="0" applyAlignment="1" applyBorder="1" applyFont="1">
      <alignment vertical="center"/>
    </xf>
    <xf borderId="92" fillId="0" fontId="8" numFmtId="0" xfId="0" applyAlignment="1" applyBorder="1" applyFont="1">
      <alignment vertical="center"/>
    </xf>
    <xf borderId="111" fillId="0" fontId="8" numFmtId="0" xfId="0" applyAlignment="1" applyBorder="1" applyFont="1">
      <alignment vertical="center"/>
    </xf>
    <xf borderId="112" fillId="0" fontId="8" numFmtId="0" xfId="0" applyAlignment="1" applyBorder="1" applyFont="1">
      <alignment vertical="center"/>
    </xf>
    <xf borderId="279" fillId="0" fontId="3" numFmtId="0" xfId="0" applyAlignment="1" applyBorder="1" applyFont="1">
      <alignment horizontal="center" shrinkToFit="0" vertical="center" wrapText="1"/>
    </xf>
    <xf borderId="31" fillId="0" fontId="11" numFmtId="0" xfId="0" applyAlignment="1" applyBorder="1" applyFont="1">
      <alignment horizontal="center" shrinkToFit="1" vertical="center" wrapText="0"/>
    </xf>
    <xf borderId="0" fillId="0" fontId="11" numFmtId="0" xfId="0" applyAlignment="1" applyFont="1">
      <alignment horizontal="center" shrinkToFit="1" vertical="center" wrapText="0"/>
    </xf>
    <xf borderId="32" fillId="0" fontId="11" numFmtId="0" xfId="0" applyAlignment="1" applyBorder="1" applyFont="1">
      <alignment horizontal="center" shrinkToFit="1" vertical="center" wrapText="0"/>
    </xf>
    <xf borderId="18" fillId="0" fontId="3" numFmtId="0" xfId="0" applyAlignment="1" applyBorder="1" applyFont="1">
      <alignment horizontal="left" shrinkToFit="0" vertical="center" wrapText="1"/>
    </xf>
    <xf borderId="18" fillId="0" fontId="3" numFmtId="38" xfId="0" applyAlignment="1" applyBorder="1" applyFont="1" applyNumberFormat="1">
      <alignment horizontal="right" shrinkToFit="1" vertical="center" wrapText="0"/>
    </xf>
    <xf borderId="83" fillId="0" fontId="3" numFmtId="40" xfId="0" applyAlignment="1" applyBorder="1" applyFont="1" applyNumberFormat="1">
      <alignment horizontal="center" shrinkToFit="1" vertical="center" wrapText="0"/>
    </xf>
    <xf borderId="258" fillId="10" fontId="43" numFmtId="0" xfId="0" applyAlignment="1" applyBorder="1" applyFill="1" applyFont="1">
      <alignment horizontal="center" shrinkToFit="1" vertical="center" wrapText="0"/>
    </xf>
    <xf borderId="11" fillId="0" fontId="11" numFmtId="171" xfId="0" applyAlignment="1" applyBorder="1" applyFont="1" applyNumberFormat="1">
      <alignment shrinkToFit="1" vertical="center" wrapText="0"/>
    </xf>
    <xf borderId="64" fillId="3" fontId="3" numFmtId="0" xfId="0" applyAlignment="1" applyBorder="1" applyFont="1">
      <alignment horizontal="center" vertical="center"/>
    </xf>
    <xf borderId="64" fillId="10" fontId="3" numFmtId="0" xfId="0" applyAlignment="1" applyBorder="1" applyFont="1">
      <alignment horizontal="center" vertical="center"/>
    </xf>
    <xf borderId="64" fillId="3" fontId="4" numFmtId="0" xfId="0" applyAlignment="1" applyBorder="1" applyFont="1">
      <alignment vertical="center"/>
    </xf>
    <xf borderId="64" fillId="3" fontId="4" numFmtId="0" xfId="0" applyAlignment="1" applyBorder="1" applyFont="1">
      <alignment horizontal="center" vertical="center"/>
    </xf>
    <xf borderId="115" fillId="0" fontId="11" numFmtId="166" xfId="0" applyAlignment="1" applyBorder="1" applyFont="1" applyNumberFormat="1">
      <alignment vertical="center"/>
    </xf>
    <xf borderId="155" fillId="0" fontId="11" numFmtId="166" xfId="0" applyAlignment="1" applyBorder="1" applyFont="1" applyNumberFormat="1">
      <alignment horizontal="right" vertical="center"/>
    </xf>
    <xf borderId="83" fillId="0" fontId="11" numFmtId="166" xfId="0" applyAlignment="1" applyBorder="1" applyFont="1" applyNumberFormat="1">
      <alignment vertical="center"/>
    </xf>
    <xf borderId="41" fillId="0" fontId="3" numFmtId="168" xfId="0" applyAlignment="1" applyBorder="1" applyFont="1" applyNumberFormat="1">
      <alignment vertical="center"/>
    </xf>
    <xf borderId="6" fillId="0" fontId="3" numFmtId="168" xfId="0" applyAlignment="1" applyBorder="1" applyFont="1" applyNumberFormat="1">
      <alignment horizontal="center" shrinkToFit="0" vertical="center" wrapText="1"/>
    </xf>
    <xf borderId="41" fillId="0" fontId="3" numFmtId="168" xfId="0" applyAlignment="1" applyBorder="1" applyFont="1" applyNumberFormat="1">
      <alignment horizontal="center" vertical="center"/>
    </xf>
    <xf borderId="41" fillId="0" fontId="3" numFmtId="168" xfId="0" applyAlignment="1" applyBorder="1" applyFont="1" applyNumberFormat="1">
      <alignment horizontal="center" shrinkToFit="0" vertical="center" wrapText="1"/>
    </xf>
    <xf borderId="11" fillId="0" fontId="3" numFmtId="0" xfId="0" applyAlignment="1" applyBorder="1" applyFont="1">
      <alignment vertical="center"/>
    </xf>
    <xf borderId="43" fillId="0" fontId="3" numFmtId="0" xfId="0" applyAlignment="1" applyBorder="1" applyFont="1">
      <alignment shrinkToFit="0" vertical="center" wrapText="1"/>
    </xf>
    <xf borderId="280" fillId="0" fontId="4" numFmtId="0" xfId="0" applyAlignment="1" applyBorder="1" applyFont="1">
      <alignment shrinkToFit="0" vertical="center" wrapText="1"/>
    </xf>
    <xf borderId="0" fillId="0" fontId="3" numFmtId="0" xfId="0" applyAlignment="1" applyFont="1">
      <alignment shrinkToFit="0" vertical="center" wrapText="1"/>
    </xf>
    <xf borderId="120" fillId="0" fontId="3" numFmtId="0" xfId="0" applyAlignment="1" applyBorder="1" applyFont="1">
      <alignment horizontal="center" shrinkToFit="0" vertical="center" wrapText="1"/>
    </xf>
    <xf borderId="121" fillId="0" fontId="11" numFmtId="0" xfId="0" applyAlignment="1" applyBorder="1" applyFont="1">
      <alignment horizontal="center" shrinkToFit="1" vertical="center" wrapText="0"/>
    </xf>
    <xf borderId="90" fillId="0" fontId="11" numFmtId="0" xfId="0" applyAlignment="1" applyBorder="1" applyFont="1">
      <alignment horizontal="center" shrinkToFit="1" vertical="center" wrapText="0"/>
    </xf>
    <xf borderId="122" fillId="0" fontId="11" numFmtId="0" xfId="0" applyAlignment="1" applyBorder="1" applyFont="1">
      <alignment horizontal="center" shrinkToFit="1" vertical="center" wrapText="0"/>
    </xf>
    <xf borderId="281" fillId="0" fontId="3" numFmtId="0" xfId="0" applyAlignment="1" applyBorder="1" applyFont="1">
      <alignment horizontal="left" shrinkToFit="0" vertical="center" wrapText="1"/>
    </xf>
    <xf borderId="281" fillId="0" fontId="3" numFmtId="38" xfId="0" applyAlignment="1" applyBorder="1" applyFont="1" applyNumberFormat="1">
      <alignment horizontal="right" shrinkToFit="1" vertical="center" wrapText="0"/>
    </xf>
    <xf borderId="120" fillId="0" fontId="3" numFmtId="40" xfId="0" applyAlignment="1" applyBorder="1" applyFont="1" applyNumberFormat="1">
      <alignment horizontal="center" shrinkToFit="1" vertical="center" wrapText="0"/>
    </xf>
    <xf borderId="282" fillId="8" fontId="43" numFmtId="0" xfId="0" applyAlignment="1" applyBorder="1" applyFont="1">
      <alignment horizontal="center" shrinkToFit="1" vertical="center" wrapText="0"/>
    </xf>
    <xf borderId="281" fillId="0" fontId="11" numFmtId="171" xfId="0" applyAlignment="1" applyBorder="1" applyFont="1" applyNumberFormat="1">
      <alignment shrinkToFit="1" vertical="center" wrapText="0"/>
    </xf>
    <xf borderId="48" fillId="3" fontId="15" numFmtId="0" xfId="0" applyAlignment="1" applyBorder="1" applyFont="1">
      <alignment vertical="center"/>
    </xf>
    <xf borderId="283" fillId="3" fontId="3" numFmtId="0" xfId="0" applyAlignment="1" applyBorder="1" applyFont="1">
      <alignment horizontal="center" vertical="center"/>
    </xf>
    <xf borderId="283" fillId="3" fontId="15" numFmtId="0" xfId="0" applyAlignment="1" applyBorder="1" applyFont="1">
      <alignment vertical="center"/>
    </xf>
    <xf borderId="283" fillId="8" fontId="3" numFmtId="0" xfId="0" applyAlignment="1" applyBorder="1" applyFont="1">
      <alignment horizontal="center" vertical="center"/>
    </xf>
    <xf borderId="283" fillId="3" fontId="4" numFmtId="0" xfId="0" applyAlignment="1" applyBorder="1" applyFont="1">
      <alignment vertical="center"/>
    </xf>
    <xf borderId="283" fillId="3" fontId="4" numFmtId="0" xfId="0" applyAlignment="1" applyBorder="1" applyFont="1">
      <alignment horizontal="center" vertical="center"/>
    </xf>
    <xf borderId="121" fillId="0" fontId="11" numFmtId="166" xfId="0" applyAlignment="1" applyBorder="1" applyFont="1" applyNumberFormat="1">
      <alignment vertical="center"/>
    </xf>
    <xf borderId="271" fillId="0" fontId="11" numFmtId="166" xfId="0" applyAlignment="1" applyBorder="1" applyFont="1" applyNumberFormat="1">
      <alignment horizontal="right" vertical="center"/>
    </xf>
    <xf borderId="89" fillId="0" fontId="11" numFmtId="166" xfId="0" applyAlignment="1" applyBorder="1" applyFont="1" applyNumberFormat="1">
      <alignment vertical="center"/>
    </xf>
    <xf borderId="47" fillId="0" fontId="3" numFmtId="168" xfId="0" applyAlignment="1" applyBorder="1" applyFont="1" applyNumberFormat="1">
      <alignment horizontal="center" vertical="center"/>
    </xf>
    <xf borderId="90" fillId="0" fontId="3" numFmtId="168" xfId="0" applyAlignment="1" applyBorder="1" applyFont="1" applyNumberFormat="1">
      <alignment horizontal="center" shrinkToFit="0" vertical="center" wrapText="1"/>
    </xf>
    <xf borderId="281" fillId="0" fontId="3" numFmtId="168" xfId="0" applyAlignment="1" applyBorder="1" applyFont="1" applyNumberFormat="1">
      <alignment horizontal="center" vertical="center"/>
    </xf>
    <xf borderId="281" fillId="0" fontId="3" numFmtId="168" xfId="0" applyAlignment="1" applyBorder="1" applyFont="1" applyNumberFormat="1">
      <alignment horizontal="center" shrinkToFit="0" vertical="center" wrapText="1"/>
    </xf>
    <xf borderId="47" fillId="0" fontId="3" numFmtId="168" xfId="0" applyAlignment="1" applyBorder="1" applyFont="1" applyNumberFormat="1">
      <alignment vertical="center"/>
    </xf>
    <xf borderId="49" fillId="0" fontId="3" numFmtId="0" xfId="0" applyAlignment="1" applyBorder="1" applyFont="1">
      <alignment vertical="center"/>
    </xf>
    <xf borderId="284" fillId="0" fontId="4" numFmtId="0" xfId="0" applyAlignment="1" applyBorder="1" applyFont="1">
      <alignment shrinkToFit="0" vertical="center" wrapText="1"/>
    </xf>
    <xf borderId="285" fillId="0" fontId="37" numFmtId="0" xfId="0" applyAlignment="1" applyBorder="1" applyFont="1">
      <alignment vertical="center"/>
    </xf>
    <xf borderId="0" fillId="0" fontId="8" numFmtId="38" xfId="0" applyAlignment="1" applyFont="1" applyNumberFormat="1">
      <alignment horizontal="right" vertical="center"/>
    </xf>
    <xf borderId="0" fillId="0" fontId="8" numFmtId="0" xfId="0" applyAlignment="1" applyFont="1">
      <alignment shrinkToFit="0" vertical="center" wrapText="1"/>
    </xf>
    <xf borderId="99" fillId="0" fontId="3" numFmtId="0" xfId="0" applyAlignment="1" applyBorder="1" applyFont="1">
      <alignment horizontal="center" shrinkToFit="0" vertical="center" wrapText="1"/>
    </xf>
    <xf borderId="87" fillId="0" fontId="11" numFmtId="49" xfId="0" applyAlignment="1" applyBorder="1" applyFont="1" applyNumberFormat="1">
      <alignment horizontal="center" shrinkToFit="1" vertical="center" wrapText="0"/>
    </xf>
    <xf borderId="279" fillId="0" fontId="3" numFmtId="40" xfId="0" applyAlignment="1" applyBorder="1" applyFont="1" applyNumberFormat="1">
      <alignment horizontal="center" shrinkToFit="1" vertical="center" wrapText="0"/>
    </xf>
    <xf borderId="128" fillId="9" fontId="43" numFmtId="0" xfId="0" applyAlignment="1" applyBorder="1" applyFont="1">
      <alignment horizontal="center" shrinkToFit="1" vertical="center" wrapText="0"/>
    </xf>
    <xf borderId="77" fillId="3" fontId="15" numFmtId="0" xfId="0" applyAlignment="1" applyBorder="1" applyFont="1">
      <alignment vertical="center"/>
    </xf>
    <xf borderId="100" fillId="3" fontId="3" numFmtId="0" xfId="0" applyAlignment="1" applyBorder="1" applyFont="1">
      <alignment horizontal="center" vertical="center"/>
    </xf>
    <xf borderId="100" fillId="9" fontId="3" numFmtId="0" xfId="0" applyAlignment="1" applyBorder="1" applyFont="1">
      <alignment horizontal="center" vertical="center"/>
    </xf>
    <xf borderId="100" fillId="3" fontId="4" numFmtId="0" xfId="0" applyAlignment="1" applyBorder="1" applyFont="1">
      <alignment vertical="center"/>
    </xf>
    <xf borderId="100" fillId="3" fontId="4" numFmtId="0" xfId="0" applyAlignment="1" applyBorder="1" applyFont="1">
      <alignment horizontal="center" vertical="center"/>
    </xf>
    <xf borderId="37" fillId="0" fontId="3" numFmtId="168" xfId="0" applyAlignment="1" applyBorder="1" applyFont="1" applyNumberFormat="1">
      <alignment vertical="center"/>
    </xf>
    <xf borderId="9" fillId="0" fontId="3" numFmtId="0" xfId="0" applyAlignment="1" applyBorder="1" applyFont="1">
      <alignment horizontal="center" shrinkToFit="0" vertical="center" wrapText="1"/>
    </xf>
    <xf borderId="11" fillId="0" fontId="3" numFmtId="168" xfId="0" applyAlignment="1" applyBorder="1" applyFont="1" applyNumberFormat="1">
      <alignment horizontal="center" vertical="center"/>
    </xf>
    <xf borderId="37" fillId="0" fontId="3" numFmtId="0" xfId="0" applyAlignment="1" applyBorder="1" applyFont="1">
      <alignment horizontal="center" shrinkToFit="0" vertical="center" wrapText="1"/>
    </xf>
    <xf borderId="155" fillId="0" fontId="3" numFmtId="0" xfId="0" applyAlignment="1" applyBorder="1" applyFont="1">
      <alignment vertical="center"/>
    </xf>
    <xf borderId="83" fillId="0" fontId="3" numFmtId="0" xfId="0" applyAlignment="1" applyBorder="1" applyFont="1">
      <alignment horizontal="center" shrinkToFit="0" vertical="center" wrapText="1"/>
    </xf>
    <xf borderId="272" fillId="0" fontId="3" numFmtId="0" xfId="0" applyAlignment="1" applyBorder="1" applyFont="1">
      <alignment horizontal="center" shrinkToFit="0" vertical="center" wrapText="1"/>
    </xf>
    <xf borderId="136" fillId="0" fontId="3" numFmtId="0" xfId="0" applyAlignment="1" applyBorder="1" applyFont="1">
      <alignment horizontal="center" shrinkToFit="0" vertical="center" wrapText="1"/>
    </xf>
    <xf borderId="11" fillId="0" fontId="11" numFmtId="49" xfId="0" applyAlignment="1" applyBorder="1" applyFont="1" applyNumberFormat="1">
      <alignment horizontal="center" shrinkToFit="1" vertical="center" wrapText="0"/>
    </xf>
    <xf borderId="11" fillId="0" fontId="11" numFmtId="0" xfId="0" applyAlignment="1" applyBorder="1" applyFont="1">
      <alignment horizontal="center" shrinkToFit="1" vertical="center" wrapText="0"/>
    </xf>
    <xf borderId="11" fillId="0" fontId="3" numFmtId="0" xfId="0" applyAlignment="1" applyBorder="1" applyFont="1">
      <alignment horizontal="left" shrinkToFit="0" vertical="center" wrapText="1"/>
    </xf>
    <xf borderId="11" fillId="0" fontId="3" numFmtId="38" xfId="0" applyAlignment="1" applyBorder="1" applyFont="1" applyNumberFormat="1">
      <alignment horizontal="right" shrinkToFit="0" vertical="center" wrapText="1"/>
    </xf>
    <xf borderId="37" fillId="0" fontId="3" numFmtId="168" xfId="0" applyAlignment="1" applyBorder="1" applyFont="1" applyNumberFormat="1">
      <alignment horizontal="center" vertical="center"/>
    </xf>
    <xf borderId="41" fillId="0" fontId="11" numFmtId="0" xfId="0" applyAlignment="1" applyBorder="1" applyFont="1">
      <alignment horizontal="center" shrinkToFit="1" vertical="center" wrapText="0"/>
    </xf>
    <xf borderId="41" fillId="0" fontId="3" numFmtId="0" xfId="0" applyAlignment="1" applyBorder="1" applyFont="1">
      <alignment horizontal="left" shrinkToFit="0" vertical="center" wrapText="1"/>
    </xf>
    <xf borderId="41" fillId="0" fontId="3" numFmtId="38" xfId="0" applyAlignment="1" applyBorder="1" applyFont="1" applyNumberFormat="1">
      <alignment horizontal="right" shrinkToFit="0" vertical="center" wrapText="1"/>
    </xf>
    <xf borderId="119" fillId="0" fontId="3" numFmtId="0" xfId="0" applyAlignment="1" applyBorder="1" applyFont="1">
      <alignment horizontal="center" shrinkToFit="0" vertical="center" wrapText="1"/>
    </xf>
    <xf borderId="5" fillId="0" fontId="11" numFmtId="0" xfId="0" applyAlignment="1" applyBorder="1" applyFont="1">
      <alignment horizontal="center" shrinkToFit="1" vertical="center" wrapText="0"/>
    </xf>
    <xf borderId="5" fillId="0" fontId="3" numFmtId="0" xfId="0" applyAlignment="1" applyBorder="1" applyFont="1">
      <alignment horizontal="left" shrinkToFit="0" vertical="center" wrapText="1"/>
    </xf>
    <xf borderId="5" fillId="0" fontId="3" numFmtId="38" xfId="0" applyAlignment="1" applyBorder="1" applyFont="1" applyNumberFormat="1">
      <alignment horizontal="right" shrinkToFit="0" vertical="center" wrapText="1"/>
    </xf>
    <xf borderId="47" fillId="0" fontId="3" numFmtId="0" xfId="0" applyAlignment="1" applyBorder="1" applyFont="1">
      <alignment horizontal="center" vertical="center"/>
    </xf>
    <xf borderId="37" fillId="0" fontId="11" numFmtId="0" xfId="0" applyAlignment="1" applyBorder="1" applyFont="1">
      <alignment horizontal="center" shrinkToFit="1" vertical="center" wrapText="0"/>
    </xf>
    <xf borderId="37" fillId="0" fontId="3" numFmtId="0" xfId="0" applyAlignment="1" applyBorder="1" applyFont="1">
      <alignment horizontal="left" shrinkToFit="0" vertical="center" wrapText="1"/>
    </xf>
    <xf borderId="37" fillId="0" fontId="3" numFmtId="38" xfId="0" applyAlignment="1" applyBorder="1" applyFont="1" applyNumberFormat="1">
      <alignment horizontal="right" shrinkToFit="0" vertical="center" wrapText="1"/>
    </xf>
    <xf borderId="47" fillId="0" fontId="11" numFmtId="0" xfId="0" applyAlignment="1" applyBorder="1" applyFont="1">
      <alignment horizontal="center" shrinkToFit="1" vertical="center" wrapText="0"/>
    </xf>
    <xf borderId="47" fillId="0" fontId="3" numFmtId="0" xfId="0" applyAlignment="1" applyBorder="1" applyFont="1">
      <alignment horizontal="left" shrinkToFit="0" vertical="center" wrapText="1"/>
    </xf>
    <xf borderId="47" fillId="0" fontId="3" numFmtId="38" xfId="0" applyAlignment="1" applyBorder="1" applyFont="1" applyNumberFormat="1">
      <alignment horizontal="right" shrinkToFit="0" vertical="center" wrapText="1"/>
    </xf>
    <xf borderId="37" fillId="0" fontId="3" numFmtId="0" xfId="0" applyAlignment="1" applyBorder="1" applyFont="1">
      <alignment horizontal="center" vertical="center"/>
    </xf>
    <xf borderId="125" fillId="8" fontId="43" numFmtId="0" xfId="0" applyAlignment="1" applyBorder="1" applyFont="1">
      <alignment horizontal="center" shrinkToFit="1" vertical="center" wrapText="0"/>
    </xf>
    <xf borderId="73" fillId="3" fontId="15" numFmtId="0" xfId="0" applyAlignment="1" applyBorder="1" applyFont="1">
      <alignment vertical="center"/>
    </xf>
    <xf borderId="103" fillId="3" fontId="3" numFmtId="0" xfId="0" applyAlignment="1" applyBorder="1" applyFont="1">
      <alignment horizontal="center" vertical="center"/>
    </xf>
    <xf borderId="103" fillId="8" fontId="3" numFmtId="0" xfId="0" applyAlignment="1" applyBorder="1" applyFont="1">
      <alignment horizontal="center" vertical="center"/>
    </xf>
    <xf borderId="103" fillId="3" fontId="4" numFmtId="0" xfId="0" applyAlignment="1" applyBorder="1" applyFont="1">
      <alignment vertical="center"/>
    </xf>
    <xf borderId="103" fillId="3" fontId="4" numFmtId="0" xfId="0" applyAlignment="1" applyBorder="1" applyFont="1">
      <alignment horizontal="center" vertical="center"/>
    </xf>
    <xf borderId="47" fillId="0" fontId="13" numFmtId="0" xfId="0" applyAlignment="1" applyBorder="1" applyFont="1">
      <alignment horizontal="center" shrinkToFit="1" vertical="center" wrapText="0"/>
    </xf>
    <xf borderId="5" fillId="0" fontId="3" numFmtId="168" xfId="0" applyAlignment="1" applyBorder="1" applyFont="1" applyNumberFormat="1">
      <alignment horizontal="center" vertical="center"/>
    </xf>
    <xf borderId="0" fillId="0" fontId="3" numFmtId="168" xfId="0" applyAlignment="1" applyFont="1" applyNumberFormat="1">
      <alignment horizontal="center" shrinkToFit="0" vertical="center" wrapText="1"/>
    </xf>
    <xf borderId="18" fillId="0" fontId="3" numFmtId="168" xfId="0" applyAlignment="1" applyBorder="1" applyFont="1" applyNumberFormat="1">
      <alignment horizontal="center" vertical="center"/>
    </xf>
    <xf borderId="18" fillId="0" fontId="3" numFmtId="168" xfId="0" applyAlignment="1" applyBorder="1" applyFont="1" applyNumberFormat="1">
      <alignment horizontal="center" shrinkToFit="0" vertical="center" wrapText="1"/>
    </xf>
    <xf borderId="5" fillId="0" fontId="3" numFmtId="168" xfId="0" applyAlignment="1" applyBorder="1" applyFont="1" applyNumberFormat="1">
      <alignment vertical="center"/>
    </xf>
    <xf borderId="286" fillId="0" fontId="3" numFmtId="0" xfId="0" applyAlignment="1" applyBorder="1" applyFont="1">
      <alignment vertical="center"/>
    </xf>
    <xf borderId="11" fillId="0" fontId="3" numFmtId="168" xfId="0" applyAlignment="1" applyBorder="1" applyFont="1" applyNumberFormat="1">
      <alignment vertical="center"/>
    </xf>
    <xf borderId="27" fillId="0" fontId="3" numFmtId="168" xfId="0" applyAlignment="1" applyBorder="1" applyFont="1" applyNumberFormat="1">
      <alignment horizontal="center" shrinkToFit="0" vertical="center" wrapText="1"/>
    </xf>
    <xf borderId="11" fillId="0" fontId="3" numFmtId="168" xfId="0" applyAlignment="1" applyBorder="1" applyFont="1" applyNumberFormat="1">
      <alignment horizontal="center" shrinkToFit="0" vertical="center" wrapText="1"/>
    </xf>
    <xf borderId="115" fillId="0" fontId="4" numFmtId="0" xfId="0" applyAlignment="1" applyBorder="1" applyFont="1">
      <alignment vertical="center"/>
    </xf>
    <xf borderId="47" fillId="8" fontId="43" numFmtId="0" xfId="0" applyAlignment="1" applyBorder="1" applyFont="1">
      <alignment horizontal="center" shrinkToFit="1" vertical="center" wrapText="0"/>
    </xf>
    <xf borderId="0" fillId="0" fontId="42" numFmtId="0" xfId="0" applyAlignment="1" applyFont="1">
      <alignment shrinkToFit="1" vertical="center" wrapText="0"/>
    </xf>
    <xf borderId="0" fillId="0" fontId="42" numFmtId="0" xfId="0" applyAlignment="1" applyFont="1">
      <alignment vertical="center"/>
    </xf>
    <xf borderId="0" fillId="0" fontId="11" numFmtId="166" xfId="0" applyAlignment="1" applyFont="1" applyNumberFormat="1">
      <alignment vertical="center"/>
    </xf>
    <xf borderId="0" fillId="0" fontId="11" numFmtId="0" xfId="0" applyAlignment="1" applyFont="1">
      <alignment shrinkToFit="1" vertical="center" wrapText="0"/>
    </xf>
    <xf borderId="0" fillId="0" fontId="11" numFmtId="0" xfId="0" applyAlignment="1" applyFont="1">
      <alignment vertical="center"/>
    </xf>
    <xf borderId="50" fillId="3" fontId="4" numFmtId="0" xfId="0" applyAlignment="1" applyBorder="1" applyFont="1">
      <alignment horizontal="left" vertical="center"/>
    </xf>
    <xf borderId="50" fillId="3" fontId="39" numFmtId="0" xfId="0" applyAlignment="1" applyBorder="1" applyFont="1">
      <alignment vertical="center"/>
    </xf>
    <xf borderId="50" fillId="3" fontId="44" numFmtId="0" xfId="0" applyAlignment="1" applyBorder="1" applyFont="1">
      <alignment vertical="center"/>
    </xf>
    <xf borderId="50" fillId="3" fontId="45" numFmtId="0" xfId="0" applyAlignment="1" applyBorder="1" applyFont="1">
      <alignment vertical="center"/>
    </xf>
    <xf borderId="1" fillId="3" fontId="46" numFmtId="0" xfId="0" applyAlignment="1" applyBorder="1" applyFont="1">
      <alignment horizontal="center" vertical="center"/>
    </xf>
    <xf borderId="41" fillId="3" fontId="46" numFmtId="0" xfId="0" applyAlignment="1" applyBorder="1" applyFont="1">
      <alignment horizontal="center" shrinkToFit="0" vertical="center" wrapText="1"/>
    </xf>
    <xf borderId="50" fillId="3" fontId="46" numFmtId="0" xfId="0" applyAlignment="1" applyBorder="1" applyFont="1">
      <alignment horizontal="center" shrinkToFit="0" vertical="center" wrapText="1"/>
    </xf>
    <xf borderId="0" fillId="0" fontId="46" numFmtId="0" xfId="0" applyAlignment="1" applyFont="1">
      <alignment horizontal="center" shrinkToFit="0" vertical="center" wrapText="1"/>
    </xf>
    <xf borderId="50" fillId="3" fontId="11" numFmtId="0" xfId="0" applyAlignment="1" applyBorder="1" applyFont="1">
      <alignment horizontal="left" vertical="center"/>
    </xf>
    <xf borderId="50" fillId="3" fontId="11" numFmtId="0" xfId="0" applyAlignment="1" applyBorder="1" applyFont="1">
      <alignment horizontal="right" vertical="center"/>
    </xf>
    <xf borderId="0" fillId="0" fontId="47" numFmtId="0" xfId="0" applyAlignment="1" applyFont="1">
      <alignment shrinkToFit="0" vertical="center" wrapText="1"/>
    </xf>
    <xf borderId="278" fillId="3" fontId="11" numFmtId="168" xfId="0" applyAlignment="1" applyBorder="1" applyFont="1" applyNumberFormat="1">
      <alignment vertical="center"/>
    </xf>
    <xf borderId="50" fillId="3" fontId="15" numFmtId="0" xfId="0" applyAlignment="1" applyBorder="1" applyFont="1">
      <alignment horizontal="center" shrinkToFit="0" vertical="center" wrapText="1"/>
    </xf>
    <xf borderId="50" fillId="3" fontId="11" numFmtId="0" xfId="0" applyAlignment="1" applyBorder="1" applyFont="1">
      <alignment horizontal="center" shrinkToFit="0" vertical="center" wrapText="1"/>
    </xf>
    <xf borderId="0" fillId="0" fontId="6" numFmtId="0" xfId="0" applyAlignment="1" applyFont="1">
      <alignment shrinkToFit="0" vertical="center" wrapText="1"/>
    </xf>
    <xf borderId="126" fillId="3" fontId="4" numFmtId="0" xfId="0" applyAlignment="1" applyBorder="1" applyFont="1">
      <alignment horizontal="left" vertical="center"/>
    </xf>
    <xf borderId="280" fillId="3" fontId="11" numFmtId="168" xfId="0" applyAlignment="1" applyBorder="1" applyFont="1" applyNumberFormat="1">
      <alignment vertical="center"/>
    </xf>
    <xf borderId="50" fillId="3" fontId="3" numFmtId="0" xfId="0" applyAlignment="1" applyBorder="1" applyFont="1">
      <alignment horizontal="left" shrinkToFit="0" vertical="center" wrapText="1"/>
    </xf>
    <xf borderId="50" fillId="3" fontId="48" numFmtId="0" xfId="0" applyAlignment="1" applyBorder="1" applyFont="1">
      <alignment horizontal="center" shrinkToFit="0" vertical="center" wrapText="1"/>
    </xf>
    <xf borderId="50" fillId="3" fontId="41" numFmtId="0" xfId="0" applyAlignment="1" applyBorder="1" applyFont="1">
      <alignment horizontal="center" shrinkToFit="0" vertical="center" wrapText="1"/>
    </xf>
    <xf borderId="92" fillId="0" fontId="40" numFmtId="0" xfId="0" applyAlignment="1" applyBorder="1" applyFont="1">
      <alignment shrinkToFit="0" vertical="center" wrapText="1"/>
    </xf>
    <xf borderId="1" fillId="3" fontId="12" numFmtId="0" xfId="0" applyAlignment="1" applyBorder="1" applyFont="1">
      <alignment horizontal="left" shrinkToFit="0" vertical="center" wrapText="1"/>
    </xf>
    <xf borderId="216" fillId="3" fontId="11" numFmtId="170" xfId="0" applyAlignment="1" applyBorder="1" applyFont="1" applyNumberFormat="1">
      <alignment vertical="center"/>
    </xf>
    <xf borderId="78" fillId="3" fontId="4" numFmtId="0" xfId="0" applyAlignment="1" applyBorder="1" applyFont="1">
      <alignment horizontal="left" vertical="center"/>
    </xf>
    <xf borderId="287" fillId="3" fontId="11" numFmtId="168" xfId="0" applyAlignment="1" applyBorder="1" applyFont="1" applyNumberFormat="1">
      <alignment vertical="center"/>
    </xf>
    <xf borderId="50" fillId="3" fontId="49" numFmtId="0" xfId="0" applyAlignment="1" applyBorder="1" applyFont="1">
      <alignment horizontal="center" shrinkToFit="0" vertical="center" wrapText="1"/>
    </xf>
    <xf borderId="50" fillId="3" fontId="49" numFmtId="0" xfId="0" applyAlignment="1" applyBorder="1" applyFont="1">
      <alignment horizontal="center" shrinkToFit="1" vertical="center" wrapText="0"/>
    </xf>
    <xf borderId="50" fillId="3" fontId="11" numFmtId="0" xfId="0" applyAlignment="1" applyBorder="1" applyFont="1">
      <alignment shrinkToFit="0" vertical="center" wrapText="1"/>
    </xf>
    <xf borderId="284" fillId="3" fontId="11" numFmtId="170" xfId="0" applyAlignment="1" applyBorder="1" applyFont="1" applyNumberFormat="1">
      <alignment vertical="center"/>
    </xf>
    <xf borderId="58" fillId="3" fontId="3" numFmtId="0" xfId="0" applyAlignment="1" applyBorder="1" applyFont="1">
      <alignment horizontal="left" shrinkToFit="0" vertical="center" wrapText="1"/>
    </xf>
    <xf borderId="284" fillId="3" fontId="11" numFmtId="168" xfId="0" applyAlignment="1" applyBorder="1" applyFont="1" applyNumberFormat="1">
      <alignment vertical="center"/>
    </xf>
    <xf borderId="50" fillId="3" fontId="11" numFmtId="170" xfId="0" applyAlignment="1" applyBorder="1" applyFont="1" applyNumberFormat="1">
      <alignment vertical="center"/>
    </xf>
    <xf borderId="0" fillId="0" fontId="40" numFmtId="0" xfId="0" applyAlignment="1" applyFont="1">
      <alignment shrinkToFit="0" vertical="center" wrapText="1"/>
    </xf>
    <xf borderId="50" fillId="3" fontId="49" numFmtId="0" xfId="0" applyAlignment="1" applyBorder="1" applyFont="1">
      <alignment vertical="center"/>
    </xf>
    <xf borderId="2" fillId="6" fontId="1" numFmtId="0" xfId="0" applyAlignment="1" applyBorder="1" applyFont="1">
      <alignment horizontal="center" shrinkToFit="1" vertical="center" wrapText="0"/>
    </xf>
    <xf borderId="79" fillId="6" fontId="1" numFmtId="0" xfId="0" applyAlignment="1" applyBorder="1" applyFont="1">
      <alignment horizontal="center" shrinkToFit="1" vertical="center" wrapText="0"/>
    </xf>
    <xf borderId="216" fillId="4" fontId="1" numFmtId="0" xfId="0" applyAlignment="1" applyBorder="1" applyFont="1">
      <alignment horizontal="center" vertical="center"/>
    </xf>
    <xf borderId="79" fillId="6" fontId="1" numFmtId="0" xfId="0" applyAlignment="1" applyBorder="1" applyFont="1">
      <alignment horizontal="center" shrinkToFit="0" vertical="center" wrapText="1"/>
    </xf>
    <xf borderId="79" fillId="0" fontId="3" numFmtId="0" xfId="0" applyAlignment="1" applyBorder="1" applyFont="1">
      <alignment horizontal="left" shrinkToFit="0" vertical="center" wrapText="1"/>
    </xf>
    <xf borderId="262" fillId="3" fontId="3" numFmtId="0" xfId="0" applyAlignment="1" applyBorder="1" applyFont="1">
      <alignment horizontal="center" shrinkToFit="0" textRotation="255" vertical="center" wrapText="1"/>
    </xf>
    <xf borderId="99" fillId="3" fontId="11" numFmtId="0" xfId="0" applyAlignment="1" applyBorder="1" applyFont="1">
      <alignment horizontal="center" shrinkToFit="0" vertical="center" wrapText="1"/>
    </xf>
    <xf borderId="37" fillId="3" fontId="11" numFmtId="0" xfId="0" applyAlignment="1" applyBorder="1" applyFont="1">
      <alignment horizontal="center" shrinkToFit="0" vertical="center" wrapText="1"/>
    </xf>
    <xf borderId="274" fillId="0" fontId="11" numFmtId="0" xfId="0" applyAlignment="1" applyBorder="1" applyFont="1">
      <alignment horizontal="center" shrinkToFit="0" vertical="center" wrapText="1"/>
    </xf>
    <xf borderId="87" fillId="0" fontId="11" numFmtId="0" xfId="0" applyAlignment="1" applyBorder="1" applyFont="1">
      <alignment horizontal="center" shrinkToFit="0" vertical="center" wrapText="1"/>
    </xf>
    <xf borderId="275" fillId="0" fontId="11" numFmtId="0" xfId="0" applyAlignment="1" applyBorder="1" applyFont="1">
      <alignment horizontal="center" shrinkToFit="0" vertical="center" wrapText="1"/>
    </xf>
    <xf borderId="265" fillId="3" fontId="11" numFmtId="0" xfId="0" applyAlignment="1" applyBorder="1" applyFont="1">
      <alignment horizontal="center" shrinkToFit="0" vertical="center" wrapText="1"/>
    </xf>
    <xf borderId="205" fillId="3" fontId="11" numFmtId="0" xfId="0" applyAlignment="1" applyBorder="1" applyFont="1">
      <alignment horizontal="center" shrinkToFit="0" vertical="center" wrapText="1"/>
    </xf>
    <xf borderId="264" fillId="3" fontId="11" numFmtId="0" xfId="0" applyAlignment="1" applyBorder="1" applyFont="1">
      <alignment horizontal="center" shrinkToFit="0" vertical="center" wrapText="1"/>
    </xf>
    <xf borderId="263" fillId="3" fontId="11" numFmtId="0" xfId="0" applyAlignment="1" applyBorder="1" applyFont="1">
      <alignment horizontal="center" shrinkToFit="0" vertical="center" wrapText="1"/>
    </xf>
    <xf borderId="206" fillId="3" fontId="11" numFmtId="0" xfId="0" applyAlignment="1" applyBorder="1" applyFont="1">
      <alignment horizontal="center" vertical="center"/>
    </xf>
    <xf borderId="264" fillId="3" fontId="11" numFmtId="0" xfId="0" applyAlignment="1" applyBorder="1" applyFont="1">
      <alignment horizontal="center" vertical="center"/>
    </xf>
    <xf borderId="288" fillId="3" fontId="11" numFmtId="0" xfId="0" applyAlignment="1" applyBorder="1" applyFont="1">
      <alignment horizontal="center" shrinkToFit="0" vertical="center" wrapText="1"/>
    </xf>
    <xf borderId="8" fillId="3" fontId="3" numFmtId="0" xfId="0" applyAlignment="1" applyBorder="1" applyFont="1">
      <alignment horizontal="center" shrinkToFit="0" vertical="center" wrapText="1"/>
    </xf>
    <xf borderId="96" fillId="3" fontId="11" numFmtId="0" xfId="0" applyAlignment="1" applyBorder="1" applyFont="1">
      <alignment horizontal="center" shrinkToFit="0" vertical="center" wrapText="1"/>
    </xf>
    <xf borderId="82" fillId="0" fontId="11" numFmtId="0" xfId="0" applyAlignment="1" applyBorder="1" applyFont="1">
      <alignment horizontal="center" shrinkToFit="0" vertical="center" wrapText="1"/>
    </xf>
    <xf borderId="289" fillId="0" fontId="40" numFmtId="0" xfId="0" applyAlignment="1" applyBorder="1" applyFont="1">
      <alignment horizontal="left" shrinkToFit="0" vertical="center" wrapText="1"/>
    </xf>
    <xf borderId="289" fillId="0" fontId="9" numFmtId="0" xfId="0" applyAlignment="1" applyBorder="1" applyFont="1">
      <alignment vertical="center"/>
    </xf>
    <xf borderId="267" fillId="3" fontId="3" numFmtId="0" xfId="0" applyAlignment="1" applyBorder="1" applyFont="1">
      <alignment horizontal="center" shrinkToFit="0" textRotation="255" vertical="center" wrapText="1"/>
    </xf>
    <xf borderId="272" fillId="3" fontId="11" numFmtId="0" xfId="0" applyAlignment="1" applyBorder="1" applyFont="1">
      <alignment horizontal="center" shrinkToFit="0" vertical="center" wrapText="1"/>
    </xf>
    <xf borderId="47" fillId="3" fontId="11" numFmtId="0" xfId="0" applyAlignment="1" applyBorder="1" applyFont="1">
      <alignment horizontal="center" vertical="center"/>
    </xf>
    <xf borderId="121" fillId="0" fontId="11" numFmtId="0" xfId="0" applyAlignment="1" applyBorder="1" applyFont="1">
      <alignment horizontal="center" shrinkToFit="0" vertical="center" wrapText="1"/>
    </xf>
    <xf borderId="90" fillId="0" fontId="11" numFmtId="0" xfId="0" applyAlignment="1" applyBorder="1" applyFont="1">
      <alignment horizontal="center" shrinkToFit="0" vertical="center" wrapText="1"/>
    </xf>
    <xf borderId="122" fillId="0" fontId="11" numFmtId="0" xfId="0" applyAlignment="1" applyBorder="1" applyFont="1">
      <alignment horizontal="center" shrinkToFit="0" vertical="center" wrapText="1"/>
    </xf>
    <xf borderId="49" fillId="3" fontId="11" numFmtId="0" xfId="0" applyAlignment="1" applyBorder="1" applyFont="1">
      <alignment horizontal="center" vertical="center"/>
    </xf>
    <xf borderId="210" fillId="3" fontId="11" numFmtId="0" xfId="0" applyAlignment="1" applyBorder="1" applyFont="1">
      <alignment horizontal="center" shrinkToFit="0" vertical="center" wrapText="1"/>
    </xf>
    <xf borderId="269" fillId="3" fontId="11" numFmtId="0" xfId="0" applyAlignment="1" applyBorder="1" applyFont="1">
      <alignment horizontal="center" shrinkToFit="0" vertical="center" wrapText="1"/>
    </xf>
    <xf borderId="268" fillId="3" fontId="11" numFmtId="0" xfId="0" applyAlignment="1" applyBorder="1" applyFont="1">
      <alignment horizontal="center" vertical="center"/>
    </xf>
    <xf borderId="194" fillId="3" fontId="11" numFmtId="0" xfId="0" applyAlignment="1" applyBorder="1" applyFont="1">
      <alignment horizontal="center" vertical="center"/>
    </xf>
    <xf borderId="269" fillId="3" fontId="11" numFmtId="0" xfId="0" applyAlignment="1" applyBorder="1" applyFont="1">
      <alignment horizontal="center" vertical="center"/>
    </xf>
    <xf borderId="268" fillId="3" fontId="11" numFmtId="0" xfId="0" applyAlignment="1" applyBorder="1" applyFont="1">
      <alignment horizontal="center" shrinkToFit="0" vertical="center" wrapText="1"/>
    </xf>
    <xf borderId="290" fillId="3" fontId="11" numFmtId="0" xfId="0" applyAlignment="1" applyBorder="1" applyFont="1">
      <alignment horizontal="center" shrinkToFit="0" vertical="center" wrapText="1"/>
    </xf>
    <xf borderId="24" fillId="0" fontId="11" numFmtId="0" xfId="0" applyAlignment="1" applyBorder="1" applyFont="1">
      <alignment horizontal="center" shrinkToFit="0" vertical="center" wrapText="1"/>
    </xf>
    <xf borderId="0" fillId="0" fontId="50" numFmtId="0" xfId="0" applyAlignment="1" applyFont="1">
      <alignment horizontal="center" shrinkToFit="0" vertical="center" wrapText="1"/>
    </xf>
    <xf borderId="92" fillId="3" fontId="8" numFmtId="0" xfId="0" applyAlignment="1" applyBorder="1" applyFont="1">
      <alignment horizontal="center" shrinkToFit="0" vertical="center" wrapText="1"/>
    </xf>
    <xf borderId="291" fillId="3" fontId="8" numFmtId="0" xfId="0" applyAlignment="1" applyBorder="1" applyFont="1">
      <alignment horizontal="center" shrinkToFit="0" vertical="center" wrapText="1"/>
    </xf>
    <xf borderId="110" fillId="0" fontId="8" numFmtId="0" xfId="0" applyAlignment="1" applyBorder="1" applyFont="1">
      <alignment horizontal="center" shrinkToFit="0" vertical="center" wrapText="1"/>
    </xf>
    <xf borderId="240" fillId="0" fontId="42" numFmtId="0" xfId="0" applyAlignment="1" applyBorder="1" applyFont="1">
      <alignment horizontal="center" shrinkToFit="0" vertical="center" wrapText="1"/>
    </xf>
    <xf borderId="274" fillId="0" fontId="3" numFmtId="0" xfId="0" applyAlignment="1" applyBorder="1" applyFont="1">
      <alignment horizontal="left" shrinkToFit="0" vertical="center" wrapText="1"/>
    </xf>
    <xf borderId="276" fillId="0" fontId="11" numFmtId="38" xfId="0" applyAlignment="1" applyBorder="1" applyFont="1" applyNumberFormat="1">
      <alignment horizontal="right" shrinkToFit="1" vertical="center" wrapText="0"/>
    </xf>
    <xf borderId="99" fillId="0" fontId="43" numFmtId="40" xfId="0" applyAlignment="1" applyBorder="1" applyFont="1" applyNumberFormat="1">
      <alignment horizontal="center" shrinkToFit="1" vertical="center" wrapText="0"/>
    </xf>
    <xf borderId="37" fillId="3" fontId="11" numFmtId="171" xfId="0" applyAlignment="1" applyBorder="1" applyFont="1" applyNumberFormat="1">
      <alignment horizontal="right" shrinkToFit="1" vertical="center" wrapText="0"/>
    </xf>
    <xf borderId="274" fillId="0" fontId="43" numFmtId="0" xfId="0" applyAlignment="1" applyBorder="1" applyFont="1">
      <alignment horizontal="center" vertical="center"/>
    </xf>
    <xf borderId="87" fillId="0" fontId="43" numFmtId="0" xfId="0" applyAlignment="1" applyBorder="1" applyFont="1">
      <alignment horizontal="center" vertical="center"/>
    </xf>
    <xf borderId="275" fillId="0" fontId="43" numFmtId="0" xfId="0" applyAlignment="1" applyBorder="1" applyFont="1">
      <alignment horizontal="center" vertical="center"/>
    </xf>
    <xf borderId="288" fillId="3" fontId="11" numFmtId="171" xfId="0" applyAlignment="1" applyBorder="1" applyFont="1" applyNumberFormat="1">
      <alignment horizontal="center" vertical="center"/>
    </xf>
    <xf borderId="273" fillId="0" fontId="11" numFmtId="0" xfId="0" applyAlignment="1" applyBorder="1" applyFont="1">
      <alignment horizontal="center" shrinkToFit="0" vertical="center" wrapText="1"/>
    </xf>
    <xf borderId="38" fillId="7" fontId="43" numFmtId="0" xfId="0" applyAlignment="1" applyBorder="1" applyFont="1">
      <alignment horizontal="center" shrinkToFit="1" vertical="center" wrapText="0"/>
    </xf>
    <xf borderId="38" fillId="3" fontId="11" numFmtId="171" xfId="0" applyAlignment="1" applyBorder="1" applyFont="1" applyNumberFormat="1">
      <alignment horizontal="center" shrinkToFit="1" vertical="center" wrapText="0"/>
    </xf>
    <xf borderId="263" fillId="3" fontId="3" numFmtId="0" xfId="0" applyAlignment="1" applyBorder="1" applyFont="1">
      <alignment horizontal="center" vertical="center"/>
    </xf>
    <xf borderId="206" fillId="7" fontId="3" numFmtId="0" xfId="0" applyAlignment="1" applyBorder="1" applyFont="1">
      <alignment horizontal="center" vertical="center"/>
    </xf>
    <xf borderId="206" fillId="3" fontId="3" numFmtId="0" xfId="0" applyAlignment="1" applyBorder="1" applyFont="1">
      <alignment horizontal="center" vertical="center"/>
    </xf>
    <xf borderId="264" fillId="3" fontId="3" numFmtId="0" xfId="0" applyAlignment="1" applyBorder="1" applyFont="1">
      <alignment horizontal="center" vertical="center"/>
    </xf>
    <xf borderId="263" fillId="3" fontId="11" numFmtId="168" xfId="0" applyAlignment="1" applyBorder="1" applyFont="1" applyNumberFormat="1">
      <alignment horizontal="right" vertical="center"/>
    </xf>
    <xf borderId="288" fillId="3" fontId="11" numFmtId="168" xfId="0" applyAlignment="1" applyBorder="1" applyFont="1" applyNumberFormat="1">
      <alignment horizontal="right" vertical="center"/>
    </xf>
    <xf borderId="205" fillId="3" fontId="11" numFmtId="168" xfId="0" applyAlignment="1" applyBorder="1" applyFont="1" applyNumberFormat="1">
      <alignment horizontal="right" vertical="center"/>
    </xf>
    <xf borderId="276" fillId="0" fontId="3" numFmtId="168" xfId="0" applyAlignment="1" applyBorder="1" applyFont="1" applyNumberFormat="1">
      <alignment horizontal="center" vertical="center"/>
    </xf>
    <xf borderId="38" fillId="3" fontId="11" numFmtId="168" xfId="0" applyAlignment="1" applyBorder="1" applyFont="1" applyNumberFormat="1">
      <alignment horizontal="right" vertical="center"/>
    </xf>
    <xf borderId="275" fillId="0" fontId="3" numFmtId="168" xfId="0" applyAlignment="1" applyBorder="1" applyFont="1" applyNumberFormat="1">
      <alignment horizontal="center" shrinkToFit="0" vertical="center" wrapText="1"/>
    </xf>
    <xf borderId="276" fillId="0" fontId="3" numFmtId="168" xfId="0" applyAlignment="1" applyBorder="1" applyFont="1" applyNumberFormat="1">
      <alignment horizontal="center" shrinkToFit="0" vertical="center" wrapText="1"/>
    </xf>
    <xf borderId="276" fillId="0" fontId="11" numFmtId="168" xfId="0" applyAlignment="1" applyBorder="1" applyFont="1" applyNumberFormat="1">
      <alignment horizontal="right" vertical="center"/>
    </xf>
    <xf borderId="40" fillId="0" fontId="3" numFmtId="0" xfId="0" applyAlignment="1" applyBorder="1" applyFont="1">
      <alignment horizontal="center" shrinkToFit="0" vertical="center" wrapText="1"/>
    </xf>
    <xf borderId="0" fillId="0" fontId="7" numFmtId="0" xfId="0" applyAlignment="1" applyFont="1">
      <alignment horizontal="left" shrinkToFit="0" vertical="top" wrapText="1"/>
    </xf>
    <xf borderId="92" fillId="0" fontId="8" numFmtId="0" xfId="0" applyAlignment="1" applyBorder="1" applyFont="1">
      <alignment horizontal="center" shrinkToFit="0" vertical="center" wrapText="1"/>
    </xf>
    <xf borderId="110" fillId="0" fontId="8" numFmtId="40" xfId="0" applyAlignment="1" applyBorder="1" applyFont="1" applyNumberFormat="1">
      <alignment horizontal="center" shrinkToFit="1" vertical="center" wrapText="0"/>
    </xf>
    <xf borderId="92" fillId="0" fontId="40" numFmtId="171" xfId="0" applyAlignment="1" applyBorder="1" applyFont="1" applyNumberFormat="1">
      <alignment horizontal="right" shrinkToFit="1" vertical="center" wrapText="0"/>
    </xf>
    <xf borderId="111" fillId="0" fontId="8" numFmtId="0" xfId="0" applyAlignment="1" applyBorder="1" applyFont="1">
      <alignment horizontal="left" shrinkToFit="0" vertical="center" wrapText="1"/>
    </xf>
    <xf borderId="266" fillId="0" fontId="8" numFmtId="0" xfId="0" applyAlignment="1" applyBorder="1" applyFont="1">
      <alignment horizontal="center" vertical="center"/>
    </xf>
    <xf borderId="92" fillId="0" fontId="8" numFmtId="0" xfId="0" applyAlignment="1" applyBorder="1" applyFont="1">
      <alignment horizontal="right" vertical="center"/>
    </xf>
    <xf borderId="31" fillId="0" fontId="3" numFmtId="0" xfId="0" applyAlignment="1" applyBorder="1" applyFont="1">
      <alignment horizontal="left" shrinkToFit="0" vertical="center" wrapText="1"/>
    </xf>
    <xf borderId="18" fillId="0" fontId="11" numFmtId="38" xfId="0" applyAlignment="1" applyBorder="1" applyFont="1" applyNumberFormat="1">
      <alignment horizontal="right" shrinkToFit="1" vertical="center" wrapText="0"/>
    </xf>
    <xf borderId="119" fillId="0" fontId="43" numFmtId="40" xfId="0" applyAlignment="1" applyBorder="1" applyFont="1" applyNumberFormat="1">
      <alignment horizontal="center" shrinkToFit="1" vertical="center" wrapText="0"/>
    </xf>
    <xf borderId="41" fillId="3" fontId="11" numFmtId="171" xfId="0" applyAlignment="1" applyBorder="1" applyFont="1" applyNumberFormat="1">
      <alignment horizontal="right" shrinkToFit="1" vertical="center" wrapText="0"/>
    </xf>
    <xf borderId="115" fillId="0" fontId="43" numFmtId="0" xfId="0" applyAlignment="1" applyBorder="1" applyFont="1">
      <alignment horizontal="center" vertical="center"/>
    </xf>
    <xf borderId="27" fillId="0" fontId="43" numFmtId="0" xfId="0" applyAlignment="1" applyBorder="1" applyFont="1">
      <alignment horizontal="center" vertical="center"/>
    </xf>
    <xf borderId="148" fillId="0" fontId="43" numFmtId="0" xfId="0" applyAlignment="1" applyBorder="1" applyFont="1">
      <alignment horizontal="center" vertical="center"/>
    </xf>
    <xf borderId="292" fillId="3" fontId="11" numFmtId="171" xfId="0" applyAlignment="1" applyBorder="1" applyFont="1" applyNumberFormat="1">
      <alignment horizontal="center" vertical="center"/>
    </xf>
    <xf borderId="136" fillId="0" fontId="11" numFmtId="0" xfId="0" applyAlignment="1" applyBorder="1" applyFont="1">
      <alignment horizontal="center" shrinkToFit="0" vertical="center" wrapText="1"/>
    </xf>
    <xf borderId="78" fillId="7" fontId="43" numFmtId="0" xfId="0" applyAlignment="1" applyBorder="1" applyFont="1">
      <alignment horizontal="center" shrinkToFit="1" vertical="center" wrapText="0"/>
    </xf>
    <xf borderId="78" fillId="3" fontId="11" numFmtId="171" xfId="0" applyAlignment="1" applyBorder="1" applyFont="1" applyNumberFormat="1">
      <alignment horizontal="center" shrinkToFit="1" vertical="center" wrapText="0"/>
    </xf>
    <xf borderId="77" fillId="3" fontId="3" numFmtId="0" xfId="0" applyAlignment="1" applyBorder="1" applyFont="1">
      <alignment horizontal="center" vertical="center"/>
    </xf>
    <xf borderId="100" fillId="7" fontId="3" numFmtId="0" xfId="0" applyAlignment="1" applyBorder="1" applyFont="1">
      <alignment horizontal="center" vertical="center"/>
    </xf>
    <xf borderId="128" fillId="3" fontId="3" numFmtId="0" xfId="0" applyAlignment="1" applyBorder="1" applyFont="1">
      <alignment horizontal="center" vertical="center"/>
    </xf>
    <xf borderId="77" fillId="3" fontId="11" numFmtId="168" xfId="0" applyAlignment="1" applyBorder="1" applyFont="1" applyNumberFormat="1">
      <alignment horizontal="right" vertical="center"/>
    </xf>
    <xf borderId="292" fillId="3" fontId="11" numFmtId="168" xfId="0" applyAlignment="1" applyBorder="1" applyFont="1" applyNumberFormat="1">
      <alignment horizontal="right" vertical="center"/>
    </xf>
    <xf borderId="162" fillId="3" fontId="11" numFmtId="168" xfId="0" applyAlignment="1" applyBorder="1" applyFont="1" applyNumberFormat="1">
      <alignment horizontal="right" vertical="center"/>
    </xf>
    <xf borderId="78" fillId="3" fontId="11" numFmtId="168" xfId="0" applyAlignment="1" applyBorder="1" applyFont="1" applyNumberFormat="1">
      <alignment horizontal="right" vertical="center"/>
    </xf>
    <xf borderId="148" fillId="0" fontId="3" numFmtId="168" xfId="0" applyAlignment="1" applyBorder="1" applyFont="1" applyNumberFormat="1">
      <alignment horizontal="center" shrinkToFit="0" vertical="center" wrapText="1"/>
    </xf>
    <xf borderId="11" fillId="0" fontId="11" numFmtId="168" xfId="0" applyAlignment="1" applyBorder="1" applyFont="1" applyNumberFormat="1">
      <alignment horizontal="right" vertical="center"/>
    </xf>
    <xf borderId="155" fillId="0" fontId="3" numFmtId="0" xfId="0" applyAlignment="1" applyBorder="1" applyFont="1">
      <alignment horizontal="center" shrinkToFit="0" vertical="center" wrapText="1"/>
    </xf>
    <xf borderId="280" fillId="0" fontId="4" numFmtId="0" xfId="0" applyAlignment="1" applyBorder="1" applyFont="1">
      <alignment horizontal="left" shrinkToFit="0" vertical="center" wrapText="1"/>
    </xf>
    <xf borderId="240" fillId="0" fontId="8" numFmtId="0" xfId="0" applyAlignment="1" applyBorder="1" applyFont="1">
      <alignment horizontal="center" vertical="center"/>
    </xf>
    <xf borderId="136" fillId="0" fontId="43" numFmtId="40" xfId="0" applyAlignment="1" applyBorder="1" applyFont="1" applyNumberFormat="1">
      <alignment horizontal="center" shrinkToFit="1" vertical="center" wrapText="0"/>
    </xf>
    <xf borderId="118" fillId="3" fontId="11" numFmtId="171" xfId="0" applyAlignment="1" applyBorder="1" applyFont="1" applyNumberFormat="1">
      <alignment horizontal="right" shrinkToFit="1" vertical="center" wrapText="0"/>
    </xf>
    <xf borderId="30" fillId="0" fontId="43" numFmtId="0" xfId="0" applyAlignment="1" applyBorder="1" applyFont="1">
      <alignment horizontal="center" shrinkToFit="1" vertical="center" wrapText="0"/>
    </xf>
    <xf borderId="103" fillId="3" fontId="43" numFmtId="0" xfId="0" applyAlignment="1" applyBorder="1" applyFont="1">
      <alignment horizontal="center" vertical="center"/>
    </xf>
    <xf borderId="29" fillId="0" fontId="43" numFmtId="0" xfId="0" applyAlignment="1" applyBorder="1" applyFont="1">
      <alignment horizontal="center" vertical="center"/>
    </xf>
    <xf borderId="196" fillId="3" fontId="11" numFmtId="171" xfId="0" applyAlignment="1" applyBorder="1" applyFont="1" applyNumberFormat="1">
      <alignment horizontal="center" vertical="center"/>
    </xf>
    <xf borderId="119" fillId="0" fontId="11" numFmtId="0" xfId="0" applyAlignment="1" applyBorder="1" applyFont="1">
      <alignment horizontal="center" shrinkToFit="0" vertical="center" wrapText="1"/>
    </xf>
    <xf borderId="118" fillId="4" fontId="43" numFmtId="0" xfId="0" applyAlignment="1" applyBorder="1" applyFont="1">
      <alignment horizontal="center" shrinkToFit="1" vertical="center" wrapText="0"/>
    </xf>
    <xf borderId="118" fillId="3" fontId="11" numFmtId="171" xfId="0" applyAlignment="1" applyBorder="1" applyFont="1" applyNumberFormat="1">
      <alignment horizontal="center" shrinkToFit="1" vertical="center" wrapText="0"/>
    </xf>
    <xf borderId="73" fillId="3" fontId="3" numFmtId="0" xfId="0" applyAlignment="1" applyBorder="1" applyFont="1">
      <alignment horizontal="center" vertical="center"/>
    </xf>
    <xf borderId="125" fillId="3" fontId="3" numFmtId="0" xfId="0" applyAlignment="1" applyBorder="1" applyFont="1">
      <alignment horizontal="center" vertical="center"/>
    </xf>
    <xf borderId="73" fillId="3" fontId="11" numFmtId="168" xfId="0" applyAlignment="1" applyBorder="1" applyFont="1" applyNumberFormat="1">
      <alignment horizontal="right" vertical="center"/>
    </xf>
    <xf borderId="293" fillId="3" fontId="11" numFmtId="168" xfId="0" applyAlignment="1" applyBorder="1" applyFont="1" applyNumberFormat="1">
      <alignment horizontal="right" vertical="center"/>
    </xf>
    <xf borderId="294" fillId="3" fontId="11" numFmtId="168" xfId="0" applyAlignment="1" applyBorder="1" applyFont="1" applyNumberFormat="1">
      <alignment horizontal="right" vertical="center"/>
    </xf>
    <xf borderId="5" fillId="0" fontId="3" numFmtId="168" xfId="0" applyAlignment="1" applyBorder="1" applyFont="1" applyNumberFormat="1">
      <alignment horizontal="center" shrinkToFit="1" vertical="center" wrapText="0"/>
    </xf>
    <xf borderId="118" fillId="3" fontId="11" numFmtId="168" xfId="0" applyAlignment="1" applyBorder="1" applyFont="1" applyNumberFormat="1">
      <alignment horizontal="right" shrinkToFit="1" vertical="center" wrapText="0"/>
    </xf>
    <xf borderId="5" fillId="0" fontId="11" numFmtId="168" xfId="0" applyAlignment="1" applyBorder="1" applyFont="1" applyNumberFormat="1">
      <alignment horizontal="center" shrinkToFit="1" vertical="center" wrapText="0"/>
    </xf>
    <xf borderId="286" fillId="0" fontId="3" numFmtId="168" xfId="0" applyAlignment="1" applyBorder="1" applyFont="1" applyNumberFormat="1">
      <alignment horizontal="center" shrinkToFit="1" vertical="center" wrapText="0"/>
    </xf>
    <xf borderId="121" fillId="0" fontId="3" numFmtId="0" xfId="0" applyAlignment="1" applyBorder="1" applyFont="1">
      <alignment horizontal="left" shrinkToFit="0" vertical="center" wrapText="1"/>
    </xf>
    <xf borderId="281" fillId="0" fontId="11" numFmtId="38" xfId="0" applyAlignment="1" applyBorder="1" applyFont="1" applyNumberFormat="1">
      <alignment horizontal="right" shrinkToFit="1" vertical="center" wrapText="0"/>
    </xf>
    <xf borderId="272" fillId="0" fontId="43" numFmtId="40" xfId="0" applyAlignment="1" applyBorder="1" applyFont="1" applyNumberFormat="1">
      <alignment horizontal="center" shrinkToFit="1" vertical="center" wrapText="0"/>
    </xf>
    <xf borderId="47" fillId="3" fontId="11" numFmtId="171" xfId="0" applyAlignment="1" applyBorder="1" applyFont="1" applyNumberFormat="1">
      <alignment horizontal="right" shrinkToFit="1" vertical="center" wrapText="0"/>
    </xf>
    <xf borderId="121" fillId="0" fontId="43" numFmtId="0" xfId="0" applyAlignment="1" applyBorder="1" applyFont="1">
      <alignment horizontal="center" shrinkToFit="1" vertical="center" wrapText="0"/>
    </xf>
    <xf borderId="194" fillId="3" fontId="43" numFmtId="0" xfId="0" applyAlignment="1" applyBorder="1" applyFont="1">
      <alignment horizontal="center" vertical="center"/>
    </xf>
    <xf borderId="122" fillId="0" fontId="43" numFmtId="0" xfId="0" applyAlignment="1" applyBorder="1" applyFont="1">
      <alignment horizontal="center" vertical="center"/>
    </xf>
    <xf borderId="290" fillId="3" fontId="11" numFmtId="171" xfId="0" applyAlignment="1" applyBorder="1" applyFont="1" applyNumberFormat="1">
      <alignment horizontal="center" vertical="center"/>
    </xf>
    <xf borderId="120" fillId="0" fontId="11" numFmtId="0" xfId="0" applyAlignment="1" applyBorder="1" applyFont="1">
      <alignment horizontal="center" shrinkToFit="0" vertical="center" wrapText="1"/>
    </xf>
    <xf borderId="270" fillId="4" fontId="43" numFmtId="0" xfId="0" applyAlignment="1" applyBorder="1" applyFont="1">
      <alignment horizontal="center" shrinkToFit="1" vertical="center" wrapText="0"/>
    </xf>
    <xf borderId="270" fillId="3" fontId="11" numFmtId="171" xfId="0" applyAlignment="1" applyBorder="1" applyFont="1" applyNumberFormat="1">
      <alignment horizontal="center" shrinkToFit="1" vertical="center" wrapText="0"/>
    </xf>
    <xf borderId="268" fillId="3" fontId="3" numFmtId="0" xfId="0" applyAlignment="1" applyBorder="1" applyFont="1">
      <alignment horizontal="center" vertical="center"/>
    </xf>
    <xf borderId="194" fillId="3" fontId="3" numFmtId="0" xfId="0" applyAlignment="1" applyBorder="1" applyFont="1">
      <alignment horizontal="center" vertical="center"/>
    </xf>
    <xf borderId="269" fillId="3" fontId="3" numFmtId="0" xfId="0" applyAlignment="1" applyBorder="1" applyFont="1">
      <alignment horizontal="center" vertical="center"/>
    </xf>
    <xf borderId="268" fillId="3" fontId="11" numFmtId="168" xfId="0" applyAlignment="1" applyBorder="1" applyFont="1" applyNumberFormat="1">
      <alignment horizontal="right" vertical="center"/>
    </xf>
    <xf borderId="290" fillId="3" fontId="11" numFmtId="168" xfId="0" applyAlignment="1" applyBorder="1" applyFont="1" applyNumberFormat="1">
      <alignment horizontal="right" vertical="center"/>
    </xf>
    <xf borderId="267" fillId="3" fontId="11" numFmtId="168" xfId="0" applyAlignment="1" applyBorder="1" applyFont="1" applyNumberFormat="1">
      <alignment horizontal="right" vertical="center"/>
    </xf>
    <xf borderId="281" fillId="0" fontId="3" numFmtId="168" xfId="0" applyAlignment="1" applyBorder="1" applyFont="1" applyNumberFormat="1">
      <alignment horizontal="center" shrinkToFit="1" vertical="center" wrapText="0"/>
    </xf>
    <xf borderId="270" fillId="3" fontId="11" numFmtId="168" xfId="0" applyAlignment="1" applyBorder="1" applyFont="1" applyNumberFormat="1">
      <alignment horizontal="right" shrinkToFit="1" vertical="center" wrapText="0"/>
    </xf>
    <xf borderId="281" fillId="0" fontId="11" numFmtId="168" xfId="0" applyAlignment="1" applyBorder="1" applyFont="1" applyNumberFormat="1">
      <alignment horizontal="center" shrinkToFit="1" vertical="center" wrapText="0"/>
    </xf>
    <xf borderId="271" fillId="0" fontId="3" numFmtId="168" xfId="0" applyAlignment="1" applyBorder="1" applyFont="1" applyNumberFormat="1">
      <alignment horizontal="center" shrinkToFit="1" vertical="center" wrapText="0"/>
    </xf>
    <xf borderId="31" fillId="0" fontId="11" numFmtId="49" xfId="0" applyAlignment="1" applyBorder="1" applyFont="1" applyNumberFormat="1">
      <alignment horizontal="center" shrinkToFit="1" vertical="center" wrapText="0"/>
    </xf>
    <xf borderId="37" fillId="0" fontId="11" numFmtId="171" xfId="0" applyAlignment="1" applyBorder="1" applyFont="1" applyNumberFormat="1">
      <alignment horizontal="right" shrinkToFit="1" vertical="center" wrapText="0"/>
    </xf>
    <xf borderId="0" fillId="0" fontId="4" numFmtId="0" xfId="0" applyAlignment="1" applyFont="1">
      <alignment horizontal="left" shrinkToFit="0" vertical="top" wrapText="1"/>
    </xf>
    <xf borderId="266" fillId="0" fontId="8" numFmtId="0" xfId="0" applyAlignment="1" applyBorder="1" applyFont="1">
      <alignment horizontal="right" vertical="center"/>
    </xf>
    <xf borderId="41" fillId="0" fontId="11" numFmtId="171" xfId="0" applyAlignment="1" applyBorder="1" applyFont="1" applyNumberFormat="1">
      <alignment horizontal="right" shrinkToFit="1" vertical="center" wrapText="0"/>
    </xf>
    <xf borderId="240" fillId="0" fontId="8" numFmtId="0" xfId="0" applyAlignment="1" applyBorder="1" applyFont="1">
      <alignment horizontal="right" vertical="center"/>
    </xf>
    <xf borderId="5" fillId="0" fontId="11" numFmtId="171" xfId="0" applyAlignment="1" applyBorder="1" applyFont="1" applyNumberFormat="1">
      <alignment horizontal="right" shrinkToFit="1" vertical="center" wrapText="0"/>
    </xf>
    <xf borderId="47" fillId="0" fontId="11" numFmtId="171" xfId="0" applyAlignment="1" applyBorder="1" applyFont="1" applyNumberFormat="1">
      <alignment horizontal="right" shrinkToFit="1" vertical="center" wrapText="0"/>
    </xf>
    <xf borderId="38" fillId="11" fontId="43" numFmtId="0" xfId="0" applyAlignment="1" applyBorder="1" applyFill="1" applyFont="1">
      <alignment horizontal="center" shrinkToFit="1" vertical="center" wrapText="0"/>
    </xf>
    <xf borderId="78" fillId="11" fontId="43" numFmtId="0" xfId="0" applyAlignment="1" applyBorder="1" applyFont="1">
      <alignment horizontal="center" shrinkToFit="1" vertical="center" wrapText="0"/>
    </xf>
    <xf borderId="73" fillId="3" fontId="43" numFmtId="0" xfId="0" applyAlignment="1" applyBorder="1" applyFont="1">
      <alignment horizontal="center" shrinkToFit="1" vertical="center" wrapText="0"/>
    </xf>
    <xf borderId="125" fillId="3" fontId="43" numFmtId="0" xfId="0" applyAlignment="1" applyBorder="1" applyFont="1">
      <alignment horizontal="center" vertical="center"/>
    </xf>
    <xf borderId="268" fillId="3" fontId="43" numFmtId="0" xfId="0" applyAlignment="1" applyBorder="1" applyFont="1">
      <alignment horizontal="center" shrinkToFit="1" vertical="center" wrapText="0"/>
    </xf>
    <xf borderId="269" fillId="3" fontId="43" numFmtId="0" xfId="0" applyAlignment="1" applyBorder="1" applyFont="1">
      <alignment horizontal="center" vertical="center"/>
    </xf>
    <xf borderId="103" fillId="3" fontId="43" numFmtId="0" xfId="0" applyAlignment="1" applyBorder="1" applyFont="1">
      <alignment horizontal="center" shrinkToFit="1" vertical="center" wrapText="0"/>
    </xf>
    <xf borderId="194" fillId="3" fontId="43" numFmtId="0" xfId="0" applyAlignment="1" applyBorder="1" applyFont="1">
      <alignment horizontal="center" shrinkToFit="1" vertical="center" wrapText="0"/>
    </xf>
    <xf borderId="274" fillId="0" fontId="11" numFmtId="0" xfId="0" applyAlignment="1" applyBorder="1" applyFont="1">
      <alignment horizontal="center" shrinkToFit="1" vertical="center" wrapText="0"/>
    </xf>
    <xf borderId="92" fillId="0" fontId="8" numFmtId="40" xfId="0" applyAlignment="1" applyBorder="1" applyFont="1" applyNumberFormat="1">
      <alignment horizontal="center" shrinkToFit="1" vertical="center" wrapText="0"/>
    </xf>
    <xf borderId="285" fillId="0" fontId="40" numFmtId="171" xfId="0" applyAlignment="1" applyBorder="1" applyFont="1" applyNumberFormat="1">
      <alignment horizontal="right" shrinkToFit="1" vertical="center" wrapText="0"/>
    </xf>
    <xf borderId="240" fillId="0" fontId="40" numFmtId="171" xfId="0" applyAlignment="1" applyBorder="1" applyFont="1" applyNumberFormat="1">
      <alignment horizontal="right" shrinkToFit="1" vertical="center" wrapText="0"/>
    </xf>
    <xf borderId="266" fillId="0" fontId="40" numFmtId="171" xfId="0" applyAlignment="1" applyBorder="1" applyFont="1" applyNumberFormat="1">
      <alignment horizontal="right" shrinkToFit="1" vertical="center" wrapText="0"/>
    </xf>
    <xf borderId="90" fillId="0" fontId="13" numFmtId="0" xfId="0" applyAlignment="1" applyBorder="1" applyFont="1">
      <alignment horizontal="center" shrinkToFit="1" vertical="center" wrapText="0"/>
    </xf>
    <xf borderId="103" fillId="4" fontId="3" numFmtId="0" xfId="0" applyAlignment="1" applyBorder="1" applyFont="1">
      <alignment horizontal="center" vertical="center"/>
    </xf>
    <xf borderId="194" fillId="4" fontId="3" numFmtId="0" xfId="0" applyAlignment="1" applyBorder="1" applyFont="1">
      <alignment horizontal="center" vertical="center"/>
    </xf>
    <xf borderId="50" fillId="3" fontId="11" numFmtId="0" xfId="0" applyAlignment="1" applyBorder="1" applyFont="1">
      <alignment horizontal="right" shrinkToFit="0" vertical="center" wrapText="1"/>
    </xf>
    <xf borderId="116" fillId="3" fontId="3" numFmtId="0" xfId="0" applyAlignment="1" applyBorder="1" applyFont="1">
      <alignment horizontal="left" vertical="center"/>
    </xf>
    <xf borderId="258" fillId="3" fontId="11" numFmtId="0" xfId="0" applyAlignment="1" applyBorder="1" applyFont="1">
      <alignment vertical="center"/>
    </xf>
    <xf borderId="216" fillId="3" fontId="11" numFmtId="170" xfId="0" applyAlignment="1" applyBorder="1" applyFont="1" applyNumberFormat="1">
      <alignment shrinkToFit="0" vertical="center" wrapText="1"/>
    </xf>
    <xf borderId="110" fillId="0" fontId="40" numFmtId="0" xfId="0" applyAlignment="1" applyBorder="1" applyFont="1">
      <alignment horizontal="center" shrinkToFit="0" vertical="center" wrapText="1"/>
    </xf>
    <xf borderId="284" fillId="3" fontId="11" numFmtId="170" xfId="0" applyAlignment="1" applyBorder="1" applyFont="1" applyNumberFormat="1">
      <alignment shrinkToFit="0" vertical="center" wrapText="1"/>
    </xf>
    <xf borderId="110" fillId="0" fontId="40" numFmtId="0" xfId="0" applyAlignment="1" applyBorder="1" applyFont="1">
      <alignment horizontal="center" vertical="center"/>
    </xf>
    <xf borderId="295" fillId="3" fontId="11" numFmtId="168" xfId="0" applyAlignment="1" applyBorder="1" applyFont="1" applyNumberFormat="1">
      <alignment vertical="center"/>
    </xf>
    <xf borderId="50" fillId="3" fontId="11" numFmtId="171" xfId="0" applyAlignment="1" applyBorder="1" applyFont="1" applyNumberFormat="1">
      <alignment vertical="center"/>
    </xf>
    <xf borderId="216" fillId="4" fontId="1" numFmtId="0" xfId="0" applyAlignment="1" applyBorder="1" applyFont="1">
      <alignment horizontal="center" shrinkToFit="1" vertical="center" wrapText="0"/>
    </xf>
    <xf borderId="0" fillId="0" fontId="11" numFmtId="0" xfId="0" applyAlignment="1" applyFont="1">
      <alignment horizontal="center" shrinkToFit="0" vertical="center" wrapText="1"/>
    </xf>
    <xf borderId="296" fillId="0" fontId="42" numFmtId="0" xfId="0" applyAlignment="1" applyBorder="1" applyFont="1">
      <alignment horizontal="center" shrinkToFit="0" vertical="center" wrapText="1"/>
    </xf>
    <xf borderId="297" fillId="0" fontId="8" numFmtId="0" xfId="0" applyAlignment="1" applyBorder="1" applyFont="1">
      <alignment horizontal="center" shrinkToFit="0" vertical="center" wrapText="1"/>
    </xf>
    <xf borderId="298" fillId="0" fontId="8" numFmtId="0" xfId="0" applyAlignment="1" applyBorder="1" applyFont="1">
      <alignment horizontal="center" shrinkToFit="0" vertical="center" wrapText="1"/>
    </xf>
    <xf borderId="118" fillId="3" fontId="11" numFmtId="0" xfId="0" applyAlignment="1" applyBorder="1" applyFont="1">
      <alignment horizontal="center" vertical="center"/>
    </xf>
    <xf borderId="76" fillId="3" fontId="11" numFmtId="0" xfId="0" applyAlignment="1" applyBorder="1" applyFont="1">
      <alignment horizontal="center" vertical="center"/>
    </xf>
    <xf borderId="129" fillId="3" fontId="11" numFmtId="0" xfId="0" applyAlignment="1" applyBorder="1" applyFont="1">
      <alignment horizontal="center" vertical="center"/>
    </xf>
    <xf borderId="76" fillId="3" fontId="11" numFmtId="0" xfId="0" applyAlignment="1" applyBorder="1" applyFont="1">
      <alignment horizontal="center" shrinkToFit="0" vertical="center" wrapText="1"/>
    </xf>
    <xf borderId="107" fillId="0" fontId="11" numFmtId="0" xfId="0" applyAlignment="1" applyBorder="1" applyFont="1">
      <alignment horizontal="center" shrinkToFit="0" vertical="center" wrapText="1"/>
    </xf>
    <xf borderId="5" fillId="0" fontId="11" numFmtId="0" xfId="0" applyAlignment="1" applyBorder="1" applyFont="1">
      <alignment horizontal="center" shrinkToFit="0" vertical="center" wrapText="1"/>
    </xf>
    <xf borderId="29" fillId="0" fontId="11" numFmtId="0" xfId="0" applyAlignment="1" applyBorder="1" applyFont="1">
      <alignment horizontal="center" shrinkToFit="0" vertical="center" wrapText="1"/>
    </xf>
    <xf borderId="30" fillId="0" fontId="11" numFmtId="0" xfId="0" applyAlignment="1" applyBorder="1" applyFont="1">
      <alignment horizontal="center" shrinkToFit="0" vertical="center" wrapText="1"/>
    </xf>
    <xf borderId="299" fillId="0" fontId="11" numFmtId="0" xfId="0" applyAlignment="1" applyBorder="1" applyFont="1">
      <alignment horizontal="center" shrinkToFit="0" vertical="center" wrapText="1"/>
    </xf>
    <xf borderId="300" fillId="0" fontId="8" numFmtId="0" xfId="0" applyAlignment="1" applyBorder="1" applyFont="1">
      <alignment horizontal="center" shrinkToFit="0" vertical="center" wrapText="1"/>
    </xf>
    <xf borderId="289" fillId="0" fontId="8" numFmtId="0" xfId="0" applyAlignment="1" applyBorder="1" applyFont="1">
      <alignment horizontal="center" shrinkToFit="0" vertical="center" wrapText="1"/>
    </xf>
    <xf borderId="301" fillId="0" fontId="8" numFmtId="0" xfId="0" applyAlignment="1" applyBorder="1" applyFont="1">
      <alignment horizontal="center" shrinkToFit="0" vertical="center" wrapText="1"/>
    </xf>
    <xf borderId="40" fillId="0" fontId="11" numFmtId="171" xfId="0" applyAlignment="1" applyBorder="1" applyFont="1" applyNumberFormat="1">
      <alignment horizontal="center" vertical="center"/>
    </xf>
    <xf borderId="38" fillId="3" fontId="43" numFmtId="0" xfId="0" applyAlignment="1" applyBorder="1" applyFont="1">
      <alignment horizontal="center" shrinkToFit="1" vertical="center" wrapText="0"/>
    </xf>
    <xf borderId="276" fillId="0" fontId="11" numFmtId="171" xfId="0" applyAlignment="1" applyBorder="1" applyFont="1" applyNumberFormat="1">
      <alignment horizontal="center" shrinkToFit="1" vertical="center" wrapText="0"/>
    </xf>
    <xf borderId="274" fillId="0" fontId="11" numFmtId="168" xfId="0" applyAlignment="1" applyBorder="1" applyFont="1" applyNumberFormat="1">
      <alignment horizontal="right" vertical="center"/>
    </xf>
    <xf borderId="86" fillId="0" fontId="11" numFmtId="168" xfId="0" applyAlignment="1" applyBorder="1" applyFont="1" applyNumberFormat="1">
      <alignment horizontal="right" vertical="center"/>
    </xf>
    <xf borderId="276" fillId="0" fontId="11" numFmtId="168" xfId="0" applyAlignment="1" applyBorder="1" applyFont="1" applyNumberFormat="1">
      <alignment horizontal="center" vertical="center"/>
    </xf>
    <xf borderId="276" fillId="0" fontId="11" numFmtId="168" xfId="0" applyAlignment="1" applyBorder="1" applyFont="1" applyNumberFormat="1">
      <alignment horizontal="right" shrinkToFit="0" vertical="center" wrapText="1"/>
    </xf>
    <xf borderId="40" fillId="0" fontId="3" numFmtId="168" xfId="0" applyAlignment="1" applyBorder="1" applyFont="1" applyNumberFormat="1">
      <alignment horizontal="center" shrinkToFit="0" vertical="center" wrapText="1"/>
    </xf>
    <xf borderId="278" fillId="3" fontId="4" numFmtId="0" xfId="0" applyAlignment="1" applyBorder="1" applyFont="1">
      <alignment shrinkToFit="0" vertical="center" wrapText="1"/>
    </xf>
    <xf borderId="50" fillId="12" fontId="5" numFmtId="0" xfId="0" applyAlignment="1" applyBorder="1" applyFill="1" applyFont="1">
      <alignment shrinkToFit="0" vertical="center" wrapText="1"/>
    </xf>
    <xf borderId="240" fillId="0" fontId="8" numFmtId="40" xfId="0" applyAlignment="1" applyBorder="1" applyFont="1" applyNumberFormat="1">
      <alignment horizontal="center" shrinkToFit="1" vertical="center" wrapText="0"/>
    </xf>
    <xf borderId="240" fillId="0" fontId="8" numFmtId="0" xfId="0" applyAlignment="1" applyBorder="1" applyFont="1">
      <alignment horizontal="left" shrinkToFit="0" vertical="center" wrapText="1"/>
    </xf>
    <xf borderId="155" fillId="0" fontId="11" numFmtId="171" xfId="0" applyAlignment="1" applyBorder="1" applyFont="1" applyNumberFormat="1">
      <alignment horizontal="center" vertical="center"/>
    </xf>
    <xf borderId="78" fillId="3" fontId="43" numFmtId="0" xfId="0" applyAlignment="1" applyBorder="1" applyFont="1">
      <alignment horizontal="center" shrinkToFit="1" vertical="center" wrapText="0"/>
    </xf>
    <xf borderId="11" fillId="0" fontId="11" numFmtId="171" xfId="0" applyAlignment="1" applyBorder="1" applyFont="1" applyNumberFormat="1">
      <alignment horizontal="center" shrinkToFit="1" vertical="center" wrapText="0"/>
    </xf>
    <xf borderId="115" fillId="0" fontId="11" numFmtId="168" xfId="0" applyAlignment="1" applyBorder="1" applyFont="1" applyNumberFormat="1">
      <alignment horizontal="right" vertical="center"/>
    </xf>
    <xf borderId="113" fillId="0" fontId="11" numFmtId="168" xfId="0" applyAlignment="1" applyBorder="1" applyFont="1" applyNumberFormat="1">
      <alignment horizontal="right" vertical="center"/>
    </xf>
    <xf borderId="11" fillId="0" fontId="11" numFmtId="168" xfId="0" applyAlignment="1" applyBorder="1" applyFont="1" applyNumberFormat="1">
      <alignment horizontal="center" vertical="center"/>
    </xf>
    <xf borderId="32" fillId="0" fontId="3" numFmtId="168" xfId="0" applyAlignment="1" applyBorder="1" applyFont="1" applyNumberFormat="1">
      <alignment horizontal="center" shrinkToFit="0" vertical="center" wrapText="1"/>
    </xf>
    <xf borderId="11" fillId="0" fontId="11" numFmtId="168" xfId="0" applyAlignment="1" applyBorder="1" applyFont="1" applyNumberFormat="1">
      <alignment horizontal="right" shrinkToFit="0" vertical="center" wrapText="1"/>
    </xf>
    <xf borderId="155" fillId="0" fontId="3" numFmtId="168" xfId="0" applyAlignment="1" applyBorder="1" applyFont="1" applyNumberFormat="1">
      <alignment horizontal="center" shrinkToFit="0" vertical="center" wrapText="1"/>
    </xf>
    <xf borderId="280" fillId="3" fontId="4" numFmtId="0" xfId="0" applyAlignment="1" applyBorder="1" applyFont="1">
      <alignment horizontal="left" shrinkToFit="0" vertical="center" wrapText="1"/>
    </xf>
    <xf borderId="50" fillId="12" fontId="5" numFmtId="0" xfId="0" applyAlignment="1" applyBorder="1" applyFont="1">
      <alignment horizontal="left" shrinkToFit="0" vertical="center" wrapText="1"/>
    </xf>
    <xf borderId="92" fillId="0" fontId="8" numFmtId="0" xfId="0" applyAlignment="1" applyBorder="1" applyFont="1">
      <alignment horizontal="left" shrinkToFit="0" vertical="center" wrapText="1"/>
    </xf>
    <xf borderId="299" fillId="0" fontId="11" numFmtId="171" xfId="0" applyAlignment="1" applyBorder="1" applyFont="1" applyNumberFormat="1">
      <alignment horizontal="center" vertical="center"/>
    </xf>
    <xf borderId="118" fillId="11" fontId="43" numFmtId="0" xfId="0" applyAlignment="1" applyBorder="1" applyFont="1">
      <alignment horizontal="center" shrinkToFit="1" vertical="center" wrapText="0"/>
    </xf>
    <xf borderId="5" fillId="0" fontId="11" numFmtId="171" xfId="0" applyAlignment="1" applyBorder="1" applyFont="1" applyNumberFormat="1">
      <alignment horizontal="center" shrinkToFit="1" vertical="center" wrapText="0"/>
    </xf>
    <xf borderId="103" fillId="11" fontId="3" numFmtId="0" xfId="0" applyAlignment="1" applyBorder="1" applyFont="1">
      <alignment horizontal="center" vertical="center"/>
    </xf>
    <xf borderId="5" fillId="0" fontId="11" numFmtId="168" xfId="0" applyAlignment="1" applyBorder="1" applyFont="1" applyNumberFormat="1">
      <alignment horizontal="center" vertical="center"/>
    </xf>
    <xf borderId="118" fillId="3" fontId="11" numFmtId="168" xfId="0" applyAlignment="1" applyBorder="1" applyFont="1" applyNumberFormat="1">
      <alignment horizontal="right" vertical="center"/>
    </xf>
    <xf borderId="5" fillId="0" fontId="3" numFmtId="168" xfId="0" applyAlignment="1" applyBorder="1" applyFont="1" applyNumberFormat="1">
      <alignment horizontal="center" shrinkToFit="0" vertical="center" wrapText="1"/>
    </xf>
    <xf borderId="5" fillId="0" fontId="11" numFmtId="168" xfId="0" applyAlignment="1" applyBorder="1" applyFont="1" applyNumberFormat="1">
      <alignment horizontal="right" shrinkToFit="0" vertical="center" wrapText="1"/>
    </xf>
    <xf borderId="286" fillId="0" fontId="3" numFmtId="0" xfId="0" applyAlignment="1" applyBorder="1" applyFont="1">
      <alignment horizontal="center" shrinkToFit="0" vertical="center" wrapText="1"/>
    </xf>
    <xf borderId="266" fillId="0" fontId="8" numFmtId="0" xfId="0" applyAlignment="1" applyBorder="1" applyFont="1">
      <alignment vertical="center"/>
    </xf>
    <xf borderId="92" fillId="3" fontId="8" numFmtId="0" xfId="0" applyAlignment="1" applyBorder="1" applyFont="1">
      <alignment horizontal="right" vertical="center"/>
    </xf>
    <xf borderId="271" fillId="0" fontId="11" numFmtId="171" xfId="0" applyAlignment="1" applyBorder="1" applyFont="1" applyNumberFormat="1">
      <alignment horizontal="center" vertical="center"/>
    </xf>
    <xf borderId="270" fillId="11" fontId="43" numFmtId="0" xfId="0" applyAlignment="1" applyBorder="1" applyFont="1">
      <alignment horizontal="center" shrinkToFit="1" vertical="center" wrapText="0"/>
    </xf>
    <xf borderId="281" fillId="0" fontId="11" numFmtId="171" xfId="0" applyAlignment="1" applyBorder="1" applyFont="1" applyNumberFormat="1">
      <alignment horizontal="center" shrinkToFit="1" vertical="center" wrapText="0"/>
    </xf>
    <xf borderId="194" fillId="11" fontId="3" numFmtId="0" xfId="0" applyAlignment="1" applyBorder="1" applyFont="1">
      <alignment horizontal="center" vertical="center"/>
    </xf>
    <xf borderId="281" fillId="0" fontId="11" numFmtId="168" xfId="0" applyAlignment="1" applyBorder="1" applyFont="1" applyNumberFormat="1">
      <alignment horizontal="center" vertical="center"/>
    </xf>
    <xf borderId="270" fillId="3" fontId="11" numFmtId="168" xfId="0" applyAlignment="1" applyBorder="1" applyFont="1" applyNumberFormat="1">
      <alignment horizontal="right" vertical="center"/>
    </xf>
    <xf borderId="281" fillId="0" fontId="11" numFmtId="168" xfId="0" applyAlignment="1" applyBorder="1" applyFont="1" applyNumberFormat="1">
      <alignment horizontal="right" shrinkToFit="0" vertical="center" wrapText="1"/>
    </xf>
    <xf borderId="271" fillId="0" fontId="3" numFmtId="0" xfId="0" applyAlignment="1" applyBorder="1" applyFont="1">
      <alignment horizontal="center" shrinkToFit="0" vertical="center" wrapText="1"/>
    </xf>
    <xf borderId="284" fillId="3" fontId="4" numFmtId="0" xfId="0" applyAlignment="1" applyBorder="1" applyFont="1">
      <alignment shrinkToFit="0" vertical="center" wrapText="1"/>
    </xf>
    <xf borderId="240" fillId="0" fontId="8" numFmtId="0" xfId="0" applyAlignment="1" applyBorder="1" applyFont="1">
      <alignment vertical="center"/>
    </xf>
    <xf borderId="0" fillId="0" fontId="4" numFmtId="0" xfId="0" applyAlignment="1" applyFont="1">
      <alignment horizontal="left" vertical="center"/>
    </xf>
    <xf borderId="0" fillId="0" fontId="11" numFmtId="0" xfId="0" applyAlignment="1" applyFont="1">
      <alignment horizontal="right" shrinkToFit="0" vertical="center" wrapText="1"/>
    </xf>
    <xf borderId="0" fillId="0" fontId="17" numFmtId="0" xfId="0" applyAlignment="1" applyFont="1">
      <alignment horizontal="center" shrinkToFit="0" vertical="center" wrapText="1"/>
    </xf>
    <xf borderId="86" fillId="0" fontId="17" numFmtId="0" xfId="0" applyAlignment="1" applyBorder="1" applyFont="1">
      <alignment horizontal="center" shrinkToFit="0" vertical="center" wrapText="1"/>
    </xf>
    <xf borderId="86" fillId="0" fontId="17" numFmtId="0" xfId="0" applyAlignment="1" applyBorder="1" applyFont="1">
      <alignment horizontal="center" vertical="center"/>
    </xf>
    <xf borderId="8" fillId="0" fontId="51" numFmtId="0" xfId="0" applyAlignment="1" applyBorder="1" applyFont="1">
      <alignment horizontal="center" shrinkToFit="0" vertical="center" wrapText="1"/>
    </xf>
    <xf borderId="9" fillId="0" fontId="17" numFmtId="0" xfId="0" applyAlignment="1" applyBorder="1" applyFont="1">
      <alignment horizontal="center" shrinkToFit="0" vertical="center" wrapText="1"/>
    </xf>
    <xf borderId="82" fillId="0" fontId="13" numFmtId="0" xfId="0" applyAlignment="1" applyBorder="1" applyFont="1">
      <alignment horizontal="center" shrinkToFit="0" vertical="center" wrapText="1"/>
    </xf>
    <xf borderId="273" fillId="0" fontId="17" numFmtId="0" xfId="0" applyAlignment="1" applyBorder="1" applyFont="1">
      <alignment horizontal="center" shrinkToFit="0" vertical="center" wrapText="1"/>
    </xf>
    <xf borderId="40" fillId="0" fontId="17" numFmtId="0" xfId="0" applyAlignment="1" applyBorder="1" applyFont="1">
      <alignment horizontal="center" shrinkToFit="0" vertical="center" wrapText="1"/>
    </xf>
    <xf borderId="99" fillId="0" fontId="52" numFmtId="0" xfId="0" applyAlignment="1" applyBorder="1" applyFont="1">
      <alignment vertical="center"/>
    </xf>
    <xf borderId="10" fillId="0" fontId="52" numFmtId="0" xfId="0" applyAlignment="1" applyBorder="1" applyFont="1">
      <alignment vertical="center"/>
    </xf>
    <xf borderId="278" fillId="0" fontId="4" numFmtId="0" xfId="0" applyAlignment="1" applyBorder="1" applyFont="1">
      <alignment horizontal="center" vertical="center"/>
    </xf>
    <xf borderId="278" fillId="0" fontId="15" numFmtId="0" xfId="0" applyAlignment="1" applyBorder="1" applyFont="1">
      <alignment vertical="center"/>
    </xf>
    <xf borderId="276" fillId="0" fontId="17" numFmtId="0" xfId="0" applyAlignment="1" applyBorder="1" applyFont="1">
      <alignment horizontal="center" shrinkToFit="0" vertical="center" wrapText="1"/>
    </xf>
    <xf borderId="274" fillId="0" fontId="17" numFmtId="0" xfId="0" applyAlignment="1" applyBorder="1" applyFont="1">
      <alignment horizontal="center" shrinkToFit="0" vertical="center" wrapText="1"/>
    </xf>
    <xf borderId="2" fillId="0" fontId="17" numFmtId="0" xfId="0" applyAlignment="1" applyBorder="1" applyFont="1">
      <alignment horizontal="center" shrinkToFit="0" vertical="center" wrapText="1"/>
    </xf>
    <xf borderId="25" fillId="0" fontId="13" numFmtId="0" xfId="0" applyAlignment="1" applyBorder="1" applyFont="1">
      <alignment horizontal="center" shrinkToFit="0" vertical="center" wrapText="1"/>
    </xf>
    <xf borderId="28" fillId="0" fontId="17" numFmtId="0" xfId="0" applyAlignment="1" applyBorder="1" applyFont="1">
      <alignment horizontal="center" shrinkToFit="0" vertical="center" wrapText="1"/>
    </xf>
    <xf borderId="279" fillId="0" fontId="9" numFmtId="0" xfId="0" applyAlignment="1" applyBorder="1" applyFont="1">
      <alignment vertical="center"/>
    </xf>
    <xf borderId="299" fillId="0" fontId="9" numFmtId="0" xfId="0" applyAlignment="1" applyBorder="1" applyFont="1">
      <alignment vertical="center"/>
    </xf>
    <xf borderId="83" fillId="0" fontId="52" numFmtId="0" xfId="0" applyAlignment="1" applyBorder="1" applyFont="1">
      <alignment vertical="center"/>
    </xf>
    <xf borderId="20" fillId="0" fontId="52" numFmtId="0" xfId="0" applyAlignment="1" applyBorder="1" applyFont="1">
      <alignment vertical="center"/>
    </xf>
    <xf borderId="284" fillId="0" fontId="4" numFmtId="0" xfId="0" applyAlignment="1" applyBorder="1" applyFont="1">
      <alignment horizontal="center" vertical="center"/>
    </xf>
    <xf borderId="280" fillId="0" fontId="15" numFmtId="0" xfId="0" applyAlignment="1" applyBorder="1" applyFont="1">
      <alignment vertical="center"/>
    </xf>
    <xf borderId="88" fillId="0" fontId="17" numFmtId="0" xfId="0" applyAlignment="1" applyBorder="1" applyFont="1">
      <alignment horizontal="center" shrinkToFit="0" vertical="center" wrapText="1"/>
    </xf>
    <xf borderId="275" fillId="0" fontId="17" numFmtId="0" xfId="0" applyAlignment="1" applyBorder="1" applyFont="1">
      <alignment horizontal="center" shrinkToFit="0" vertical="center" wrapText="1"/>
    </xf>
    <xf borderId="155" fillId="0" fontId="9" numFmtId="0" xfId="0" applyAlignment="1" applyBorder="1" applyFont="1">
      <alignment vertical="center"/>
    </xf>
    <xf borderId="281" fillId="0" fontId="9" numFmtId="0" xfId="0" applyAlignment="1" applyBorder="1" applyFont="1">
      <alignment vertical="center"/>
    </xf>
    <xf borderId="271" fillId="0" fontId="9" numFmtId="0" xfId="0" applyAlignment="1" applyBorder="1" applyFont="1">
      <alignment vertical="center"/>
    </xf>
    <xf borderId="19" fillId="0" fontId="52" numFmtId="0" xfId="0" applyAlignment="1" applyBorder="1" applyFont="1">
      <alignment vertical="center"/>
    </xf>
    <xf borderId="83" fillId="0" fontId="15" numFmtId="171" xfId="0" applyAlignment="1" applyBorder="1" applyFont="1" applyNumberFormat="1">
      <alignment shrinkToFit="0" vertical="center" wrapText="1"/>
    </xf>
    <xf borderId="41" fillId="0" fontId="15" numFmtId="171" xfId="0" applyAlignment="1" applyBorder="1" applyFont="1" applyNumberFormat="1">
      <alignment shrinkToFit="0" vertical="center" wrapText="1"/>
    </xf>
    <xf borderId="43" fillId="0" fontId="15" numFmtId="171" xfId="0" applyAlignment="1" applyBorder="1" applyFont="1" applyNumberFormat="1">
      <alignment shrinkToFit="0" vertical="center" wrapText="1"/>
    </xf>
    <xf borderId="7" fillId="0" fontId="15" numFmtId="171" xfId="0" applyAlignment="1" applyBorder="1" applyFont="1" applyNumberFormat="1">
      <alignment shrinkToFit="0" vertical="center" wrapText="1"/>
    </xf>
    <xf borderId="1" fillId="0" fontId="15" numFmtId="171" xfId="0" applyAlignment="1" applyBorder="1" applyFont="1" applyNumberFormat="1">
      <alignment shrinkToFit="0" vertical="center" wrapText="1"/>
    </xf>
    <xf borderId="83" fillId="0" fontId="15" numFmtId="171" xfId="0" applyAlignment="1" applyBorder="1" applyFont="1" applyNumberFormat="1">
      <alignment horizontal="right" shrinkToFit="0" vertical="center" wrapText="1"/>
    </xf>
    <xf borderId="41" fillId="0" fontId="15" numFmtId="171" xfId="0" applyAlignment="1" applyBorder="1" applyFont="1" applyNumberFormat="1">
      <alignment horizontal="right" shrinkToFit="0" vertical="center" wrapText="1"/>
    </xf>
    <xf borderId="43" fillId="0" fontId="15" numFmtId="171" xfId="0" applyAlignment="1" applyBorder="1" applyFont="1" applyNumberFormat="1">
      <alignment horizontal="right" shrinkToFit="0" vertical="center" wrapText="1"/>
    </xf>
    <xf borderId="20" fillId="0" fontId="15" numFmtId="171" xfId="0" applyAlignment="1" applyBorder="1" applyFont="1" applyNumberFormat="1">
      <alignment shrinkToFit="0" vertical="center" wrapText="1"/>
    </xf>
    <xf borderId="43" fillId="0" fontId="17" numFmtId="171" xfId="0" applyAlignment="1" applyBorder="1" applyFont="1" applyNumberFormat="1">
      <alignment shrinkToFit="0" vertical="center" wrapText="1"/>
    </xf>
    <xf borderId="136" fillId="0" fontId="17" numFmtId="0" xfId="0" applyAlignment="1" applyBorder="1" applyFont="1">
      <alignment horizontal="center" shrinkToFit="0" vertical="center" wrapText="1"/>
    </xf>
    <xf borderId="11" fillId="0" fontId="17" numFmtId="0" xfId="0" applyAlignment="1" applyBorder="1" applyFont="1">
      <alignment horizontal="center" shrinkToFit="0" vertical="center" wrapText="1"/>
    </xf>
    <xf borderId="115" fillId="0" fontId="17" numFmtId="0" xfId="0" applyAlignment="1" applyBorder="1" applyFont="1">
      <alignment horizontal="center" vertical="center"/>
    </xf>
    <xf borderId="155" fillId="0" fontId="17" numFmtId="0" xfId="0" applyAlignment="1" applyBorder="1" applyFont="1">
      <alignment horizontal="center" vertical="center"/>
    </xf>
    <xf borderId="8" fillId="0" fontId="17" numFmtId="0" xfId="0" applyAlignment="1" applyBorder="1" applyFont="1">
      <alignment horizontal="center" shrinkToFit="0" vertical="center" wrapText="1"/>
    </xf>
    <xf borderId="265" fillId="0" fontId="17" numFmtId="0" xfId="0" applyAlignment="1" applyBorder="1" applyFont="1">
      <alignment horizontal="center" shrinkToFit="0" vertical="center" wrapText="1"/>
    </xf>
    <xf borderId="85" fillId="0" fontId="13" numFmtId="0" xfId="0" applyAlignment="1" applyBorder="1" applyFont="1">
      <alignment shrinkToFit="0" vertical="center" wrapText="1"/>
    </xf>
    <xf borderId="284" fillId="0" fontId="4" numFmtId="0" xfId="0" applyAlignment="1" applyBorder="1" applyFont="1">
      <alignment vertical="center"/>
    </xf>
    <xf borderId="83" fillId="0" fontId="17" numFmtId="0" xfId="0" applyAlignment="1" applyBorder="1" applyFont="1">
      <alignment horizontal="center" shrinkToFit="0" vertical="center" wrapText="1"/>
    </xf>
    <xf borderId="41" fillId="0" fontId="17" numFmtId="0" xfId="0" applyAlignment="1" applyBorder="1" applyFont="1">
      <alignment horizontal="center" shrinkToFit="0" vertical="center" wrapText="1"/>
    </xf>
    <xf borderId="43" fillId="0" fontId="17" numFmtId="0" xfId="0" applyAlignment="1" applyBorder="1" applyFont="1">
      <alignment horizontal="center" vertical="center"/>
    </xf>
    <xf borderId="19" fillId="0" fontId="17" numFmtId="0" xfId="0" applyAlignment="1" applyBorder="1" applyFont="1">
      <alignment horizontal="center" shrinkToFit="0" vertical="center" wrapText="1"/>
    </xf>
    <xf borderId="43" fillId="0" fontId="17" numFmtId="0" xfId="0" applyAlignment="1" applyBorder="1" applyFont="1">
      <alignment horizontal="center" shrinkToFit="0" vertical="center" wrapText="1"/>
    </xf>
    <xf borderId="43" fillId="0" fontId="17" numFmtId="0" xfId="0" applyAlignment="1" applyBorder="1" applyFont="1">
      <alignment shrinkToFit="0" vertical="center" wrapText="1"/>
    </xf>
    <xf borderId="272" fillId="0" fontId="17" numFmtId="0" xfId="0" applyAlignment="1" applyBorder="1" applyFont="1">
      <alignment horizontal="center" shrinkToFit="0" vertical="center" wrapText="1"/>
    </xf>
    <xf borderId="47" fillId="0" fontId="17" numFmtId="0" xfId="0" applyAlignment="1" applyBorder="1" applyFont="1">
      <alignment horizontal="center" shrinkToFit="0" vertical="center" wrapText="1"/>
    </xf>
    <xf borderId="46" fillId="0" fontId="17" numFmtId="0" xfId="0" applyAlignment="1" applyBorder="1" applyFont="1">
      <alignment horizontal="center" vertical="center"/>
    </xf>
    <xf borderId="49" fillId="0" fontId="17" numFmtId="0" xfId="0" applyAlignment="1" applyBorder="1" applyFont="1">
      <alignment horizontal="center" vertical="center"/>
    </xf>
    <xf borderId="24" fillId="0" fontId="17" numFmtId="0" xfId="0" applyAlignment="1" applyBorder="1" applyFont="1">
      <alignment horizontal="center" shrinkToFit="0" vertical="center" wrapText="1"/>
    </xf>
    <xf borderId="49" fillId="0" fontId="17" numFmtId="0" xfId="0" applyAlignment="1" applyBorder="1" applyFont="1">
      <alignment horizontal="center" shrinkToFit="0" vertical="center" wrapText="1"/>
    </xf>
    <xf borderId="20" fillId="0" fontId="17" numFmtId="0" xfId="0" applyAlignment="1" applyBorder="1" applyFont="1">
      <alignment vertical="center"/>
    </xf>
    <xf borderId="43" fillId="0" fontId="17" numFmtId="0" xfId="0" applyAlignment="1" applyBorder="1" applyFont="1">
      <alignment shrinkToFit="0" vertical="top" wrapText="1"/>
    </xf>
    <xf borderId="43" fillId="0" fontId="17" numFmtId="0" xfId="0" applyAlignment="1" applyBorder="1" applyFont="1">
      <alignment vertical="center"/>
    </xf>
    <xf borderId="83" fillId="0" fontId="4" numFmtId="171" xfId="0" applyAlignment="1" applyBorder="1" applyFont="1" applyNumberFormat="1">
      <alignment vertical="center"/>
    </xf>
    <xf borderId="41" fillId="0" fontId="4" numFmtId="171" xfId="0" applyAlignment="1" applyBorder="1" applyFont="1" applyNumberFormat="1">
      <alignment vertical="center"/>
    </xf>
    <xf borderId="7" fillId="0" fontId="4" numFmtId="171" xfId="0" applyAlignment="1" applyBorder="1" applyFont="1" applyNumberFormat="1">
      <alignment vertical="center"/>
    </xf>
    <xf borderId="83" fillId="0" fontId="15" numFmtId="171" xfId="0" applyAlignment="1" applyBorder="1" applyFont="1" applyNumberFormat="1">
      <alignment horizontal="center" shrinkToFit="0" vertical="center" wrapText="1"/>
    </xf>
    <xf borderId="41" fillId="0" fontId="15" numFmtId="171" xfId="0" applyAlignment="1" applyBorder="1" applyFont="1" applyNumberFormat="1">
      <alignment horizontal="center" shrinkToFit="0" vertical="center" wrapText="1"/>
    </xf>
    <xf borderId="43" fillId="0" fontId="15" numFmtId="171" xfId="0" applyAlignment="1" applyBorder="1" applyFont="1" applyNumberFormat="1">
      <alignment horizontal="center" shrinkToFit="0" vertical="center" wrapText="1"/>
    </xf>
    <xf borderId="302" fillId="0" fontId="17" numFmtId="0" xfId="0" applyAlignment="1" applyBorder="1" applyFont="1">
      <alignment vertical="center"/>
    </xf>
    <xf borderId="303" fillId="0" fontId="17" numFmtId="0" xfId="0" applyAlignment="1" applyBorder="1" applyFont="1">
      <alignment vertical="center"/>
    </xf>
    <xf borderId="136" fillId="0" fontId="17" numFmtId="0" xfId="0" applyAlignment="1" applyBorder="1" applyFont="1">
      <alignment vertical="center"/>
    </xf>
    <xf borderId="114" fillId="0" fontId="17" numFmtId="0" xfId="0" applyAlignment="1" applyBorder="1" applyFont="1">
      <alignment vertical="center"/>
    </xf>
    <xf borderId="304" fillId="0" fontId="52" numFmtId="0" xfId="0" applyAlignment="1" applyBorder="1" applyFont="1">
      <alignment vertical="center"/>
    </xf>
    <xf borderId="302" fillId="0" fontId="4" numFmtId="171" xfId="0" applyAlignment="1" applyBorder="1" applyFont="1" applyNumberFormat="1">
      <alignment vertical="center"/>
    </xf>
    <xf borderId="305" fillId="0" fontId="4" numFmtId="171" xfId="0" applyAlignment="1" applyBorder="1" applyFont="1" applyNumberFormat="1">
      <alignment vertical="center"/>
    </xf>
    <xf borderId="306" fillId="0" fontId="15" numFmtId="171" xfId="0" applyAlignment="1" applyBorder="1" applyFont="1" applyNumberFormat="1">
      <alignment shrinkToFit="0" vertical="center" wrapText="1"/>
    </xf>
    <xf borderId="307" fillId="0" fontId="4" numFmtId="171" xfId="0" applyAlignment="1" applyBorder="1" applyFont="1" applyNumberFormat="1">
      <alignment vertical="center"/>
    </xf>
    <xf borderId="308" fillId="0" fontId="15" numFmtId="171" xfId="0" applyAlignment="1" applyBorder="1" applyFont="1" applyNumberFormat="1">
      <alignment shrinkToFit="0" vertical="center" wrapText="1"/>
    </xf>
    <xf borderId="302" fillId="0" fontId="15" numFmtId="171" xfId="0" applyAlignment="1" applyBorder="1" applyFont="1" applyNumberFormat="1">
      <alignment horizontal="center" shrinkToFit="0" vertical="center" wrapText="1"/>
    </xf>
    <xf borderId="305" fillId="0" fontId="15" numFmtId="171" xfId="0" applyAlignment="1" applyBorder="1" applyFont="1" applyNumberFormat="1">
      <alignment horizontal="center" shrinkToFit="0" vertical="center" wrapText="1"/>
    </xf>
    <xf borderId="306" fillId="0" fontId="15" numFmtId="171" xfId="0" applyAlignment="1" applyBorder="1" applyFont="1" applyNumberFormat="1">
      <alignment horizontal="center" shrinkToFit="0" vertical="center" wrapText="1"/>
    </xf>
    <xf borderId="303" fillId="0" fontId="15" numFmtId="171" xfId="0" applyAlignment="1" applyBorder="1" applyFont="1" applyNumberFormat="1">
      <alignment shrinkToFit="0" vertical="center" wrapText="1"/>
    </xf>
    <xf borderId="306" fillId="0" fontId="17" numFmtId="0" xfId="0" applyAlignment="1" applyBorder="1" applyFont="1">
      <alignment vertical="center"/>
    </xf>
    <xf borderId="115" fillId="0" fontId="17" numFmtId="0" xfId="0" applyAlignment="1" applyBorder="1" applyFont="1">
      <alignment vertical="center"/>
    </xf>
    <xf borderId="136" fillId="0" fontId="4" numFmtId="171" xfId="0" applyAlignment="1" applyBorder="1" applyFont="1" applyNumberFormat="1">
      <alignment vertical="center"/>
    </xf>
    <xf borderId="11" fillId="0" fontId="4" numFmtId="171" xfId="0" applyAlignment="1" applyBorder="1" applyFont="1" applyNumberFormat="1">
      <alignment vertical="center"/>
    </xf>
    <xf borderId="155" fillId="0" fontId="15" numFmtId="171" xfId="0" applyAlignment="1" applyBorder="1" applyFont="1" applyNumberFormat="1">
      <alignment shrinkToFit="0" vertical="center" wrapText="1"/>
    </xf>
    <xf borderId="148" fillId="0" fontId="4" numFmtId="171" xfId="0" applyAlignment="1" applyBorder="1" applyFont="1" applyNumberFormat="1">
      <alignment vertical="center"/>
    </xf>
    <xf borderId="11" fillId="0" fontId="15" numFmtId="171" xfId="0" applyAlignment="1" applyBorder="1" applyFont="1" applyNumberFormat="1">
      <alignment shrinkToFit="0" vertical="center" wrapText="1"/>
    </xf>
    <xf borderId="115" fillId="0" fontId="15" numFmtId="171" xfId="0" applyAlignment="1" applyBorder="1" applyFont="1" applyNumberFormat="1">
      <alignment shrinkToFit="0" vertical="center" wrapText="1"/>
    </xf>
    <xf borderId="136" fillId="0" fontId="15" numFmtId="171" xfId="0" applyAlignment="1" applyBorder="1" applyFont="1" applyNumberFormat="1">
      <alignment horizontal="center" shrinkToFit="0" vertical="center" wrapText="1"/>
    </xf>
    <xf borderId="11" fillId="0" fontId="15" numFmtId="171" xfId="0" applyAlignment="1" applyBorder="1" applyFont="1" applyNumberFormat="1">
      <alignment horizontal="center" shrinkToFit="0" vertical="center" wrapText="1"/>
    </xf>
    <xf borderId="155" fillId="0" fontId="15" numFmtId="171" xfId="0" applyAlignment="1" applyBorder="1" applyFont="1" applyNumberFormat="1">
      <alignment horizontal="center" shrinkToFit="0" vertical="center" wrapText="1"/>
    </xf>
    <xf borderId="114" fillId="0" fontId="15" numFmtId="171" xfId="0" applyAlignment="1" applyBorder="1" applyFont="1" applyNumberFormat="1">
      <alignment shrinkToFit="0" vertical="center" wrapText="1"/>
    </xf>
    <xf borderId="155" fillId="0" fontId="17" numFmtId="0" xfId="0" applyAlignment="1" applyBorder="1" applyFont="1">
      <alignment vertical="center"/>
    </xf>
    <xf borderId="1" fillId="0" fontId="17" numFmtId="0" xfId="0" applyAlignment="1" applyBorder="1" applyFont="1">
      <alignment vertical="center"/>
    </xf>
    <xf borderId="120" fillId="0" fontId="17" numFmtId="0" xfId="0" applyAlignment="1" applyBorder="1" applyFont="1">
      <alignment vertical="center"/>
    </xf>
    <xf borderId="91" fillId="0" fontId="17" numFmtId="0" xfId="0" applyAlignment="1" applyBorder="1" applyFont="1">
      <alignment vertical="center"/>
    </xf>
    <xf borderId="272" fillId="0" fontId="4" numFmtId="171" xfId="0" applyAlignment="1" applyBorder="1" applyFont="1" applyNumberFormat="1">
      <alignment vertical="center"/>
    </xf>
    <xf borderId="47" fillId="0" fontId="4" numFmtId="171" xfId="0" applyAlignment="1" applyBorder="1" applyFont="1" applyNumberFormat="1">
      <alignment vertical="center"/>
    </xf>
    <xf borderId="49" fillId="0" fontId="15" numFmtId="171" xfId="0" applyAlignment="1" applyBorder="1" applyFont="1" applyNumberFormat="1">
      <alignment shrinkToFit="0" vertical="center" wrapText="1"/>
    </xf>
    <xf borderId="45" fillId="0" fontId="4" numFmtId="171" xfId="0" applyAlignment="1" applyBorder="1" applyFont="1" applyNumberFormat="1">
      <alignment vertical="center"/>
    </xf>
    <xf borderId="47" fillId="0" fontId="15" numFmtId="171" xfId="0" applyAlignment="1" applyBorder="1" applyFont="1" applyNumberFormat="1">
      <alignment shrinkToFit="0" vertical="center" wrapText="1"/>
    </xf>
    <xf borderId="46" fillId="0" fontId="15" numFmtId="171" xfId="0" applyAlignment="1" applyBorder="1" applyFont="1" applyNumberFormat="1">
      <alignment shrinkToFit="0" vertical="center" wrapText="1"/>
    </xf>
    <xf borderId="272" fillId="0" fontId="15" numFmtId="171" xfId="0" applyAlignment="1" applyBorder="1" applyFont="1" applyNumberFormat="1">
      <alignment horizontal="center" shrinkToFit="0" vertical="center" wrapText="1"/>
    </xf>
    <xf borderId="47" fillId="0" fontId="15" numFmtId="171" xfId="0" applyAlignment="1" applyBorder="1" applyFont="1" applyNumberFormat="1">
      <alignment horizontal="center" shrinkToFit="0" vertical="center" wrapText="1"/>
    </xf>
    <xf borderId="49" fillId="0" fontId="15" numFmtId="171" xfId="0" applyAlignment="1" applyBorder="1" applyFont="1" applyNumberFormat="1">
      <alignment horizontal="center" shrinkToFit="0" vertical="center" wrapText="1"/>
    </xf>
    <xf borderId="26" fillId="0" fontId="15" numFmtId="171" xfId="0" applyAlignment="1" applyBorder="1" applyFont="1" applyNumberFormat="1">
      <alignment shrinkToFit="0" vertical="center" wrapText="1"/>
    </xf>
    <xf borderId="272" fillId="0" fontId="17" numFmtId="0" xfId="0" applyAlignment="1" applyBorder="1" applyFont="1">
      <alignment vertical="center"/>
    </xf>
    <xf borderId="49" fillId="0" fontId="17" numFmtId="0" xfId="0" applyAlignment="1" applyBorder="1" applyFont="1">
      <alignment vertical="center"/>
    </xf>
    <xf borderId="79" fillId="0" fontId="15" numFmtId="0" xfId="0" applyAlignment="1" applyBorder="1" applyFont="1">
      <alignment vertical="center"/>
    </xf>
    <xf borderId="309" fillId="0" fontId="4" numFmtId="0" xfId="0" applyAlignment="1" applyBorder="1" applyFont="1">
      <alignment vertical="center"/>
    </xf>
    <xf borderId="4" fillId="0" fontId="4" numFmtId="0" xfId="0" applyAlignment="1" applyBorder="1" applyFont="1">
      <alignment vertical="center"/>
    </xf>
    <xf borderId="310" fillId="0" fontId="15" numFmtId="0" xfId="0" applyAlignment="1" applyBorder="1" applyFont="1">
      <alignment vertical="center"/>
    </xf>
    <xf borderId="99" fillId="0" fontId="4" numFmtId="0" xfId="0" applyAlignment="1" applyBorder="1" applyFont="1">
      <alignment vertical="center"/>
    </xf>
    <xf borderId="265" fillId="0" fontId="4" numFmtId="0" xfId="0" applyAlignment="1" applyBorder="1" applyFont="1">
      <alignment vertical="center"/>
    </xf>
    <xf borderId="83" fillId="0" fontId="4" numFmtId="0" xfId="0" applyAlignment="1" applyBorder="1" applyFont="1">
      <alignment vertical="center"/>
    </xf>
    <xf borderId="43" fillId="0" fontId="4" numFmtId="0" xfId="0" applyAlignment="1" applyBorder="1" applyFont="1">
      <alignment vertical="center"/>
    </xf>
    <xf borderId="284" fillId="0" fontId="15" numFmtId="0" xfId="0" applyAlignment="1" applyBorder="1" applyFont="1">
      <alignment vertical="center"/>
    </xf>
    <xf borderId="272" fillId="0" fontId="4" numFmtId="0" xfId="0" applyAlignment="1" applyBorder="1" applyFont="1">
      <alignment vertical="center"/>
    </xf>
    <xf borderId="49" fillId="0" fontId="4" numFmtId="0" xfId="0" applyAlignment="1" applyBorder="1" applyFont="1">
      <alignment vertical="center"/>
    </xf>
  </cellXfs>
  <cellStyles count="1">
    <cellStyle xfId="0" name="Normal" builtinId="0"/>
  </cellStyles>
  <dxfs count="18">
    <dxf>
      <font>
        <color rgb="FFDDD9C3"/>
      </font>
      <fill>
        <patternFill patternType="solid">
          <fgColor rgb="FFDDD9C3"/>
          <bgColor rgb="FFDDD9C3"/>
        </patternFill>
      </fill>
      <border/>
    </dxf>
    <dxf>
      <font/>
      <fill>
        <patternFill patternType="solid">
          <fgColor rgb="FFFFC000"/>
          <bgColor rgb="FFFFC000"/>
        </patternFill>
      </fill>
      <border/>
    </dxf>
    <dxf>
      <font/>
      <fill>
        <patternFill patternType="solid">
          <fgColor rgb="FFF2F2F2"/>
          <bgColor rgb="FFF2F2F2"/>
        </patternFill>
      </fill>
      <border/>
    </dxf>
    <dxf>
      <font>
        <color theme="0"/>
      </font>
      <fill>
        <patternFill patternType="solid">
          <fgColor theme="0"/>
          <bgColor theme="0"/>
        </patternFill>
      </fill>
      <border/>
    </dxf>
    <dxf>
      <font>
        <color rgb="FFA0A0A0"/>
      </font>
      <fill>
        <patternFill patternType="solid">
          <fgColor rgb="FFA5A5A5"/>
          <bgColor rgb="FFA5A5A5"/>
        </patternFill>
      </fill>
      <border/>
    </dxf>
    <dxf>
      <font/>
      <fill>
        <patternFill patternType="none"/>
      </fill>
      <border/>
    </dxf>
    <dxf>
      <font>
        <color rgb="FFA0A0A0"/>
      </font>
      <fill>
        <patternFill patternType="solid">
          <fgColor rgb="FFA0A0A0"/>
          <bgColor rgb="FFA0A0A0"/>
        </patternFill>
      </fill>
      <border/>
    </dxf>
    <dxf>
      <font>
        <color rgb="FFA0A0A0"/>
      </font>
      <fill>
        <patternFill patternType="solid">
          <fgColor rgb="FFA0A0A0"/>
          <bgColor rgb="FFA0A0A0"/>
        </patternFill>
      </fill>
      <border>
        <left style="thin">
          <color rgb="FF7F7F7F"/>
        </left>
      </border>
    </dxf>
    <dxf>
      <font/>
      <fill>
        <patternFill patternType="solid">
          <fgColor theme="0"/>
          <bgColor theme="0"/>
        </patternFill>
      </fill>
      <border/>
    </dxf>
    <dxf>
      <font>
        <b/>
        <color rgb="FFFF0000"/>
      </font>
      <fill>
        <patternFill patternType="none"/>
      </fill>
      <border/>
    </dxf>
    <dxf>
      <font>
        <b/>
      </font>
      <fill>
        <patternFill patternType="none"/>
      </fill>
      <border/>
    </dxf>
    <dxf>
      <font/>
      <fill>
        <patternFill patternType="solid">
          <fgColor rgb="FFFFFFCC"/>
          <bgColor rgb="FFFFFFCC"/>
        </patternFill>
      </fill>
      <border/>
    </dxf>
    <dxf>
      <font/>
      <fill>
        <patternFill patternType="solid">
          <fgColor rgb="FFCCFFCC"/>
          <bgColor rgb="FFCCFFCC"/>
        </patternFill>
      </fill>
      <border/>
    </dxf>
    <dxf>
      <font/>
      <fill>
        <patternFill patternType="solid">
          <fgColor rgb="FFCCFFFF"/>
          <bgColor rgb="FFCCFFFF"/>
        </patternFill>
      </fill>
      <border/>
    </dxf>
    <dxf>
      <font>
        <color rgb="FFA0A0A0"/>
      </font>
      <fill>
        <patternFill patternType="solid">
          <fgColor rgb="FFBFBFBF"/>
          <bgColor rgb="FFBFBFBF"/>
        </patternFill>
      </fill>
      <border/>
    </dxf>
    <dxf>
      <font/>
      <fill>
        <patternFill patternType="solid">
          <fgColor rgb="FFFFE5FF"/>
          <bgColor rgb="FFFFE5FF"/>
        </patternFill>
      </fill>
      <border/>
    </dxf>
    <dxf>
      <font/>
      <fill>
        <patternFill patternType="solid">
          <fgColor rgb="FFFFE5FC"/>
          <bgColor rgb="FFFFE5FC"/>
        </patternFill>
      </fill>
      <border/>
    </dxf>
    <dxf>
      <font/>
      <fill>
        <patternFill patternType="solid">
          <fgColor rgb="FFFEE5FC"/>
          <bgColor rgb="FFFEE5FC"/>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28575</xdr:colOff>
      <xdr:row>15</xdr:row>
      <xdr:rowOff>133350</xdr:rowOff>
    </xdr:from>
    <xdr:ext cx="6515100" cy="2295525"/>
    <xdr:sp>
      <xdr:nvSpPr>
        <xdr:cNvPr id="3" name="Shape 3"/>
        <xdr:cNvSpPr/>
      </xdr:nvSpPr>
      <xdr:spPr>
        <a:xfrm>
          <a:off x="2097975" y="2641763"/>
          <a:ext cx="6496050" cy="2276475"/>
        </a:xfrm>
        <a:prstGeom prst="roundRect">
          <a:avLst>
            <a:gd fmla="val 0" name="adj"/>
          </a:avLst>
        </a:prstGeom>
        <a:solidFill>
          <a:schemeClr val="lt1"/>
        </a:solidFill>
        <a:ln cap="flat" cmpd="sng" w="127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sz="1100">
            <a:solidFill>
              <a:srgbClr val="000000"/>
            </a:solidFill>
          </a:endParaRPr>
        </a:p>
      </xdr:txBody>
    </xdr:sp>
    <xdr:clientData fLocksWithSheet="0"/>
  </xdr:oneCellAnchor>
  <xdr:oneCellAnchor>
    <xdr:from>
      <xdr:col>1</xdr:col>
      <xdr:colOff>19050</xdr:colOff>
      <xdr:row>15</xdr:row>
      <xdr:rowOff>123825</xdr:rowOff>
    </xdr:from>
    <xdr:ext cx="1685925" cy="514350"/>
    <xdr:sp>
      <xdr:nvSpPr>
        <xdr:cNvPr id="4" name="Shape 4"/>
        <xdr:cNvSpPr/>
      </xdr:nvSpPr>
      <xdr:spPr>
        <a:xfrm>
          <a:off x="4517325" y="3532350"/>
          <a:ext cx="1657350" cy="495300"/>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各加算による賃金改善額の算出イメージ（４・５月分の例）</a:t>
          </a:r>
          <a:endParaRPr sz="1400"/>
        </a:p>
      </xdr:txBody>
    </xdr:sp>
    <xdr:clientData fLocksWithSheet="0"/>
  </xdr:oneCellAnchor>
  <xdr:oneCellAnchor>
    <xdr:from>
      <xdr:col>30</xdr:col>
      <xdr:colOff>190500</xdr:colOff>
      <xdr:row>2</xdr:row>
      <xdr:rowOff>123825</xdr:rowOff>
    </xdr:from>
    <xdr:ext cx="5334000" cy="1352550"/>
    <xdr:grpSp>
      <xdr:nvGrpSpPr>
        <xdr:cNvPr id="2" name="Shape 2"/>
        <xdr:cNvGrpSpPr/>
      </xdr:nvGrpSpPr>
      <xdr:grpSpPr>
        <a:xfrm>
          <a:off x="2679000" y="3103725"/>
          <a:ext cx="5334000" cy="1352550"/>
          <a:chOff x="2679000" y="3103725"/>
          <a:chExt cx="5334000" cy="1352550"/>
        </a:xfrm>
      </xdr:grpSpPr>
      <xdr:grpSp>
        <xdr:nvGrpSpPr>
          <xdr:cNvPr id="5" name="Shape 5"/>
          <xdr:cNvGrpSpPr/>
        </xdr:nvGrpSpPr>
        <xdr:grpSpPr>
          <a:xfrm>
            <a:off x="2679000" y="3103725"/>
            <a:ext cx="5334000" cy="1352550"/>
            <a:chOff x="16240278" y="361733"/>
            <a:chExt cx="6606248" cy="1164497"/>
          </a:xfrm>
        </xdr:grpSpPr>
        <xdr:sp>
          <xdr:nvSpPr>
            <xdr:cNvPr id="6" name="Shape 6"/>
            <xdr:cNvSpPr/>
          </xdr:nvSpPr>
          <xdr:spPr>
            <a:xfrm>
              <a:off x="16240278" y="361733"/>
              <a:ext cx="6606225" cy="1164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7" name="Shape 7"/>
            <xdr:cNvSpPr/>
          </xdr:nvSpPr>
          <xdr:spPr>
            <a:xfrm>
              <a:off x="16240278" y="361733"/>
              <a:ext cx="6606248" cy="1164497"/>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各加算に共通して必要な情報　入力セル</a:t>
              </a:r>
              <a:endParaRPr sz="1100"/>
            </a:p>
          </xdr:txBody>
        </xdr:sp>
        <xdr:sp>
          <xdr:nvSpPr>
            <xdr:cNvPr id="8" name="Shape 8"/>
            <xdr:cNvSpPr/>
          </xdr:nvSpPr>
          <xdr:spPr>
            <a:xfrm>
              <a:off x="16486889" y="1071075"/>
              <a:ext cx="331013" cy="164504"/>
            </a:xfrm>
            <a:prstGeom prst="rect">
              <a:avLst/>
            </a:prstGeom>
            <a:solidFill>
              <a:srgbClr val="FFFF66"/>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xdr:col>
      <xdr:colOff>0</xdr:colOff>
      <xdr:row>7</xdr:row>
      <xdr:rowOff>66675</xdr:rowOff>
    </xdr:from>
    <xdr:ext cx="10553700" cy="1400175"/>
    <xdr:sp>
      <xdr:nvSpPr>
        <xdr:cNvPr id="9" name="Shape 9"/>
        <xdr:cNvSpPr/>
      </xdr:nvSpPr>
      <xdr:spPr>
        <a:xfrm>
          <a:off x="73913" y="3084675"/>
          <a:ext cx="10544175" cy="1390650"/>
        </a:xfrm>
        <a:prstGeom prst="roundRect">
          <a:avLst>
            <a:gd fmla="val 0" name="adj"/>
          </a:avLst>
        </a:prstGeom>
        <a:solidFill>
          <a:schemeClr val="lt1"/>
        </a:solidFill>
        <a:ln cap="flat" cmpd="sng" w="127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sz="1100">
            <a:solidFill>
              <a:srgbClr val="000000"/>
            </a:solidFill>
          </a:endParaRPr>
        </a:p>
      </xdr:txBody>
    </xdr:sp>
    <xdr:clientData fLocksWithSheet="0"/>
  </xdr:oneCellAnchor>
  <xdr:oneCellAnchor>
    <xdr:from>
      <xdr:col>3</xdr:col>
      <xdr:colOff>161925</xdr:colOff>
      <xdr:row>8</xdr:row>
      <xdr:rowOff>85725</xdr:rowOff>
    </xdr:from>
    <xdr:ext cx="952500" cy="904875"/>
    <xdr:sp>
      <xdr:nvSpPr>
        <xdr:cNvPr id="10" name="Shape 10"/>
        <xdr:cNvSpPr/>
      </xdr:nvSpPr>
      <xdr:spPr>
        <a:xfrm>
          <a:off x="4884038" y="3337088"/>
          <a:ext cx="923925" cy="885825"/>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b="1" sz="1400"/>
        </a:p>
      </xdr:txBody>
    </xdr:sp>
    <xdr:clientData fLocksWithSheet="0"/>
  </xdr:oneCellAnchor>
  <xdr:oneCellAnchor>
    <xdr:from>
      <xdr:col>19</xdr:col>
      <xdr:colOff>0</xdr:colOff>
      <xdr:row>8</xdr:row>
      <xdr:rowOff>85725</xdr:rowOff>
    </xdr:from>
    <xdr:ext cx="1019175" cy="904875"/>
    <xdr:sp>
      <xdr:nvSpPr>
        <xdr:cNvPr id="11" name="Shape 11"/>
        <xdr:cNvSpPr/>
      </xdr:nvSpPr>
      <xdr:spPr>
        <a:xfrm>
          <a:off x="4845938" y="3337088"/>
          <a:ext cx="1000125" cy="885825"/>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様式</a:t>
          </a:r>
          <a:endParaRPr b="1" sz="1400"/>
        </a:p>
        <a:p>
          <a:pPr indent="0" lvl="0" marL="0" rtl="0" algn="l">
            <a:spcBef>
              <a:spcPts val="0"/>
            </a:spcBef>
            <a:spcAft>
              <a:spcPts val="0"/>
            </a:spcAft>
            <a:buNone/>
          </a:pPr>
          <a:r>
            <a:rPr b="1" lang="en-US" sz="1400">
              <a:solidFill>
                <a:schemeClr val="dk1"/>
              </a:solidFill>
              <a:latin typeface="Calibri"/>
              <a:ea typeface="Calibri"/>
              <a:cs typeface="Calibri"/>
              <a:sym typeface="Calibri"/>
            </a:rPr>
            <a:t> 2-2,2-3</a:t>
          </a:r>
          <a:endParaRPr sz="1400"/>
        </a:p>
      </xdr:txBody>
    </xdr:sp>
    <xdr:clientData fLocksWithSheet="0"/>
  </xdr:oneCellAnchor>
  <xdr:oneCellAnchor>
    <xdr:from>
      <xdr:col>25</xdr:col>
      <xdr:colOff>447675</xdr:colOff>
      <xdr:row>8</xdr:row>
      <xdr:rowOff>85725</xdr:rowOff>
    </xdr:from>
    <xdr:ext cx="1114425" cy="904875"/>
    <xdr:sp>
      <xdr:nvSpPr>
        <xdr:cNvPr id="12" name="Shape 12"/>
        <xdr:cNvSpPr/>
      </xdr:nvSpPr>
      <xdr:spPr>
        <a:xfrm>
          <a:off x="4803075" y="3337088"/>
          <a:ext cx="1085850" cy="885825"/>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a:t>
          </a:r>
          <a:endParaRPr b="1" sz="1400"/>
        </a:p>
        <a:p>
          <a:pPr indent="0" lvl="0" marL="0" rtl="0" algn="l">
            <a:spcBef>
              <a:spcPts val="0"/>
            </a:spcBef>
            <a:spcAft>
              <a:spcPts val="0"/>
            </a:spcAft>
            <a:buNone/>
          </a:pPr>
          <a:r>
            <a:rPr b="1" lang="en-US" sz="1400">
              <a:solidFill>
                <a:schemeClr val="dk1"/>
              </a:solidFill>
              <a:latin typeface="Calibri"/>
              <a:ea typeface="Calibri"/>
              <a:cs typeface="Calibri"/>
              <a:sym typeface="Calibri"/>
            </a:rPr>
            <a:t> 2-1</a:t>
          </a:r>
          <a:endParaRPr sz="1400"/>
        </a:p>
      </xdr:txBody>
    </xdr:sp>
    <xdr:clientData fLocksWithSheet="0"/>
  </xdr:oneCellAnchor>
  <xdr:oneCellAnchor>
    <xdr:from>
      <xdr:col>10</xdr:col>
      <xdr:colOff>57150</xdr:colOff>
      <xdr:row>9</xdr:row>
      <xdr:rowOff>104775</xdr:rowOff>
    </xdr:from>
    <xdr:ext cx="1314450" cy="304800"/>
    <xdr:sp>
      <xdr:nvSpPr>
        <xdr:cNvPr id="13" name="Shape 13"/>
        <xdr:cNvSpPr/>
      </xdr:nvSpPr>
      <xdr:spPr>
        <a:xfrm>
          <a:off x="4693538" y="3632363"/>
          <a:ext cx="1304925" cy="295275"/>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1</xdr:col>
      <xdr:colOff>0</xdr:colOff>
      <xdr:row>7</xdr:row>
      <xdr:rowOff>66675</xdr:rowOff>
    </xdr:from>
    <xdr:ext cx="1028700" cy="504825"/>
    <xdr:sp>
      <xdr:nvSpPr>
        <xdr:cNvPr id="14" name="Shape 14"/>
        <xdr:cNvSpPr/>
      </xdr:nvSpPr>
      <xdr:spPr>
        <a:xfrm>
          <a:off x="4845938" y="3537113"/>
          <a:ext cx="1000125" cy="485775"/>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ワークシート入力の流れ</a:t>
          </a:r>
          <a:endParaRPr sz="1400"/>
        </a:p>
      </xdr:txBody>
    </xdr:sp>
    <xdr:clientData fLocksWithSheet="0"/>
  </xdr:oneCellAnchor>
  <xdr:oneCellAnchor>
    <xdr:from>
      <xdr:col>24</xdr:col>
      <xdr:colOff>409575</xdr:colOff>
      <xdr:row>9</xdr:row>
      <xdr:rowOff>104775</xdr:rowOff>
    </xdr:from>
    <xdr:ext cx="1314450" cy="304800"/>
    <xdr:sp>
      <xdr:nvSpPr>
        <xdr:cNvPr id="15" name="Shape 15"/>
        <xdr:cNvSpPr/>
      </xdr:nvSpPr>
      <xdr:spPr>
        <a:xfrm>
          <a:off x="4693538" y="3632363"/>
          <a:ext cx="1304925" cy="295275"/>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10</xdr:col>
      <xdr:colOff>28575</xdr:colOff>
      <xdr:row>10</xdr:row>
      <xdr:rowOff>171450</xdr:rowOff>
    </xdr:from>
    <xdr:ext cx="981075" cy="295275"/>
    <xdr:sp>
      <xdr:nvSpPr>
        <xdr:cNvPr id="16" name="Shape 16"/>
        <xdr:cNvSpPr txBox="1"/>
      </xdr:nvSpPr>
      <xdr:spPr>
        <a:xfrm>
          <a:off x="4860225" y="3637125"/>
          <a:ext cx="971550" cy="2857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clientData fLocksWithSheet="0"/>
  </xdr:oneCellAnchor>
  <xdr:oneCellAnchor>
    <xdr:from>
      <xdr:col>24</xdr:col>
      <xdr:colOff>371475</xdr:colOff>
      <xdr:row>10</xdr:row>
      <xdr:rowOff>171450</xdr:rowOff>
    </xdr:from>
    <xdr:ext cx="1123950" cy="295275"/>
    <xdr:sp>
      <xdr:nvSpPr>
        <xdr:cNvPr id="17" name="Shape 17"/>
        <xdr:cNvSpPr txBox="1"/>
      </xdr:nvSpPr>
      <xdr:spPr>
        <a:xfrm>
          <a:off x="4788788" y="3637125"/>
          <a:ext cx="1114425" cy="2857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clientData fLocksWithSheet="0"/>
  </xdr:oneCellAnchor>
  <xdr:oneCellAnchor>
    <xdr:from>
      <xdr:col>3</xdr:col>
      <xdr:colOff>114300</xdr:colOff>
      <xdr:row>8</xdr:row>
      <xdr:rowOff>161925</xdr:rowOff>
    </xdr:from>
    <xdr:ext cx="1028700" cy="733425"/>
    <xdr:sp>
      <xdr:nvSpPr>
        <xdr:cNvPr id="18" name="Shape 18"/>
        <xdr:cNvSpPr txBox="1"/>
      </xdr:nvSpPr>
      <xdr:spPr>
        <a:xfrm>
          <a:off x="4836413" y="3418050"/>
          <a:ext cx="1019175" cy="7239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基本情報</a:t>
          </a:r>
          <a:endParaRPr sz="1400"/>
        </a:p>
        <a:p>
          <a:pPr indent="0" lvl="0" marL="0" rtl="0" algn="l">
            <a:spcBef>
              <a:spcPts val="0"/>
            </a:spcBef>
            <a:spcAft>
              <a:spcPts val="0"/>
            </a:spcAft>
            <a:buNone/>
          </a:pPr>
          <a:r>
            <a:rPr b="1" lang="en-US" sz="1400">
              <a:solidFill>
                <a:schemeClr val="dk1"/>
              </a:solidFill>
              <a:latin typeface="Calibri"/>
              <a:ea typeface="Calibri"/>
              <a:cs typeface="Calibri"/>
              <a:sym typeface="Calibri"/>
            </a:rPr>
            <a:t> 入力シート</a:t>
          </a:r>
          <a:endParaRPr sz="1400"/>
        </a:p>
      </xdr:txBody>
    </xdr:sp>
    <xdr:clientData fLocksWithSheet="0"/>
  </xdr:oneCellAnchor>
  <xdr:oneCellAnchor>
    <xdr:from>
      <xdr:col>9</xdr:col>
      <xdr:colOff>95250</xdr:colOff>
      <xdr:row>7</xdr:row>
      <xdr:rowOff>171450</xdr:rowOff>
    </xdr:from>
    <xdr:ext cx="733425" cy="361950"/>
    <xdr:sp>
      <xdr:nvSpPr>
        <xdr:cNvPr id="19" name="Shape 19"/>
        <xdr:cNvSpPr/>
      </xdr:nvSpPr>
      <xdr:spPr>
        <a:xfrm>
          <a:off x="4984050" y="3603788"/>
          <a:ext cx="723900" cy="352425"/>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10</xdr:col>
      <xdr:colOff>19050</xdr:colOff>
      <xdr:row>7</xdr:row>
      <xdr:rowOff>161925</xdr:rowOff>
    </xdr:from>
    <xdr:ext cx="714375" cy="400050"/>
    <xdr:sp>
      <xdr:nvSpPr>
        <xdr:cNvPr id="20" name="Shape 20"/>
        <xdr:cNvSpPr txBox="1"/>
      </xdr:nvSpPr>
      <xdr:spPr>
        <a:xfrm>
          <a:off x="4993575" y="3584738"/>
          <a:ext cx="704850" cy="390525"/>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紙の場合</a:t>
          </a:r>
          <a:endParaRPr b="1" sz="8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提出不要</a:t>
          </a:r>
          <a:endParaRPr b="1" sz="800"/>
        </a:p>
      </xdr:txBody>
    </xdr:sp>
    <xdr:clientData fLocksWithSheet="0"/>
  </xdr:oneCellAnchor>
  <xdr:oneCellAnchor>
    <xdr:from>
      <xdr:col>22</xdr:col>
      <xdr:colOff>523875</xdr:colOff>
      <xdr:row>7</xdr:row>
      <xdr:rowOff>152400</xdr:rowOff>
    </xdr:from>
    <xdr:ext cx="561975" cy="180975"/>
    <xdr:sp>
      <xdr:nvSpPr>
        <xdr:cNvPr id="21" name="Shape 21"/>
        <xdr:cNvSpPr/>
      </xdr:nvSpPr>
      <xdr:spPr>
        <a:xfrm>
          <a:off x="5069775" y="3694275"/>
          <a:ext cx="552450" cy="171450"/>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22</xdr:col>
      <xdr:colOff>609600</xdr:colOff>
      <xdr:row>7</xdr:row>
      <xdr:rowOff>133350</xdr:rowOff>
    </xdr:from>
    <xdr:ext cx="533400" cy="247650"/>
    <xdr:sp>
      <xdr:nvSpPr>
        <xdr:cNvPr id="22" name="Shape 22"/>
        <xdr:cNvSpPr txBox="1"/>
      </xdr:nvSpPr>
      <xdr:spPr>
        <a:xfrm>
          <a:off x="5084063" y="3656175"/>
          <a:ext cx="523875" cy="24765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clientData fLocksWithSheet="0"/>
  </xdr:oneCellAnchor>
  <xdr:oneCellAnchor>
    <xdr:from>
      <xdr:col>25</xdr:col>
      <xdr:colOff>1590675</xdr:colOff>
      <xdr:row>7</xdr:row>
      <xdr:rowOff>152400</xdr:rowOff>
    </xdr:from>
    <xdr:ext cx="476250" cy="180975"/>
    <xdr:sp>
      <xdr:nvSpPr>
        <xdr:cNvPr id="23" name="Shape 23"/>
        <xdr:cNvSpPr/>
      </xdr:nvSpPr>
      <xdr:spPr>
        <a:xfrm>
          <a:off x="5112638" y="3694275"/>
          <a:ext cx="466725" cy="171450"/>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26</xdr:col>
      <xdr:colOff>9525</xdr:colOff>
      <xdr:row>7</xdr:row>
      <xdr:rowOff>133350</xdr:rowOff>
    </xdr:from>
    <xdr:ext cx="647700" cy="247650"/>
    <xdr:sp>
      <xdr:nvSpPr>
        <xdr:cNvPr id="24" name="Shape 24"/>
        <xdr:cNvSpPr txBox="1"/>
      </xdr:nvSpPr>
      <xdr:spPr>
        <a:xfrm>
          <a:off x="5026913" y="3656175"/>
          <a:ext cx="638175" cy="24765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clientData fLocksWithSheet="0"/>
  </xdr:oneCellAnchor>
  <xdr:oneCellAnchor>
    <xdr:from>
      <xdr:col>27</xdr:col>
      <xdr:colOff>47625</xdr:colOff>
      <xdr:row>0</xdr:row>
      <xdr:rowOff>38100</xdr:rowOff>
    </xdr:from>
    <xdr:ext cx="1676400" cy="438150"/>
    <xdr:sp>
      <xdr:nvSpPr>
        <xdr:cNvPr id="25" name="Shape 25"/>
        <xdr:cNvSpPr txBox="1"/>
      </xdr:nvSpPr>
      <xdr:spPr>
        <a:xfrm>
          <a:off x="4522088" y="3575213"/>
          <a:ext cx="1647825" cy="409575"/>
        </a:xfrm>
        <a:prstGeom prst="rect">
          <a:avLst/>
        </a:prstGeom>
        <a:solidFill>
          <a:schemeClr val="lt1"/>
        </a:solidFill>
        <a:ln cap="flat" cmpd="sng" w="28575">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400">
              <a:solidFill>
                <a:srgbClr val="FF0000"/>
              </a:solidFill>
              <a:latin typeface="Meiryo"/>
              <a:ea typeface="Meiryo"/>
              <a:cs typeface="Meiryo"/>
              <a:sym typeface="Meiryo"/>
            </a:rPr>
            <a:t>令和６年度計画書</a:t>
          </a:r>
          <a:endParaRPr sz="1400"/>
        </a:p>
      </xdr:txBody>
    </xdr:sp>
    <xdr:clientData fLocksWithSheet="0"/>
  </xdr:oneCellAnchor>
  <xdr:oneCellAnchor>
    <xdr:from>
      <xdr:col>23</xdr:col>
      <xdr:colOff>647700</xdr:colOff>
      <xdr:row>8</xdr:row>
      <xdr:rowOff>85725</xdr:rowOff>
    </xdr:from>
    <xdr:ext cx="1114425" cy="904875"/>
    <xdr:sp>
      <xdr:nvSpPr>
        <xdr:cNvPr id="26" name="Shape 26"/>
        <xdr:cNvSpPr/>
      </xdr:nvSpPr>
      <xdr:spPr>
        <a:xfrm>
          <a:off x="4803075" y="3337088"/>
          <a:ext cx="1085850" cy="885825"/>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様式</a:t>
          </a:r>
          <a:endParaRPr b="1" sz="1400"/>
        </a:p>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2-4</a:t>
          </a:r>
          <a:endParaRPr sz="1400"/>
        </a:p>
      </xdr:txBody>
    </xdr:sp>
    <xdr:clientData fLocksWithSheet="0"/>
  </xdr:oneCellAnchor>
  <xdr:oneCellAnchor>
    <xdr:from>
      <xdr:col>23</xdr:col>
      <xdr:colOff>1819275</xdr:colOff>
      <xdr:row>7</xdr:row>
      <xdr:rowOff>133350</xdr:rowOff>
    </xdr:from>
    <xdr:ext cx="447675" cy="381000"/>
    <xdr:sp>
      <xdr:nvSpPr>
        <xdr:cNvPr id="27" name="Shape 27"/>
        <xdr:cNvSpPr/>
      </xdr:nvSpPr>
      <xdr:spPr>
        <a:xfrm>
          <a:off x="5126925" y="3594263"/>
          <a:ext cx="438150" cy="371475"/>
        </a:xfrm>
        <a:prstGeom prst="wedgeEllipseCallout">
          <a:avLst>
            <a:gd fmla="val -51400" name="adj1"/>
            <a:gd fmla="val 41016"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23</xdr:col>
      <xdr:colOff>1866900</xdr:colOff>
      <xdr:row>7</xdr:row>
      <xdr:rowOff>133350</xdr:rowOff>
    </xdr:from>
    <xdr:ext cx="419100" cy="390525"/>
    <xdr:sp>
      <xdr:nvSpPr>
        <xdr:cNvPr id="28" name="Shape 28"/>
        <xdr:cNvSpPr txBox="1"/>
      </xdr:nvSpPr>
      <xdr:spPr>
        <a:xfrm>
          <a:off x="5141213" y="3589500"/>
          <a:ext cx="409575" cy="38100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必要に応じて提出</a:t>
          </a:r>
          <a:endParaRPr b="1" sz="800"/>
        </a:p>
        <a:p>
          <a:pPr indent="0" lvl="0" marL="0" rtl="0" algn="l">
            <a:spcBef>
              <a:spcPts val="0"/>
            </a:spcBef>
            <a:spcAft>
              <a:spcPts val="0"/>
            </a:spcAft>
            <a:buNone/>
          </a:pPr>
          <a:r>
            <a:t/>
          </a:r>
          <a:endParaRPr b="1" sz="800"/>
        </a:p>
      </xdr:txBody>
    </xdr:sp>
    <xdr:clientData fLocksWithSheet="0"/>
  </xdr:oneCellAnchor>
  <xdr:oneCellAnchor>
    <xdr:from>
      <xdr:col>22</xdr:col>
      <xdr:colOff>885825</xdr:colOff>
      <xdr:row>9</xdr:row>
      <xdr:rowOff>28575</xdr:rowOff>
    </xdr:from>
    <xdr:ext cx="257175" cy="381000"/>
    <xdr:sp>
      <xdr:nvSpPr>
        <xdr:cNvPr id="29" name="Shape 29"/>
        <xdr:cNvSpPr/>
      </xdr:nvSpPr>
      <xdr:spPr>
        <a:xfrm>
          <a:off x="5222175" y="3594263"/>
          <a:ext cx="247650" cy="371475"/>
        </a:xfrm>
        <a:prstGeom prst="plus">
          <a:avLst>
            <a:gd fmla="val 36111" name="adj"/>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9</xdr:col>
      <xdr:colOff>28575</xdr:colOff>
      <xdr:row>16</xdr:row>
      <xdr:rowOff>152400</xdr:rowOff>
    </xdr:from>
    <xdr:ext cx="4029075" cy="19335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55</xdr:col>
      <xdr:colOff>47625</xdr:colOff>
      <xdr:row>0</xdr:row>
      <xdr:rowOff>180975</xdr:rowOff>
    </xdr:from>
    <xdr:ext cx="4010025" cy="1181100"/>
    <xdr:grpSp>
      <xdr:nvGrpSpPr>
        <xdr:cNvPr id="2" name="Shape 2"/>
        <xdr:cNvGrpSpPr/>
      </xdr:nvGrpSpPr>
      <xdr:grpSpPr>
        <a:xfrm>
          <a:off x="3340988" y="3189450"/>
          <a:ext cx="4010025" cy="1181100"/>
          <a:chOff x="3340988" y="3189450"/>
          <a:chExt cx="4010025" cy="1181100"/>
        </a:xfrm>
      </xdr:grpSpPr>
      <xdr:grpSp>
        <xdr:nvGrpSpPr>
          <xdr:cNvPr id="30" name="Shape 30"/>
          <xdr:cNvGrpSpPr/>
        </xdr:nvGrpSpPr>
        <xdr:grpSpPr>
          <a:xfrm>
            <a:off x="3340988" y="3189450"/>
            <a:ext cx="4010025" cy="1181100"/>
            <a:chOff x="7796192" y="349906"/>
            <a:chExt cx="4238927" cy="994568"/>
          </a:xfrm>
        </xdr:grpSpPr>
        <xdr:sp>
          <xdr:nvSpPr>
            <xdr:cNvPr id="6" name="Shape 6"/>
            <xdr:cNvSpPr/>
          </xdr:nvSpPr>
          <xdr:spPr>
            <a:xfrm>
              <a:off x="7796192" y="349906"/>
              <a:ext cx="4238925" cy="9945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1" name="Shape 31"/>
            <xdr:cNvSpPr/>
          </xdr:nvSpPr>
          <xdr:spPr>
            <a:xfrm>
              <a:off x="7796192" y="349906"/>
              <a:ext cx="4238927" cy="994568"/>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各加算の算定に共通して必要な情報　入力セル</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旧ベースアップ等加算の算定に必要な情報　入力セル</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新加算の算定に必要な情報　入力セル</a:t>
              </a:r>
              <a:endParaRPr sz="1100"/>
            </a:p>
          </xdr:txBody>
        </xdr:sp>
        <xdr:sp>
          <xdr:nvSpPr>
            <xdr:cNvPr id="32" name="Shape 32"/>
            <xdr:cNvSpPr/>
          </xdr:nvSpPr>
          <xdr:spPr>
            <a:xfrm>
              <a:off x="7943384" y="815513"/>
              <a:ext cx="288000" cy="97899"/>
            </a:xfrm>
            <a:prstGeom prst="rect">
              <a:avLst/>
            </a:prstGeom>
            <a:solidFill>
              <a:srgbClr val="FFF2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sp>
          <xdr:nvSpPr>
            <xdr:cNvPr id="33" name="Shape 33"/>
            <xdr:cNvSpPr/>
          </xdr:nvSpPr>
          <xdr:spPr>
            <a:xfrm>
              <a:off x="7943384" y="978887"/>
              <a:ext cx="288000" cy="97899"/>
            </a:xfrm>
            <a:prstGeom prst="rect">
              <a:avLst/>
            </a:prstGeom>
            <a:solidFill>
              <a:srgbClr val="FFFF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sp>
          <xdr:nvSpPr>
            <xdr:cNvPr id="34" name="Shape 34"/>
            <xdr:cNvSpPr/>
          </xdr:nvSpPr>
          <xdr:spPr>
            <a:xfrm>
              <a:off x="7943384" y="1141872"/>
              <a:ext cx="288000" cy="97899"/>
            </a:xfrm>
            <a:prstGeom prst="rect">
              <a:avLst/>
            </a:prstGeom>
            <a:solidFill>
              <a:srgbClr val="FEE5F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xdr:col>
      <xdr:colOff>47625</xdr:colOff>
      <xdr:row>72</xdr:row>
      <xdr:rowOff>57150</xdr:rowOff>
    </xdr:from>
    <xdr:ext cx="57150" cy="3009900"/>
    <xdr:sp>
      <xdr:nvSpPr>
        <xdr:cNvPr id="35" name="Shape 35"/>
        <xdr:cNvSpPr/>
      </xdr:nvSpPr>
      <xdr:spPr>
        <a:xfrm>
          <a:off x="5326950" y="2284575"/>
          <a:ext cx="38100" cy="2990850"/>
        </a:xfrm>
        <a:prstGeom prst="leftBracket">
          <a:avLst>
            <a:gd fmla="val 8333" name="adj"/>
          </a:avLst>
        </a:prstGeom>
        <a:noFill/>
        <a:ln cap="flat" cmpd="sng" w="1905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66675</xdr:colOff>
      <xdr:row>96</xdr:row>
      <xdr:rowOff>85725</xdr:rowOff>
    </xdr:from>
    <xdr:ext cx="57150" cy="4286250"/>
    <xdr:sp>
      <xdr:nvSpPr>
        <xdr:cNvPr id="36" name="Shape 36"/>
        <xdr:cNvSpPr/>
      </xdr:nvSpPr>
      <xdr:spPr>
        <a:xfrm>
          <a:off x="5326950" y="1646400"/>
          <a:ext cx="38100" cy="4267200"/>
        </a:xfrm>
        <a:prstGeom prst="leftBracket">
          <a:avLst>
            <a:gd fmla="val 8333" name="adj"/>
          </a:avLst>
        </a:prstGeom>
        <a:noFill/>
        <a:ln cap="flat" cmpd="sng" w="1905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85725</xdr:colOff>
      <xdr:row>134</xdr:row>
      <xdr:rowOff>9525</xdr:rowOff>
    </xdr:from>
    <xdr:ext cx="76200" cy="866775"/>
    <xdr:sp>
      <xdr:nvSpPr>
        <xdr:cNvPr id="37" name="Shape 37"/>
        <xdr:cNvSpPr/>
      </xdr:nvSpPr>
      <xdr:spPr>
        <a:xfrm>
          <a:off x="5312663" y="3351375"/>
          <a:ext cx="66675" cy="857250"/>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152400</xdr:colOff>
      <xdr:row>17</xdr:row>
      <xdr:rowOff>85725</xdr:rowOff>
    </xdr:from>
    <xdr:ext cx="352425" cy="190500"/>
    <xdr:sp>
      <xdr:nvSpPr>
        <xdr:cNvPr id="38" name="Shape 38"/>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15</xdr:col>
      <xdr:colOff>152400</xdr:colOff>
      <xdr:row>18</xdr:row>
      <xdr:rowOff>66675</xdr:rowOff>
    </xdr:from>
    <xdr:ext cx="352425" cy="190500"/>
    <xdr:sp>
      <xdr:nvSpPr>
        <xdr:cNvPr id="39" name="Shape 39"/>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15</xdr:col>
      <xdr:colOff>152400</xdr:colOff>
      <xdr:row>19</xdr:row>
      <xdr:rowOff>95250</xdr:rowOff>
    </xdr:from>
    <xdr:ext cx="352425" cy="190500"/>
    <xdr:sp>
      <xdr:nvSpPr>
        <xdr:cNvPr id="40" name="Shape 40"/>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15</xdr:col>
      <xdr:colOff>152400</xdr:colOff>
      <xdr:row>20</xdr:row>
      <xdr:rowOff>76200</xdr:rowOff>
    </xdr:from>
    <xdr:ext cx="352425" cy="190500"/>
    <xdr:sp>
      <xdr:nvSpPr>
        <xdr:cNvPr id="41" name="Shape 41"/>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15</xdr:col>
      <xdr:colOff>152400</xdr:colOff>
      <xdr:row>21</xdr:row>
      <xdr:rowOff>104775</xdr:rowOff>
    </xdr:from>
    <xdr:ext cx="352425" cy="190500"/>
    <xdr:sp>
      <xdr:nvSpPr>
        <xdr:cNvPr id="42" name="Shape 42"/>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15</xdr:col>
      <xdr:colOff>152400</xdr:colOff>
      <xdr:row>24</xdr:row>
      <xdr:rowOff>66675</xdr:rowOff>
    </xdr:from>
    <xdr:ext cx="352425" cy="190500"/>
    <xdr:sp>
      <xdr:nvSpPr>
        <xdr:cNvPr id="43" name="Shape 43"/>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oneCellAnchor>
    <xdr:from>
      <xdr:col>15</xdr:col>
      <xdr:colOff>152400</xdr:colOff>
      <xdr:row>26</xdr:row>
      <xdr:rowOff>76200</xdr:rowOff>
    </xdr:from>
    <xdr:ext cx="352425" cy="190500"/>
    <xdr:sp>
      <xdr:nvSpPr>
        <xdr:cNvPr id="44" name="Shape 44"/>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(h)</a:t>
          </a:r>
          <a:endParaRPr sz="900">
            <a:latin typeface="Calibri"/>
            <a:ea typeface="Calibri"/>
            <a:cs typeface="Calibri"/>
            <a:sym typeface="Calibri"/>
          </a:endParaRPr>
        </a:p>
      </xdr:txBody>
    </xdr:sp>
    <xdr:clientData fLocksWithSheet="0"/>
  </xdr:oneCellAnchor>
  <xdr:oneCellAnchor>
    <xdr:from>
      <xdr:col>15</xdr:col>
      <xdr:colOff>152400</xdr:colOff>
      <xdr:row>25</xdr:row>
      <xdr:rowOff>152400</xdr:rowOff>
    </xdr:from>
    <xdr:ext cx="352425" cy="190500"/>
    <xdr:sp>
      <xdr:nvSpPr>
        <xdr:cNvPr id="45" name="Shape 45"/>
        <xdr:cNvSpPr txBox="1"/>
      </xdr:nvSpPr>
      <xdr:spPr>
        <a:xfrm>
          <a:off x="5174550" y="3689513"/>
          <a:ext cx="34290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15</xdr:col>
      <xdr:colOff>161925</xdr:colOff>
      <xdr:row>27</xdr:row>
      <xdr:rowOff>0</xdr:rowOff>
    </xdr:from>
    <xdr:ext cx="333375" cy="190500"/>
    <xdr:sp>
      <xdr:nvSpPr>
        <xdr:cNvPr id="46" name="Shape 46"/>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38</xdr:col>
      <xdr:colOff>152400</xdr:colOff>
      <xdr:row>0</xdr:row>
      <xdr:rowOff>161925</xdr:rowOff>
    </xdr:from>
    <xdr:ext cx="6067425" cy="3571875"/>
    <xdr:grpSp>
      <xdr:nvGrpSpPr>
        <xdr:cNvPr id="2" name="Shape 2"/>
        <xdr:cNvGrpSpPr/>
      </xdr:nvGrpSpPr>
      <xdr:grpSpPr>
        <a:xfrm>
          <a:off x="2312288" y="1994063"/>
          <a:ext cx="6067425" cy="3571875"/>
          <a:chOff x="2312288" y="1994063"/>
          <a:chExt cx="6067425" cy="3571875"/>
        </a:xfrm>
      </xdr:grpSpPr>
      <xdr:grpSp>
        <xdr:nvGrpSpPr>
          <xdr:cNvPr id="47" name="Shape 47"/>
          <xdr:cNvGrpSpPr/>
        </xdr:nvGrpSpPr>
        <xdr:grpSpPr>
          <a:xfrm>
            <a:off x="2312288" y="1994063"/>
            <a:ext cx="6067425" cy="3571875"/>
            <a:chOff x="7721063" y="113367"/>
            <a:chExt cx="7665428" cy="4182529"/>
          </a:xfrm>
        </xdr:grpSpPr>
        <xdr:sp>
          <xdr:nvSpPr>
            <xdr:cNvPr id="6" name="Shape 6"/>
            <xdr:cNvSpPr/>
          </xdr:nvSpPr>
          <xdr:spPr>
            <a:xfrm>
              <a:off x="7721063" y="113367"/>
              <a:ext cx="7665425" cy="4182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48" name="Shape 48"/>
            <xdr:cNvSpPr/>
          </xdr:nvSpPr>
          <xdr:spPr>
            <a:xfrm>
              <a:off x="7721063" y="113367"/>
              <a:ext cx="7665428" cy="4182529"/>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のセルの入力は必須ではありませんが、可能な限り入力してください。</a:t>
              </a:r>
              <a:endParaRPr sz="1400"/>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先に「基本情報入力シート」「別紙様式２－２」および</a:t>
              </a:r>
              <a:r>
                <a:rPr b="1" lang="en-US" sz="1100">
                  <a:solidFill>
                    <a:schemeClr val="dk1"/>
                  </a:solidFill>
                  <a:latin typeface="Calibri"/>
                  <a:ea typeface="Calibri"/>
                  <a:cs typeface="Calibri"/>
                  <a:sym typeface="Calibri"/>
                </a:rPr>
                <a:t>「別紙様式２－３」</a:t>
              </a:r>
              <a:r>
                <a:rPr b="1" lang="en-US" sz="1100" u="none">
                  <a:solidFill>
                    <a:schemeClr val="dk1"/>
                  </a:solidFill>
                  <a:latin typeface="Calibri"/>
                  <a:ea typeface="Calibri"/>
                  <a:cs typeface="Calibri"/>
                  <a:sym typeface="Calibri"/>
                </a:rPr>
                <a:t>を完成させてください。</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（必要に応じて</a:t>
              </a:r>
              <a:r>
                <a:rPr b="1" lang="en-US" sz="1100">
                  <a:solidFill>
                    <a:schemeClr val="dk1"/>
                  </a:solidFill>
                  <a:latin typeface="Calibri"/>
                  <a:ea typeface="Calibri"/>
                  <a:cs typeface="Calibri"/>
                  <a:sym typeface="Calibri"/>
                </a:rPr>
                <a:t>「別紙様式２－４」も記入</a:t>
              </a:r>
              <a:r>
                <a:rPr b="1" lang="en-US" sz="1200" u="none">
                  <a:solidFill>
                    <a:schemeClr val="dk1"/>
                  </a:solidFill>
                  <a:latin typeface="Calibri"/>
                  <a:ea typeface="Calibri"/>
                  <a:cs typeface="Calibri"/>
                  <a:sym typeface="Calibri"/>
                </a:rPr>
                <a:t>）</a:t>
              </a:r>
              <a:endParaRPr b="1" sz="12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 「別紙様式２－２」から「別紙様式２－４」までの記入内容に応じて、入力が不要な欄が非表示になります。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未入力の欄があります。修正してください。グレー色のセルの「○」「×」および空欄は、要件には影響しません。</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a:solidFill>
                    <a:schemeClr val="dk1"/>
                  </a:solidFill>
                  <a:latin typeface="Calibri"/>
                  <a:ea typeface="Calibri"/>
                  <a:cs typeface="Calibri"/>
                  <a:sym typeface="Calibri"/>
                </a:rPr>
                <a:t>本処遇改善計画書に記載された金額は見込額であり、提出後の運営状況（利用者数等）、</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　　人員配置状況（職員数等）その他の事由により変動があっても差し支えありません。</a:t>
              </a:r>
              <a:endParaRPr b="1" sz="1100"/>
            </a:p>
          </xdr:txBody>
        </xdr:sp>
        <xdr:sp>
          <xdr:nvSpPr>
            <xdr:cNvPr id="49" name="Shape 49"/>
            <xdr:cNvSpPr/>
          </xdr:nvSpPr>
          <xdr:spPr>
            <a:xfrm>
              <a:off x="9255687" y="631286"/>
              <a:ext cx="717603" cy="204914"/>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sp>
          <xdr:nvSpPr>
            <xdr:cNvPr id="50" name="Shape 50"/>
            <xdr:cNvSpPr/>
          </xdr:nvSpPr>
          <xdr:spPr>
            <a:xfrm>
              <a:off x="10086609" y="631286"/>
              <a:ext cx="717603" cy="204914"/>
            </a:xfrm>
            <a:prstGeom prst="rect">
              <a:avLst/>
            </a:prstGeom>
            <a:solidFill>
              <a:srgbClr val="FFFF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marR="0" rtl="0" algn="ctr">
                <a:lnSpc>
                  <a:spcPct val="100000"/>
                </a:lnSpc>
                <a:spcBef>
                  <a:spcPts val="0"/>
                </a:spcBef>
                <a:spcAft>
                  <a:spcPts val="0"/>
                </a:spcAft>
                <a:buSzPts val="1100"/>
                <a:buFont typeface="Calibri"/>
                <a:buNone/>
              </a:pPr>
              <a:r>
                <a:rPr b="1" lang="en-US" sz="1100">
                  <a:latin typeface="Calibri"/>
                  <a:ea typeface="Calibri"/>
                  <a:cs typeface="Calibri"/>
                  <a:sym typeface="Calibri"/>
                </a:rPr>
                <a:t>黄色</a:t>
              </a:r>
              <a:endParaRPr sz="900"/>
            </a:p>
          </xdr:txBody>
        </xdr:sp>
        <xdr:sp>
          <xdr:nvSpPr>
            <xdr:cNvPr id="51" name="Shape 51"/>
            <xdr:cNvSpPr/>
          </xdr:nvSpPr>
          <xdr:spPr>
            <a:xfrm>
              <a:off x="10936870" y="631286"/>
              <a:ext cx="717603" cy="204914"/>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marR="0" rtl="0" algn="ctr">
                <a:lnSpc>
                  <a:spcPct val="100000"/>
                </a:lnSpc>
                <a:spcBef>
                  <a:spcPts val="0"/>
                </a:spcBef>
                <a:spcAft>
                  <a:spcPts val="0"/>
                </a:spcAft>
                <a:buSzPts val="1100"/>
                <a:buFont typeface="Calibri"/>
                <a:buNone/>
              </a:pPr>
              <a:r>
                <a:rPr b="1" lang="en-US" sz="1100">
                  <a:latin typeface="Calibri"/>
                  <a:ea typeface="Calibri"/>
                  <a:cs typeface="Calibri"/>
                  <a:sym typeface="Calibri"/>
                </a:rPr>
                <a:t>ピンク色</a:t>
              </a:r>
              <a:endParaRPr sz="900"/>
            </a:p>
          </xdr:txBody>
        </xdr:sp>
        <xdr:sp>
          <xdr:nvSpPr>
            <xdr:cNvPr id="52" name="Shape 52"/>
            <xdr:cNvSpPr/>
          </xdr:nvSpPr>
          <xdr:spPr>
            <a:xfrm>
              <a:off x="7972333" y="3239564"/>
              <a:ext cx="216971"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53" name="Shape 53"/>
            <xdr:cNvSpPr/>
          </xdr:nvSpPr>
          <xdr:spPr>
            <a:xfrm>
              <a:off x="9453338" y="3239564"/>
              <a:ext cx="214657"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54" name="Shape 54"/>
            <xdr:cNvSpPr/>
          </xdr:nvSpPr>
          <xdr:spPr>
            <a:xfrm>
              <a:off x="12976793" y="3239564"/>
              <a:ext cx="216971"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55" name="Shape 55"/>
            <xdr:cNvSpPr/>
          </xdr:nvSpPr>
          <xdr:spPr>
            <a:xfrm>
              <a:off x="13268765" y="3239564"/>
              <a:ext cx="215814"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050"/>
            </a:p>
          </xdr:txBody>
        </xdr:sp>
        <xdr:sp>
          <xdr:nvSpPr>
            <xdr:cNvPr id="56" name="Shape 56"/>
            <xdr:cNvSpPr txBox="1"/>
          </xdr:nvSpPr>
          <xdr:spPr>
            <a:xfrm>
              <a:off x="8184365" y="3247222"/>
              <a:ext cx="1072529" cy="29124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sp>
          <xdr:nvSpPr>
            <xdr:cNvPr id="57" name="Shape 57"/>
            <xdr:cNvSpPr txBox="1"/>
          </xdr:nvSpPr>
          <xdr:spPr>
            <a:xfrm>
              <a:off x="9655343" y="3247222"/>
              <a:ext cx="2777683" cy="29124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sp>
          <xdr:nvSpPr>
            <xdr:cNvPr id="58" name="Shape 58"/>
            <xdr:cNvSpPr txBox="1"/>
          </xdr:nvSpPr>
          <xdr:spPr>
            <a:xfrm>
              <a:off x="13502781" y="3247220"/>
              <a:ext cx="1414795" cy="29124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sp>
          <xdr:nvSpPr>
            <xdr:cNvPr id="59" name="Shape 59"/>
            <xdr:cNvSpPr/>
          </xdr:nvSpPr>
          <xdr:spPr>
            <a:xfrm>
              <a:off x="12666918" y="3239564"/>
              <a:ext cx="216971"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sz="1400"/>
            </a:p>
          </xdr:txBody>
        </xdr:sp>
        <xdr:sp>
          <xdr:nvSpPr>
            <xdr:cNvPr id="60" name="Shape 60"/>
            <xdr:cNvSpPr/>
          </xdr:nvSpPr>
          <xdr:spPr>
            <a:xfrm>
              <a:off x="7991743" y="1281024"/>
              <a:ext cx="717602" cy="204914"/>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グレー色</a:t>
              </a:r>
              <a:endParaRPr sz="1400"/>
            </a:p>
          </xdr:txBody>
        </xdr:sp>
      </xdr:grpSp>
    </xdr:grpSp>
    <xdr:clientData fLocksWithSheet="0"/>
  </xdr:oneCellAnchor>
  <xdr:oneCellAnchor>
    <xdr:from>
      <xdr:col>47</xdr:col>
      <xdr:colOff>390525</xdr:colOff>
      <xdr:row>13</xdr:row>
      <xdr:rowOff>9525</xdr:rowOff>
    </xdr:from>
    <xdr:ext cx="161925" cy="247650"/>
    <xdr:sp>
      <xdr:nvSpPr>
        <xdr:cNvPr id="61" name="Shape 61"/>
        <xdr:cNvSpPr/>
      </xdr:nvSpPr>
      <xdr:spPr>
        <a:xfrm>
          <a:off x="5269800" y="3660938"/>
          <a:ext cx="152400" cy="238125"/>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38</xdr:col>
      <xdr:colOff>257175</xdr:colOff>
      <xdr:row>1</xdr:row>
      <xdr:rowOff>104775</xdr:rowOff>
    </xdr:from>
    <xdr:ext cx="4171950" cy="1104900"/>
    <xdr:grpSp>
      <xdr:nvGrpSpPr>
        <xdr:cNvPr id="2" name="Shape 2"/>
        <xdr:cNvGrpSpPr/>
      </xdr:nvGrpSpPr>
      <xdr:grpSpPr>
        <a:xfrm>
          <a:off x="3260025" y="3227550"/>
          <a:ext cx="4171950" cy="1104900"/>
          <a:chOff x="3260025" y="3227550"/>
          <a:chExt cx="4171950" cy="1104900"/>
        </a:xfrm>
      </xdr:grpSpPr>
      <xdr:grpSp>
        <xdr:nvGrpSpPr>
          <xdr:cNvPr id="62" name="Shape 62"/>
          <xdr:cNvGrpSpPr/>
        </xdr:nvGrpSpPr>
        <xdr:grpSpPr>
          <a:xfrm>
            <a:off x="3260025" y="3227550"/>
            <a:ext cx="4171950" cy="1104900"/>
            <a:chOff x="26898601" y="315132"/>
            <a:chExt cx="4611713" cy="1373029"/>
          </a:xfrm>
        </xdr:grpSpPr>
        <xdr:sp>
          <xdr:nvSpPr>
            <xdr:cNvPr id="6" name="Shape 6"/>
            <xdr:cNvSpPr/>
          </xdr:nvSpPr>
          <xdr:spPr>
            <a:xfrm>
              <a:off x="26898601" y="315132"/>
              <a:ext cx="4611700" cy="13730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3" name="Shape 63"/>
            <xdr:cNvSpPr/>
          </xdr:nvSpPr>
          <xdr:spPr>
            <a:xfrm>
              <a:off x="26898601" y="315132"/>
              <a:ext cx="4611713" cy="1373029"/>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旧処遇改善加算の算定に必要な情報　入力セル</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旧特定加算の算定に必要な情報　入力セル</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旧ベースアップ等加算の算定に必要な情報　入力セル</a:t>
              </a:r>
              <a:endParaRPr sz="1100">
                <a:solidFill>
                  <a:schemeClr val="dk1"/>
                </a:solidFill>
                <a:latin typeface="Calibri"/>
                <a:ea typeface="Calibri"/>
                <a:cs typeface="Calibri"/>
                <a:sym typeface="Calibri"/>
              </a:endParaRPr>
            </a:p>
            <a:p>
              <a:pPr indent="0" lvl="0" marL="0" rtl="0" algn="l">
                <a:spcBef>
                  <a:spcPts val="0"/>
                </a:spcBef>
                <a:spcAft>
                  <a:spcPts val="0"/>
                </a:spcAft>
                <a:buNone/>
              </a:pPr>
              <a:r>
                <a:t/>
              </a:r>
              <a:endParaRPr sz="1100"/>
            </a:p>
          </xdr:txBody>
        </xdr:sp>
        <xdr:sp>
          <xdr:nvSpPr>
            <xdr:cNvPr id="64" name="Shape 64"/>
            <xdr:cNvSpPr/>
          </xdr:nvSpPr>
          <xdr:spPr>
            <a:xfrm>
              <a:off x="27045194" y="1452922"/>
              <a:ext cx="317940" cy="143583"/>
            </a:xfrm>
            <a:prstGeom prst="rect">
              <a:avLst/>
            </a:prstGeom>
            <a:solidFill>
              <a:srgbClr val="FFFF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sp>
          <xdr:nvSpPr>
            <xdr:cNvPr id="65" name="Shape 65"/>
            <xdr:cNvSpPr/>
          </xdr:nvSpPr>
          <xdr:spPr>
            <a:xfrm>
              <a:off x="27045194" y="1214528"/>
              <a:ext cx="317940" cy="143583"/>
            </a:xfrm>
            <a:prstGeom prst="rect">
              <a:avLst/>
            </a:prstGeom>
            <a:solidFill>
              <a:srgbClr val="CCFFFF"/>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sp>
          <xdr:nvSpPr>
            <xdr:cNvPr id="66" name="Shape 66"/>
            <xdr:cNvSpPr/>
          </xdr:nvSpPr>
          <xdr:spPr>
            <a:xfrm>
              <a:off x="27045194" y="977822"/>
              <a:ext cx="317940" cy="143583"/>
            </a:xfrm>
            <a:prstGeom prst="rect">
              <a:avLst/>
            </a:prstGeom>
            <a:solidFill>
              <a:srgbClr val="CCFF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12</xdr:col>
      <xdr:colOff>400050</xdr:colOff>
      <xdr:row>1</xdr:row>
      <xdr:rowOff>114300</xdr:rowOff>
    </xdr:from>
    <xdr:ext cx="7467600" cy="1228725"/>
    <xdr:grpSp>
      <xdr:nvGrpSpPr>
        <xdr:cNvPr id="2" name="Shape 2"/>
        <xdr:cNvGrpSpPr/>
      </xdr:nvGrpSpPr>
      <xdr:grpSpPr>
        <a:xfrm>
          <a:off x="1612200" y="3165638"/>
          <a:ext cx="7467600" cy="1228725"/>
          <a:chOff x="1612200" y="3165638"/>
          <a:chExt cx="7467600" cy="1228725"/>
        </a:xfrm>
      </xdr:grpSpPr>
      <xdr:grpSp>
        <xdr:nvGrpSpPr>
          <xdr:cNvPr id="67" name="Shape 67"/>
          <xdr:cNvGrpSpPr/>
        </xdr:nvGrpSpPr>
        <xdr:grpSpPr>
          <a:xfrm>
            <a:off x="1612200" y="3165638"/>
            <a:ext cx="7467600" cy="1228725"/>
            <a:chOff x="12708085" y="674245"/>
            <a:chExt cx="8227356" cy="1399651"/>
          </a:xfrm>
        </xdr:grpSpPr>
        <xdr:sp>
          <xdr:nvSpPr>
            <xdr:cNvPr id="6" name="Shape 6"/>
            <xdr:cNvSpPr/>
          </xdr:nvSpPr>
          <xdr:spPr>
            <a:xfrm>
              <a:off x="12708085" y="674245"/>
              <a:ext cx="8227350" cy="13996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68" name="Shape 68"/>
            <xdr:cNvSpPr/>
          </xdr:nvSpPr>
          <xdr:spPr>
            <a:xfrm>
              <a:off x="12708085" y="674245"/>
              <a:ext cx="8227356" cy="1399651"/>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・記入箇所は色付きのセルだけです。</a:t>
              </a:r>
              <a:endParaRPr b="1" sz="1800"/>
            </a:p>
            <a:p>
              <a:pPr indent="0" lvl="0" marL="0" rtl="0" algn="l">
                <a:spcBef>
                  <a:spcPts val="0"/>
                </a:spcBef>
                <a:spcAft>
                  <a:spcPts val="0"/>
                </a:spcAft>
                <a:buNone/>
              </a:pPr>
              <a:r>
                <a:rPr b="1" lang="en-US" sz="1800" u="none">
                  <a:solidFill>
                    <a:schemeClr val="dk1"/>
                  </a:solidFill>
                  <a:latin typeface="Calibri"/>
                  <a:ea typeface="Calibri"/>
                  <a:cs typeface="Calibri"/>
                  <a:sym typeface="Calibri"/>
                </a:rPr>
                <a:t>   ・ 　　　　　　　　　　　　　　　　　　　   のセルには、原則として全て記入してください。</a:t>
              </a:r>
              <a:endParaRPr b="1" sz="1800" u="none"/>
            </a:p>
          </xdr:txBody>
        </xdr:sp>
        <xdr:grpSp>
          <xdr:nvGrpSpPr>
            <xdr:cNvPr id="69" name="Shape 69"/>
            <xdr:cNvGrpSpPr/>
          </xdr:nvGrpSpPr>
          <xdr:grpSpPr>
            <a:xfrm>
              <a:off x="13072719" y="1570088"/>
              <a:ext cx="2807557" cy="296573"/>
              <a:chOff x="13072719" y="1570088"/>
              <a:chExt cx="2807557" cy="296573"/>
            </a:xfrm>
          </xdr:grpSpPr>
          <xdr:sp>
            <xdr:nvSpPr>
              <xdr:cNvPr id="70" name="Shape 70"/>
              <xdr:cNvSpPr/>
            </xdr:nvSpPr>
            <xdr:spPr>
              <a:xfrm>
                <a:off x="13072719" y="1570088"/>
                <a:ext cx="864000" cy="288000"/>
              </a:xfrm>
              <a:prstGeom prst="rect">
                <a:avLst/>
              </a:prstGeom>
              <a:solidFill>
                <a:srgbClr val="CCFF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緑色</a:t>
                </a:r>
                <a:endParaRPr sz="1400"/>
              </a:p>
            </xdr:txBody>
          </xdr:sp>
          <xdr:sp>
            <xdr:nvSpPr>
              <xdr:cNvPr id="71" name="Shape 71"/>
              <xdr:cNvSpPr/>
            </xdr:nvSpPr>
            <xdr:spPr>
              <a:xfrm>
                <a:off x="14047618" y="1570088"/>
                <a:ext cx="864000" cy="288000"/>
              </a:xfrm>
              <a:prstGeom prst="rect">
                <a:avLst/>
              </a:prstGeom>
              <a:solidFill>
                <a:srgbClr val="CCFF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marR="0" rtl="0" algn="ctr">
                  <a:lnSpc>
                    <a:spcPct val="100000"/>
                  </a:lnSpc>
                  <a:spcBef>
                    <a:spcPts val="0"/>
                  </a:spcBef>
                  <a:spcAft>
                    <a:spcPts val="0"/>
                  </a:spcAft>
                  <a:buSzPts val="1800"/>
                  <a:buFont typeface="Calibri"/>
                  <a:buNone/>
                </a:pPr>
                <a:r>
                  <a:rPr b="1" lang="en-US" sz="1800">
                    <a:latin typeface="Calibri"/>
                    <a:ea typeface="Calibri"/>
                    <a:cs typeface="Calibri"/>
                    <a:sym typeface="Calibri"/>
                  </a:rPr>
                  <a:t>水色</a:t>
                </a:r>
                <a:endParaRPr sz="1200"/>
              </a:p>
            </xdr:txBody>
          </xdr:sp>
          <xdr:sp>
            <xdr:nvSpPr>
              <xdr:cNvPr id="72" name="Shape 72"/>
              <xdr:cNvSpPr/>
            </xdr:nvSpPr>
            <xdr:spPr>
              <a:xfrm>
                <a:off x="15016276" y="1578661"/>
                <a:ext cx="864000" cy="288000"/>
              </a:xfrm>
              <a:prstGeom prst="rect">
                <a:avLst/>
              </a:prstGeom>
              <a:solidFill>
                <a:srgbClr val="FFFF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marR="0" rtl="0" algn="ctr">
                  <a:lnSpc>
                    <a:spcPct val="100000"/>
                  </a:lnSpc>
                  <a:spcBef>
                    <a:spcPts val="0"/>
                  </a:spcBef>
                  <a:spcAft>
                    <a:spcPts val="0"/>
                  </a:spcAft>
                  <a:buSzPts val="1800"/>
                  <a:buFont typeface="Calibri"/>
                  <a:buNone/>
                </a:pPr>
                <a:r>
                  <a:rPr b="1" lang="en-US" sz="1800">
                    <a:latin typeface="Calibri"/>
                    <a:ea typeface="Calibri"/>
                    <a:cs typeface="Calibri"/>
                    <a:sym typeface="Calibri"/>
                  </a:rPr>
                  <a:t>黄色</a:t>
                </a:r>
                <a:endParaRPr sz="1200"/>
              </a:p>
            </xdr:txBody>
          </xdr:sp>
        </xdr:grpSp>
      </xdr:grpSp>
    </xdr:grp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44</xdr:col>
      <xdr:colOff>438150</xdr:colOff>
      <xdr:row>1</xdr:row>
      <xdr:rowOff>142875</xdr:rowOff>
    </xdr:from>
    <xdr:ext cx="11696700" cy="1009650"/>
    <xdr:grpSp>
      <xdr:nvGrpSpPr>
        <xdr:cNvPr id="2" name="Shape 2"/>
        <xdr:cNvGrpSpPr/>
      </xdr:nvGrpSpPr>
      <xdr:grpSpPr>
        <a:xfrm>
          <a:off x="0" y="3275175"/>
          <a:ext cx="10692000" cy="1009650"/>
          <a:chOff x="0" y="3275175"/>
          <a:chExt cx="10692000" cy="1009650"/>
        </a:xfrm>
      </xdr:grpSpPr>
      <xdr:grpSp>
        <xdr:nvGrpSpPr>
          <xdr:cNvPr id="73" name="Shape 73"/>
          <xdr:cNvGrpSpPr/>
        </xdr:nvGrpSpPr>
        <xdr:grpSpPr>
          <a:xfrm>
            <a:off x="0" y="3275175"/>
            <a:ext cx="10692000" cy="1009650"/>
            <a:chOff x="29108905" y="199544"/>
            <a:chExt cx="4429780" cy="1150672"/>
          </a:xfrm>
        </xdr:grpSpPr>
        <xdr:sp>
          <xdr:nvSpPr>
            <xdr:cNvPr id="6" name="Shape 6"/>
            <xdr:cNvSpPr/>
          </xdr:nvSpPr>
          <xdr:spPr>
            <a:xfrm>
              <a:off x="29108905" y="199544"/>
              <a:ext cx="4429775" cy="11506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74" name="Shape 74"/>
            <xdr:cNvSpPr/>
          </xdr:nvSpPr>
          <xdr:spPr>
            <a:xfrm>
              <a:off x="29108905" y="199544"/>
              <a:ext cx="4429780" cy="1150672"/>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新加算の算定に必要な情報　入力セル</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　　　　　  令和７年度以降に満たさなければいけない要件（入力は必須ではない）</a:t>
              </a:r>
              <a:endParaRPr sz="1100"/>
            </a:p>
            <a:p>
              <a:pPr indent="0" lvl="0" marL="0" rtl="0" algn="l">
                <a:spcBef>
                  <a:spcPts val="0"/>
                </a:spcBef>
                <a:spcAft>
                  <a:spcPts val="0"/>
                </a:spcAft>
                <a:buNone/>
              </a:pPr>
              <a:r>
                <a:t/>
              </a:r>
              <a:endParaRPr sz="1100"/>
            </a:p>
          </xdr:txBody>
        </xdr:sp>
        <xdr:sp>
          <xdr:nvSpPr>
            <xdr:cNvPr id="75" name="Shape 75"/>
            <xdr:cNvSpPr/>
          </xdr:nvSpPr>
          <xdr:spPr>
            <a:xfrm>
              <a:off x="29266033" y="903563"/>
              <a:ext cx="284371" cy="113265"/>
            </a:xfrm>
            <a:prstGeom prst="rect">
              <a:avLst/>
            </a:prstGeom>
            <a:solidFill>
              <a:srgbClr val="FEE5F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sp>
          <xdr:nvSpPr>
            <xdr:cNvPr id="76" name="Shape 76"/>
            <xdr:cNvSpPr/>
          </xdr:nvSpPr>
          <xdr:spPr>
            <a:xfrm>
              <a:off x="29266033" y="1106785"/>
              <a:ext cx="289758" cy="107948"/>
            </a:xfrm>
            <a:prstGeom prst="rect">
              <a:avLst/>
            </a:prstGeom>
            <a:solidFill>
              <a:srgbClr val="F2F2F2"/>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14</xdr:col>
      <xdr:colOff>95250</xdr:colOff>
      <xdr:row>1</xdr:row>
      <xdr:rowOff>209550</xdr:rowOff>
    </xdr:from>
    <xdr:ext cx="8324850" cy="1704975"/>
    <xdr:grpSp>
      <xdr:nvGrpSpPr>
        <xdr:cNvPr id="2" name="Shape 2"/>
        <xdr:cNvGrpSpPr/>
      </xdr:nvGrpSpPr>
      <xdr:grpSpPr>
        <a:xfrm>
          <a:off x="1183575" y="2927513"/>
          <a:ext cx="8324850" cy="1704975"/>
          <a:chOff x="1183575" y="2927513"/>
          <a:chExt cx="8324850" cy="1704975"/>
        </a:xfrm>
      </xdr:grpSpPr>
      <xdr:grpSp>
        <xdr:nvGrpSpPr>
          <xdr:cNvPr id="77" name="Shape 77"/>
          <xdr:cNvGrpSpPr/>
        </xdr:nvGrpSpPr>
        <xdr:grpSpPr>
          <a:xfrm>
            <a:off x="1183575" y="2927513"/>
            <a:ext cx="8324850" cy="1704975"/>
            <a:chOff x="12080190" y="316036"/>
            <a:chExt cx="9172393" cy="1681213"/>
          </a:xfrm>
        </xdr:grpSpPr>
        <xdr:sp>
          <xdr:nvSpPr>
            <xdr:cNvPr id="6" name="Shape 6"/>
            <xdr:cNvSpPr/>
          </xdr:nvSpPr>
          <xdr:spPr>
            <a:xfrm>
              <a:off x="12080190" y="316036"/>
              <a:ext cx="9172375" cy="1681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78" name="Shape 78"/>
            <xdr:cNvSpPr/>
          </xdr:nvSpPr>
          <xdr:spPr>
            <a:xfrm>
              <a:off x="12080190" y="316036"/>
              <a:ext cx="9172393" cy="1681213"/>
            </a:xfrm>
            <a:prstGeom prst="rect">
              <a:avLst/>
            </a:prstGeom>
            <a:solidFill>
              <a:schemeClr val="lt1"/>
            </a:solid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・記入箇所は　</a:t>
              </a:r>
              <a:r>
                <a:rPr b="1" lang="en-US" sz="1800">
                  <a:solidFill>
                    <a:schemeClr val="dk1"/>
                  </a:solidFill>
                  <a:latin typeface="Calibri"/>
                  <a:ea typeface="Calibri"/>
                  <a:cs typeface="Calibri"/>
                  <a:sym typeface="Calibri"/>
                </a:rPr>
                <a:t>　　　　　　   と 　　　　　　　  </a:t>
              </a:r>
              <a:r>
                <a:rPr b="1" lang="en-US" sz="1800">
                  <a:solidFill>
                    <a:schemeClr val="dk1"/>
                  </a:solidFill>
                  <a:latin typeface="Calibri"/>
                  <a:ea typeface="Calibri"/>
                  <a:cs typeface="Calibri"/>
                  <a:sym typeface="Calibri"/>
                </a:rPr>
                <a:t>のセルだけです。</a:t>
              </a:r>
              <a:endParaRPr b="1" sz="1800"/>
            </a:p>
            <a:p>
              <a:pPr indent="0" lvl="0" marL="0" rtl="0" algn="l">
                <a:spcBef>
                  <a:spcPts val="0"/>
                </a:spcBef>
                <a:spcAft>
                  <a:spcPts val="0"/>
                </a:spcAft>
                <a:buNone/>
              </a:pPr>
              <a:r>
                <a:rPr b="1" lang="en-US" sz="1800" u="none">
                  <a:solidFill>
                    <a:schemeClr val="dk1"/>
                  </a:solidFill>
                  <a:latin typeface="Calibri"/>
                  <a:ea typeface="Calibri"/>
                  <a:cs typeface="Calibri"/>
                  <a:sym typeface="Calibri"/>
                </a:rPr>
                <a:t>   ・　　　　　　　  のセルには、原則として全て記入してください。</a:t>
              </a:r>
              <a:endParaRPr b="1" sz="1800" u="none"/>
            </a:p>
            <a:p>
              <a:pPr indent="0" lvl="0" marL="0" rtl="0" algn="l">
                <a:spcBef>
                  <a:spcPts val="0"/>
                </a:spcBef>
                <a:spcAft>
                  <a:spcPts val="0"/>
                </a:spcAft>
                <a:buNone/>
              </a:pPr>
              <a:r>
                <a:rPr b="1" lang="en-US" sz="1800">
                  <a:solidFill>
                    <a:schemeClr val="dk1"/>
                  </a:solidFill>
                  <a:latin typeface="Calibri"/>
                  <a:ea typeface="Calibri"/>
                  <a:cs typeface="Calibri"/>
                  <a:sym typeface="Calibri"/>
                </a:rPr>
                <a:t>   ・　　　　　　　  のセルの入力は必須ではありませんが、可能な限り入力してください。</a:t>
              </a:r>
              <a:endParaRPr sz="1400"/>
            </a:p>
          </xdr:txBody>
        </xdr:sp>
        <xdr:sp>
          <xdr:nvSpPr>
            <xdr:cNvPr id="79" name="Shape 79"/>
            <xdr:cNvSpPr/>
          </xdr:nvSpPr>
          <xdr:spPr>
            <a:xfrm>
              <a:off x="12405971" y="1135171"/>
              <a:ext cx="958126" cy="249433"/>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ピンク色</a:t>
              </a:r>
              <a:endParaRPr sz="1400"/>
            </a:p>
          </xdr:txBody>
        </xdr:sp>
        <xdr:sp>
          <xdr:nvSpPr>
            <xdr:cNvPr id="80" name="Shape 80"/>
            <xdr:cNvSpPr/>
          </xdr:nvSpPr>
          <xdr:spPr>
            <a:xfrm>
              <a:off x="12402275" y="1461370"/>
              <a:ext cx="958126" cy="249433"/>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marR="0" rtl="0" algn="ctr">
                <a:lnSpc>
                  <a:spcPct val="100000"/>
                </a:lnSpc>
                <a:spcBef>
                  <a:spcPts val="0"/>
                </a:spcBef>
                <a:spcAft>
                  <a:spcPts val="0"/>
                </a:spcAft>
                <a:buSzPts val="1800"/>
                <a:buFont typeface="Calibri"/>
                <a:buNone/>
              </a:pPr>
              <a:r>
                <a:rPr b="1" lang="en-US" sz="1800">
                  <a:latin typeface="Calibri"/>
                  <a:ea typeface="Calibri"/>
                  <a:cs typeface="Calibri"/>
                  <a:sym typeface="Calibri"/>
                </a:rPr>
                <a:t>グレー色</a:t>
              </a:r>
              <a:endParaRPr sz="1200"/>
            </a:p>
          </xdr:txBody>
        </xdr:sp>
        <xdr:sp>
          <xdr:nvSpPr>
            <xdr:cNvPr id="81" name="Shape 81"/>
            <xdr:cNvSpPr/>
          </xdr:nvSpPr>
          <xdr:spPr>
            <a:xfrm>
              <a:off x="13550348" y="843940"/>
              <a:ext cx="958126" cy="249433"/>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ピンク色</a:t>
              </a:r>
              <a:endParaRPr sz="1400"/>
            </a:p>
          </xdr:txBody>
        </xdr:sp>
        <xdr:sp>
          <xdr:nvSpPr>
            <xdr:cNvPr id="82" name="Shape 82"/>
            <xdr:cNvSpPr/>
          </xdr:nvSpPr>
          <xdr:spPr>
            <a:xfrm>
              <a:off x="14898947" y="843940"/>
              <a:ext cx="958126" cy="249433"/>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marR="0" rtl="0" algn="ctr">
                <a:lnSpc>
                  <a:spcPct val="100000"/>
                </a:lnSpc>
                <a:spcBef>
                  <a:spcPts val="0"/>
                </a:spcBef>
                <a:spcAft>
                  <a:spcPts val="0"/>
                </a:spcAft>
                <a:buSzPts val="1800"/>
                <a:buFont typeface="Calibri"/>
                <a:buNone/>
              </a:pPr>
              <a:r>
                <a:rPr b="1" lang="en-US" sz="1800">
                  <a:latin typeface="Calibri"/>
                  <a:ea typeface="Calibri"/>
                  <a:cs typeface="Calibri"/>
                  <a:sym typeface="Calibri"/>
                </a:rPr>
                <a:t>グレー色</a:t>
              </a:r>
              <a:endParaRPr sz="1200"/>
            </a:p>
          </xdr:txBody>
        </xdr:sp>
      </xdr:grpSp>
    </xdr:grp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44</xdr:col>
      <xdr:colOff>171450</xdr:colOff>
      <xdr:row>1</xdr:row>
      <xdr:rowOff>142875</xdr:rowOff>
    </xdr:from>
    <xdr:ext cx="4029075" cy="885825"/>
    <xdr:grpSp>
      <xdr:nvGrpSpPr>
        <xdr:cNvPr id="2" name="Shape 2"/>
        <xdr:cNvGrpSpPr/>
      </xdr:nvGrpSpPr>
      <xdr:grpSpPr>
        <a:xfrm>
          <a:off x="3331463" y="3337088"/>
          <a:ext cx="4029075" cy="885825"/>
          <a:chOff x="3331463" y="3337088"/>
          <a:chExt cx="4029075" cy="885825"/>
        </a:xfrm>
      </xdr:grpSpPr>
      <xdr:grpSp>
        <xdr:nvGrpSpPr>
          <xdr:cNvPr id="83" name="Shape 83"/>
          <xdr:cNvGrpSpPr/>
        </xdr:nvGrpSpPr>
        <xdr:grpSpPr>
          <a:xfrm>
            <a:off x="3331463" y="3337088"/>
            <a:ext cx="4029075" cy="885825"/>
            <a:chOff x="7796192" y="349906"/>
            <a:chExt cx="4761447" cy="875675"/>
          </a:xfrm>
        </xdr:grpSpPr>
        <xdr:sp>
          <xdr:nvSpPr>
            <xdr:cNvPr id="6" name="Shape 6"/>
            <xdr:cNvSpPr/>
          </xdr:nvSpPr>
          <xdr:spPr>
            <a:xfrm>
              <a:off x="7796192" y="349906"/>
              <a:ext cx="4761425" cy="8756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84" name="Shape 84"/>
            <xdr:cNvSpPr/>
          </xdr:nvSpPr>
          <xdr:spPr>
            <a:xfrm>
              <a:off x="7796192" y="349906"/>
              <a:ext cx="4761447" cy="875675"/>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新加算の算定に必要な情報　入力セル</a:t>
              </a:r>
              <a:endParaRPr sz="1100"/>
            </a:p>
          </xdr:txBody>
        </xdr:sp>
        <xdr:sp>
          <xdr:nvSpPr>
            <xdr:cNvPr id="85" name="Shape 85"/>
            <xdr:cNvSpPr/>
          </xdr:nvSpPr>
          <xdr:spPr>
            <a:xfrm>
              <a:off x="7964873" y="990007"/>
              <a:ext cx="288000" cy="97899"/>
            </a:xfrm>
            <a:prstGeom prst="rect">
              <a:avLst/>
            </a:prstGeom>
            <a:solidFill>
              <a:srgbClr val="FEE5F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12</xdr:col>
      <xdr:colOff>733425</xdr:colOff>
      <xdr:row>0</xdr:row>
      <xdr:rowOff>361950</xdr:rowOff>
    </xdr:from>
    <xdr:ext cx="10277475" cy="1990725"/>
    <xdr:grpSp>
      <xdr:nvGrpSpPr>
        <xdr:cNvPr id="2" name="Shape 2"/>
        <xdr:cNvGrpSpPr/>
      </xdr:nvGrpSpPr>
      <xdr:grpSpPr>
        <a:xfrm>
          <a:off x="207263" y="2784638"/>
          <a:ext cx="10277475" cy="1990725"/>
          <a:chOff x="207263" y="2784638"/>
          <a:chExt cx="10277475" cy="1990725"/>
        </a:xfrm>
      </xdr:grpSpPr>
      <xdr:grpSp>
        <xdr:nvGrpSpPr>
          <xdr:cNvPr id="86" name="Shape 86"/>
          <xdr:cNvGrpSpPr/>
        </xdr:nvGrpSpPr>
        <xdr:grpSpPr>
          <a:xfrm>
            <a:off x="207263" y="2784638"/>
            <a:ext cx="10277475" cy="1990725"/>
            <a:chOff x="8668878" y="277094"/>
            <a:chExt cx="11273761" cy="2018320"/>
          </a:xfrm>
        </xdr:grpSpPr>
        <xdr:sp>
          <xdr:nvSpPr>
            <xdr:cNvPr id="6" name="Shape 6"/>
            <xdr:cNvSpPr/>
          </xdr:nvSpPr>
          <xdr:spPr>
            <a:xfrm>
              <a:off x="8668878" y="277094"/>
              <a:ext cx="11273750" cy="20183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7" name="Shape 87"/>
            <xdr:cNvGrpSpPr/>
          </xdr:nvGrpSpPr>
          <xdr:grpSpPr>
            <a:xfrm>
              <a:off x="8668878" y="277094"/>
              <a:ext cx="11273761" cy="2018320"/>
              <a:chOff x="12080190" y="229447"/>
              <a:chExt cx="10200335" cy="1317513"/>
            </a:xfrm>
          </xdr:grpSpPr>
          <xdr:sp>
            <xdr:nvSpPr>
              <xdr:cNvPr id="88" name="Shape 88"/>
              <xdr:cNvSpPr/>
            </xdr:nvSpPr>
            <xdr:spPr>
              <a:xfrm>
                <a:off x="12080190" y="229447"/>
                <a:ext cx="10200335" cy="1317513"/>
              </a:xfrm>
              <a:prstGeom prst="rect">
                <a:avLst/>
              </a:prstGeom>
              <a:solidFill>
                <a:schemeClr val="lt1"/>
              </a:solid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このシートは、令和６年度中に、新加算の加算区分の変更を行う予定の事業所がある場合に限り、</a:t>
                </a:r>
                <a:endParaRPr b="1" sz="1800"/>
              </a:p>
              <a:p>
                <a:pPr indent="0" lvl="0" marL="0" rtl="0" algn="l">
                  <a:spcBef>
                    <a:spcPts val="0"/>
                  </a:spcBef>
                  <a:spcAft>
                    <a:spcPts val="0"/>
                  </a:spcAft>
                  <a:buNone/>
                </a:pPr>
                <a:r>
                  <a:rPr b="1" lang="en-US" sz="1800">
                    <a:solidFill>
                      <a:schemeClr val="dk1"/>
                    </a:solidFill>
                    <a:latin typeface="Calibri"/>
                    <a:ea typeface="Calibri"/>
                    <a:cs typeface="Calibri"/>
                    <a:sym typeface="Calibri"/>
                  </a:rPr>
                  <a:t>      使用してください。該当する事業所がない場合、本別紙様式2-4への記載は不要です。</a:t>
                </a:r>
                <a:endParaRPr b="1" sz="1800"/>
              </a:p>
              <a:p>
                <a:pPr indent="0" lvl="0" marL="0" rtl="0" algn="l">
                  <a:spcBef>
                    <a:spcPts val="0"/>
                  </a:spcBef>
                  <a:spcAft>
                    <a:spcPts val="0"/>
                  </a:spcAft>
                  <a:buNone/>
                </a:pPr>
                <a:r>
                  <a:rPr b="1" lang="en-US" sz="1800">
                    <a:solidFill>
                      <a:schemeClr val="dk1"/>
                    </a:solidFill>
                    <a:latin typeface="Calibri"/>
                    <a:ea typeface="Calibri"/>
                    <a:cs typeface="Calibri"/>
                    <a:sym typeface="Calibri"/>
                  </a:rPr>
                  <a:t>　・ 記入箇所は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のセルだけです。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のセルがない場合は、本シートは記入不要です。　</a:t>
                </a:r>
                <a:endParaRPr b="1" sz="1800"/>
              </a:p>
              <a:p>
                <a:pPr indent="0" lvl="0" marL="0" rtl="0" algn="l">
                  <a:spcBef>
                    <a:spcPts val="0"/>
                  </a:spcBef>
                  <a:spcAft>
                    <a:spcPts val="0"/>
                  </a:spcAft>
                  <a:buNone/>
                </a:pPr>
                <a:r>
                  <a:rPr b="1" lang="en-US" sz="1800" u="none">
                    <a:solidFill>
                      <a:schemeClr val="dk1"/>
                    </a:solidFill>
                    <a:latin typeface="Calibri"/>
                    <a:ea typeface="Calibri"/>
                    <a:cs typeface="Calibri"/>
                    <a:sym typeface="Calibri"/>
                  </a:rPr>
                  <a:t>   ・  　　　　　　　 のセルには、原則として全て記入してください。</a:t>
                </a:r>
                <a:endParaRPr b="1" sz="1800"/>
              </a:p>
            </xdr:txBody>
          </xdr:sp>
          <xdr:sp>
            <xdr:nvSpPr>
              <xdr:cNvPr id="89" name="Shape 89"/>
              <xdr:cNvSpPr/>
            </xdr:nvSpPr>
            <xdr:spPr>
              <a:xfrm>
                <a:off x="12385676" y="1190200"/>
                <a:ext cx="949563" cy="190523"/>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ピンク色</a:t>
                </a:r>
                <a:endParaRPr sz="1400"/>
              </a:p>
            </xdr:txBody>
          </xdr:sp>
          <xdr:sp>
            <xdr:nvSpPr>
              <xdr:cNvPr id="90" name="Shape 90"/>
              <xdr:cNvSpPr/>
            </xdr:nvSpPr>
            <xdr:spPr>
              <a:xfrm>
                <a:off x="13500826" y="976504"/>
                <a:ext cx="949563" cy="190523"/>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ピンク色</a:t>
                </a:r>
                <a:endParaRPr sz="1400"/>
              </a:p>
            </xdr:txBody>
          </xdr:sp>
        </xdr:grpSp>
        <xdr:sp>
          <xdr:nvSpPr>
            <xdr:cNvPr id="91" name="Shape 91"/>
            <xdr:cNvSpPr/>
          </xdr:nvSpPr>
          <xdr:spPr>
            <a:xfrm>
              <a:off x="13122203" y="1436660"/>
              <a:ext cx="1049489" cy="291865"/>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ピンク色</a:t>
              </a:r>
              <a:endParaRPr sz="1400"/>
            </a:p>
          </xdr:txBody>
        </xdr:sp>
      </xdr:grpSp>
    </xdr:grp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mailto:info@npomori.com" TargetMode="External"/><Relationship Id="rId3" Type="http://schemas.openxmlformats.org/officeDocument/2006/relationships/drawing" Target="../drawings/drawing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57"/>
    <col customWidth="1" min="2" max="2" width="11.0"/>
    <col customWidth="1" min="3" max="22" width="2.57"/>
    <col customWidth="1" min="23" max="23" width="12.57"/>
    <col customWidth="1" min="24" max="24" width="25.0"/>
    <col customWidth="1" min="25" max="25" width="22.43"/>
    <col customWidth="1" min="26" max="28" width="21.86"/>
    <col customWidth="1" min="29" max="29" width="4.57"/>
    <col customWidth="1" hidden="1" min="30" max="30" width="9.0"/>
    <col customWidth="1" min="31" max="40" width="9.0"/>
  </cols>
  <sheetData>
    <row r="1" ht="19.5" customHeight="1">
      <c r="A1" s="1" t="s">
        <v>0</v>
      </c>
    </row>
    <row r="2" ht="9.0" customHeight="1">
      <c r="A2" s="2"/>
    </row>
    <row r="3" ht="19.5" customHeight="1">
      <c r="A3" s="3" t="s">
        <v>1</v>
      </c>
      <c r="B3" s="4"/>
      <c r="C3" s="4"/>
      <c r="D3" s="4"/>
      <c r="E3" s="4"/>
      <c r="F3" s="4"/>
      <c r="G3" s="4"/>
      <c r="H3" s="4"/>
      <c r="I3" s="4"/>
      <c r="J3" s="4"/>
      <c r="K3" s="4"/>
      <c r="L3" s="4"/>
      <c r="M3" s="4"/>
      <c r="N3" s="4"/>
      <c r="O3" s="4"/>
      <c r="P3" s="4"/>
      <c r="Q3" s="4"/>
      <c r="R3" s="4"/>
      <c r="S3" s="4"/>
      <c r="T3" s="4"/>
      <c r="U3" s="4"/>
      <c r="V3" s="4"/>
      <c r="W3" s="4"/>
      <c r="X3" s="4"/>
      <c r="Y3" s="4"/>
      <c r="Z3" s="4"/>
      <c r="AA3" s="4"/>
      <c r="AB3" s="4"/>
    </row>
    <row r="4" ht="37.5" customHeight="1">
      <c r="A4" s="5" t="s">
        <v>2</v>
      </c>
      <c r="AC4" s="6"/>
      <c r="AD4" s="6"/>
      <c r="AE4" s="6"/>
      <c r="AF4" s="6"/>
      <c r="AG4" s="6"/>
      <c r="AH4" s="6"/>
      <c r="AI4" s="6"/>
      <c r="AJ4" s="6"/>
      <c r="AK4" s="6"/>
      <c r="AL4" s="6"/>
      <c r="AM4" s="6"/>
      <c r="AN4" s="6"/>
    </row>
    <row r="5" ht="6.0" customHeight="1">
      <c r="A5" s="3"/>
      <c r="B5" s="4"/>
      <c r="C5" s="4"/>
      <c r="D5" s="4"/>
      <c r="E5" s="4"/>
      <c r="F5" s="4"/>
      <c r="G5" s="4"/>
      <c r="H5" s="4"/>
      <c r="I5" s="4"/>
      <c r="J5" s="4"/>
      <c r="K5" s="4"/>
      <c r="L5" s="4"/>
      <c r="M5" s="4"/>
      <c r="N5" s="4"/>
      <c r="O5" s="4"/>
      <c r="P5" s="4"/>
      <c r="Q5" s="4"/>
      <c r="R5" s="4"/>
      <c r="S5" s="4"/>
      <c r="T5" s="4"/>
      <c r="U5" s="4"/>
      <c r="V5" s="4"/>
      <c r="W5" s="4"/>
      <c r="X5" s="4"/>
      <c r="Y5" s="4"/>
      <c r="Z5" s="4"/>
      <c r="AA5" s="4"/>
      <c r="AB5" s="4"/>
    </row>
    <row r="6" ht="35.25" customHeight="1">
      <c r="A6" s="7" t="s">
        <v>3</v>
      </c>
    </row>
    <row r="7" ht="12.0" customHeight="1">
      <c r="A7" s="8"/>
      <c r="B7" s="4"/>
      <c r="C7" s="4"/>
      <c r="D7" s="4"/>
      <c r="E7" s="4"/>
      <c r="F7" s="4"/>
      <c r="G7" s="4"/>
      <c r="H7" s="4"/>
      <c r="I7" s="4"/>
      <c r="J7" s="4"/>
      <c r="K7" s="4"/>
      <c r="L7" s="4"/>
      <c r="M7" s="4"/>
      <c r="N7" s="4"/>
      <c r="O7" s="4"/>
      <c r="P7" s="4"/>
      <c r="Q7" s="4"/>
      <c r="R7" s="4"/>
      <c r="S7" s="4"/>
      <c r="T7" s="4"/>
      <c r="U7" s="4"/>
      <c r="V7" s="4"/>
      <c r="W7" s="4"/>
      <c r="X7" s="4"/>
      <c r="Y7" s="4"/>
      <c r="Z7" s="4"/>
      <c r="AA7" s="4"/>
      <c r="AB7" s="4"/>
    </row>
    <row r="8" ht="19.5" customHeight="1">
      <c r="A8" s="3"/>
      <c r="B8" s="4"/>
      <c r="C8" s="4"/>
      <c r="D8" s="4"/>
      <c r="E8" s="4"/>
      <c r="F8" s="4"/>
      <c r="G8" s="4"/>
      <c r="H8" s="4"/>
      <c r="I8" s="4"/>
      <c r="J8" s="4"/>
      <c r="K8" s="4"/>
      <c r="L8" s="4"/>
      <c r="M8" s="4"/>
      <c r="N8" s="4"/>
      <c r="O8" s="4"/>
      <c r="P8" s="4"/>
      <c r="Q8" s="4"/>
      <c r="R8" s="4"/>
      <c r="S8" s="4"/>
      <c r="T8" s="4"/>
      <c r="U8" s="4"/>
      <c r="V8" s="4"/>
      <c r="W8" s="4"/>
      <c r="X8" s="4"/>
      <c r="Y8" s="4"/>
      <c r="Z8" s="4"/>
      <c r="AA8" s="4"/>
      <c r="AB8" s="4"/>
    </row>
    <row r="9" ht="19.5" customHeight="1">
      <c r="A9" s="3"/>
      <c r="B9" s="4"/>
      <c r="C9" s="4"/>
      <c r="D9" s="4"/>
      <c r="E9" s="4"/>
      <c r="F9" s="4"/>
      <c r="G9" s="4"/>
      <c r="H9" s="4"/>
      <c r="I9" s="4"/>
      <c r="J9" s="4"/>
      <c r="K9" s="4"/>
      <c r="L9" s="4"/>
      <c r="M9" s="4"/>
      <c r="N9" s="4"/>
      <c r="O9" s="4"/>
      <c r="P9" s="4"/>
      <c r="Q9" s="4"/>
      <c r="R9" s="4"/>
      <c r="S9" s="4"/>
      <c r="T9" s="4"/>
      <c r="U9" s="4"/>
      <c r="V9" s="4"/>
      <c r="W9" s="4"/>
      <c r="X9" s="4"/>
      <c r="Y9" s="4"/>
      <c r="Z9" s="4"/>
      <c r="AA9" s="4"/>
      <c r="AB9" s="4"/>
    </row>
    <row r="10" ht="19.5" customHeight="1">
      <c r="A10" s="3"/>
      <c r="B10" s="4"/>
      <c r="C10" s="4"/>
      <c r="D10" s="4"/>
      <c r="E10" s="4"/>
      <c r="F10" s="4"/>
      <c r="G10" s="4"/>
      <c r="H10" s="4"/>
      <c r="I10" s="4"/>
      <c r="J10" s="4"/>
      <c r="K10" s="4"/>
      <c r="L10" s="4"/>
      <c r="M10" s="4"/>
      <c r="N10" s="4"/>
      <c r="O10" s="4"/>
      <c r="P10" s="4"/>
      <c r="Q10" s="4"/>
      <c r="R10" s="4"/>
      <c r="S10" s="4"/>
      <c r="T10" s="4"/>
      <c r="U10" s="4"/>
      <c r="V10" s="4"/>
      <c r="W10" s="4"/>
      <c r="X10" s="4"/>
      <c r="Y10" s="4"/>
      <c r="Z10" s="4"/>
      <c r="AA10" s="4"/>
      <c r="AB10" s="4"/>
    </row>
    <row r="11" ht="19.5" customHeight="1">
      <c r="A11" s="3"/>
      <c r="B11" s="4"/>
      <c r="C11" s="4"/>
      <c r="D11" s="4"/>
      <c r="E11" s="4"/>
      <c r="F11" s="4"/>
      <c r="G11" s="4"/>
      <c r="H11" s="4"/>
      <c r="I11" s="4"/>
      <c r="J11" s="4"/>
      <c r="K11" s="4"/>
      <c r="L11" s="4"/>
      <c r="M11" s="4"/>
      <c r="N11" s="4"/>
      <c r="O11" s="4"/>
      <c r="P11" s="4"/>
      <c r="Q11" s="4"/>
      <c r="R11" s="4"/>
      <c r="S11" s="4"/>
      <c r="T11" s="4"/>
      <c r="U11" s="4"/>
      <c r="V11" s="4"/>
      <c r="W11" s="4"/>
      <c r="X11" s="4"/>
      <c r="Y11" s="4"/>
      <c r="Z11" s="4"/>
      <c r="AA11" s="4"/>
      <c r="AB11" s="4"/>
    </row>
    <row r="12" ht="19.5" customHeight="1">
      <c r="A12" s="3"/>
      <c r="B12" s="4"/>
      <c r="C12" s="4"/>
      <c r="D12" s="4"/>
      <c r="E12" s="4"/>
      <c r="F12" s="4"/>
      <c r="G12" s="4"/>
      <c r="H12" s="4"/>
      <c r="I12" s="4"/>
      <c r="J12" s="4"/>
      <c r="K12" s="4"/>
      <c r="L12" s="4"/>
      <c r="M12" s="4"/>
      <c r="N12" s="4"/>
      <c r="O12" s="4"/>
      <c r="P12" s="4"/>
      <c r="Q12" s="4"/>
      <c r="R12" s="4"/>
      <c r="S12" s="4"/>
      <c r="T12" s="4"/>
      <c r="U12" s="4"/>
      <c r="V12" s="4"/>
      <c r="W12" s="4"/>
      <c r="X12" s="4"/>
      <c r="Y12" s="4"/>
      <c r="Z12" s="4"/>
      <c r="AA12" s="4"/>
      <c r="AB12" s="4"/>
    </row>
    <row r="13" ht="19.5" customHeight="1">
      <c r="A13" s="3"/>
      <c r="B13" s="4"/>
      <c r="C13" s="4"/>
      <c r="D13" s="4"/>
      <c r="E13" s="4"/>
      <c r="F13" s="4"/>
      <c r="G13" s="4"/>
      <c r="H13" s="4"/>
      <c r="I13" s="4"/>
      <c r="J13" s="4"/>
      <c r="K13" s="4"/>
      <c r="L13" s="4"/>
      <c r="M13" s="4"/>
      <c r="N13" s="4"/>
      <c r="O13" s="4"/>
      <c r="P13" s="4"/>
      <c r="Q13" s="4"/>
      <c r="R13" s="4"/>
      <c r="S13" s="4"/>
      <c r="T13" s="4"/>
      <c r="U13" s="4"/>
      <c r="V13" s="4"/>
      <c r="W13" s="4"/>
      <c r="X13" s="4"/>
      <c r="Y13" s="4"/>
      <c r="Z13" s="4"/>
      <c r="AA13" s="4"/>
      <c r="AB13" s="4"/>
    </row>
    <row r="14" ht="13.5" customHeight="1">
      <c r="A14" s="3"/>
      <c r="B14" s="4"/>
      <c r="C14" s="4"/>
      <c r="D14" s="4"/>
      <c r="E14" s="4"/>
      <c r="F14" s="4"/>
      <c r="G14" s="4"/>
      <c r="H14" s="4"/>
      <c r="I14" s="4"/>
      <c r="J14" s="4"/>
      <c r="K14" s="4"/>
      <c r="L14" s="4"/>
      <c r="M14" s="4"/>
      <c r="N14" s="4"/>
      <c r="O14" s="4"/>
      <c r="P14" s="4"/>
      <c r="Q14" s="4"/>
      <c r="R14" s="4"/>
      <c r="S14" s="4"/>
      <c r="T14" s="4"/>
      <c r="U14" s="4"/>
      <c r="V14" s="4"/>
      <c r="W14" s="4"/>
      <c r="X14" s="4"/>
      <c r="Y14" s="4"/>
      <c r="Z14" s="4"/>
      <c r="AA14" s="4"/>
      <c r="AB14" s="4"/>
    </row>
    <row r="15" ht="35.25" customHeight="1">
      <c r="A15" s="7" t="s">
        <v>4</v>
      </c>
    </row>
    <row r="16" ht="13.5" customHeigh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row>
    <row r="17" ht="13.5" customHeigh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row>
    <row r="18" ht="13.5" customHeigh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row>
    <row r="19" ht="13.5" customHeight="1">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row>
    <row r="20" ht="13.5" customHeight="1">
      <c r="A20" s="3"/>
      <c r="B20" s="4"/>
      <c r="C20" s="4"/>
      <c r="D20" s="4"/>
      <c r="E20" s="4"/>
      <c r="F20" s="4"/>
      <c r="G20" s="4"/>
      <c r="H20" s="4"/>
      <c r="I20" s="4"/>
      <c r="J20" s="4"/>
      <c r="K20" s="4"/>
      <c r="L20" s="4"/>
      <c r="M20" s="4"/>
      <c r="N20" s="4"/>
      <c r="O20" s="4"/>
      <c r="P20" s="4"/>
      <c r="Q20" s="4"/>
      <c r="R20" s="4"/>
      <c r="S20" s="4"/>
      <c r="T20" s="4"/>
      <c r="U20" s="4"/>
      <c r="V20" s="4"/>
      <c r="W20" s="4"/>
      <c r="X20" s="4"/>
      <c r="Y20" s="4"/>
      <c r="Z20" s="4"/>
      <c r="AA20" s="4"/>
      <c r="AB20" s="4"/>
    </row>
    <row r="21" ht="13.5" customHeight="1">
      <c r="A21" s="3"/>
      <c r="B21" s="4"/>
      <c r="C21" s="4"/>
      <c r="D21" s="4"/>
      <c r="E21" s="4"/>
      <c r="F21" s="4"/>
      <c r="G21" s="4"/>
      <c r="H21" s="4"/>
      <c r="I21" s="4"/>
      <c r="J21" s="4"/>
      <c r="K21" s="4"/>
      <c r="L21" s="4"/>
      <c r="M21" s="4"/>
      <c r="N21" s="4"/>
      <c r="O21" s="4"/>
      <c r="P21" s="4"/>
      <c r="Q21" s="4"/>
      <c r="R21" s="4"/>
      <c r="S21" s="4"/>
      <c r="T21" s="4"/>
      <c r="U21" s="4"/>
      <c r="V21" s="4"/>
      <c r="W21" s="4"/>
      <c r="X21" s="4"/>
      <c r="Y21" s="4"/>
      <c r="Z21" s="4"/>
      <c r="AA21" s="4"/>
      <c r="AB21" s="4"/>
    </row>
    <row r="22" ht="13.5" customHeight="1">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row>
    <row r="23" ht="13.5" customHeight="1">
      <c r="A23" s="3"/>
      <c r="B23" s="4"/>
      <c r="C23" s="4"/>
      <c r="D23" s="4"/>
      <c r="E23" s="4"/>
      <c r="F23" s="4"/>
      <c r="G23" s="4"/>
      <c r="H23" s="4"/>
      <c r="I23" s="4"/>
      <c r="J23" s="4"/>
      <c r="K23" s="4"/>
      <c r="L23" s="4"/>
      <c r="M23" s="4"/>
      <c r="N23" s="4"/>
      <c r="O23" s="4"/>
      <c r="P23" s="4"/>
      <c r="Q23" s="4"/>
      <c r="R23" s="4"/>
      <c r="S23" s="4"/>
      <c r="T23" s="4"/>
      <c r="U23" s="4"/>
      <c r="V23" s="4"/>
      <c r="W23" s="4"/>
      <c r="X23" s="4"/>
      <c r="Y23" s="4"/>
      <c r="Z23" s="4"/>
      <c r="AA23" s="4"/>
      <c r="AB23" s="4"/>
    </row>
    <row r="24" ht="13.5" customHeight="1">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row>
    <row r="25" ht="13.5" customHeight="1">
      <c r="A25" s="3"/>
      <c r="B25" s="4"/>
      <c r="C25" s="4"/>
      <c r="D25" s="4"/>
      <c r="E25" s="4"/>
      <c r="F25" s="4"/>
      <c r="G25" s="4"/>
      <c r="H25" s="4"/>
      <c r="I25" s="4"/>
      <c r="J25" s="4"/>
      <c r="K25" s="4"/>
      <c r="L25" s="4"/>
      <c r="M25" s="4"/>
      <c r="N25" s="4"/>
      <c r="O25" s="4"/>
      <c r="P25" s="4"/>
      <c r="Q25" s="4"/>
      <c r="R25" s="4"/>
      <c r="S25" s="4"/>
      <c r="T25" s="4"/>
      <c r="U25" s="4"/>
      <c r="V25" s="4"/>
      <c r="W25" s="4"/>
      <c r="X25" s="4"/>
      <c r="Y25" s="4"/>
      <c r="Z25" s="4"/>
      <c r="AA25" s="4"/>
      <c r="AB25" s="4"/>
    </row>
    <row r="26" ht="13.5" customHeight="1">
      <c r="A26" s="3"/>
      <c r="B26" s="4"/>
      <c r="C26" s="4"/>
      <c r="D26" s="4"/>
      <c r="E26" s="4"/>
      <c r="F26" s="4"/>
      <c r="G26" s="4"/>
      <c r="H26" s="4"/>
      <c r="I26" s="4"/>
      <c r="J26" s="4"/>
      <c r="K26" s="4"/>
      <c r="L26" s="4"/>
      <c r="M26" s="4"/>
      <c r="N26" s="4"/>
      <c r="O26" s="4"/>
      <c r="P26" s="4"/>
      <c r="Q26" s="4"/>
      <c r="R26" s="4"/>
      <c r="S26" s="4"/>
      <c r="T26" s="4"/>
      <c r="U26" s="4"/>
      <c r="V26" s="4"/>
      <c r="W26" s="4"/>
      <c r="X26" s="4"/>
      <c r="Y26" s="4"/>
      <c r="Z26" s="4"/>
      <c r="AA26" s="4"/>
      <c r="AB26" s="4"/>
    </row>
    <row r="27" ht="13.5" customHeight="1">
      <c r="A27" s="3"/>
      <c r="B27" s="4"/>
      <c r="C27" s="4"/>
      <c r="D27" s="4"/>
      <c r="E27" s="4"/>
      <c r="F27" s="4"/>
      <c r="G27" s="4"/>
      <c r="H27" s="4"/>
      <c r="I27" s="4"/>
      <c r="J27" s="4"/>
      <c r="K27" s="4"/>
      <c r="L27" s="4"/>
      <c r="M27" s="4"/>
      <c r="N27" s="4"/>
      <c r="O27" s="4"/>
      <c r="P27" s="4"/>
      <c r="Q27" s="4"/>
      <c r="R27" s="4"/>
      <c r="S27" s="4"/>
      <c r="T27" s="4"/>
      <c r="U27" s="4"/>
      <c r="V27" s="4"/>
      <c r="W27" s="4"/>
      <c r="X27" s="4"/>
      <c r="Y27" s="4"/>
      <c r="Z27" s="4"/>
      <c r="AA27" s="4"/>
      <c r="AB27" s="4"/>
    </row>
    <row r="28" ht="13.5" customHeight="1">
      <c r="A28" s="3"/>
      <c r="B28" s="4"/>
      <c r="C28" s="4"/>
      <c r="D28" s="4"/>
      <c r="E28" s="4"/>
      <c r="F28" s="4"/>
      <c r="G28" s="4"/>
      <c r="H28" s="4"/>
      <c r="I28" s="4"/>
      <c r="J28" s="4"/>
      <c r="K28" s="4"/>
      <c r="L28" s="4"/>
      <c r="M28" s="4"/>
      <c r="N28" s="4"/>
      <c r="O28" s="4"/>
      <c r="P28" s="4"/>
      <c r="Q28" s="4"/>
      <c r="R28" s="4"/>
      <c r="S28" s="4"/>
      <c r="T28" s="4"/>
      <c r="U28" s="4"/>
      <c r="V28" s="4"/>
      <c r="W28" s="4"/>
      <c r="X28" s="4"/>
      <c r="Y28" s="4"/>
      <c r="Z28" s="4"/>
      <c r="AA28" s="4"/>
      <c r="AB28" s="4"/>
    </row>
    <row r="29" ht="13.5" customHeight="1">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row>
    <row r="30" ht="13.5" customHeight="1">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row>
    <row r="31" ht="19.5" customHeight="1">
      <c r="A31" s="9" t="s">
        <v>5</v>
      </c>
      <c r="B31" s="4"/>
      <c r="C31" s="4"/>
      <c r="D31" s="4"/>
      <c r="E31" s="4"/>
      <c r="F31" s="4"/>
      <c r="G31" s="4"/>
      <c r="H31" s="4"/>
      <c r="I31" s="4"/>
      <c r="J31" s="4"/>
      <c r="K31" s="4"/>
      <c r="L31" s="4"/>
      <c r="M31" s="4"/>
      <c r="N31" s="4"/>
      <c r="O31" s="4"/>
      <c r="P31" s="4"/>
      <c r="Q31" s="4"/>
      <c r="R31" s="4"/>
      <c r="S31" s="4"/>
      <c r="T31" s="4"/>
      <c r="U31" s="4"/>
      <c r="V31" s="4"/>
      <c r="W31" s="4"/>
      <c r="X31" s="4"/>
      <c r="Y31" s="4"/>
      <c r="Z31" s="4"/>
      <c r="AA31" s="4"/>
      <c r="AB31" s="4"/>
    </row>
    <row r="32" ht="19.5" customHeight="1">
      <c r="A32" s="4"/>
      <c r="B32" s="3" t="s">
        <v>6</v>
      </c>
      <c r="C32" s="4"/>
      <c r="D32" s="4"/>
      <c r="E32" s="4"/>
      <c r="F32" s="4"/>
      <c r="G32" s="4"/>
      <c r="H32" s="4"/>
      <c r="I32" s="4"/>
      <c r="J32" s="4"/>
      <c r="K32" s="4"/>
      <c r="L32" s="4"/>
      <c r="M32" s="4"/>
      <c r="N32" s="4"/>
      <c r="O32" s="4"/>
      <c r="P32" s="4"/>
      <c r="Q32" s="4"/>
      <c r="R32" s="4"/>
      <c r="S32" s="4"/>
      <c r="T32" s="4"/>
      <c r="U32" s="4"/>
      <c r="V32" s="4"/>
      <c r="W32" s="4"/>
      <c r="X32" s="4"/>
      <c r="Y32" s="4"/>
      <c r="Z32" s="4"/>
      <c r="AA32" s="4"/>
      <c r="AB32" s="4"/>
      <c r="AD32" s="10" t="s">
        <v>7</v>
      </c>
    </row>
    <row r="33" ht="19.5" customHeight="1">
      <c r="A33" s="4"/>
      <c r="B33" s="11" t="s">
        <v>8</v>
      </c>
      <c r="C33" s="12" t="s">
        <v>9</v>
      </c>
      <c r="D33" s="13"/>
      <c r="E33" s="13"/>
      <c r="F33" s="13"/>
      <c r="G33" s="13"/>
      <c r="H33" s="13"/>
      <c r="I33" s="13"/>
      <c r="J33" s="13"/>
      <c r="K33" s="13"/>
      <c r="L33" s="14"/>
      <c r="M33" s="4"/>
      <c r="N33" s="4"/>
      <c r="O33" s="4"/>
      <c r="P33" s="4"/>
      <c r="Q33" s="4"/>
      <c r="R33" s="4"/>
      <c r="S33" s="4"/>
      <c r="T33" s="4"/>
      <c r="U33" s="4"/>
      <c r="V33" s="4"/>
      <c r="W33" s="4"/>
      <c r="X33" s="4"/>
      <c r="Y33" s="4"/>
      <c r="Z33" s="4"/>
      <c r="AA33" s="4"/>
      <c r="AB33" s="4"/>
      <c r="AD33" s="10" t="str">
        <f>CONCATENATE(M39,N39,O39,P39,Q39,R39,S39,T39)</f>
        <v>703－8227</v>
      </c>
    </row>
    <row r="34" ht="13.5" customHeight="1">
      <c r="A34" s="4"/>
      <c r="B34" s="15"/>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row>
    <row r="35" ht="19.5" customHeight="1">
      <c r="A35" s="9" t="s">
        <v>10</v>
      </c>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ht="19.5" customHeight="1">
      <c r="A36" s="4"/>
      <c r="B36" s="3" t="s">
        <v>11</v>
      </c>
      <c r="C36" s="4"/>
      <c r="D36" s="4"/>
      <c r="E36" s="4"/>
      <c r="F36" s="4"/>
      <c r="G36" s="4"/>
      <c r="H36" s="4"/>
      <c r="I36" s="4"/>
      <c r="J36" s="4"/>
      <c r="K36" s="4"/>
      <c r="L36" s="4"/>
      <c r="M36" s="4"/>
      <c r="N36" s="4"/>
      <c r="O36" s="4"/>
      <c r="P36" s="4"/>
      <c r="Q36" s="4"/>
      <c r="R36" s="4"/>
      <c r="S36" s="4"/>
      <c r="T36" s="4"/>
      <c r="U36" s="4"/>
      <c r="V36" s="4"/>
      <c r="W36" s="4"/>
      <c r="X36" s="4"/>
      <c r="Y36" s="4"/>
      <c r="Z36" s="4"/>
      <c r="AA36" s="4"/>
      <c r="AB36" s="4"/>
    </row>
    <row r="37" ht="19.5" customHeight="1">
      <c r="A37" s="4"/>
      <c r="B37" s="17" t="s">
        <v>12</v>
      </c>
      <c r="C37" s="18" t="s">
        <v>13</v>
      </c>
      <c r="D37" s="19"/>
      <c r="E37" s="19"/>
      <c r="F37" s="19"/>
      <c r="G37" s="19"/>
      <c r="H37" s="19"/>
      <c r="I37" s="19"/>
      <c r="J37" s="19"/>
      <c r="K37" s="19"/>
      <c r="L37" s="20"/>
      <c r="M37" s="21" t="s">
        <v>14</v>
      </c>
      <c r="N37" s="22"/>
      <c r="O37" s="22"/>
      <c r="P37" s="22"/>
      <c r="Q37" s="22"/>
      <c r="R37" s="22"/>
      <c r="S37" s="22"/>
      <c r="T37" s="22"/>
      <c r="U37" s="22"/>
      <c r="V37" s="22"/>
      <c r="W37" s="22"/>
      <c r="X37" s="23"/>
      <c r="Y37" s="4"/>
      <c r="Z37" s="4"/>
      <c r="AA37" s="4"/>
      <c r="AB37" s="4"/>
    </row>
    <row r="38" ht="19.5" customHeight="1">
      <c r="A38" s="4"/>
      <c r="B38" s="24"/>
      <c r="C38" s="18" t="s">
        <v>15</v>
      </c>
      <c r="D38" s="19"/>
      <c r="E38" s="19"/>
      <c r="F38" s="19"/>
      <c r="G38" s="19"/>
      <c r="H38" s="19"/>
      <c r="I38" s="19"/>
      <c r="J38" s="19"/>
      <c r="K38" s="19"/>
      <c r="L38" s="20"/>
      <c r="M38" s="25" t="s">
        <v>16</v>
      </c>
      <c r="N38" s="26"/>
      <c r="O38" s="26"/>
      <c r="P38" s="26"/>
      <c r="Q38" s="26"/>
      <c r="R38" s="26"/>
      <c r="S38" s="26"/>
      <c r="T38" s="26"/>
      <c r="U38" s="26"/>
      <c r="V38" s="26"/>
      <c r="W38" s="26"/>
      <c r="X38" s="27"/>
      <c r="Y38" s="4"/>
      <c r="Z38" s="4"/>
      <c r="AA38" s="4"/>
      <c r="AB38" s="4"/>
    </row>
    <row r="39" ht="19.5" customHeight="1">
      <c r="A39" s="4"/>
      <c r="B39" s="17" t="s">
        <v>17</v>
      </c>
      <c r="C39" s="18" t="s">
        <v>18</v>
      </c>
      <c r="D39" s="19"/>
      <c r="E39" s="19"/>
      <c r="F39" s="19"/>
      <c r="G39" s="19"/>
      <c r="H39" s="19"/>
      <c r="I39" s="19"/>
      <c r="J39" s="19"/>
      <c r="K39" s="19"/>
      <c r="L39" s="20"/>
      <c r="M39" s="28">
        <v>7.0</v>
      </c>
      <c r="N39" s="29">
        <v>0.0</v>
      </c>
      <c r="O39" s="29">
        <v>3.0</v>
      </c>
      <c r="P39" s="30" t="s">
        <v>19</v>
      </c>
      <c r="Q39" s="29">
        <v>8.0</v>
      </c>
      <c r="R39" s="29">
        <v>2.0</v>
      </c>
      <c r="S39" s="29">
        <v>2.0</v>
      </c>
      <c r="T39" s="31">
        <v>7.0</v>
      </c>
      <c r="U39" s="32"/>
      <c r="V39" s="33"/>
      <c r="W39" s="33"/>
      <c r="X39" s="33"/>
      <c r="Y39" s="4"/>
      <c r="Z39" s="4"/>
      <c r="AA39" s="4"/>
      <c r="AB39" s="4"/>
    </row>
    <row r="40" ht="19.5" customHeight="1">
      <c r="A40" s="4"/>
      <c r="B40" s="34"/>
      <c r="C40" s="18" t="s">
        <v>20</v>
      </c>
      <c r="D40" s="19"/>
      <c r="E40" s="19"/>
      <c r="F40" s="19"/>
      <c r="G40" s="19"/>
      <c r="H40" s="19"/>
      <c r="I40" s="19"/>
      <c r="J40" s="19"/>
      <c r="K40" s="19"/>
      <c r="L40" s="20"/>
      <c r="M40" s="35" t="s">
        <v>21</v>
      </c>
      <c r="N40" s="19"/>
      <c r="O40" s="19"/>
      <c r="P40" s="19"/>
      <c r="Q40" s="19"/>
      <c r="R40" s="19"/>
      <c r="S40" s="19"/>
      <c r="T40" s="19"/>
      <c r="U40" s="19"/>
      <c r="V40" s="19"/>
      <c r="W40" s="19"/>
      <c r="X40" s="36"/>
      <c r="Y40" s="4"/>
      <c r="Z40" s="4"/>
      <c r="AA40" s="4"/>
      <c r="AB40" s="4"/>
    </row>
    <row r="41" ht="19.5" customHeight="1">
      <c r="A41" s="4"/>
      <c r="B41" s="24"/>
      <c r="C41" s="18" t="s">
        <v>22</v>
      </c>
      <c r="D41" s="19"/>
      <c r="E41" s="19"/>
      <c r="F41" s="19"/>
      <c r="G41" s="19"/>
      <c r="H41" s="19"/>
      <c r="I41" s="19"/>
      <c r="J41" s="19"/>
      <c r="K41" s="19"/>
      <c r="L41" s="20"/>
      <c r="M41" s="35"/>
      <c r="N41" s="19"/>
      <c r="O41" s="19"/>
      <c r="P41" s="19"/>
      <c r="Q41" s="19"/>
      <c r="R41" s="19"/>
      <c r="S41" s="19"/>
      <c r="T41" s="19"/>
      <c r="U41" s="19"/>
      <c r="V41" s="19"/>
      <c r="W41" s="19"/>
      <c r="X41" s="36"/>
      <c r="Y41" s="4"/>
      <c r="Z41" s="4"/>
      <c r="AA41" s="4"/>
      <c r="AB41" s="4"/>
    </row>
    <row r="42" ht="19.5" customHeight="1">
      <c r="A42" s="4"/>
      <c r="B42" s="17" t="s">
        <v>23</v>
      </c>
      <c r="C42" s="18" t="s">
        <v>24</v>
      </c>
      <c r="D42" s="19"/>
      <c r="E42" s="19"/>
      <c r="F42" s="19"/>
      <c r="G42" s="19"/>
      <c r="H42" s="19"/>
      <c r="I42" s="19"/>
      <c r="J42" s="19"/>
      <c r="K42" s="19"/>
      <c r="L42" s="20"/>
      <c r="M42" s="35" t="s">
        <v>25</v>
      </c>
      <c r="N42" s="19"/>
      <c r="O42" s="19"/>
      <c r="P42" s="19"/>
      <c r="Q42" s="19"/>
      <c r="R42" s="19"/>
      <c r="S42" s="19"/>
      <c r="T42" s="19"/>
      <c r="U42" s="19"/>
      <c r="V42" s="19"/>
      <c r="W42" s="19"/>
      <c r="X42" s="36"/>
      <c r="Y42" s="4"/>
      <c r="Z42" s="4"/>
      <c r="AA42" s="4"/>
      <c r="AB42" s="4"/>
    </row>
    <row r="43" ht="19.5" customHeight="1">
      <c r="A43" s="4"/>
      <c r="B43" s="24"/>
      <c r="C43" s="18" t="s">
        <v>26</v>
      </c>
      <c r="D43" s="19"/>
      <c r="E43" s="19"/>
      <c r="F43" s="19"/>
      <c r="G43" s="19"/>
      <c r="H43" s="19"/>
      <c r="I43" s="19"/>
      <c r="J43" s="19"/>
      <c r="K43" s="19"/>
      <c r="L43" s="20"/>
      <c r="M43" s="25" t="s">
        <v>27</v>
      </c>
      <c r="N43" s="26"/>
      <c r="O43" s="26"/>
      <c r="P43" s="26"/>
      <c r="Q43" s="26"/>
      <c r="R43" s="26"/>
      <c r="S43" s="26"/>
      <c r="T43" s="26"/>
      <c r="U43" s="26"/>
      <c r="V43" s="26"/>
      <c r="W43" s="26"/>
      <c r="X43" s="27"/>
      <c r="Y43" s="4"/>
      <c r="Z43" s="4"/>
      <c r="AA43" s="4"/>
      <c r="AB43" s="4"/>
    </row>
    <row r="44" ht="19.5" customHeight="1">
      <c r="A44" s="4"/>
      <c r="B44" s="37" t="s">
        <v>28</v>
      </c>
      <c r="C44" s="18" t="s">
        <v>13</v>
      </c>
      <c r="D44" s="19"/>
      <c r="E44" s="19"/>
      <c r="F44" s="19"/>
      <c r="G44" s="19"/>
      <c r="H44" s="19"/>
      <c r="I44" s="19"/>
      <c r="J44" s="19"/>
      <c r="K44" s="19"/>
      <c r="L44" s="20"/>
      <c r="M44" s="35" t="s">
        <v>29</v>
      </c>
      <c r="N44" s="19"/>
      <c r="O44" s="19"/>
      <c r="P44" s="19"/>
      <c r="Q44" s="19"/>
      <c r="R44" s="19"/>
      <c r="S44" s="19"/>
      <c r="T44" s="19"/>
      <c r="U44" s="19"/>
      <c r="V44" s="19"/>
      <c r="W44" s="19"/>
      <c r="X44" s="36"/>
      <c r="Y44" s="4"/>
      <c r="Z44" s="4"/>
      <c r="AA44" s="4"/>
      <c r="AB44" s="4"/>
    </row>
    <row r="45" ht="19.5" customHeight="1">
      <c r="A45" s="4"/>
      <c r="B45" s="38"/>
      <c r="C45" s="39" t="s">
        <v>26</v>
      </c>
      <c r="D45" s="19"/>
      <c r="E45" s="19"/>
      <c r="F45" s="19"/>
      <c r="G45" s="19"/>
      <c r="H45" s="19"/>
      <c r="I45" s="19"/>
      <c r="J45" s="19"/>
      <c r="K45" s="19"/>
      <c r="L45" s="20"/>
      <c r="M45" s="35" t="s">
        <v>30</v>
      </c>
      <c r="N45" s="19"/>
      <c r="O45" s="19"/>
      <c r="P45" s="19"/>
      <c r="Q45" s="19"/>
      <c r="R45" s="19"/>
      <c r="S45" s="19"/>
      <c r="T45" s="19"/>
      <c r="U45" s="19"/>
      <c r="V45" s="19"/>
      <c r="W45" s="19"/>
      <c r="X45" s="36"/>
      <c r="Y45" s="4"/>
      <c r="Z45" s="4"/>
      <c r="AA45" s="4"/>
      <c r="AB45" s="4"/>
    </row>
    <row r="46" ht="19.5" customHeight="1">
      <c r="A46" s="4"/>
      <c r="B46" s="17" t="s">
        <v>31</v>
      </c>
      <c r="C46" s="18" t="s">
        <v>32</v>
      </c>
      <c r="D46" s="19"/>
      <c r="E46" s="19"/>
      <c r="F46" s="19"/>
      <c r="G46" s="19"/>
      <c r="H46" s="19"/>
      <c r="I46" s="19"/>
      <c r="J46" s="19"/>
      <c r="K46" s="19"/>
      <c r="L46" s="20"/>
      <c r="M46" s="40" t="s">
        <v>33</v>
      </c>
      <c r="N46" s="41"/>
      <c r="O46" s="41"/>
      <c r="P46" s="41"/>
      <c r="Q46" s="41"/>
      <c r="R46" s="41"/>
      <c r="S46" s="41"/>
      <c r="T46" s="41"/>
      <c r="U46" s="41"/>
      <c r="V46" s="41"/>
      <c r="W46" s="41"/>
      <c r="X46" s="42"/>
      <c r="Y46" s="4"/>
      <c r="Z46" s="4"/>
      <c r="AA46" s="4"/>
      <c r="AB46" s="4"/>
    </row>
    <row r="47" ht="19.5" customHeight="1">
      <c r="A47" s="4"/>
      <c r="B47" s="43"/>
      <c r="C47" s="18" t="s">
        <v>34</v>
      </c>
      <c r="D47" s="19"/>
      <c r="E47" s="19"/>
      <c r="F47" s="19"/>
      <c r="G47" s="19"/>
      <c r="H47" s="19"/>
      <c r="I47" s="19"/>
      <c r="J47" s="19"/>
      <c r="K47" s="19"/>
      <c r="L47" s="20"/>
      <c r="M47" s="44" t="s">
        <v>35</v>
      </c>
      <c r="N47" s="45"/>
      <c r="O47" s="45"/>
      <c r="P47" s="45"/>
      <c r="Q47" s="45"/>
      <c r="R47" s="45"/>
      <c r="S47" s="45"/>
      <c r="T47" s="45"/>
      <c r="U47" s="45"/>
      <c r="V47" s="45"/>
      <c r="W47" s="45"/>
      <c r="X47" s="46"/>
      <c r="Y47" s="4"/>
      <c r="Z47" s="4"/>
      <c r="AA47" s="4"/>
      <c r="AB47" s="4"/>
    </row>
    <row r="48" ht="19.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row>
    <row r="49" ht="19.5" customHeight="1">
      <c r="A49" s="9" t="s">
        <v>36</v>
      </c>
      <c r="B49" s="4"/>
      <c r="C49" s="4"/>
      <c r="D49" s="4"/>
      <c r="E49" s="4"/>
      <c r="F49" s="4"/>
      <c r="G49" s="4"/>
      <c r="H49" s="4"/>
      <c r="I49" s="4"/>
      <c r="J49" s="4"/>
      <c r="K49" s="4"/>
      <c r="L49" s="4"/>
      <c r="M49" s="4"/>
      <c r="N49" s="4"/>
      <c r="O49" s="4"/>
      <c r="P49" s="4"/>
      <c r="Q49" s="4"/>
      <c r="R49" s="4"/>
      <c r="S49" s="4"/>
      <c r="T49" s="4"/>
      <c r="U49" s="4"/>
      <c r="V49" s="4"/>
      <c r="W49" s="4"/>
      <c r="X49" s="4"/>
      <c r="Y49" s="4"/>
      <c r="Z49" s="4"/>
      <c r="AA49" s="4"/>
      <c r="AB49" s="4"/>
    </row>
    <row r="50" ht="19.5" customHeight="1">
      <c r="A50" s="4"/>
      <c r="B50" s="3" t="s">
        <v>37</v>
      </c>
      <c r="C50" s="4"/>
      <c r="D50" s="4"/>
      <c r="E50" s="4"/>
      <c r="F50" s="4"/>
      <c r="G50" s="4"/>
      <c r="H50" s="4"/>
      <c r="I50" s="4"/>
      <c r="J50" s="4"/>
      <c r="K50" s="4"/>
      <c r="L50" s="4"/>
      <c r="M50" s="4"/>
      <c r="N50" s="4"/>
      <c r="O50" s="4"/>
      <c r="P50" s="4"/>
      <c r="Q50" s="4"/>
      <c r="R50" s="4"/>
      <c r="S50" s="4"/>
      <c r="T50" s="4"/>
      <c r="U50" s="4"/>
      <c r="V50" s="4"/>
      <c r="W50" s="4"/>
      <c r="X50" s="47"/>
      <c r="Y50" s="4"/>
      <c r="Z50" s="4"/>
      <c r="AA50" s="4"/>
      <c r="AB50" s="4"/>
    </row>
    <row r="51" ht="62.25" customHeight="1">
      <c r="A51" s="4"/>
      <c r="B51" s="48" t="s">
        <v>38</v>
      </c>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50"/>
    </row>
    <row r="52" ht="27.0" customHeight="1">
      <c r="A52" s="4"/>
      <c r="B52" s="51" t="s">
        <v>39</v>
      </c>
      <c r="C52" s="52" t="s">
        <v>40</v>
      </c>
      <c r="D52" s="53"/>
      <c r="E52" s="53"/>
      <c r="F52" s="53"/>
      <c r="G52" s="53"/>
      <c r="H52" s="53"/>
      <c r="I52" s="53"/>
      <c r="J52" s="53"/>
      <c r="K52" s="53"/>
      <c r="L52" s="54"/>
      <c r="M52" s="55" t="s">
        <v>41</v>
      </c>
      <c r="N52" s="53"/>
      <c r="O52" s="53"/>
      <c r="P52" s="53"/>
      <c r="Q52" s="54"/>
      <c r="R52" s="56" t="s">
        <v>42</v>
      </c>
      <c r="S52" s="19"/>
      <c r="T52" s="19"/>
      <c r="U52" s="19"/>
      <c r="V52" s="19"/>
      <c r="W52" s="20"/>
      <c r="X52" s="51" t="s">
        <v>43</v>
      </c>
      <c r="Y52" s="51" t="s">
        <v>44</v>
      </c>
      <c r="Z52" s="57" t="s">
        <v>45</v>
      </c>
      <c r="AA52" s="57" t="s">
        <v>46</v>
      </c>
      <c r="AB52" s="57" t="s">
        <v>47</v>
      </c>
      <c r="AC52" s="58"/>
    </row>
    <row r="53" ht="32.25" customHeight="1">
      <c r="A53" s="4"/>
      <c r="B53" s="38"/>
      <c r="L53" s="59"/>
      <c r="M53" s="60"/>
      <c r="Q53" s="59"/>
      <c r="R53" s="58" t="s">
        <v>48</v>
      </c>
      <c r="V53" s="59"/>
      <c r="W53" s="61" t="s">
        <v>49</v>
      </c>
      <c r="X53" s="62"/>
      <c r="Y53" s="62"/>
      <c r="Z53" s="62"/>
      <c r="AA53" s="62"/>
      <c r="AB53" s="62"/>
      <c r="AC53" s="60"/>
    </row>
    <row r="54" ht="37.5" customHeight="1">
      <c r="A54" s="4"/>
      <c r="B54" s="11">
        <v>1.0</v>
      </c>
      <c r="C54" s="63" t="s">
        <v>50</v>
      </c>
      <c r="D54" s="22"/>
      <c r="E54" s="22"/>
      <c r="F54" s="22"/>
      <c r="G54" s="22"/>
      <c r="H54" s="22"/>
      <c r="I54" s="22"/>
      <c r="J54" s="22"/>
      <c r="K54" s="22"/>
      <c r="L54" s="64"/>
      <c r="M54" s="65" t="s">
        <v>9</v>
      </c>
      <c r="N54" s="66"/>
      <c r="O54" s="66"/>
      <c r="P54" s="66"/>
      <c r="Q54" s="67"/>
      <c r="R54" s="65" t="s">
        <v>51</v>
      </c>
      <c r="S54" s="66"/>
      <c r="T54" s="66"/>
      <c r="U54" s="66"/>
      <c r="V54" s="67"/>
      <c r="W54" s="68" t="s">
        <v>9</v>
      </c>
      <c r="X54" s="69" t="s">
        <v>52</v>
      </c>
      <c r="Y54" s="69" t="s">
        <v>53</v>
      </c>
      <c r="Z54" s="70">
        <v>2369212.0</v>
      </c>
      <c r="AA54" s="71">
        <v>155139.0</v>
      </c>
      <c r="AB54" s="72">
        <f t="shared" ref="AB54:AB153" si="1">IF(Z54-AA54=0,"",Z54-AA54)</f>
        <v>2214073</v>
      </c>
      <c r="AC54" s="73"/>
    </row>
    <row r="55" ht="37.5" customHeight="1">
      <c r="A55" s="4"/>
      <c r="B55" s="11">
        <f t="shared" ref="B55:B153" si="2">B54+1</f>
        <v>2</v>
      </c>
      <c r="C55" s="74" t="s">
        <v>54</v>
      </c>
      <c r="D55" s="19"/>
      <c r="E55" s="19"/>
      <c r="F55" s="19"/>
      <c r="G55" s="19"/>
      <c r="H55" s="19"/>
      <c r="I55" s="19"/>
      <c r="J55" s="19"/>
      <c r="K55" s="19"/>
      <c r="L55" s="20"/>
      <c r="M55" s="75" t="s">
        <v>9</v>
      </c>
      <c r="N55" s="19"/>
      <c r="O55" s="19"/>
      <c r="P55" s="19"/>
      <c r="Q55" s="20"/>
      <c r="R55" s="76" t="s">
        <v>51</v>
      </c>
      <c r="S55" s="19"/>
      <c r="T55" s="19"/>
      <c r="U55" s="19"/>
      <c r="V55" s="20"/>
      <c r="W55" s="77" t="s">
        <v>9</v>
      </c>
      <c r="X55" s="78" t="s">
        <v>55</v>
      </c>
      <c r="Y55" s="78" t="s">
        <v>56</v>
      </c>
      <c r="Z55" s="79">
        <v>1698852.0</v>
      </c>
      <c r="AA55" s="80">
        <v>172449.0</v>
      </c>
      <c r="AB55" s="81">
        <f t="shared" si="1"/>
        <v>1526403</v>
      </c>
      <c r="AC55" s="73"/>
    </row>
    <row r="56" ht="37.5" customHeight="1">
      <c r="A56" s="4"/>
      <c r="B56" s="11">
        <f t="shared" si="2"/>
        <v>3</v>
      </c>
      <c r="C56" s="74" t="s">
        <v>57</v>
      </c>
      <c r="D56" s="19"/>
      <c r="E56" s="19"/>
      <c r="F56" s="19"/>
      <c r="G56" s="19"/>
      <c r="H56" s="19"/>
      <c r="I56" s="19"/>
      <c r="J56" s="19"/>
      <c r="K56" s="19"/>
      <c r="L56" s="20"/>
      <c r="M56" s="76" t="s">
        <v>9</v>
      </c>
      <c r="N56" s="19"/>
      <c r="O56" s="19"/>
      <c r="P56" s="19"/>
      <c r="Q56" s="20"/>
      <c r="R56" s="76" t="s">
        <v>51</v>
      </c>
      <c r="S56" s="19"/>
      <c r="T56" s="19"/>
      <c r="U56" s="19"/>
      <c r="V56" s="20"/>
      <c r="W56" s="77" t="s">
        <v>9</v>
      </c>
      <c r="X56" s="78" t="s">
        <v>58</v>
      </c>
      <c r="Y56" s="78" t="s">
        <v>59</v>
      </c>
      <c r="Z56" s="79">
        <v>1667287.0</v>
      </c>
      <c r="AA56" s="80">
        <v>129466.0</v>
      </c>
      <c r="AB56" s="81">
        <f t="shared" si="1"/>
        <v>1537821</v>
      </c>
      <c r="AC56" s="73"/>
    </row>
    <row r="57" ht="37.5" customHeight="1">
      <c r="A57" s="4"/>
      <c r="B57" s="11">
        <f t="shared" si="2"/>
        <v>4</v>
      </c>
      <c r="C57" s="74"/>
      <c r="D57" s="19"/>
      <c r="E57" s="19"/>
      <c r="F57" s="19"/>
      <c r="G57" s="19"/>
      <c r="H57" s="19"/>
      <c r="I57" s="19"/>
      <c r="J57" s="19"/>
      <c r="K57" s="19"/>
      <c r="L57" s="20"/>
      <c r="M57" s="76"/>
      <c r="N57" s="19"/>
      <c r="O57" s="19"/>
      <c r="P57" s="19"/>
      <c r="Q57" s="20"/>
      <c r="R57" s="76"/>
      <c r="S57" s="19"/>
      <c r="T57" s="19"/>
      <c r="U57" s="19"/>
      <c r="V57" s="20"/>
      <c r="W57" s="77"/>
      <c r="X57" s="78"/>
      <c r="Y57" s="78"/>
      <c r="Z57" s="79"/>
      <c r="AA57" s="80"/>
      <c r="AB57" s="81" t="str">
        <f t="shared" si="1"/>
        <v/>
      </c>
      <c r="AC57" s="73"/>
    </row>
    <row r="58" ht="37.5" customHeight="1">
      <c r="A58" s="4"/>
      <c r="B58" s="11">
        <f t="shared" si="2"/>
        <v>5</v>
      </c>
      <c r="C58" s="74"/>
      <c r="D58" s="19"/>
      <c r="E58" s="19"/>
      <c r="F58" s="19"/>
      <c r="G58" s="19"/>
      <c r="H58" s="19"/>
      <c r="I58" s="19"/>
      <c r="J58" s="19"/>
      <c r="K58" s="19"/>
      <c r="L58" s="20"/>
      <c r="M58" s="76"/>
      <c r="N58" s="19"/>
      <c r="O58" s="19"/>
      <c r="P58" s="19"/>
      <c r="Q58" s="20"/>
      <c r="R58" s="76"/>
      <c r="S58" s="19"/>
      <c r="T58" s="19"/>
      <c r="U58" s="19"/>
      <c r="V58" s="20"/>
      <c r="W58" s="77"/>
      <c r="X58" s="78"/>
      <c r="Y58" s="78"/>
      <c r="Z58" s="79"/>
      <c r="AA58" s="80"/>
      <c r="AB58" s="81" t="str">
        <f t="shared" si="1"/>
        <v/>
      </c>
      <c r="AC58" s="73"/>
    </row>
    <row r="59" ht="37.5" customHeight="1">
      <c r="A59" s="4"/>
      <c r="B59" s="11">
        <f t="shared" si="2"/>
        <v>6</v>
      </c>
      <c r="C59" s="74"/>
      <c r="D59" s="19"/>
      <c r="E59" s="19"/>
      <c r="F59" s="19"/>
      <c r="G59" s="19"/>
      <c r="H59" s="19"/>
      <c r="I59" s="19"/>
      <c r="J59" s="19"/>
      <c r="K59" s="19"/>
      <c r="L59" s="20"/>
      <c r="M59" s="76"/>
      <c r="N59" s="19"/>
      <c r="O59" s="19"/>
      <c r="P59" s="19"/>
      <c r="Q59" s="20"/>
      <c r="R59" s="76"/>
      <c r="S59" s="19"/>
      <c r="T59" s="19"/>
      <c r="U59" s="19"/>
      <c r="V59" s="20"/>
      <c r="W59" s="77"/>
      <c r="X59" s="78"/>
      <c r="Y59" s="78"/>
      <c r="Z59" s="79"/>
      <c r="AA59" s="80"/>
      <c r="AB59" s="81" t="str">
        <f t="shared" si="1"/>
        <v/>
      </c>
      <c r="AC59" s="73"/>
    </row>
    <row r="60" ht="37.5" customHeight="1">
      <c r="A60" s="4"/>
      <c r="B60" s="11">
        <f t="shared" si="2"/>
        <v>7</v>
      </c>
      <c r="C60" s="74"/>
      <c r="D60" s="19"/>
      <c r="E60" s="19"/>
      <c r="F60" s="19"/>
      <c r="G60" s="19"/>
      <c r="H60" s="19"/>
      <c r="I60" s="19"/>
      <c r="J60" s="19"/>
      <c r="K60" s="19"/>
      <c r="L60" s="20"/>
      <c r="M60" s="76"/>
      <c r="N60" s="19"/>
      <c r="O60" s="19"/>
      <c r="P60" s="19"/>
      <c r="Q60" s="20"/>
      <c r="R60" s="76"/>
      <c r="S60" s="19"/>
      <c r="T60" s="19"/>
      <c r="U60" s="19"/>
      <c r="V60" s="20"/>
      <c r="W60" s="77"/>
      <c r="X60" s="78"/>
      <c r="Y60" s="78"/>
      <c r="Z60" s="79"/>
      <c r="AA60" s="80"/>
      <c r="AB60" s="81" t="str">
        <f t="shared" si="1"/>
        <v/>
      </c>
      <c r="AC60" s="73"/>
    </row>
    <row r="61" ht="37.5" customHeight="1">
      <c r="A61" s="4"/>
      <c r="B61" s="11">
        <f t="shared" si="2"/>
        <v>8</v>
      </c>
      <c r="C61" s="82"/>
      <c r="D61" s="41"/>
      <c r="E61" s="41"/>
      <c r="F61" s="41"/>
      <c r="G61" s="41"/>
      <c r="H61" s="41"/>
      <c r="I61" s="41"/>
      <c r="J61" s="41"/>
      <c r="K61" s="41"/>
      <c r="L61" s="83"/>
      <c r="M61" s="76"/>
      <c r="N61" s="19"/>
      <c r="O61" s="19"/>
      <c r="P61" s="19"/>
      <c r="Q61" s="20"/>
      <c r="R61" s="76"/>
      <c r="S61" s="19"/>
      <c r="T61" s="19"/>
      <c r="U61" s="19"/>
      <c r="V61" s="20"/>
      <c r="W61" s="77"/>
      <c r="X61" s="78"/>
      <c r="Y61" s="78"/>
      <c r="Z61" s="79"/>
      <c r="AA61" s="80"/>
      <c r="AB61" s="81" t="str">
        <f t="shared" si="1"/>
        <v/>
      </c>
      <c r="AC61" s="84"/>
    </row>
    <row r="62" ht="37.5" customHeight="1">
      <c r="A62" s="4"/>
      <c r="B62" s="11">
        <f t="shared" si="2"/>
        <v>9</v>
      </c>
      <c r="C62" s="82"/>
      <c r="D62" s="41"/>
      <c r="E62" s="41"/>
      <c r="F62" s="41"/>
      <c r="G62" s="41"/>
      <c r="H62" s="41"/>
      <c r="I62" s="41"/>
      <c r="J62" s="41"/>
      <c r="K62" s="41"/>
      <c r="L62" s="83"/>
      <c r="M62" s="76"/>
      <c r="N62" s="19"/>
      <c r="O62" s="19"/>
      <c r="P62" s="19"/>
      <c r="Q62" s="20"/>
      <c r="R62" s="76"/>
      <c r="S62" s="19"/>
      <c r="T62" s="19"/>
      <c r="U62" s="19"/>
      <c r="V62" s="20"/>
      <c r="W62" s="77"/>
      <c r="X62" s="78"/>
      <c r="Y62" s="78"/>
      <c r="Z62" s="79"/>
      <c r="AA62" s="80"/>
      <c r="AB62" s="81" t="str">
        <f t="shared" si="1"/>
        <v/>
      </c>
      <c r="AC62" s="84"/>
    </row>
    <row r="63" ht="37.5" customHeight="1">
      <c r="A63" s="4"/>
      <c r="B63" s="11">
        <f t="shared" si="2"/>
        <v>10</v>
      </c>
      <c r="C63" s="82"/>
      <c r="D63" s="41"/>
      <c r="E63" s="41"/>
      <c r="F63" s="41"/>
      <c r="G63" s="41"/>
      <c r="H63" s="41"/>
      <c r="I63" s="41"/>
      <c r="J63" s="41"/>
      <c r="K63" s="41"/>
      <c r="L63" s="83"/>
      <c r="M63" s="76"/>
      <c r="N63" s="19"/>
      <c r="O63" s="19"/>
      <c r="P63" s="19"/>
      <c r="Q63" s="20"/>
      <c r="R63" s="76"/>
      <c r="S63" s="19"/>
      <c r="T63" s="19"/>
      <c r="U63" s="19"/>
      <c r="V63" s="20"/>
      <c r="W63" s="77"/>
      <c r="X63" s="78"/>
      <c r="Y63" s="78"/>
      <c r="Z63" s="79"/>
      <c r="AA63" s="80"/>
      <c r="AB63" s="81" t="str">
        <f t="shared" si="1"/>
        <v/>
      </c>
      <c r="AC63" s="84"/>
    </row>
    <row r="64" ht="37.5" customHeight="1">
      <c r="A64" s="4"/>
      <c r="B64" s="11">
        <f t="shared" si="2"/>
        <v>11</v>
      </c>
      <c r="C64" s="82"/>
      <c r="D64" s="41"/>
      <c r="E64" s="41"/>
      <c r="F64" s="41"/>
      <c r="G64" s="41"/>
      <c r="H64" s="41"/>
      <c r="I64" s="41"/>
      <c r="J64" s="41"/>
      <c r="K64" s="41"/>
      <c r="L64" s="83"/>
      <c r="M64" s="76"/>
      <c r="N64" s="19"/>
      <c r="O64" s="19"/>
      <c r="P64" s="19"/>
      <c r="Q64" s="20"/>
      <c r="R64" s="76"/>
      <c r="S64" s="19"/>
      <c r="T64" s="19"/>
      <c r="U64" s="19"/>
      <c r="V64" s="20"/>
      <c r="W64" s="77"/>
      <c r="X64" s="78"/>
      <c r="Y64" s="78"/>
      <c r="Z64" s="79"/>
      <c r="AA64" s="80"/>
      <c r="AB64" s="81" t="str">
        <f t="shared" si="1"/>
        <v/>
      </c>
      <c r="AC64" s="84"/>
    </row>
    <row r="65" ht="37.5" customHeight="1">
      <c r="A65" s="4"/>
      <c r="B65" s="11">
        <f t="shared" si="2"/>
        <v>12</v>
      </c>
      <c r="C65" s="82"/>
      <c r="D65" s="41"/>
      <c r="E65" s="41"/>
      <c r="F65" s="41"/>
      <c r="G65" s="41"/>
      <c r="H65" s="41"/>
      <c r="I65" s="41"/>
      <c r="J65" s="41"/>
      <c r="K65" s="41"/>
      <c r="L65" s="83"/>
      <c r="M65" s="76"/>
      <c r="N65" s="19"/>
      <c r="O65" s="19"/>
      <c r="P65" s="19"/>
      <c r="Q65" s="20"/>
      <c r="R65" s="76"/>
      <c r="S65" s="19"/>
      <c r="T65" s="19"/>
      <c r="U65" s="19"/>
      <c r="V65" s="20"/>
      <c r="W65" s="77"/>
      <c r="X65" s="78"/>
      <c r="Y65" s="78"/>
      <c r="Z65" s="79"/>
      <c r="AA65" s="80"/>
      <c r="AB65" s="81" t="str">
        <f t="shared" si="1"/>
        <v/>
      </c>
      <c r="AC65" s="84"/>
    </row>
    <row r="66" ht="37.5" customHeight="1">
      <c r="A66" s="4"/>
      <c r="B66" s="11">
        <f t="shared" si="2"/>
        <v>13</v>
      </c>
      <c r="C66" s="82"/>
      <c r="D66" s="41"/>
      <c r="E66" s="41"/>
      <c r="F66" s="41"/>
      <c r="G66" s="41"/>
      <c r="H66" s="41"/>
      <c r="I66" s="41"/>
      <c r="J66" s="41"/>
      <c r="K66" s="41"/>
      <c r="L66" s="83"/>
      <c r="M66" s="76"/>
      <c r="N66" s="19"/>
      <c r="O66" s="19"/>
      <c r="P66" s="19"/>
      <c r="Q66" s="20"/>
      <c r="R66" s="76"/>
      <c r="S66" s="19"/>
      <c r="T66" s="19"/>
      <c r="U66" s="19"/>
      <c r="V66" s="20"/>
      <c r="W66" s="77"/>
      <c r="X66" s="78"/>
      <c r="Y66" s="78"/>
      <c r="Z66" s="79"/>
      <c r="AA66" s="80"/>
      <c r="AB66" s="81" t="str">
        <f t="shared" si="1"/>
        <v/>
      </c>
      <c r="AC66" s="84"/>
    </row>
    <row r="67" ht="37.5" customHeight="1">
      <c r="A67" s="4"/>
      <c r="B67" s="11">
        <f t="shared" si="2"/>
        <v>14</v>
      </c>
      <c r="C67" s="82"/>
      <c r="D67" s="41"/>
      <c r="E67" s="41"/>
      <c r="F67" s="41"/>
      <c r="G67" s="41"/>
      <c r="H67" s="41"/>
      <c r="I67" s="41"/>
      <c r="J67" s="41"/>
      <c r="K67" s="41"/>
      <c r="L67" s="83"/>
      <c r="M67" s="76"/>
      <c r="N67" s="19"/>
      <c r="O67" s="19"/>
      <c r="P67" s="19"/>
      <c r="Q67" s="20"/>
      <c r="R67" s="76"/>
      <c r="S67" s="19"/>
      <c r="T67" s="19"/>
      <c r="U67" s="19"/>
      <c r="V67" s="20"/>
      <c r="W67" s="77"/>
      <c r="X67" s="78"/>
      <c r="Y67" s="78"/>
      <c r="Z67" s="79"/>
      <c r="AA67" s="80"/>
      <c r="AB67" s="81" t="str">
        <f t="shared" si="1"/>
        <v/>
      </c>
      <c r="AC67" s="84"/>
    </row>
    <row r="68" ht="37.5" customHeight="1">
      <c r="A68" s="4"/>
      <c r="B68" s="11">
        <f t="shared" si="2"/>
        <v>15</v>
      </c>
      <c r="C68" s="82"/>
      <c r="D68" s="41"/>
      <c r="E68" s="41"/>
      <c r="F68" s="41"/>
      <c r="G68" s="41"/>
      <c r="H68" s="41"/>
      <c r="I68" s="41"/>
      <c r="J68" s="41"/>
      <c r="K68" s="41"/>
      <c r="L68" s="83"/>
      <c r="M68" s="76"/>
      <c r="N68" s="19"/>
      <c r="O68" s="19"/>
      <c r="P68" s="19"/>
      <c r="Q68" s="20"/>
      <c r="R68" s="76"/>
      <c r="S68" s="19"/>
      <c r="T68" s="19"/>
      <c r="U68" s="19"/>
      <c r="V68" s="20"/>
      <c r="W68" s="77"/>
      <c r="X68" s="78"/>
      <c r="Y68" s="78"/>
      <c r="Z68" s="79"/>
      <c r="AA68" s="80"/>
      <c r="AB68" s="81" t="str">
        <f t="shared" si="1"/>
        <v/>
      </c>
      <c r="AC68" s="84"/>
    </row>
    <row r="69" ht="37.5" customHeight="1">
      <c r="A69" s="4"/>
      <c r="B69" s="11">
        <f t="shared" si="2"/>
        <v>16</v>
      </c>
      <c r="C69" s="74"/>
      <c r="D69" s="19"/>
      <c r="E69" s="19"/>
      <c r="F69" s="19"/>
      <c r="G69" s="19"/>
      <c r="H69" s="19"/>
      <c r="I69" s="19"/>
      <c r="J69" s="19"/>
      <c r="K69" s="19"/>
      <c r="L69" s="20"/>
      <c r="M69" s="76"/>
      <c r="N69" s="19"/>
      <c r="O69" s="19"/>
      <c r="P69" s="19"/>
      <c r="Q69" s="20"/>
      <c r="R69" s="76"/>
      <c r="S69" s="19"/>
      <c r="T69" s="19"/>
      <c r="U69" s="19"/>
      <c r="V69" s="20"/>
      <c r="W69" s="77"/>
      <c r="X69" s="78"/>
      <c r="Y69" s="78"/>
      <c r="Z69" s="79"/>
      <c r="AA69" s="80"/>
      <c r="AB69" s="81" t="str">
        <f t="shared" si="1"/>
        <v/>
      </c>
      <c r="AC69" s="84"/>
    </row>
    <row r="70" ht="37.5" customHeight="1">
      <c r="A70" s="4"/>
      <c r="B70" s="11">
        <f t="shared" si="2"/>
        <v>17</v>
      </c>
      <c r="C70" s="74"/>
      <c r="D70" s="19"/>
      <c r="E70" s="19"/>
      <c r="F70" s="19"/>
      <c r="G70" s="19"/>
      <c r="H70" s="19"/>
      <c r="I70" s="19"/>
      <c r="J70" s="19"/>
      <c r="K70" s="19"/>
      <c r="L70" s="20"/>
      <c r="M70" s="76"/>
      <c r="N70" s="19"/>
      <c r="O70" s="19"/>
      <c r="P70" s="19"/>
      <c r="Q70" s="20"/>
      <c r="R70" s="76"/>
      <c r="S70" s="19"/>
      <c r="T70" s="19"/>
      <c r="U70" s="19"/>
      <c r="V70" s="20"/>
      <c r="W70" s="77"/>
      <c r="X70" s="78"/>
      <c r="Y70" s="78"/>
      <c r="Z70" s="79"/>
      <c r="AA70" s="80"/>
      <c r="AB70" s="81" t="str">
        <f t="shared" si="1"/>
        <v/>
      </c>
      <c r="AC70" s="84"/>
    </row>
    <row r="71" ht="37.5" customHeight="1">
      <c r="A71" s="4"/>
      <c r="B71" s="11">
        <f t="shared" si="2"/>
        <v>18</v>
      </c>
      <c r="C71" s="82"/>
      <c r="D71" s="41"/>
      <c r="E71" s="41"/>
      <c r="F71" s="41"/>
      <c r="G71" s="41"/>
      <c r="H71" s="41"/>
      <c r="I71" s="41"/>
      <c r="J71" s="41"/>
      <c r="K71" s="41"/>
      <c r="L71" s="83"/>
      <c r="M71" s="76"/>
      <c r="N71" s="19"/>
      <c r="O71" s="19"/>
      <c r="P71" s="19"/>
      <c r="Q71" s="20"/>
      <c r="R71" s="76"/>
      <c r="S71" s="19"/>
      <c r="T71" s="19"/>
      <c r="U71" s="19"/>
      <c r="V71" s="20"/>
      <c r="W71" s="77"/>
      <c r="X71" s="78"/>
      <c r="Y71" s="78"/>
      <c r="Z71" s="79"/>
      <c r="AA71" s="80"/>
      <c r="AB71" s="81" t="str">
        <f t="shared" si="1"/>
        <v/>
      </c>
      <c r="AC71" s="84"/>
    </row>
    <row r="72" ht="37.5" customHeight="1">
      <c r="A72" s="4"/>
      <c r="B72" s="11">
        <f t="shared" si="2"/>
        <v>19</v>
      </c>
      <c r="C72" s="82"/>
      <c r="D72" s="41"/>
      <c r="E72" s="41"/>
      <c r="F72" s="41"/>
      <c r="G72" s="41"/>
      <c r="H72" s="41"/>
      <c r="I72" s="41"/>
      <c r="J72" s="41"/>
      <c r="K72" s="41"/>
      <c r="L72" s="83"/>
      <c r="M72" s="76"/>
      <c r="N72" s="19"/>
      <c r="O72" s="19"/>
      <c r="P72" s="19"/>
      <c r="Q72" s="20"/>
      <c r="R72" s="76"/>
      <c r="S72" s="19"/>
      <c r="T72" s="19"/>
      <c r="U72" s="19"/>
      <c r="V72" s="20"/>
      <c r="W72" s="77"/>
      <c r="X72" s="78"/>
      <c r="Y72" s="78"/>
      <c r="Z72" s="79"/>
      <c r="AA72" s="80"/>
      <c r="AB72" s="81" t="str">
        <f t="shared" si="1"/>
        <v/>
      </c>
      <c r="AC72" s="84"/>
    </row>
    <row r="73" ht="37.5" customHeight="1">
      <c r="A73" s="4"/>
      <c r="B73" s="11">
        <f t="shared" si="2"/>
        <v>20</v>
      </c>
      <c r="C73" s="82"/>
      <c r="D73" s="41"/>
      <c r="E73" s="41"/>
      <c r="F73" s="41"/>
      <c r="G73" s="41"/>
      <c r="H73" s="41"/>
      <c r="I73" s="41"/>
      <c r="J73" s="41"/>
      <c r="K73" s="41"/>
      <c r="L73" s="83"/>
      <c r="M73" s="76"/>
      <c r="N73" s="19"/>
      <c r="O73" s="19"/>
      <c r="P73" s="19"/>
      <c r="Q73" s="20"/>
      <c r="R73" s="76"/>
      <c r="S73" s="19"/>
      <c r="T73" s="19"/>
      <c r="U73" s="19"/>
      <c r="V73" s="20"/>
      <c r="W73" s="77"/>
      <c r="X73" s="78"/>
      <c r="Y73" s="78"/>
      <c r="Z73" s="79"/>
      <c r="AA73" s="80"/>
      <c r="AB73" s="81" t="str">
        <f t="shared" si="1"/>
        <v/>
      </c>
      <c r="AC73" s="84"/>
    </row>
    <row r="74" ht="37.5" customHeight="1">
      <c r="A74" s="4"/>
      <c r="B74" s="11">
        <f t="shared" si="2"/>
        <v>21</v>
      </c>
      <c r="C74" s="82"/>
      <c r="D74" s="41"/>
      <c r="E74" s="41"/>
      <c r="F74" s="41"/>
      <c r="G74" s="41"/>
      <c r="H74" s="41"/>
      <c r="I74" s="41"/>
      <c r="J74" s="41"/>
      <c r="K74" s="41"/>
      <c r="L74" s="83"/>
      <c r="M74" s="76"/>
      <c r="N74" s="19"/>
      <c r="O74" s="19"/>
      <c r="P74" s="19"/>
      <c r="Q74" s="20"/>
      <c r="R74" s="76"/>
      <c r="S74" s="19"/>
      <c r="T74" s="19"/>
      <c r="U74" s="19"/>
      <c r="V74" s="20"/>
      <c r="W74" s="77"/>
      <c r="X74" s="78"/>
      <c r="Y74" s="78"/>
      <c r="Z74" s="79"/>
      <c r="AA74" s="80"/>
      <c r="AB74" s="81" t="str">
        <f t="shared" si="1"/>
        <v/>
      </c>
      <c r="AC74" s="84"/>
    </row>
    <row r="75" ht="37.5" customHeight="1">
      <c r="A75" s="4"/>
      <c r="B75" s="11">
        <f t="shared" si="2"/>
        <v>22</v>
      </c>
      <c r="C75" s="82"/>
      <c r="D75" s="41"/>
      <c r="E75" s="41"/>
      <c r="F75" s="41"/>
      <c r="G75" s="41"/>
      <c r="H75" s="41"/>
      <c r="I75" s="41"/>
      <c r="J75" s="41"/>
      <c r="K75" s="41"/>
      <c r="L75" s="83"/>
      <c r="M75" s="76"/>
      <c r="N75" s="19"/>
      <c r="O75" s="19"/>
      <c r="P75" s="19"/>
      <c r="Q75" s="20"/>
      <c r="R75" s="76"/>
      <c r="S75" s="19"/>
      <c r="T75" s="19"/>
      <c r="U75" s="19"/>
      <c r="V75" s="20"/>
      <c r="W75" s="77"/>
      <c r="X75" s="78"/>
      <c r="Y75" s="78"/>
      <c r="Z75" s="79"/>
      <c r="AA75" s="80"/>
      <c r="AB75" s="81" t="str">
        <f t="shared" si="1"/>
        <v/>
      </c>
      <c r="AC75" s="84"/>
    </row>
    <row r="76" ht="37.5" customHeight="1">
      <c r="A76" s="4"/>
      <c r="B76" s="11">
        <f t="shared" si="2"/>
        <v>23</v>
      </c>
      <c r="C76" s="82"/>
      <c r="D76" s="41"/>
      <c r="E76" s="41"/>
      <c r="F76" s="41"/>
      <c r="G76" s="41"/>
      <c r="H76" s="41"/>
      <c r="I76" s="41"/>
      <c r="J76" s="41"/>
      <c r="K76" s="41"/>
      <c r="L76" s="83"/>
      <c r="M76" s="76"/>
      <c r="N76" s="19"/>
      <c r="O76" s="19"/>
      <c r="P76" s="19"/>
      <c r="Q76" s="20"/>
      <c r="R76" s="76"/>
      <c r="S76" s="19"/>
      <c r="T76" s="19"/>
      <c r="U76" s="19"/>
      <c r="V76" s="20"/>
      <c r="W76" s="77"/>
      <c r="X76" s="78"/>
      <c r="Y76" s="78"/>
      <c r="Z76" s="79"/>
      <c r="AA76" s="80"/>
      <c r="AB76" s="81" t="str">
        <f t="shared" si="1"/>
        <v/>
      </c>
      <c r="AC76" s="84"/>
    </row>
    <row r="77" ht="37.5" customHeight="1">
      <c r="A77" s="4"/>
      <c r="B77" s="11">
        <f t="shared" si="2"/>
        <v>24</v>
      </c>
      <c r="C77" s="82"/>
      <c r="D77" s="41"/>
      <c r="E77" s="41"/>
      <c r="F77" s="41"/>
      <c r="G77" s="41"/>
      <c r="H77" s="41"/>
      <c r="I77" s="41"/>
      <c r="J77" s="41"/>
      <c r="K77" s="41"/>
      <c r="L77" s="83"/>
      <c r="M77" s="76"/>
      <c r="N77" s="19"/>
      <c r="O77" s="19"/>
      <c r="P77" s="19"/>
      <c r="Q77" s="20"/>
      <c r="R77" s="76"/>
      <c r="S77" s="19"/>
      <c r="T77" s="19"/>
      <c r="U77" s="19"/>
      <c r="V77" s="20"/>
      <c r="W77" s="77"/>
      <c r="X77" s="78"/>
      <c r="Y77" s="78"/>
      <c r="Z77" s="79"/>
      <c r="AA77" s="80"/>
      <c r="AB77" s="81" t="str">
        <f t="shared" si="1"/>
        <v/>
      </c>
      <c r="AC77" s="84"/>
    </row>
    <row r="78" ht="37.5" customHeight="1">
      <c r="A78" s="4"/>
      <c r="B78" s="11">
        <f t="shared" si="2"/>
        <v>25</v>
      </c>
      <c r="C78" s="82"/>
      <c r="D78" s="41"/>
      <c r="E78" s="41"/>
      <c r="F78" s="41"/>
      <c r="G78" s="41"/>
      <c r="H78" s="41"/>
      <c r="I78" s="41"/>
      <c r="J78" s="41"/>
      <c r="K78" s="41"/>
      <c r="L78" s="83"/>
      <c r="M78" s="76"/>
      <c r="N78" s="19"/>
      <c r="O78" s="19"/>
      <c r="P78" s="19"/>
      <c r="Q78" s="20"/>
      <c r="R78" s="76"/>
      <c r="S78" s="19"/>
      <c r="T78" s="19"/>
      <c r="U78" s="19"/>
      <c r="V78" s="20"/>
      <c r="W78" s="77"/>
      <c r="X78" s="78"/>
      <c r="Y78" s="78"/>
      <c r="Z78" s="79"/>
      <c r="AA78" s="80"/>
      <c r="AB78" s="81" t="str">
        <f t="shared" si="1"/>
        <v/>
      </c>
      <c r="AC78" s="84"/>
    </row>
    <row r="79" ht="37.5" customHeight="1">
      <c r="A79" s="4"/>
      <c r="B79" s="11">
        <f t="shared" si="2"/>
        <v>26</v>
      </c>
      <c r="C79" s="82"/>
      <c r="D79" s="41"/>
      <c r="E79" s="41"/>
      <c r="F79" s="41"/>
      <c r="G79" s="41"/>
      <c r="H79" s="41"/>
      <c r="I79" s="41"/>
      <c r="J79" s="41"/>
      <c r="K79" s="41"/>
      <c r="L79" s="83"/>
      <c r="M79" s="76"/>
      <c r="N79" s="19"/>
      <c r="O79" s="19"/>
      <c r="P79" s="19"/>
      <c r="Q79" s="20"/>
      <c r="R79" s="76"/>
      <c r="S79" s="19"/>
      <c r="T79" s="19"/>
      <c r="U79" s="19"/>
      <c r="V79" s="20"/>
      <c r="W79" s="77"/>
      <c r="X79" s="78"/>
      <c r="Y79" s="78"/>
      <c r="Z79" s="79"/>
      <c r="AA79" s="80"/>
      <c r="AB79" s="81" t="str">
        <f t="shared" si="1"/>
        <v/>
      </c>
      <c r="AC79" s="84"/>
    </row>
    <row r="80" ht="37.5" customHeight="1">
      <c r="A80" s="4"/>
      <c r="B80" s="11">
        <f t="shared" si="2"/>
        <v>27</v>
      </c>
      <c r="C80" s="82"/>
      <c r="D80" s="41"/>
      <c r="E80" s="41"/>
      <c r="F80" s="41"/>
      <c r="G80" s="41"/>
      <c r="H80" s="41"/>
      <c r="I80" s="41"/>
      <c r="J80" s="41"/>
      <c r="K80" s="41"/>
      <c r="L80" s="83"/>
      <c r="M80" s="76"/>
      <c r="N80" s="19"/>
      <c r="O80" s="19"/>
      <c r="P80" s="19"/>
      <c r="Q80" s="20"/>
      <c r="R80" s="76"/>
      <c r="S80" s="19"/>
      <c r="T80" s="19"/>
      <c r="U80" s="19"/>
      <c r="V80" s="20"/>
      <c r="W80" s="77"/>
      <c r="X80" s="78"/>
      <c r="Y80" s="78"/>
      <c r="Z80" s="79"/>
      <c r="AA80" s="80"/>
      <c r="AB80" s="81" t="str">
        <f t="shared" si="1"/>
        <v/>
      </c>
      <c r="AC80" s="84"/>
    </row>
    <row r="81" ht="37.5" customHeight="1">
      <c r="A81" s="4"/>
      <c r="B81" s="11">
        <f t="shared" si="2"/>
        <v>28</v>
      </c>
      <c r="C81" s="82"/>
      <c r="D81" s="41"/>
      <c r="E81" s="41"/>
      <c r="F81" s="41"/>
      <c r="G81" s="41"/>
      <c r="H81" s="41"/>
      <c r="I81" s="41"/>
      <c r="J81" s="41"/>
      <c r="K81" s="41"/>
      <c r="L81" s="83"/>
      <c r="M81" s="76"/>
      <c r="N81" s="19"/>
      <c r="O81" s="19"/>
      <c r="P81" s="19"/>
      <c r="Q81" s="20"/>
      <c r="R81" s="76"/>
      <c r="S81" s="19"/>
      <c r="T81" s="19"/>
      <c r="U81" s="19"/>
      <c r="V81" s="20"/>
      <c r="W81" s="77"/>
      <c r="X81" s="78"/>
      <c r="Y81" s="78"/>
      <c r="Z81" s="79"/>
      <c r="AA81" s="80"/>
      <c r="AB81" s="81" t="str">
        <f t="shared" si="1"/>
        <v/>
      </c>
      <c r="AC81" s="84"/>
    </row>
    <row r="82" ht="37.5" customHeight="1">
      <c r="A82" s="4"/>
      <c r="B82" s="11">
        <f t="shared" si="2"/>
        <v>29</v>
      </c>
      <c r="C82" s="82"/>
      <c r="D82" s="41"/>
      <c r="E82" s="41"/>
      <c r="F82" s="41"/>
      <c r="G82" s="41"/>
      <c r="H82" s="41"/>
      <c r="I82" s="41"/>
      <c r="J82" s="41"/>
      <c r="K82" s="41"/>
      <c r="L82" s="83"/>
      <c r="M82" s="76"/>
      <c r="N82" s="19"/>
      <c r="O82" s="19"/>
      <c r="P82" s="19"/>
      <c r="Q82" s="20"/>
      <c r="R82" s="76"/>
      <c r="S82" s="19"/>
      <c r="T82" s="19"/>
      <c r="U82" s="19"/>
      <c r="V82" s="20"/>
      <c r="W82" s="77"/>
      <c r="X82" s="78"/>
      <c r="Y82" s="78"/>
      <c r="Z82" s="79"/>
      <c r="AA82" s="80"/>
      <c r="AB82" s="81" t="str">
        <f t="shared" si="1"/>
        <v/>
      </c>
      <c r="AC82" s="84"/>
    </row>
    <row r="83" ht="37.5" customHeight="1">
      <c r="A83" s="4"/>
      <c r="B83" s="11">
        <f t="shared" si="2"/>
        <v>30</v>
      </c>
      <c r="C83" s="82"/>
      <c r="D83" s="41"/>
      <c r="E83" s="41"/>
      <c r="F83" s="41"/>
      <c r="G83" s="41"/>
      <c r="H83" s="41"/>
      <c r="I83" s="41"/>
      <c r="J83" s="41"/>
      <c r="K83" s="41"/>
      <c r="L83" s="83"/>
      <c r="M83" s="76"/>
      <c r="N83" s="19"/>
      <c r="O83" s="19"/>
      <c r="P83" s="19"/>
      <c r="Q83" s="20"/>
      <c r="R83" s="76"/>
      <c r="S83" s="19"/>
      <c r="T83" s="19"/>
      <c r="U83" s="19"/>
      <c r="V83" s="20"/>
      <c r="W83" s="77"/>
      <c r="X83" s="78"/>
      <c r="Y83" s="78"/>
      <c r="Z83" s="79"/>
      <c r="AA83" s="80"/>
      <c r="AB83" s="81" t="str">
        <f t="shared" si="1"/>
        <v/>
      </c>
      <c r="AC83" s="84"/>
    </row>
    <row r="84" ht="37.5" customHeight="1">
      <c r="A84" s="4"/>
      <c r="B84" s="11">
        <f t="shared" si="2"/>
        <v>31</v>
      </c>
      <c r="C84" s="82"/>
      <c r="D84" s="41"/>
      <c r="E84" s="41"/>
      <c r="F84" s="41"/>
      <c r="G84" s="41"/>
      <c r="H84" s="41"/>
      <c r="I84" s="41"/>
      <c r="J84" s="41"/>
      <c r="K84" s="41"/>
      <c r="L84" s="83"/>
      <c r="M84" s="76"/>
      <c r="N84" s="19"/>
      <c r="O84" s="19"/>
      <c r="P84" s="19"/>
      <c r="Q84" s="20"/>
      <c r="R84" s="76"/>
      <c r="S84" s="19"/>
      <c r="T84" s="19"/>
      <c r="U84" s="19"/>
      <c r="V84" s="20"/>
      <c r="W84" s="77"/>
      <c r="X84" s="78"/>
      <c r="Y84" s="78"/>
      <c r="Z84" s="79"/>
      <c r="AA84" s="80"/>
      <c r="AB84" s="81" t="str">
        <f t="shared" si="1"/>
        <v/>
      </c>
      <c r="AC84" s="84"/>
    </row>
    <row r="85" ht="37.5" customHeight="1">
      <c r="A85" s="4"/>
      <c r="B85" s="11">
        <f t="shared" si="2"/>
        <v>32</v>
      </c>
      <c r="C85" s="82"/>
      <c r="D85" s="41"/>
      <c r="E85" s="41"/>
      <c r="F85" s="41"/>
      <c r="G85" s="41"/>
      <c r="H85" s="41"/>
      <c r="I85" s="41"/>
      <c r="J85" s="41"/>
      <c r="K85" s="41"/>
      <c r="L85" s="83"/>
      <c r="M85" s="76"/>
      <c r="N85" s="19"/>
      <c r="O85" s="19"/>
      <c r="P85" s="19"/>
      <c r="Q85" s="20"/>
      <c r="R85" s="76"/>
      <c r="S85" s="19"/>
      <c r="T85" s="19"/>
      <c r="U85" s="19"/>
      <c r="V85" s="20"/>
      <c r="W85" s="77"/>
      <c r="X85" s="78"/>
      <c r="Y85" s="78"/>
      <c r="Z85" s="79"/>
      <c r="AA85" s="80"/>
      <c r="AB85" s="81" t="str">
        <f t="shared" si="1"/>
        <v/>
      </c>
      <c r="AC85" s="84"/>
    </row>
    <row r="86" ht="37.5" customHeight="1">
      <c r="A86" s="4"/>
      <c r="B86" s="11">
        <f t="shared" si="2"/>
        <v>33</v>
      </c>
      <c r="C86" s="82"/>
      <c r="D86" s="41"/>
      <c r="E86" s="41"/>
      <c r="F86" s="41"/>
      <c r="G86" s="41"/>
      <c r="H86" s="41"/>
      <c r="I86" s="41"/>
      <c r="J86" s="41"/>
      <c r="K86" s="41"/>
      <c r="L86" s="83"/>
      <c r="M86" s="76"/>
      <c r="N86" s="19"/>
      <c r="O86" s="19"/>
      <c r="P86" s="19"/>
      <c r="Q86" s="20"/>
      <c r="R86" s="76"/>
      <c r="S86" s="19"/>
      <c r="T86" s="19"/>
      <c r="U86" s="19"/>
      <c r="V86" s="20"/>
      <c r="W86" s="77"/>
      <c r="X86" s="78"/>
      <c r="Y86" s="78"/>
      <c r="Z86" s="79"/>
      <c r="AA86" s="80"/>
      <c r="AB86" s="81" t="str">
        <f t="shared" si="1"/>
        <v/>
      </c>
      <c r="AC86" s="84"/>
    </row>
    <row r="87" ht="37.5" customHeight="1">
      <c r="A87" s="4"/>
      <c r="B87" s="11">
        <f t="shared" si="2"/>
        <v>34</v>
      </c>
      <c r="C87" s="82"/>
      <c r="D87" s="41"/>
      <c r="E87" s="41"/>
      <c r="F87" s="41"/>
      <c r="G87" s="41"/>
      <c r="H87" s="41"/>
      <c r="I87" s="41"/>
      <c r="J87" s="41"/>
      <c r="K87" s="41"/>
      <c r="L87" s="83"/>
      <c r="M87" s="76"/>
      <c r="N87" s="19"/>
      <c r="O87" s="19"/>
      <c r="P87" s="19"/>
      <c r="Q87" s="20"/>
      <c r="R87" s="76"/>
      <c r="S87" s="19"/>
      <c r="T87" s="19"/>
      <c r="U87" s="19"/>
      <c r="V87" s="20"/>
      <c r="W87" s="77"/>
      <c r="X87" s="78"/>
      <c r="Y87" s="78"/>
      <c r="Z87" s="79"/>
      <c r="AA87" s="80"/>
      <c r="AB87" s="81" t="str">
        <f t="shared" si="1"/>
        <v/>
      </c>
      <c r="AC87" s="84"/>
    </row>
    <row r="88" ht="37.5" customHeight="1">
      <c r="A88" s="4"/>
      <c r="B88" s="11">
        <f t="shared" si="2"/>
        <v>35</v>
      </c>
      <c r="C88" s="82"/>
      <c r="D88" s="41"/>
      <c r="E88" s="41"/>
      <c r="F88" s="41"/>
      <c r="G88" s="41"/>
      <c r="H88" s="41"/>
      <c r="I88" s="41"/>
      <c r="J88" s="41"/>
      <c r="K88" s="41"/>
      <c r="L88" s="83"/>
      <c r="M88" s="76"/>
      <c r="N88" s="19"/>
      <c r="O88" s="19"/>
      <c r="P88" s="19"/>
      <c r="Q88" s="20"/>
      <c r="R88" s="76"/>
      <c r="S88" s="19"/>
      <c r="T88" s="19"/>
      <c r="U88" s="19"/>
      <c r="V88" s="20"/>
      <c r="W88" s="77"/>
      <c r="X88" s="78"/>
      <c r="Y88" s="78"/>
      <c r="Z88" s="79"/>
      <c r="AA88" s="80"/>
      <c r="AB88" s="81" t="str">
        <f t="shared" si="1"/>
        <v/>
      </c>
      <c r="AC88" s="84"/>
    </row>
    <row r="89" ht="37.5" customHeight="1">
      <c r="A89" s="4"/>
      <c r="B89" s="11">
        <f t="shared" si="2"/>
        <v>36</v>
      </c>
      <c r="C89" s="82"/>
      <c r="D89" s="41"/>
      <c r="E89" s="41"/>
      <c r="F89" s="41"/>
      <c r="G89" s="41"/>
      <c r="H89" s="41"/>
      <c r="I89" s="41"/>
      <c r="J89" s="41"/>
      <c r="K89" s="41"/>
      <c r="L89" s="83"/>
      <c r="M89" s="76"/>
      <c r="N89" s="19"/>
      <c r="O89" s="19"/>
      <c r="P89" s="19"/>
      <c r="Q89" s="20"/>
      <c r="R89" s="76"/>
      <c r="S89" s="19"/>
      <c r="T89" s="19"/>
      <c r="U89" s="19"/>
      <c r="V89" s="20"/>
      <c r="W89" s="77"/>
      <c r="X89" s="78"/>
      <c r="Y89" s="78"/>
      <c r="Z89" s="79"/>
      <c r="AA89" s="80"/>
      <c r="AB89" s="81" t="str">
        <f t="shared" si="1"/>
        <v/>
      </c>
      <c r="AC89" s="84"/>
    </row>
    <row r="90" ht="37.5" customHeight="1">
      <c r="A90" s="4"/>
      <c r="B90" s="11">
        <f t="shared" si="2"/>
        <v>37</v>
      </c>
      <c r="C90" s="82"/>
      <c r="D90" s="41"/>
      <c r="E90" s="41"/>
      <c r="F90" s="41"/>
      <c r="G90" s="41"/>
      <c r="H90" s="41"/>
      <c r="I90" s="41"/>
      <c r="J90" s="41"/>
      <c r="K90" s="41"/>
      <c r="L90" s="83"/>
      <c r="M90" s="76"/>
      <c r="N90" s="19"/>
      <c r="O90" s="19"/>
      <c r="P90" s="19"/>
      <c r="Q90" s="20"/>
      <c r="R90" s="76"/>
      <c r="S90" s="19"/>
      <c r="T90" s="19"/>
      <c r="U90" s="19"/>
      <c r="V90" s="20"/>
      <c r="W90" s="77"/>
      <c r="X90" s="78"/>
      <c r="Y90" s="78"/>
      <c r="Z90" s="79"/>
      <c r="AA90" s="80"/>
      <c r="AB90" s="81" t="str">
        <f t="shared" si="1"/>
        <v/>
      </c>
      <c r="AC90" s="84"/>
    </row>
    <row r="91" ht="37.5" customHeight="1">
      <c r="A91" s="4"/>
      <c r="B91" s="11">
        <f t="shared" si="2"/>
        <v>38</v>
      </c>
      <c r="C91" s="82"/>
      <c r="D91" s="41"/>
      <c r="E91" s="41"/>
      <c r="F91" s="41"/>
      <c r="G91" s="41"/>
      <c r="H91" s="41"/>
      <c r="I91" s="41"/>
      <c r="J91" s="41"/>
      <c r="K91" s="41"/>
      <c r="L91" s="83"/>
      <c r="M91" s="76"/>
      <c r="N91" s="19"/>
      <c r="O91" s="19"/>
      <c r="P91" s="19"/>
      <c r="Q91" s="20"/>
      <c r="R91" s="76"/>
      <c r="S91" s="19"/>
      <c r="T91" s="19"/>
      <c r="U91" s="19"/>
      <c r="V91" s="20"/>
      <c r="W91" s="77"/>
      <c r="X91" s="78"/>
      <c r="Y91" s="78"/>
      <c r="Z91" s="79"/>
      <c r="AA91" s="80"/>
      <c r="AB91" s="81" t="str">
        <f t="shared" si="1"/>
        <v/>
      </c>
      <c r="AC91" s="84"/>
    </row>
    <row r="92" ht="37.5" customHeight="1">
      <c r="A92" s="4"/>
      <c r="B92" s="11">
        <f t="shared" si="2"/>
        <v>39</v>
      </c>
      <c r="C92" s="82"/>
      <c r="D92" s="41"/>
      <c r="E92" s="41"/>
      <c r="F92" s="41"/>
      <c r="G92" s="41"/>
      <c r="H92" s="41"/>
      <c r="I92" s="41"/>
      <c r="J92" s="41"/>
      <c r="K92" s="41"/>
      <c r="L92" s="83"/>
      <c r="M92" s="76"/>
      <c r="N92" s="19"/>
      <c r="O92" s="19"/>
      <c r="P92" s="19"/>
      <c r="Q92" s="20"/>
      <c r="R92" s="76"/>
      <c r="S92" s="19"/>
      <c r="T92" s="19"/>
      <c r="U92" s="19"/>
      <c r="V92" s="20"/>
      <c r="W92" s="77"/>
      <c r="X92" s="78"/>
      <c r="Y92" s="78"/>
      <c r="Z92" s="79"/>
      <c r="AA92" s="80"/>
      <c r="AB92" s="81" t="str">
        <f t="shared" si="1"/>
        <v/>
      </c>
      <c r="AC92" s="84"/>
    </row>
    <row r="93" ht="37.5" customHeight="1">
      <c r="A93" s="4"/>
      <c r="B93" s="11">
        <f t="shared" si="2"/>
        <v>40</v>
      </c>
      <c r="C93" s="82"/>
      <c r="D93" s="41"/>
      <c r="E93" s="41"/>
      <c r="F93" s="41"/>
      <c r="G93" s="41"/>
      <c r="H93" s="41"/>
      <c r="I93" s="41"/>
      <c r="J93" s="41"/>
      <c r="K93" s="41"/>
      <c r="L93" s="83"/>
      <c r="M93" s="76"/>
      <c r="N93" s="19"/>
      <c r="O93" s="19"/>
      <c r="P93" s="19"/>
      <c r="Q93" s="20"/>
      <c r="R93" s="76"/>
      <c r="S93" s="19"/>
      <c r="T93" s="19"/>
      <c r="U93" s="19"/>
      <c r="V93" s="20"/>
      <c r="W93" s="77"/>
      <c r="X93" s="78"/>
      <c r="Y93" s="78"/>
      <c r="Z93" s="79"/>
      <c r="AA93" s="80"/>
      <c r="AB93" s="81" t="str">
        <f t="shared" si="1"/>
        <v/>
      </c>
      <c r="AC93" s="84"/>
    </row>
    <row r="94" ht="37.5" customHeight="1">
      <c r="A94" s="4"/>
      <c r="B94" s="11">
        <f t="shared" si="2"/>
        <v>41</v>
      </c>
      <c r="C94" s="82"/>
      <c r="D94" s="41"/>
      <c r="E94" s="41"/>
      <c r="F94" s="41"/>
      <c r="G94" s="41"/>
      <c r="H94" s="41"/>
      <c r="I94" s="41"/>
      <c r="J94" s="41"/>
      <c r="K94" s="41"/>
      <c r="L94" s="83"/>
      <c r="M94" s="76"/>
      <c r="N94" s="19"/>
      <c r="O94" s="19"/>
      <c r="P94" s="19"/>
      <c r="Q94" s="20"/>
      <c r="R94" s="76"/>
      <c r="S94" s="19"/>
      <c r="T94" s="19"/>
      <c r="U94" s="19"/>
      <c r="V94" s="20"/>
      <c r="W94" s="77"/>
      <c r="X94" s="78"/>
      <c r="Y94" s="78"/>
      <c r="Z94" s="79"/>
      <c r="AA94" s="80"/>
      <c r="AB94" s="81" t="str">
        <f t="shared" si="1"/>
        <v/>
      </c>
      <c r="AC94" s="84"/>
    </row>
    <row r="95" ht="37.5" customHeight="1">
      <c r="A95" s="4"/>
      <c r="B95" s="11">
        <f t="shared" si="2"/>
        <v>42</v>
      </c>
      <c r="C95" s="82"/>
      <c r="D95" s="41"/>
      <c r="E95" s="41"/>
      <c r="F95" s="41"/>
      <c r="G95" s="41"/>
      <c r="H95" s="41"/>
      <c r="I95" s="41"/>
      <c r="J95" s="41"/>
      <c r="K95" s="41"/>
      <c r="L95" s="83"/>
      <c r="M95" s="76"/>
      <c r="N95" s="19"/>
      <c r="O95" s="19"/>
      <c r="P95" s="19"/>
      <c r="Q95" s="20"/>
      <c r="R95" s="76"/>
      <c r="S95" s="19"/>
      <c r="T95" s="19"/>
      <c r="U95" s="19"/>
      <c r="V95" s="20"/>
      <c r="W95" s="77"/>
      <c r="X95" s="78"/>
      <c r="Y95" s="78"/>
      <c r="Z95" s="79"/>
      <c r="AA95" s="80"/>
      <c r="AB95" s="81" t="str">
        <f t="shared" si="1"/>
        <v/>
      </c>
      <c r="AC95" s="84"/>
    </row>
    <row r="96" ht="37.5" customHeight="1">
      <c r="A96" s="4"/>
      <c r="B96" s="11">
        <f t="shared" si="2"/>
        <v>43</v>
      </c>
      <c r="C96" s="82"/>
      <c r="D96" s="41"/>
      <c r="E96" s="41"/>
      <c r="F96" s="41"/>
      <c r="G96" s="41"/>
      <c r="H96" s="41"/>
      <c r="I96" s="41"/>
      <c r="J96" s="41"/>
      <c r="K96" s="41"/>
      <c r="L96" s="83"/>
      <c r="M96" s="76"/>
      <c r="N96" s="19"/>
      <c r="O96" s="19"/>
      <c r="P96" s="19"/>
      <c r="Q96" s="20"/>
      <c r="R96" s="76"/>
      <c r="S96" s="19"/>
      <c r="T96" s="19"/>
      <c r="U96" s="19"/>
      <c r="V96" s="20"/>
      <c r="W96" s="77"/>
      <c r="X96" s="78"/>
      <c r="Y96" s="78"/>
      <c r="Z96" s="79"/>
      <c r="AA96" s="80"/>
      <c r="AB96" s="81" t="str">
        <f t="shared" si="1"/>
        <v/>
      </c>
      <c r="AC96" s="84"/>
    </row>
    <row r="97" ht="37.5" customHeight="1">
      <c r="A97" s="4"/>
      <c r="B97" s="11">
        <f t="shared" si="2"/>
        <v>44</v>
      </c>
      <c r="C97" s="82"/>
      <c r="D97" s="41"/>
      <c r="E97" s="41"/>
      <c r="F97" s="41"/>
      <c r="G97" s="41"/>
      <c r="H97" s="41"/>
      <c r="I97" s="41"/>
      <c r="J97" s="41"/>
      <c r="K97" s="41"/>
      <c r="L97" s="83"/>
      <c r="M97" s="76"/>
      <c r="N97" s="19"/>
      <c r="O97" s="19"/>
      <c r="P97" s="19"/>
      <c r="Q97" s="20"/>
      <c r="R97" s="76"/>
      <c r="S97" s="19"/>
      <c r="T97" s="19"/>
      <c r="U97" s="19"/>
      <c r="V97" s="20"/>
      <c r="W97" s="77"/>
      <c r="X97" s="78"/>
      <c r="Y97" s="78"/>
      <c r="Z97" s="79"/>
      <c r="AA97" s="80"/>
      <c r="AB97" s="81" t="str">
        <f t="shared" si="1"/>
        <v/>
      </c>
      <c r="AC97" s="84"/>
    </row>
    <row r="98" ht="37.5" customHeight="1">
      <c r="A98" s="4"/>
      <c r="B98" s="11">
        <f t="shared" si="2"/>
        <v>45</v>
      </c>
      <c r="C98" s="82"/>
      <c r="D98" s="41"/>
      <c r="E98" s="41"/>
      <c r="F98" s="41"/>
      <c r="G98" s="41"/>
      <c r="H98" s="41"/>
      <c r="I98" s="41"/>
      <c r="J98" s="41"/>
      <c r="K98" s="41"/>
      <c r="L98" s="83"/>
      <c r="M98" s="76"/>
      <c r="N98" s="19"/>
      <c r="O98" s="19"/>
      <c r="P98" s="19"/>
      <c r="Q98" s="20"/>
      <c r="R98" s="76"/>
      <c r="S98" s="19"/>
      <c r="T98" s="19"/>
      <c r="U98" s="19"/>
      <c r="V98" s="20"/>
      <c r="W98" s="77"/>
      <c r="X98" s="78"/>
      <c r="Y98" s="78"/>
      <c r="Z98" s="79"/>
      <c r="AA98" s="80"/>
      <c r="AB98" s="81" t="str">
        <f t="shared" si="1"/>
        <v/>
      </c>
      <c r="AC98" s="84"/>
    </row>
    <row r="99" ht="37.5" customHeight="1">
      <c r="A99" s="4"/>
      <c r="B99" s="11">
        <f t="shared" si="2"/>
        <v>46</v>
      </c>
      <c r="C99" s="82"/>
      <c r="D99" s="41"/>
      <c r="E99" s="41"/>
      <c r="F99" s="41"/>
      <c r="G99" s="41"/>
      <c r="H99" s="41"/>
      <c r="I99" s="41"/>
      <c r="J99" s="41"/>
      <c r="K99" s="41"/>
      <c r="L99" s="83"/>
      <c r="M99" s="76"/>
      <c r="N99" s="19"/>
      <c r="O99" s="19"/>
      <c r="P99" s="19"/>
      <c r="Q99" s="20"/>
      <c r="R99" s="76"/>
      <c r="S99" s="19"/>
      <c r="T99" s="19"/>
      <c r="U99" s="19"/>
      <c r="V99" s="20"/>
      <c r="W99" s="77"/>
      <c r="X99" s="78"/>
      <c r="Y99" s="78"/>
      <c r="Z99" s="79"/>
      <c r="AA99" s="80"/>
      <c r="AB99" s="81" t="str">
        <f t="shared" si="1"/>
        <v/>
      </c>
      <c r="AC99" s="84"/>
    </row>
    <row r="100" ht="37.5" customHeight="1">
      <c r="A100" s="4"/>
      <c r="B100" s="11">
        <f t="shared" si="2"/>
        <v>47</v>
      </c>
      <c r="C100" s="82"/>
      <c r="D100" s="41"/>
      <c r="E100" s="41"/>
      <c r="F100" s="41"/>
      <c r="G100" s="41"/>
      <c r="H100" s="41"/>
      <c r="I100" s="41"/>
      <c r="J100" s="41"/>
      <c r="K100" s="41"/>
      <c r="L100" s="83"/>
      <c r="M100" s="76"/>
      <c r="N100" s="19"/>
      <c r="O100" s="19"/>
      <c r="P100" s="19"/>
      <c r="Q100" s="20"/>
      <c r="R100" s="76"/>
      <c r="S100" s="19"/>
      <c r="T100" s="19"/>
      <c r="U100" s="19"/>
      <c r="V100" s="20"/>
      <c r="W100" s="77"/>
      <c r="X100" s="78"/>
      <c r="Y100" s="78"/>
      <c r="Z100" s="79"/>
      <c r="AA100" s="80"/>
      <c r="AB100" s="81" t="str">
        <f t="shared" si="1"/>
        <v/>
      </c>
      <c r="AC100" s="84"/>
    </row>
    <row r="101" ht="37.5" customHeight="1">
      <c r="A101" s="4"/>
      <c r="B101" s="11">
        <f t="shared" si="2"/>
        <v>48</v>
      </c>
      <c r="C101" s="82"/>
      <c r="D101" s="41"/>
      <c r="E101" s="41"/>
      <c r="F101" s="41"/>
      <c r="G101" s="41"/>
      <c r="H101" s="41"/>
      <c r="I101" s="41"/>
      <c r="J101" s="41"/>
      <c r="K101" s="41"/>
      <c r="L101" s="83"/>
      <c r="M101" s="76"/>
      <c r="N101" s="19"/>
      <c r="O101" s="19"/>
      <c r="P101" s="19"/>
      <c r="Q101" s="20"/>
      <c r="R101" s="76"/>
      <c r="S101" s="19"/>
      <c r="T101" s="19"/>
      <c r="U101" s="19"/>
      <c r="V101" s="20"/>
      <c r="W101" s="77"/>
      <c r="X101" s="78"/>
      <c r="Y101" s="78"/>
      <c r="Z101" s="79"/>
      <c r="AA101" s="80"/>
      <c r="AB101" s="81" t="str">
        <f t="shared" si="1"/>
        <v/>
      </c>
      <c r="AC101" s="84"/>
    </row>
    <row r="102" ht="37.5" customHeight="1">
      <c r="A102" s="4"/>
      <c r="B102" s="11">
        <f t="shared" si="2"/>
        <v>49</v>
      </c>
      <c r="C102" s="82"/>
      <c r="D102" s="41"/>
      <c r="E102" s="41"/>
      <c r="F102" s="41"/>
      <c r="G102" s="41"/>
      <c r="H102" s="41"/>
      <c r="I102" s="41"/>
      <c r="J102" s="41"/>
      <c r="K102" s="41"/>
      <c r="L102" s="83"/>
      <c r="M102" s="76"/>
      <c r="N102" s="19"/>
      <c r="O102" s="19"/>
      <c r="P102" s="19"/>
      <c r="Q102" s="20"/>
      <c r="R102" s="76"/>
      <c r="S102" s="19"/>
      <c r="T102" s="19"/>
      <c r="U102" s="19"/>
      <c r="V102" s="20"/>
      <c r="W102" s="77"/>
      <c r="X102" s="78"/>
      <c r="Y102" s="78"/>
      <c r="Z102" s="79"/>
      <c r="AA102" s="80"/>
      <c r="AB102" s="81" t="str">
        <f t="shared" si="1"/>
        <v/>
      </c>
      <c r="AC102" s="84"/>
    </row>
    <row r="103" ht="37.5" customHeight="1">
      <c r="A103" s="4"/>
      <c r="B103" s="11">
        <f t="shared" si="2"/>
        <v>50</v>
      </c>
      <c r="C103" s="82"/>
      <c r="D103" s="41"/>
      <c r="E103" s="41"/>
      <c r="F103" s="41"/>
      <c r="G103" s="41"/>
      <c r="H103" s="41"/>
      <c r="I103" s="41"/>
      <c r="J103" s="41"/>
      <c r="K103" s="41"/>
      <c r="L103" s="83"/>
      <c r="M103" s="76"/>
      <c r="N103" s="19"/>
      <c r="O103" s="19"/>
      <c r="P103" s="19"/>
      <c r="Q103" s="20"/>
      <c r="R103" s="76"/>
      <c r="S103" s="19"/>
      <c r="T103" s="19"/>
      <c r="U103" s="19"/>
      <c r="V103" s="20"/>
      <c r="W103" s="77"/>
      <c r="X103" s="78"/>
      <c r="Y103" s="78"/>
      <c r="Z103" s="79"/>
      <c r="AA103" s="80"/>
      <c r="AB103" s="81" t="str">
        <f t="shared" si="1"/>
        <v/>
      </c>
      <c r="AC103" s="84"/>
    </row>
    <row r="104" ht="37.5" customHeight="1">
      <c r="A104" s="4"/>
      <c r="B104" s="11">
        <f t="shared" si="2"/>
        <v>51</v>
      </c>
      <c r="C104" s="82"/>
      <c r="D104" s="41"/>
      <c r="E104" s="41"/>
      <c r="F104" s="41"/>
      <c r="G104" s="41"/>
      <c r="H104" s="41"/>
      <c r="I104" s="41"/>
      <c r="J104" s="41"/>
      <c r="K104" s="41"/>
      <c r="L104" s="83"/>
      <c r="M104" s="76"/>
      <c r="N104" s="19"/>
      <c r="O104" s="19"/>
      <c r="P104" s="19"/>
      <c r="Q104" s="20"/>
      <c r="R104" s="76"/>
      <c r="S104" s="19"/>
      <c r="T104" s="19"/>
      <c r="U104" s="19"/>
      <c r="V104" s="20"/>
      <c r="W104" s="77"/>
      <c r="X104" s="78"/>
      <c r="Y104" s="78"/>
      <c r="Z104" s="79"/>
      <c r="AA104" s="80"/>
      <c r="AB104" s="81" t="str">
        <f t="shared" si="1"/>
        <v/>
      </c>
      <c r="AC104" s="84"/>
    </row>
    <row r="105" ht="37.5" customHeight="1">
      <c r="A105" s="4"/>
      <c r="B105" s="11">
        <f t="shared" si="2"/>
        <v>52</v>
      </c>
      <c r="C105" s="82"/>
      <c r="D105" s="41"/>
      <c r="E105" s="41"/>
      <c r="F105" s="41"/>
      <c r="G105" s="41"/>
      <c r="H105" s="41"/>
      <c r="I105" s="41"/>
      <c r="J105" s="41"/>
      <c r="K105" s="41"/>
      <c r="L105" s="83"/>
      <c r="M105" s="76"/>
      <c r="N105" s="19"/>
      <c r="O105" s="19"/>
      <c r="P105" s="19"/>
      <c r="Q105" s="20"/>
      <c r="R105" s="76"/>
      <c r="S105" s="19"/>
      <c r="T105" s="19"/>
      <c r="U105" s="19"/>
      <c r="V105" s="20"/>
      <c r="W105" s="77"/>
      <c r="X105" s="78"/>
      <c r="Y105" s="78"/>
      <c r="Z105" s="79"/>
      <c r="AA105" s="80"/>
      <c r="AB105" s="81" t="str">
        <f t="shared" si="1"/>
        <v/>
      </c>
      <c r="AC105" s="84"/>
    </row>
    <row r="106" ht="37.5" customHeight="1">
      <c r="A106" s="4"/>
      <c r="B106" s="11">
        <f t="shared" si="2"/>
        <v>53</v>
      </c>
      <c r="C106" s="82"/>
      <c r="D106" s="41"/>
      <c r="E106" s="41"/>
      <c r="F106" s="41"/>
      <c r="G106" s="41"/>
      <c r="H106" s="41"/>
      <c r="I106" s="41"/>
      <c r="J106" s="41"/>
      <c r="K106" s="41"/>
      <c r="L106" s="83"/>
      <c r="M106" s="76"/>
      <c r="N106" s="19"/>
      <c r="O106" s="19"/>
      <c r="P106" s="19"/>
      <c r="Q106" s="20"/>
      <c r="R106" s="76"/>
      <c r="S106" s="19"/>
      <c r="T106" s="19"/>
      <c r="U106" s="19"/>
      <c r="V106" s="20"/>
      <c r="W106" s="77"/>
      <c r="X106" s="78"/>
      <c r="Y106" s="78"/>
      <c r="Z106" s="79"/>
      <c r="AA106" s="80"/>
      <c r="AB106" s="81" t="str">
        <f t="shared" si="1"/>
        <v/>
      </c>
      <c r="AC106" s="84"/>
    </row>
    <row r="107" ht="37.5" customHeight="1">
      <c r="A107" s="4"/>
      <c r="B107" s="11">
        <f t="shared" si="2"/>
        <v>54</v>
      </c>
      <c r="C107" s="82"/>
      <c r="D107" s="41"/>
      <c r="E107" s="41"/>
      <c r="F107" s="41"/>
      <c r="G107" s="41"/>
      <c r="H107" s="41"/>
      <c r="I107" s="41"/>
      <c r="J107" s="41"/>
      <c r="K107" s="41"/>
      <c r="L107" s="83"/>
      <c r="M107" s="76"/>
      <c r="N107" s="19"/>
      <c r="O107" s="19"/>
      <c r="P107" s="19"/>
      <c r="Q107" s="20"/>
      <c r="R107" s="76"/>
      <c r="S107" s="19"/>
      <c r="T107" s="19"/>
      <c r="U107" s="19"/>
      <c r="V107" s="20"/>
      <c r="W107" s="77"/>
      <c r="X107" s="78"/>
      <c r="Y107" s="78"/>
      <c r="Z107" s="79"/>
      <c r="AA107" s="80"/>
      <c r="AB107" s="81" t="str">
        <f t="shared" si="1"/>
        <v/>
      </c>
      <c r="AC107" s="84"/>
    </row>
    <row r="108" ht="37.5" customHeight="1">
      <c r="A108" s="4"/>
      <c r="B108" s="11">
        <f t="shared" si="2"/>
        <v>55</v>
      </c>
      <c r="C108" s="82"/>
      <c r="D108" s="41"/>
      <c r="E108" s="41"/>
      <c r="F108" s="41"/>
      <c r="G108" s="41"/>
      <c r="H108" s="41"/>
      <c r="I108" s="41"/>
      <c r="J108" s="41"/>
      <c r="K108" s="41"/>
      <c r="L108" s="83"/>
      <c r="M108" s="76"/>
      <c r="N108" s="19"/>
      <c r="O108" s="19"/>
      <c r="P108" s="19"/>
      <c r="Q108" s="20"/>
      <c r="R108" s="76"/>
      <c r="S108" s="19"/>
      <c r="T108" s="19"/>
      <c r="U108" s="19"/>
      <c r="V108" s="20"/>
      <c r="W108" s="77"/>
      <c r="X108" s="78"/>
      <c r="Y108" s="78"/>
      <c r="Z108" s="79"/>
      <c r="AA108" s="80"/>
      <c r="AB108" s="81" t="str">
        <f t="shared" si="1"/>
        <v/>
      </c>
      <c r="AC108" s="84"/>
    </row>
    <row r="109" ht="37.5" customHeight="1">
      <c r="A109" s="4"/>
      <c r="B109" s="11">
        <f t="shared" si="2"/>
        <v>56</v>
      </c>
      <c r="C109" s="82"/>
      <c r="D109" s="41"/>
      <c r="E109" s="41"/>
      <c r="F109" s="41"/>
      <c r="G109" s="41"/>
      <c r="H109" s="41"/>
      <c r="I109" s="41"/>
      <c r="J109" s="41"/>
      <c r="K109" s="41"/>
      <c r="L109" s="83"/>
      <c r="M109" s="76"/>
      <c r="N109" s="19"/>
      <c r="O109" s="19"/>
      <c r="P109" s="19"/>
      <c r="Q109" s="20"/>
      <c r="R109" s="76"/>
      <c r="S109" s="19"/>
      <c r="T109" s="19"/>
      <c r="U109" s="19"/>
      <c r="V109" s="20"/>
      <c r="W109" s="77"/>
      <c r="X109" s="78"/>
      <c r="Y109" s="78"/>
      <c r="Z109" s="79"/>
      <c r="AA109" s="80"/>
      <c r="AB109" s="81" t="str">
        <f t="shared" si="1"/>
        <v/>
      </c>
      <c r="AC109" s="84"/>
    </row>
    <row r="110" ht="37.5" customHeight="1">
      <c r="A110" s="4"/>
      <c r="B110" s="11">
        <f t="shared" si="2"/>
        <v>57</v>
      </c>
      <c r="C110" s="82"/>
      <c r="D110" s="41"/>
      <c r="E110" s="41"/>
      <c r="F110" s="41"/>
      <c r="G110" s="41"/>
      <c r="H110" s="41"/>
      <c r="I110" s="41"/>
      <c r="J110" s="41"/>
      <c r="K110" s="41"/>
      <c r="L110" s="83"/>
      <c r="M110" s="76"/>
      <c r="N110" s="19"/>
      <c r="O110" s="19"/>
      <c r="P110" s="19"/>
      <c r="Q110" s="20"/>
      <c r="R110" s="76"/>
      <c r="S110" s="19"/>
      <c r="T110" s="19"/>
      <c r="U110" s="19"/>
      <c r="V110" s="20"/>
      <c r="W110" s="77"/>
      <c r="X110" s="78"/>
      <c r="Y110" s="78"/>
      <c r="Z110" s="79"/>
      <c r="AA110" s="80"/>
      <c r="AB110" s="81" t="str">
        <f t="shared" si="1"/>
        <v/>
      </c>
      <c r="AC110" s="84"/>
    </row>
    <row r="111" ht="37.5" customHeight="1">
      <c r="A111" s="4"/>
      <c r="B111" s="11">
        <f t="shared" si="2"/>
        <v>58</v>
      </c>
      <c r="C111" s="82"/>
      <c r="D111" s="41"/>
      <c r="E111" s="41"/>
      <c r="F111" s="41"/>
      <c r="G111" s="41"/>
      <c r="H111" s="41"/>
      <c r="I111" s="41"/>
      <c r="J111" s="41"/>
      <c r="K111" s="41"/>
      <c r="L111" s="83"/>
      <c r="M111" s="76"/>
      <c r="N111" s="19"/>
      <c r="O111" s="19"/>
      <c r="P111" s="19"/>
      <c r="Q111" s="20"/>
      <c r="R111" s="76"/>
      <c r="S111" s="19"/>
      <c r="T111" s="19"/>
      <c r="U111" s="19"/>
      <c r="V111" s="20"/>
      <c r="W111" s="77"/>
      <c r="X111" s="78"/>
      <c r="Y111" s="78"/>
      <c r="Z111" s="79"/>
      <c r="AA111" s="80"/>
      <c r="AB111" s="81" t="str">
        <f t="shared" si="1"/>
        <v/>
      </c>
      <c r="AC111" s="84"/>
    </row>
    <row r="112" ht="37.5" customHeight="1">
      <c r="A112" s="4"/>
      <c r="B112" s="11">
        <f t="shared" si="2"/>
        <v>59</v>
      </c>
      <c r="C112" s="82"/>
      <c r="D112" s="41"/>
      <c r="E112" s="41"/>
      <c r="F112" s="41"/>
      <c r="G112" s="41"/>
      <c r="H112" s="41"/>
      <c r="I112" s="41"/>
      <c r="J112" s="41"/>
      <c r="K112" s="41"/>
      <c r="L112" s="83"/>
      <c r="M112" s="76"/>
      <c r="N112" s="19"/>
      <c r="O112" s="19"/>
      <c r="P112" s="19"/>
      <c r="Q112" s="20"/>
      <c r="R112" s="76"/>
      <c r="S112" s="19"/>
      <c r="T112" s="19"/>
      <c r="U112" s="19"/>
      <c r="V112" s="20"/>
      <c r="W112" s="77"/>
      <c r="X112" s="78"/>
      <c r="Y112" s="78"/>
      <c r="Z112" s="79"/>
      <c r="AA112" s="80"/>
      <c r="AB112" s="81" t="str">
        <f t="shared" si="1"/>
        <v/>
      </c>
      <c r="AC112" s="84"/>
    </row>
    <row r="113" ht="37.5" customHeight="1">
      <c r="A113" s="4"/>
      <c r="B113" s="11">
        <f t="shared" si="2"/>
        <v>60</v>
      </c>
      <c r="C113" s="82"/>
      <c r="D113" s="41"/>
      <c r="E113" s="41"/>
      <c r="F113" s="41"/>
      <c r="G113" s="41"/>
      <c r="H113" s="41"/>
      <c r="I113" s="41"/>
      <c r="J113" s="41"/>
      <c r="K113" s="41"/>
      <c r="L113" s="83"/>
      <c r="M113" s="76"/>
      <c r="N113" s="19"/>
      <c r="O113" s="19"/>
      <c r="P113" s="19"/>
      <c r="Q113" s="20"/>
      <c r="R113" s="76"/>
      <c r="S113" s="19"/>
      <c r="T113" s="19"/>
      <c r="U113" s="19"/>
      <c r="V113" s="20"/>
      <c r="W113" s="77"/>
      <c r="X113" s="78"/>
      <c r="Y113" s="78"/>
      <c r="Z113" s="79"/>
      <c r="AA113" s="80"/>
      <c r="AB113" s="81" t="str">
        <f t="shared" si="1"/>
        <v/>
      </c>
      <c r="AC113" s="84"/>
    </row>
    <row r="114" ht="37.5" customHeight="1">
      <c r="A114" s="4"/>
      <c r="B114" s="11">
        <f t="shared" si="2"/>
        <v>61</v>
      </c>
      <c r="C114" s="82"/>
      <c r="D114" s="41"/>
      <c r="E114" s="41"/>
      <c r="F114" s="41"/>
      <c r="G114" s="41"/>
      <c r="H114" s="41"/>
      <c r="I114" s="41"/>
      <c r="J114" s="41"/>
      <c r="K114" s="41"/>
      <c r="L114" s="83"/>
      <c r="M114" s="76"/>
      <c r="N114" s="19"/>
      <c r="O114" s="19"/>
      <c r="P114" s="19"/>
      <c r="Q114" s="20"/>
      <c r="R114" s="76"/>
      <c r="S114" s="19"/>
      <c r="T114" s="19"/>
      <c r="U114" s="19"/>
      <c r="V114" s="20"/>
      <c r="W114" s="77"/>
      <c r="X114" s="78"/>
      <c r="Y114" s="78"/>
      <c r="Z114" s="79"/>
      <c r="AA114" s="80"/>
      <c r="AB114" s="81" t="str">
        <f t="shared" si="1"/>
        <v/>
      </c>
      <c r="AC114" s="84"/>
    </row>
    <row r="115" ht="37.5" customHeight="1">
      <c r="A115" s="4"/>
      <c r="B115" s="11">
        <f t="shared" si="2"/>
        <v>62</v>
      </c>
      <c r="C115" s="82"/>
      <c r="D115" s="41"/>
      <c r="E115" s="41"/>
      <c r="F115" s="41"/>
      <c r="G115" s="41"/>
      <c r="H115" s="41"/>
      <c r="I115" s="41"/>
      <c r="J115" s="41"/>
      <c r="K115" s="41"/>
      <c r="L115" s="83"/>
      <c r="M115" s="76"/>
      <c r="N115" s="19"/>
      <c r="O115" s="19"/>
      <c r="P115" s="19"/>
      <c r="Q115" s="20"/>
      <c r="R115" s="76"/>
      <c r="S115" s="19"/>
      <c r="T115" s="19"/>
      <c r="U115" s="19"/>
      <c r="V115" s="20"/>
      <c r="W115" s="77"/>
      <c r="X115" s="78"/>
      <c r="Y115" s="78"/>
      <c r="Z115" s="79"/>
      <c r="AA115" s="80"/>
      <c r="AB115" s="81" t="str">
        <f t="shared" si="1"/>
        <v/>
      </c>
      <c r="AC115" s="84"/>
    </row>
    <row r="116" ht="37.5" customHeight="1">
      <c r="A116" s="4"/>
      <c r="B116" s="11">
        <f t="shared" si="2"/>
        <v>63</v>
      </c>
      <c r="C116" s="82"/>
      <c r="D116" s="41"/>
      <c r="E116" s="41"/>
      <c r="F116" s="41"/>
      <c r="G116" s="41"/>
      <c r="H116" s="41"/>
      <c r="I116" s="41"/>
      <c r="J116" s="41"/>
      <c r="K116" s="41"/>
      <c r="L116" s="83"/>
      <c r="M116" s="76"/>
      <c r="N116" s="19"/>
      <c r="O116" s="19"/>
      <c r="P116" s="19"/>
      <c r="Q116" s="20"/>
      <c r="R116" s="76"/>
      <c r="S116" s="19"/>
      <c r="T116" s="19"/>
      <c r="U116" s="19"/>
      <c r="V116" s="20"/>
      <c r="W116" s="77"/>
      <c r="X116" s="78"/>
      <c r="Y116" s="78"/>
      <c r="Z116" s="79"/>
      <c r="AA116" s="80"/>
      <c r="AB116" s="81" t="str">
        <f t="shared" si="1"/>
        <v/>
      </c>
      <c r="AC116" s="84"/>
    </row>
    <row r="117" ht="37.5" customHeight="1">
      <c r="A117" s="4"/>
      <c r="B117" s="11">
        <f t="shared" si="2"/>
        <v>64</v>
      </c>
      <c r="C117" s="82"/>
      <c r="D117" s="41"/>
      <c r="E117" s="41"/>
      <c r="F117" s="41"/>
      <c r="G117" s="41"/>
      <c r="H117" s="41"/>
      <c r="I117" s="41"/>
      <c r="J117" s="41"/>
      <c r="K117" s="41"/>
      <c r="L117" s="83"/>
      <c r="M117" s="76"/>
      <c r="N117" s="19"/>
      <c r="O117" s="19"/>
      <c r="P117" s="19"/>
      <c r="Q117" s="20"/>
      <c r="R117" s="76"/>
      <c r="S117" s="19"/>
      <c r="T117" s="19"/>
      <c r="U117" s="19"/>
      <c r="V117" s="20"/>
      <c r="W117" s="77"/>
      <c r="X117" s="78"/>
      <c r="Y117" s="78"/>
      <c r="Z117" s="79"/>
      <c r="AA117" s="80"/>
      <c r="AB117" s="81" t="str">
        <f t="shared" si="1"/>
        <v/>
      </c>
      <c r="AC117" s="84"/>
    </row>
    <row r="118" ht="37.5" customHeight="1">
      <c r="A118" s="4"/>
      <c r="B118" s="11">
        <f t="shared" si="2"/>
        <v>65</v>
      </c>
      <c r="C118" s="82"/>
      <c r="D118" s="41"/>
      <c r="E118" s="41"/>
      <c r="F118" s="41"/>
      <c r="G118" s="41"/>
      <c r="H118" s="41"/>
      <c r="I118" s="41"/>
      <c r="J118" s="41"/>
      <c r="K118" s="41"/>
      <c r="L118" s="83"/>
      <c r="M118" s="76"/>
      <c r="N118" s="19"/>
      <c r="O118" s="19"/>
      <c r="P118" s="19"/>
      <c r="Q118" s="20"/>
      <c r="R118" s="76"/>
      <c r="S118" s="19"/>
      <c r="T118" s="19"/>
      <c r="U118" s="19"/>
      <c r="V118" s="20"/>
      <c r="W118" s="77"/>
      <c r="X118" s="78"/>
      <c r="Y118" s="78"/>
      <c r="Z118" s="79"/>
      <c r="AA118" s="80"/>
      <c r="AB118" s="81" t="str">
        <f t="shared" si="1"/>
        <v/>
      </c>
      <c r="AC118" s="84"/>
    </row>
    <row r="119" ht="37.5" customHeight="1">
      <c r="A119" s="4"/>
      <c r="B119" s="11">
        <f t="shared" si="2"/>
        <v>66</v>
      </c>
      <c r="C119" s="82"/>
      <c r="D119" s="41"/>
      <c r="E119" s="41"/>
      <c r="F119" s="41"/>
      <c r="G119" s="41"/>
      <c r="H119" s="41"/>
      <c r="I119" s="41"/>
      <c r="J119" s="41"/>
      <c r="K119" s="41"/>
      <c r="L119" s="83"/>
      <c r="M119" s="76"/>
      <c r="N119" s="19"/>
      <c r="O119" s="19"/>
      <c r="P119" s="19"/>
      <c r="Q119" s="20"/>
      <c r="R119" s="76"/>
      <c r="S119" s="19"/>
      <c r="T119" s="19"/>
      <c r="U119" s="19"/>
      <c r="V119" s="20"/>
      <c r="W119" s="77"/>
      <c r="X119" s="78"/>
      <c r="Y119" s="78"/>
      <c r="Z119" s="79"/>
      <c r="AA119" s="80"/>
      <c r="AB119" s="81" t="str">
        <f t="shared" si="1"/>
        <v/>
      </c>
      <c r="AC119" s="84"/>
    </row>
    <row r="120" ht="37.5" customHeight="1">
      <c r="A120" s="4"/>
      <c r="B120" s="11">
        <f t="shared" si="2"/>
        <v>67</v>
      </c>
      <c r="C120" s="82"/>
      <c r="D120" s="41"/>
      <c r="E120" s="41"/>
      <c r="F120" s="41"/>
      <c r="G120" s="41"/>
      <c r="H120" s="41"/>
      <c r="I120" s="41"/>
      <c r="J120" s="41"/>
      <c r="K120" s="41"/>
      <c r="L120" s="83"/>
      <c r="M120" s="76"/>
      <c r="N120" s="19"/>
      <c r="O120" s="19"/>
      <c r="P120" s="19"/>
      <c r="Q120" s="20"/>
      <c r="R120" s="76"/>
      <c r="S120" s="19"/>
      <c r="T120" s="19"/>
      <c r="U120" s="19"/>
      <c r="V120" s="20"/>
      <c r="W120" s="77"/>
      <c r="X120" s="78"/>
      <c r="Y120" s="78"/>
      <c r="Z120" s="79"/>
      <c r="AA120" s="80"/>
      <c r="AB120" s="81" t="str">
        <f t="shared" si="1"/>
        <v/>
      </c>
      <c r="AC120" s="84"/>
    </row>
    <row r="121" ht="37.5" customHeight="1">
      <c r="A121" s="4"/>
      <c r="B121" s="11">
        <f t="shared" si="2"/>
        <v>68</v>
      </c>
      <c r="C121" s="82"/>
      <c r="D121" s="41"/>
      <c r="E121" s="41"/>
      <c r="F121" s="41"/>
      <c r="G121" s="41"/>
      <c r="H121" s="41"/>
      <c r="I121" s="41"/>
      <c r="J121" s="41"/>
      <c r="K121" s="41"/>
      <c r="L121" s="83"/>
      <c r="M121" s="76"/>
      <c r="N121" s="19"/>
      <c r="O121" s="19"/>
      <c r="P121" s="19"/>
      <c r="Q121" s="20"/>
      <c r="R121" s="76"/>
      <c r="S121" s="19"/>
      <c r="T121" s="19"/>
      <c r="U121" s="19"/>
      <c r="V121" s="20"/>
      <c r="W121" s="77"/>
      <c r="X121" s="78"/>
      <c r="Y121" s="78"/>
      <c r="Z121" s="79"/>
      <c r="AA121" s="80"/>
      <c r="AB121" s="81" t="str">
        <f t="shared" si="1"/>
        <v/>
      </c>
      <c r="AC121" s="84"/>
    </row>
    <row r="122" ht="37.5" customHeight="1">
      <c r="A122" s="4"/>
      <c r="B122" s="11">
        <f t="shared" si="2"/>
        <v>69</v>
      </c>
      <c r="C122" s="82"/>
      <c r="D122" s="41"/>
      <c r="E122" s="41"/>
      <c r="F122" s="41"/>
      <c r="G122" s="41"/>
      <c r="H122" s="41"/>
      <c r="I122" s="41"/>
      <c r="J122" s="41"/>
      <c r="K122" s="41"/>
      <c r="L122" s="83"/>
      <c r="M122" s="76"/>
      <c r="N122" s="19"/>
      <c r="O122" s="19"/>
      <c r="P122" s="19"/>
      <c r="Q122" s="20"/>
      <c r="R122" s="76"/>
      <c r="S122" s="19"/>
      <c r="T122" s="19"/>
      <c r="U122" s="19"/>
      <c r="V122" s="20"/>
      <c r="W122" s="77"/>
      <c r="X122" s="78"/>
      <c r="Y122" s="78"/>
      <c r="Z122" s="79"/>
      <c r="AA122" s="80"/>
      <c r="AB122" s="81" t="str">
        <f t="shared" si="1"/>
        <v/>
      </c>
      <c r="AC122" s="84"/>
    </row>
    <row r="123" ht="37.5" customHeight="1">
      <c r="A123" s="4"/>
      <c r="B123" s="11">
        <f t="shared" si="2"/>
        <v>70</v>
      </c>
      <c r="C123" s="82"/>
      <c r="D123" s="41"/>
      <c r="E123" s="41"/>
      <c r="F123" s="41"/>
      <c r="G123" s="41"/>
      <c r="H123" s="41"/>
      <c r="I123" s="41"/>
      <c r="J123" s="41"/>
      <c r="K123" s="41"/>
      <c r="L123" s="83"/>
      <c r="M123" s="76"/>
      <c r="N123" s="19"/>
      <c r="O123" s="19"/>
      <c r="P123" s="19"/>
      <c r="Q123" s="20"/>
      <c r="R123" s="76"/>
      <c r="S123" s="19"/>
      <c r="T123" s="19"/>
      <c r="U123" s="19"/>
      <c r="V123" s="20"/>
      <c r="W123" s="77"/>
      <c r="X123" s="78"/>
      <c r="Y123" s="78"/>
      <c r="Z123" s="79"/>
      <c r="AA123" s="80"/>
      <c r="AB123" s="81" t="str">
        <f t="shared" si="1"/>
        <v/>
      </c>
      <c r="AC123" s="84"/>
    </row>
    <row r="124" ht="37.5" customHeight="1">
      <c r="A124" s="4"/>
      <c r="B124" s="11">
        <f t="shared" si="2"/>
        <v>71</v>
      </c>
      <c r="C124" s="82"/>
      <c r="D124" s="41"/>
      <c r="E124" s="41"/>
      <c r="F124" s="41"/>
      <c r="G124" s="41"/>
      <c r="H124" s="41"/>
      <c r="I124" s="41"/>
      <c r="J124" s="41"/>
      <c r="K124" s="41"/>
      <c r="L124" s="83"/>
      <c r="M124" s="76"/>
      <c r="N124" s="19"/>
      <c r="O124" s="19"/>
      <c r="P124" s="19"/>
      <c r="Q124" s="20"/>
      <c r="R124" s="76"/>
      <c r="S124" s="19"/>
      <c r="T124" s="19"/>
      <c r="U124" s="19"/>
      <c r="V124" s="20"/>
      <c r="W124" s="77"/>
      <c r="X124" s="78"/>
      <c r="Y124" s="78"/>
      <c r="Z124" s="79"/>
      <c r="AA124" s="80"/>
      <c r="AB124" s="81" t="str">
        <f t="shared" si="1"/>
        <v/>
      </c>
      <c r="AC124" s="84"/>
    </row>
    <row r="125" ht="37.5" customHeight="1">
      <c r="A125" s="4"/>
      <c r="B125" s="11">
        <f t="shared" si="2"/>
        <v>72</v>
      </c>
      <c r="C125" s="82"/>
      <c r="D125" s="41"/>
      <c r="E125" s="41"/>
      <c r="F125" s="41"/>
      <c r="G125" s="41"/>
      <c r="H125" s="41"/>
      <c r="I125" s="41"/>
      <c r="J125" s="41"/>
      <c r="K125" s="41"/>
      <c r="L125" s="83"/>
      <c r="M125" s="76"/>
      <c r="N125" s="19"/>
      <c r="O125" s="19"/>
      <c r="P125" s="19"/>
      <c r="Q125" s="20"/>
      <c r="R125" s="76"/>
      <c r="S125" s="19"/>
      <c r="T125" s="19"/>
      <c r="U125" s="19"/>
      <c r="V125" s="20"/>
      <c r="W125" s="77"/>
      <c r="X125" s="78"/>
      <c r="Y125" s="78"/>
      <c r="Z125" s="79"/>
      <c r="AA125" s="80"/>
      <c r="AB125" s="81" t="str">
        <f t="shared" si="1"/>
        <v/>
      </c>
      <c r="AC125" s="84"/>
    </row>
    <row r="126" ht="37.5" customHeight="1">
      <c r="A126" s="4"/>
      <c r="B126" s="11">
        <f t="shared" si="2"/>
        <v>73</v>
      </c>
      <c r="C126" s="82"/>
      <c r="D126" s="41"/>
      <c r="E126" s="41"/>
      <c r="F126" s="41"/>
      <c r="G126" s="41"/>
      <c r="H126" s="41"/>
      <c r="I126" s="41"/>
      <c r="J126" s="41"/>
      <c r="K126" s="41"/>
      <c r="L126" s="83"/>
      <c r="M126" s="76"/>
      <c r="N126" s="19"/>
      <c r="O126" s="19"/>
      <c r="P126" s="19"/>
      <c r="Q126" s="20"/>
      <c r="R126" s="76"/>
      <c r="S126" s="19"/>
      <c r="T126" s="19"/>
      <c r="U126" s="19"/>
      <c r="V126" s="20"/>
      <c r="W126" s="77"/>
      <c r="X126" s="78"/>
      <c r="Y126" s="78"/>
      <c r="Z126" s="79"/>
      <c r="AA126" s="80"/>
      <c r="AB126" s="81" t="str">
        <f t="shared" si="1"/>
        <v/>
      </c>
      <c r="AC126" s="84"/>
    </row>
    <row r="127" ht="37.5" customHeight="1">
      <c r="A127" s="4"/>
      <c r="B127" s="11">
        <f t="shared" si="2"/>
        <v>74</v>
      </c>
      <c r="C127" s="82"/>
      <c r="D127" s="41"/>
      <c r="E127" s="41"/>
      <c r="F127" s="41"/>
      <c r="G127" s="41"/>
      <c r="H127" s="41"/>
      <c r="I127" s="41"/>
      <c r="J127" s="41"/>
      <c r="K127" s="41"/>
      <c r="L127" s="83"/>
      <c r="M127" s="76"/>
      <c r="N127" s="19"/>
      <c r="O127" s="19"/>
      <c r="P127" s="19"/>
      <c r="Q127" s="20"/>
      <c r="R127" s="76"/>
      <c r="S127" s="19"/>
      <c r="T127" s="19"/>
      <c r="U127" s="19"/>
      <c r="V127" s="20"/>
      <c r="W127" s="77"/>
      <c r="X127" s="78"/>
      <c r="Y127" s="78"/>
      <c r="Z127" s="79"/>
      <c r="AA127" s="80"/>
      <c r="AB127" s="81" t="str">
        <f t="shared" si="1"/>
        <v/>
      </c>
      <c r="AC127" s="84"/>
    </row>
    <row r="128" ht="37.5" customHeight="1">
      <c r="A128" s="4"/>
      <c r="B128" s="11">
        <f t="shared" si="2"/>
        <v>75</v>
      </c>
      <c r="C128" s="82"/>
      <c r="D128" s="41"/>
      <c r="E128" s="41"/>
      <c r="F128" s="41"/>
      <c r="G128" s="41"/>
      <c r="H128" s="41"/>
      <c r="I128" s="41"/>
      <c r="J128" s="41"/>
      <c r="K128" s="41"/>
      <c r="L128" s="83"/>
      <c r="M128" s="76"/>
      <c r="N128" s="19"/>
      <c r="O128" s="19"/>
      <c r="P128" s="19"/>
      <c r="Q128" s="20"/>
      <c r="R128" s="76"/>
      <c r="S128" s="19"/>
      <c r="T128" s="19"/>
      <c r="U128" s="19"/>
      <c r="V128" s="20"/>
      <c r="W128" s="77"/>
      <c r="X128" s="78"/>
      <c r="Y128" s="78"/>
      <c r="Z128" s="79"/>
      <c r="AA128" s="80"/>
      <c r="AB128" s="81" t="str">
        <f t="shared" si="1"/>
        <v/>
      </c>
      <c r="AC128" s="84"/>
    </row>
    <row r="129" ht="37.5" customHeight="1">
      <c r="A129" s="4"/>
      <c r="B129" s="11">
        <f t="shared" si="2"/>
        <v>76</v>
      </c>
      <c r="C129" s="82"/>
      <c r="D129" s="41"/>
      <c r="E129" s="41"/>
      <c r="F129" s="41"/>
      <c r="G129" s="41"/>
      <c r="H129" s="41"/>
      <c r="I129" s="41"/>
      <c r="J129" s="41"/>
      <c r="K129" s="41"/>
      <c r="L129" s="83"/>
      <c r="M129" s="76"/>
      <c r="N129" s="19"/>
      <c r="O129" s="19"/>
      <c r="P129" s="19"/>
      <c r="Q129" s="20"/>
      <c r="R129" s="76"/>
      <c r="S129" s="19"/>
      <c r="T129" s="19"/>
      <c r="U129" s="19"/>
      <c r="V129" s="20"/>
      <c r="W129" s="77"/>
      <c r="X129" s="78"/>
      <c r="Y129" s="78"/>
      <c r="Z129" s="79"/>
      <c r="AA129" s="80"/>
      <c r="AB129" s="81" t="str">
        <f t="shared" si="1"/>
        <v/>
      </c>
      <c r="AC129" s="84"/>
    </row>
    <row r="130" ht="37.5" customHeight="1">
      <c r="A130" s="4"/>
      <c r="B130" s="11">
        <f t="shared" si="2"/>
        <v>77</v>
      </c>
      <c r="C130" s="82"/>
      <c r="D130" s="41"/>
      <c r="E130" s="41"/>
      <c r="F130" s="41"/>
      <c r="G130" s="41"/>
      <c r="H130" s="41"/>
      <c r="I130" s="41"/>
      <c r="J130" s="41"/>
      <c r="K130" s="41"/>
      <c r="L130" s="83"/>
      <c r="M130" s="76"/>
      <c r="N130" s="19"/>
      <c r="O130" s="19"/>
      <c r="P130" s="19"/>
      <c r="Q130" s="20"/>
      <c r="R130" s="76"/>
      <c r="S130" s="19"/>
      <c r="T130" s="19"/>
      <c r="U130" s="19"/>
      <c r="V130" s="20"/>
      <c r="W130" s="77"/>
      <c r="X130" s="78"/>
      <c r="Y130" s="78"/>
      <c r="Z130" s="79"/>
      <c r="AA130" s="80"/>
      <c r="AB130" s="81" t="str">
        <f t="shared" si="1"/>
        <v/>
      </c>
      <c r="AC130" s="84"/>
    </row>
    <row r="131" ht="37.5" customHeight="1">
      <c r="A131" s="4"/>
      <c r="B131" s="11">
        <f t="shared" si="2"/>
        <v>78</v>
      </c>
      <c r="C131" s="82"/>
      <c r="D131" s="41"/>
      <c r="E131" s="41"/>
      <c r="F131" s="41"/>
      <c r="G131" s="41"/>
      <c r="H131" s="41"/>
      <c r="I131" s="41"/>
      <c r="J131" s="41"/>
      <c r="K131" s="41"/>
      <c r="L131" s="83"/>
      <c r="M131" s="76"/>
      <c r="N131" s="19"/>
      <c r="O131" s="19"/>
      <c r="P131" s="19"/>
      <c r="Q131" s="20"/>
      <c r="R131" s="76"/>
      <c r="S131" s="19"/>
      <c r="T131" s="19"/>
      <c r="U131" s="19"/>
      <c r="V131" s="20"/>
      <c r="W131" s="77"/>
      <c r="X131" s="78"/>
      <c r="Y131" s="78"/>
      <c r="Z131" s="79"/>
      <c r="AA131" s="80"/>
      <c r="AB131" s="81" t="str">
        <f t="shared" si="1"/>
        <v/>
      </c>
      <c r="AC131" s="84"/>
    </row>
    <row r="132" ht="37.5" customHeight="1">
      <c r="A132" s="4"/>
      <c r="B132" s="11">
        <f t="shared" si="2"/>
        <v>79</v>
      </c>
      <c r="C132" s="82"/>
      <c r="D132" s="41"/>
      <c r="E132" s="41"/>
      <c r="F132" s="41"/>
      <c r="G132" s="41"/>
      <c r="H132" s="41"/>
      <c r="I132" s="41"/>
      <c r="J132" s="41"/>
      <c r="K132" s="41"/>
      <c r="L132" s="83"/>
      <c r="M132" s="76"/>
      <c r="N132" s="19"/>
      <c r="O132" s="19"/>
      <c r="P132" s="19"/>
      <c r="Q132" s="20"/>
      <c r="R132" s="76"/>
      <c r="S132" s="19"/>
      <c r="T132" s="19"/>
      <c r="U132" s="19"/>
      <c r="V132" s="20"/>
      <c r="W132" s="77"/>
      <c r="X132" s="78"/>
      <c r="Y132" s="78"/>
      <c r="Z132" s="79"/>
      <c r="AA132" s="80"/>
      <c r="AB132" s="81" t="str">
        <f t="shared" si="1"/>
        <v/>
      </c>
      <c r="AC132" s="84"/>
    </row>
    <row r="133" ht="37.5" customHeight="1">
      <c r="A133" s="4"/>
      <c r="B133" s="11">
        <f t="shared" si="2"/>
        <v>80</v>
      </c>
      <c r="C133" s="82"/>
      <c r="D133" s="41"/>
      <c r="E133" s="41"/>
      <c r="F133" s="41"/>
      <c r="G133" s="41"/>
      <c r="H133" s="41"/>
      <c r="I133" s="41"/>
      <c r="J133" s="41"/>
      <c r="K133" s="41"/>
      <c r="L133" s="83"/>
      <c r="M133" s="76"/>
      <c r="N133" s="19"/>
      <c r="O133" s="19"/>
      <c r="P133" s="19"/>
      <c r="Q133" s="20"/>
      <c r="R133" s="76"/>
      <c r="S133" s="19"/>
      <c r="T133" s="19"/>
      <c r="U133" s="19"/>
      <c r="V133" s="20"/>
      <c r="W133" s="77"/>
      <c r="X133" s="78"/>
      <c r="Y133" s="78"/>
      <c r="Z133" s="79"/>
      <c r="AA133" s="80"/>
      <c r="AB133" s="81" t="str">
        <f t="shared" si="1"/>
        <v/>
      </c>
      <c r="AC133" s="84"/>
    </row>
    <row r="134" ht="37.5" customHeight="1">
      <c r="A134" s="4"/>
      <c r="B134" s="11">
        <f t="shared" si="2"/>
        <v>81</v>
      </c>
      <c r="C134" s="82"/>
      <c r="D134" s="41"/>
      <c r="E134" s="41"/>
      <c r="F134" s="41"/>
      <c r="G134" s="41"/>
      <c r="H134" s="41"/>
      <c r="I134" s="41"/>
      <c r="J134" s="41"/>
      <c r="K134" s="41"/>
      <c r="L134" s="83"/>
      <c r="M134" s="76"/>
      <c r="N134" s="19"/>
      <c r="O134" s="19"/>
      <c r="P134" s="19"/>
      <c r="Q134" s="20"/>
      <c r="R134" s="76"/>
      <c r="S134" s="19"/>
      <c r="T134" s="19"/>
      <c r="U134" s="19"/>
      <c r="V134" s="20"/>
      <c r="W134" s="77"/>
      <c r="X134" s="78"/>
      <c r="Y134" s="78"/>
      <c r="Z134" s="79"/>
      <c r="AA134" s="80"/>
      <c r="AB134" s="81" t="str">
        <f t="shared" si="1"/>
        <v/>
      </c>
      <c r="AC134" s="84"/>
    </row>
    <row r="135" ht="37.5" customHeight="1">
      <c r="A135" s="4"/>
      <c r="B135" s="11">
        <f t="shared" si="2"/>
        <v>82</v>
      </c>
      <c r="C135" s="82"/>
      <c r="D135" s="41"/>
      <c r="E135" s="41"/>
      <c r="F135" s="41"/>
      <c r="G135" s="41"/>
      <c r="H135" s="41"/>
      <c r="I135" s="41"/>
      <c r="J135" s="41"/>
      <c r="K135" s="41"/>
      <c r="L135" s="83"/>
      <c r="M135" s="76"/>
      <c r="N135" s="19"/>
      <c r="O135" s="19"/>
      <c r="P135" s="19"/>
      <c r="Q135" s="20"/>
      <c r="R135" s="76"/>
      <c r="S135" s="19"/>
      <c r="T135" s="19"/>
      <c r="U135" s="19"/>
      <c r="V135" s="20"/>
      <c r="W135" s="77"/>
      <c r="X135" s="78"/>
      <c r="Y135" s="78"/>
      <c r="Z135" s="79"/>
      <c r="AA135" s="80"/>
      <c r="AB135" s="81" t="str">
        <f t="shared" si="1"/>
        <v/>
      </c>
      <c r="AC135" s="84"/>
    </row>
    <row r="136" ht="37.5" customHeight="1">
      <c r="A136" s="4"/>
      <c r="B136" s="11">
        <f t="shared" si="2"/>
        <v>83</v>
      </c>
      <c r="C136" s="82"/>
      <c r="D136" s="41"/>
      <c r="E136" s="41"/>
      <c r="F136" s="41"/>
      <c r="G136" s="41"/>
      <c r="H136" s="41"/>
      <c r="I136" s="41"/>
      <c r="J136" s="41"/>
      <c r="K136" s="41"/>
      <c r="L136" s="83"/>
      <c r="M136" s="76"/>
      <c r="N136" s="19"/>
      <c r="O136" s="19"/>
      <c r="P136" s="19"/>
      <c r="Q136" s="20"/>
      <c r="R136" s="76"/>
      <c r="S136" s="19"/>
      <c r="T136" s="19"/>
      <c r="U136" s="19"/>
      <c r="V136" s="20"/>
      <c r="W136" s="77"/>
      <c r="X136" s="78"/>
      <c r="Y136" s="78"/>
      <c r="Z136" s="79"/>
      <c r="AA136" s="80"/>
      <c r="AB136" s="81" t="str">
        <f t="shared" si="1"/>
        <v/>
      </c>
      <c r="AC136" s="84"/>
    </row>
    <row r="137" ht="37.5" customHeight="1">
      <c r="A137" s="4"/>
      <c r="B137" s="11">
        <f t="shared" si="2"/>
        <v>84</v>
      </c>
      <c r="C137" s="82"/>
      <c r="D137" s="41"/>
      <c r="E137" s="41"/>
      <c r="F137" s="41"/>
      <c r="G137" s="41"/>
      <c r="H137" s="41"/>
      <c r="I137" s="41"/>
      <c r="J137" s="41"/>
      <c r="K137" s="41"/>
      <c r="L137" s="83"/>
      <c r="M137" s="76"/>
      <c r="N137" s="19"/>
      <c r="O137" s="19"/>
      <c r="P137" s="19"/>
      <c r="Q137" s="20"/>
      <c r="R137" s="76"/>
      <c r="S137" s="19"/>
      <c r="T137" s="19"/>
      <c r="U137" s="19"/>
      <c r="V137" s="20"/>
      <c r="W137" s="77"/>
      <c r="X137" s="78"/>
      <c r="Y137" s="78"/>
      <c r="Z137" s="79"/>
      <c r="AA137" s="80"/>
      <c r="AB137" s="81" t="str">
        <f t="shared" si="1"/>
        <v/>
      </c>
      <c r="AC137" s="84"/>
    </row>
    <row r="138" ht="37.5" customHeight="1">
      <c r="A138" s="4"/>
      <c r="B138" s="11">
        <f t="shared" si="2"/>
        <v>85</v>
      </c>
      <c r="C138" s="82"/>
      <c r="D138" s="41"/>
      <c r="E138" s="41"/>
      <c r="F138" s="41"/>
      <c r="G138" s="41"/>
      <c r="H138" s="41"/>
      <c r="I138" s="41"/>
      <c r="J138" s="41"/>
      <c r="K138" s="41"/>
      <c r="L138" s="83"/>
      <c r="M138" s="76"/>
      <c r="N138" s="19"/>
      <c r="O138" s="19"/>
      <c r="P138" s="19"/>
      <c r="Q138" s="20"/>
      <c r="R138" s="76"/>
      <c r="S138" s="19"/>
      <c r="T138" s="19"/>
      <c r="U138" s="19"/>
      <c r="V138" s="20"/>
      <c r="W138" s="77"/>
      <c r="X138" s="78"/>
      <c r="Y138" s="78"/>
      <c r="Z138" s="79"/>
      <c r="AA138" s="80"/>
      <c r="AB138" s="81" t="str">
        <f t="shared" si="1"/>
        <v/>
      </c>
      <c r="AC138" s="84"/>
    </row>
    <row r="139" ht="37.5" customHeight="1">
      <c r="A139" s="4"/>
      <c r="B139" s="11">
        <f t="shared" si="2"/>
        <v>86</v>
      </c>
      <c r="C139" s="82"/>
      <c r="D139" s="41"/>
      <c r="E139" s="41"/>
      <c r="F139" s="41"/>
      <c r="G139" s="41"/>
      <c r="H139" s="41"/>
      <c r="I139" s="41"/>
      <c r="J139" s="41"/>
      <c r="K139" s="41"/>
      <c r="L139" s="83"/>
      <c r="M139" s="76"/>
      <c r="N139" s="19"/>
      <c r="O139" s="19"/>
      <c r="P139" s="19"/>
      <c r="Q139" s="20"/>
      <c r="R139" s="76"/>
      <c r="S139" s="19"/>
      <c r="T139" s="19"/>
      <c r="U139" s="19"/>
      <c r="V139" s="20"/>
      <c r="W139" s="77"/>
      <c r="X139" s="78"/>
      <c r="Y139" s="78"/>
      <c r="Z139" s="79"/>
      <c r="AA139" s="80"/>
      <c r="AB139" s="81" t="str">
        <f t="shared" si="1"/>
        <v/>
      </c>
      <c r="AC139" s="84"/>
    </row>
    <row r="140" ht="37.5" customHeight="1">
      <c r="A140" s="4"/>
      <c r="B140" s="11">
        <f t="shared" si="2"/>
        <v>87</v>
      </c>
      <c r="C140" s="82"/>
      <c r="D140" s="41"/>
      <c r="E140" s="41"/>
      <c r="F140" s="41"/>
      <c r="G140" s="41"/>
      <c r="H140" s="41"/>
      <c r="I140" s="41"/>
      <c r="J140" s="41"/>
      <c r="K140" s="41"/>
      <c r="L140" s="83"/>
      <c r="M140" s="76"/>
      <c r="N140" s="19"/>
      <c r="O140" s="19"/>
      <c r="P140" s="19"/>
      <c r="Q140" s="20"/>
      <c r="R140" s="76"/>
      <c r="S140" s="19"/>
      <c r="T140" s="19"/>
      <c r="U140" s="19"/>
      <c r="V140" s="20"/>
      <c r="W140" s="77"/>
      <c r="X140" s="78"/>
      <c r="Y140" s="78"/>
      <c r="Z140" s="79"/>
      <c r="AA140" s="80"/>
      <c r="AB140" s="81" t="str">
        <f t="shared" si="1"/>
        <v/>
      </c>
      <c r="AC140" s="84"/>
    </row>
    <row r="141" ht="37.5" customHeight="1">
      <c r="A141" s="4"/>
      <c r="B141" s="11">
        <f t="shared" si="2"/>
        <v>88</v>
      </c>
      <c r="C141" s="82"/>
      <c r="D141" s="41"/>
      <c r="E141" s="41"/>
      <c r="F141" s="41"/>
      <c r="G141" s="41"/>
      <c r="H141" s="41"/>
      <c r="I141" s="41"/>
      <c r="J141" s="41"/>
      <c r="K141" s="41"/>
      <c r="L141" s="83"/>
      <c r="M141" s="76"/>
      <c r="N141" s="19"/>
      <c r="O141" s="19"/>
      <c r="P141" s="19"/>
      <c r="Q141" s="20"/>
      <c r="R141" s="76"/>
      <c r="S141" s="19"/>
      <c r="T141" s="19"/>
      <c r="U141" s="19"/>
      <c r="V141" s="20"/>
      <c r="W141" s="77"/>
      <c r="X141" s="78"/>
      <c r="Y141" s="78"/>
      <c r="Z141" s="79"/>
      <c r="AA141" s="80"/>
      <c r="AB141" s="81" t="str">
        <f t="shared" si="1"/>
        <v/>
      </c>
      <c r="AC141" s="84"/>
    </row>
    <row r="142" ht="37.5" customHeight="1">
      <c r="A142" s="4"/>
      <c r="B142" s="11">
        <f t="shared" si="2"/>
        <v>89</v>
      </c>
      <c r="C142" s="82"/>
      <c r="D142" s="41"/>
      <c r="E142" s="41"/>
      <c r="F142" s="41"/>
      <c r="G142" s="41"/>
      <c r="H142" s="41"/>
      <c r="I142" s="41"/>
      <c r="J142" s="41"/>
      <c r="K142" s="41"/>
      <c r="L142" s="83"/>
      <c r="M142" s="76"/>
      <c r="N142" s="19"/>
      <c r="O142" s="19"/>
      <c r="P142" s="19"/>
      <c r="Q142" s="20"/>
      <c r="R142" s="76"/>
      <c r="S142" s="19"/>
      <c r="T142" s="19"/>
      <c r="U142" s="19"/>
      <c r="V142" s="20"/>
      <c r="W142" s="77"/>
      <c r="X142" s="78"/>
      <c r="Y142" s="78"/>
      <c r="Z142" s="79"/>
      <c r="AA142" s="80"/>
      <c r="AB142" s="81" t="str">
        <f t="shared" si="1"/>
        <v/>
      </c>
      <c r="AC142" s="84"/>
    </row>
    <row r="143" ht="37.5" customHeight="1">
      <c r="A143" s="4"/>
      <c r="B143" s="11">
        <f t="shared" si="2"/>
        <v>90</v>
      </c>
      <c r="C143" s="82"/>
      <c r="D143" s="41"/>
      <c r="E143" s="41"/>
      <c r="F143" s="41"/>
      <c r="G143" s="41"/>
      <c r="H143" s="41"/>
      <c r="I143" s="41"/>
      <c r="J143" s="41"/>
      <c r="K143" s="41"/>
      <c r="L143" s="83"/>
      <c r="M143" s="76"/>
      <c r="N143" s="19"/>
      <c r="O143" s="19"/>
      <c r="P143" s="19"/>
      <c r="Q143" s="20"/>
      <c r="R143" s="76"/>
      <c r="S143" s="19"/>
      <c r="T143" s="19"/>
      <c r="U143" s="19"/>
      <c r="V143" s="20"/>
      <c r="W143" s="77"/>
      <c r="X143" s="78"/>
      <c r="Y143" s="78"/>
      <c r="Z143" s="79"/>
      <c r="AA143" s="80"/>
      <c r="AB143" s="81" t="str">
        <f t="shared" si="1"/>
        <v/>
      </c>
      <c r="AC143" s="84"/>
    </row>
    <row r="144" ht="37.5" customHeight="1">
      <c r="A144" s="4"/>
      <c r="B144" s="11">
        <f t="shared" si="2"/>
        <v>91</v>
      </c>
      <c r="C144" s="82"/>
      <c r="D144" s="41"/>
      <c r="E144" s="41"/>
      <c r="F144" s="41"/>
      <c r="G144" s="41"/>
      <c r="H144" s="41"/>
      <c r="I144" s="41"/>
      <c r="J144" s="41"/>
      <c r="K144" s="41"/>
      <c r="L144" s="83"/>
      <c r="M144" s="76"/>
      <c r="N144" s="19"/>
      <c r="O144" s="19"/>
      <c r="P144" s="19"/>
      <c r="Q144" s="20"/>
      <c r="R144" s="76"/>
      <c r="S144" s="19"/>
      <c r="T144" s="19"/>
      <c r="U144" s="19"/>
      <c r="V144" s="20"/>
      <c r="W144" s="77"/>
      <c r="X144" s="78"/>
      <c r="Y144" s="78"/>
      <c r="Z144" s="79"/>
      <c r="AA144" s="80"/>
      <c r="AB144" s="81" t="str">
        <f t="shared" si="1"/>
        <v/>
      </c>
      <c r="AC144" s="84"/>
    </row>
    <row r="145" ht="37.5" customHeight="1">
      <c r="A145" s="4"/>
      <c r="B145" s="11">
        <f t="shared" si="2"/>
        <v>92</v>
      </c>
      <c r="C145" s="82"/>
      <c r="D145" s="41"/>
      <c r="E145" s="41"/>
      <c r="F145" s="41"/>
      <c r="G145" s="41"/>
      <c r="H145" s="41"/>
      <c r="I145" s="41"/>
      <c r="J145" s="41"/>
      <c r="K145" s="41"/>
      <c r="L145" s="83"/>
      <c r="M145" s="76"/>
      <c r="N145" s="19"/>
      <c r="O145" s="19"/>
      <c r="P145" s="19"/>
      <c r="Q145" s="20"/>
      <c r="R145" s="76"/>
      <c r="S145" s="19"/>
      <c r="T145" s="19"/>
      <c r="U145" s="19"/>
      <c r="V145" s="20"/>
      <c r="W145" s="77"/>
      <c r="X145" s="78"/>
      <c r="Y145" s="78"/>
      <c r="Z145" s="79"/>
      <c r="AA145" s="80"/>
      <c r="AB145" s="81" t="str">
        <f t="shared" si="1"/>
        <v/>
      </c>
      <c r="AC145" s="84"/>
    </row>
    <row r="146" ht="37.5" customHeight="1">
      <c r="A146" s="4"/>
      <c r="B146" s="11">
        <f t="shared" si="2"/>
        <v>93</v>
      </c>
      <c r="C146" s="82"/>
      <c r="D146" s="41"/>
      <c r="E146" s="41"/>
      <c r="F146" s="41"/>
      <c r="G146" s="41"/>
      <c r="H146" s="41"/>
      <c r="I146" s="41"/>
      <c r="J146" s="41"/>
      <c r="K146" s="41"/>
      <c r="L146" s="83"/>
      <c r="M146" s="76"/>
      <c r="N146" s="19"/>
      <c r="O146" s="19"/>
      <c r="P146" s="19"/>
      <c r="Q146" s="20"/>
      <c r="R146" s="76"/>
      <c r="S146" s="19"/>
      <c r="T146" s="19"/>
      <c r="U146" s="19"/>
      <c r="V146" s="20"/>
      <c r="W146" s="77"/>
      <c r="X146" s="78"/>
      <c r="Y146" s="78"/>
      <c r="Z146" s="79"/>
      <c r="AA146" s="80"/>
      <c r="AB146" s="81" t="str">
        <f t="shared" si="1"/>
        <v/>
      </c>
      <c r="AC146" s="84"/>
    </row>
    <row r="147" ht="37.5" customHeight="1">
      <c r="A147" s="4"/>
      <c r="B147" s="11">
        <f t="shared" si="2"/>
        <v>94</v>
      </c>
      <c r="C147" s="82"/>
      <c r="D147" s="41"/>
      <c r="E147" s="41"/>
      <c r="F147" s="41"/>
      <c r="G147" s="41"/>
      <c r="H147" s="41"/>
      <c r="I147" s="41"/>
      <c r="J147" s="41"/>
      <c r="K147" s="41"/>
      <c r="L147" s="83"/>
      <c r="M147" s="76"/>
      <c r="N147" s="19"/>
      <c r="O147" s="19"/>
      <c r="P147" s="19"/>
      <c r="Q147" s="20"/>
      <c r="R147" s="76"/>
      <c r="S147" s="19"/>
      <c r="T147" s="19"/>
      <c r="U147" s="19"/>
      <c r="V147" s="20"/>
      <c r="W147" s="77"/>
      <c r="X147" s="78"/>
      <c r="Y147" s="78"/>
      <c r="Z147" s="79"/>
      <c r="AA147" s="80"/>
      <c r="AB147" s="81" t="str">
        <f t="shared" si="1"/>
        <v/>
      </c>
      <c r="AC147" s="84"/>
    </row>
    <row r="148" ht="37.5" customHeight="1">
      <c r="A148" s="4"/>
      <c r="B148" s="11">
        <f t="shared" si="2"/>
        <v>95</v>
      </c>
      <c r="C148" s="82"/>
      <c r="D148" s="41"/>
      <c r="E148" s="41"/>
      <c r="F148" s="41"/>
      <c r="G148" s="41"/>
      <c r="H148" s="41"/>
      <c r="I148" s="41"/>
      <c r="J148" s="41"/>
      <c r="K148" s="41"/>
      <c r="L148" s="83"/>
      <c r="M148" s="76"/>
      <c r="N148" s="19"/>
      <c r="O148" s="19"/>
      <c r="P148" s="19"/>
      <c r="Q148" s="20"/>
      <c r="R148" s="76"/>
      <c r="S148" s="19"/>
      <c r="T148" s="19"/>
      <c r="U148" s="19"/>
      <c r="V148" s="20"/>
      <c r="W148" s="77"/>
      <c r="X148" s="78"/>
      <c r="Y148" s="78"/>
      <c r="Z148" s="79"/>
      <c r="AA148" s="80"/>
      <c r="AB148" s="81" t="str">
        <f t="shared" si="1"/>
        <v/>
      </c>
      <c r="AC148" s="84"/>
    </row>
    <row r="149" ht="37.5" customHeight="1">
      <c r="A149" s="4"/>
      <c r="B149" s="11">
        <f t="shared" si="2"/>
        <v>96</v>
      </c>
      <c r="C149" s="82"/>
      <c r="D149" s="41"/>
      <c r="E149" s="41"/>
      <c r="F149" s="41"/>
      <c r="G149" s="41"/>
      <c r="H149" s="41"/>
      <c r="I149" s="41"/>
      <c r="J149" s="41"/>
      <c r="K149" s="41"/>
      <c r="L149" s="83"/>
      <c r="M149" s="76"/>
      <c r="N149" s="19"/>
      <c r="O149" s="19"/>
      <c r="P149" s="19"/>
      <c r="Q149" s="20"/>
      <c r="R149" s="76"/>
      <c r="S149" s="19"/>
      <c r="T149" s="19"/>
      <c r="U149" s="19"/>
      <c r="V149" s="20"/>
      <c r="W149" s="77"/>
      <c r="X149" s="78"/>
      <c r="Y149" s="78"/>
      <c r="Z149" s="79"/>
      <c r="AA149" s="80"/>
      <c r="AB149" s="81" t="str">
        <f t="shared" si="1"/>
        <v/>
      </c>
      <c r="AC149" s="84"/>
    </row>
    <row r="150" ht="37.5" customHeight="1">
      <c r="A150" s="4"/>
      <c r="B150" s="11">
        <f t="shared" si="2"/>
        <v>97</v>
      </c>
      <c r="C150" s="82"/>
      <c r="D150" s="41"/>
      <c r="E150" s="41"/>
      <c r="F150" s="41"/>
      <c r="G150" s="41"/>
      <c r="H150" s="41"/>
      <c r="I150" s="41"/>
      <c r="J150" s="41"/>
      <c r="K150" s="41"/>
      <c r="L150" s="83"/>
      <c r="M150" s="76"/>
      <c r="N150" s="19"/>
      <c r="O150" s="19"/>
      <c r="P150" s="19"/>
      <c r="Q150" s="20"/>
      <c r="R150" s="76"/>
      <c r="S150" s="19"/>
      <c r="T150" s="19"/>
      <c r="U150" s="19"/>
      <c r="V150" s="20"/>
      <c r="W150" s="77"/>
      <c r="X150" s="78"/>
      <c r="Y150" s="78"/>
      <c r="Z150" s="79"/>
      <c r="AA150" s="80"/>
      <c r="AB150" s="81" t="str">
        <f t="shared" si="1"/>
        <v/>
      </c>
      <c r="AC150" s="84"/>
    </row>
    <row r="151" ht="37.5" customHeight="1">
      <c r="A151" s="4"/>
      <c r="B151" s="11">
        <f t="shared" si="2"/>
        <v>98</v>
      </c>
      <c r="C151" s="82"/>
      <c r="D151" s="41"/>
      <c r="E151" s="41"/>
      <c r="F151" s="41"/>
      <c r="G151" s="41"/>
      <c r="H151" s="41"/>
      <c r="I151" s="41"/>
      <c r="J151" s="41"/>
      <c r="K151" s="41"/>
      <c r="L151" s="83"/>
      <c r="M151" s="76"/>
      <c r="N151" s="19"/>
      <c r="O151" s="19"/>
      <c r="P151" s="19"/>
      <c r="Q151" s="20"/>
      <c r="R151" s="76"/>
      <c r="S151" s="19"/>
      <c r="T151" s="19"/>
      <c r="U151" s="19"/>
      <c r="V151" s="20"/>
      <c r="W151" s="77"/>
      <c r="X151" s="78"/>
      <c r="Y151" s="78"/>
      <c r="Z151" s="79"/>
      <c r="AA151" s="80"/>
      <c r="AB151" s="81" t="str">
        <f t="shared" si="1"/>
        <v/>
      </c>
      <c r="AC151" s="84"/>
    </row>
    <row r="152" ht="37.5" customHeight="1">
      <c r="A152" s="4"/>
      <c r="B152" s="11">
        <f t="shared" si="2"/>
        <v>99</v>
      </c>
      <c r="C152" s="82"/>
      <c r="D152" s="41"/>
      <c r="E152" s="41"/>
      <c r="F152" s="41"/>
      <c r="G152" s="41"/>
      <c r="H152" s="41"/>
      <c r="I152" s="41"/>
      <c r="J152" s="41"/>
      <c r="K152" s="41"/>
      <c r="L152" s="83"/>
      <c r="M152" s="76"/>
      <c r="N152" s="19"/>
      <c r="O152" s="19"/>
      <c r="P152" s="19"/>
      <c r="Q152" s="20"/>
      <c r="R152" s="76"/>
      <c r="S152" s="19"/>
      <c r="T152" s="19"/>
      <c r="U152" s="19"/>
      <c r="V152" s="20"/>
      <c r="W152" s="77"/>
      <c r="X152" s="78"/>
      <c r="Y152" s="78"/>
      <c r="Z152" s="79"/>
      <c r="AA152" s="80"/>
      <c r="AB152" s="81" t="str">
        <f t="shared" si="1"/>
        <v/>
      </c>
      <c r="AC152" s="84"/>
    </row>
    <row r="153" ht="37.5" customHeight="1">
      <c r="A153" s="4"/>
      <c r="B153" s="11">
        <f t="shared" si="2"/>
        <v>100</v>
      </c>
      <c r="C153" s="85"/>
      <c r="D153" s="45"/>
      <c r="E153" s="45"/>
      <c r="F153" s="45"/>
      <c r="G153" s="45"/>
      <c r="H153" s="45"/>
      <c r="I153" s="45"/>
      <c r="J153" s="45"/>
      <c r="K153" s="45"/>
      <c r="L153" s="86"/>
      <c r="M153" s="87"/>
      <c r="N153" s="45"/>
      <c r="O153" s="45"/>
      <c r="P153" s="45"/>
      <c r="Q153" s="86"/>
      <c r="R153" s="87"/>
      <c r="S153" s="45"/>
      <c r="T153" s="45"/>
      <c r="U153" s="45"/>
      <c r="V153" s="86"/>
      <c r="W153" s="88"/>
      <c r="X153" s="89"/>
      <c r="Y153" s="89"/>
      <c r="Z153" s="90"/>
      <c r="AA153" s="91"/>
      <c r="AB153" s="92" t="str">
        <f t="shared" si="1"/>
        <v/>
      </c>
      <c r="AC153" s="84"/>
    </row>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row r="805" ht="19.5" customHeight="1"/>
    <row r="806" ht="19.5" customHeight="1"/>
    <row r="807" ht="19.5" customHeight="1"/>
    <row r="808" ht="19.5" customHeight="1"/>
    <row r="809" ht="19.5" customHeight="1"/>
    <row r="810" ht="19.5" customHeight="1"/>
    <row r="811" ht="19.5" customHeight="1"/>
    <row r="812" ht="19.5" customHeight="1"/>
    <row r="813" ht="19.5" customHeight="1"/>
    <row r="814" ht="19.5" customHeight="1"/>
    <row r="815" ht="19.5" customHeight="1"/>
    <row r="816" ht="19.5" customHeight="1"/>
    <row r="817" ht="19.5" customHeight="1"/>
    <row r="818" ht="19.5" customHeight="1"/>
    <row r="819" ht="19.5" customHeight="1"/>
    <row r="820" ht="19.5" customHeight="1"/>
    <row r="821" ht="19.5" customHeight="1"/>
    <row r="822" ht="19.5" customHeight="1"/>
    <row r="823" ht="19.5" customHeight="1"/>
    <row r="824" ht="19.5" customHeight="1"/>
    <row r="825" ht="19.5" customHeight="1"/>
    <row r="826" ht="19.5" customHeight="1"/>
    <row r="827" ht="19.5" customHeight="1"/>
    <row r="828" ht="19.5" customHeight="1"/>
    <row r="829" ht="19.5" customHeight="1"/>
    <row r="830" ht="19.5" customHeight="1"/>
    <row r="831" ht="19.5" customHeight="1"/>
    <row r="832" ht="19.5" customHeight="1"/>
    <row r="833" ht="19.5" customHeight="1"/>
    <row r="834" ht="19.5" customHeight="1"/>
    <row r="835" ht="19.5" customHeight="1"/>
    <row r="836" ht="19.5" customHeight="1"/>
    <row r="837" ht="19.5" customHeight="1"/>
    <row r="838" ht="19.5" customHeight="1"/>
    <row r="839" ht="19.5" customHeight="1"/>
    <row r="840" ht="19.5" customHeight="1"/>
    <row r="841" ht="19.5" customHeight="1"/>
    <row r="842" ht="19.5" customHeight="1"/>
    <row r="843" ht="19.5" customHeight="1"/>
    <row r="844" ht="19.5" customHeight="1"/>
    <row r="845" ht="19.5" customHeight="1"/>
    <row r="846" ht="19.5" customHeight="1"/>
    <row r="847" ht="19.5" customHeight="1"/>
    <row r="848" ht="19.5" customHeight="1"/>
    <row r="849" ht="19.5" customHeight="1"/>
    <row r="850" ht="19.5" customHeight="1"/>
    <row r="851" ht="19.5" customHeight="1"/>
    <row r="852" ht="19.5" customHeight="1"/>
    <row r="853" ht="19.5" customHeight="1"/>
    <row r="854" ht="19.5" customHeight="1"/>
    <row r="855" ht="19.5" customHeight="1"/>
    <row r="856" ht="19.5" customHeight="1"/>
    <row r="857" ht="19.5" customHeight="1"/>
    <row r="858" ht="19.5" customHeight="1"/>
    <row r="859" ht="19.5" customHeight="1"/>
    <row r="860" ht="19.5" customHeight="1"/>
    <row r="861" ht="19.5" customHeight="1"/>
    <row r="862" ht="19.5" customHeight="1"/>
    <row r="863" ht="19.5" customHeight="1"/>
    <row r="864" ht="19.5" customHeight="1"/>
    <row r="865" ht="19.5" customHeight="1"/>
    <row r="866" ht="19.5" customHeight="1"/>
    <row r="867" ht="19.5" customHeight="1"/>
    <row r="868" ht="19.5" customHeight="1"/>
    <row r="869" ht="19.5" customHeight="1"/>
    <row r="870" ht="19.5" customHeight="1"/>
    <row r="871" ht="19.5" customHeight="1"/>
    <row r="872" ht="19.5" customHeight="1"/>
    <row r="873" ht="19.5" customHeight="1"/>
    <row r="874" ht="19.5" customHeight="1"/>
    <row r="875" ht="19.5" customHeight="1"/>
    <row r="876" ht="19.5" customHeight="1"/>
    <row r="877" ht="19.5" customHeight="1"/>
    <row r="878" ht="19.5" customHeight="1"/>
    <row r="879" ht="19.5" customHeight="1"/>
    <row r="880" ht="19.5" customHeight="1"/>
    <row r="881" ht="19.5" customHeight="1"/>
    <row r="882" ht="19.5" customHeight="1"/>
    <row r="883" ht="19.5" customHeight="1"/>
    <row r="884" ht="19.5" customHeight="1"/>
    <row r="885" ht="19.5" customHeight="1"/>
    <row r="886" ht="19.5" customHeight="1"/>
    <row r="887" ht="19.5" customHeight="1"/>
    <row r="888" ht="19.5" customHeight="1"/>
    <row r="889" ht="19.5" customHeight="1"/>
    <row r="890" ht="19.5" customHeight="1"/>
    <row r="891" ht="19.5" customHeight="1"/>
    <row r="892" ht="19.5" customHeight="1"/>
    <row r="893" ht="19.5" customHeight="1"/>
    <row r="894" ht="19.5" customHeight="1"/>
    <row r="895" ht="19.5" customHeight="1"/>
    <row r="896" ht="19.5" customHeight="1"/>
    <row r="897" ht="19.5" customHeight="1"/>
    <row r="898" ht="19.5" customHeight="1"/>
    <row r="899" ht="19.5" customHeight="1"/>
    <row r="900" ht="19.5" customHeight="1"/>
    <row r="901" ht="19.5" customHeight="1"/>
    <row r="902" ht="19.5" customHeight="1"/>
    <row r="903" ht="19.5" customHeight="1"/>
    <row r="904" ht="19.5" customHeight="1"/>
    <row r="905" ht="19.5" customHeight="1"/>
    <row r="906" ht="19.5" customHeight="1"/>
    <row r="907" ht="19.5" customHeight="1"/>
    <row r="908" ht="19.5" customHeight="1"/>
    <row r="909" ht="19.5" customHeight="1"/>
    <row r="910" ht="19.5" customHeight="1"/>
    <row r="911" ht="19.5" customHeight="1"/>
    <row r="912" ht="19.5" customHeight="1"/>
    <row r="913" ht="19.5" customHeight="1"/>
    <row r="914" ht="19.5" customHeight="1"/>
    <row r="915" ht="19.5" customHeight="1"/>
    <row r="916" ht="19.5" customHeight="1"/>
    <row r="917" ht="19.5" customHeight="1"/>
    <row r="918" ht="19.5" customHeight="1"/>
    <row r="919" ht="19.5" customHeight="1"/>
    <row r="920" ht="19.5" customHeight="1"/>
    <row r="921" ht="19.5" customHeight="1"/>
    <row r="922" ht="19.5" customHeight="1"/>
    <row r="923" ht="19.5" customHeight="1"/>
    <row r="924" ht="19.5" customHeight="1"/>
    <row r="925" ht="19.5" customHeight="1"/>
    <row r="926" ht="19.5" customHeight="1"/>
    <row r="927" ht="19.5" customHeight="1"/>
    <row r="928" ht="19.5" customHeight="1"/>
    <row r="929" ht="19.5" customHeight="1"/>
    <row r="930" ht="19.5" customHeight="1"/>
    <row r="931" ht="19.5" customHeight="1"/>
    <row r="932" ht="19.5" customHeight="1"/>
    <row r="933" ht="19.5" customHeight="1"/>
    <row r="934" ht="19.5" customHeight="1"/>
    <row r="935" ht="19.5" customHeight="1"/>
    <row r="936" ht="19.5" customHeight="1"/>
    <row r="937" ht="19.5" customHeight="1"/>
    <row r="938" ht="19.5" customHeight="1"/>
    <row r="939" ht="19.5" customHeight="1"/>
    <row r="940" ht="19.5" customHeight="1"/>
    <row r="941" ht="19.5" customHeight="1"/>
    <row r="942" ht="19.5" customHeight="1"/>
    <row r="943" ht="19.5" customHeight="1"/>
    <row r="944" ht="19.5" customHeight="1"/>
    <row r="945" ht="19.5" customHeight="1"/>
    <row r="946" ht="19.5" customHeight="1"/>
    <row r="947" ht="19.5" customHeight="1"/>
    <row r="948" ht="19.5" customHeight="1"/>
    <row r="949" ht="19.5" customHeight="1"/>
    <row r="950" ht="19.5" customHeight="1"/>
    <row r="951" ht="19.5" customHeight="1"/>
    <row r="952" ht="19.5" customHeight="1"/>
    <row r="953" ht="19.5" customHeight="1"/>
    <row r="954" ht="19.5" customHeight="1"/>
    <row r="955" ht="19.5" customHeight="1"/>
    <row r="956" ht="19.5" customHeight="1"/>
    <row r="957" ht="19.5" customHeight="1"/>
    <row r="958" ht="19.5" customHeight="1"/>
    <row r="959" ht="19.5" customHeight="1"/>
    <row r="960" ht="19.5" customHeight="1"/>
    <row r="961" ht="19.5" customHeight="1"/>
    <row r="962" ht="19.5" customHeight="1"/>
    <row r="963" ht="19.5" customHeight="1"/>
    <row r="964" ht="19.5" customHeight="1"/>
    <row r="965" ht="19.5" customHeight="1"/>
    <row r="966" ht="19.5" customHeight="1"/>
    <row r="967" ht="19.5" customHeight="1"/>
    <row r="968" ht="19.5" customHeight="1"/>
    <row r="969" ht="19.5" customHeight="1"/>
    <row r="970" ht="19.5" customHeight="1"/>
    <row r="971" ht="19.5" customHeight="1"/>
    <row r="972" ht="19.5" customHeight="1"/>
    <row r="973" ht="19.5" customHeight="1"/>
    <row r="974" ht="19.5" customHeight="1"/>
    <row r="975" ht="19.5" customHeight="1"/>
    <row r="976" ht="19.5" customHeight="1"/>
    <row r="977" ht="19.5" customHeight="1"/>
    <row r="978" ht="19.5" customHeight="1"/>
    <row r="979" ht="19.5" customHeight="1"/>
    <row r="980" ht="19.5" customHeight="1"/>
    <row r="981" ht="19.5" customHeight="1"/>
    <row r="982" ht="19.5" customHeight="1"/>
    <row r="983" ht="19.5" customHeight="1"/>
    <row r="984" ht="19.5" customHeight="1"/>
    <row r="985" ht="19.5" customHeight="1"/>
    <row r="986" ht="19.5" customHeight="1"/>
    <row r="987" ht="19.5" customHeight="1"/>
    <row r="988" ht="19.5" customHeight="1"/>
    <row r="989" ht="19.5" customHeight="1"/>
    <row r="990" ht="19.5" customHeight="1"/>
    <row r="991" ht="19.5" customHeight="1"/>
    <row r="992" ht="19.5" customHeight="1"/>
    <row r="993" ht="19.5" customHeight="1"/>
    <row r="994" ht="19.5" customHeight="1"/>
    <row r="995" ht="19.5" customHeight="1"/>
    <row r="996" ht="19.5" customHeight="1"/>
    <row r="997" ht="19.5" customHeight="1"/>
    <row r="998" ht="19.5" customHeight="1"/>
    <row r="999" ht="19.5" customHeight="1"/>
    <row r="1000" ht="19.5" customHeight="1"/>
  </sheetData>
  <mergeCells count="338">
    <mergeCell ref="R114:V114"/>
    <mergeCell ref="R115:V115"/>
    <mergeCell ref="R107:V107"/>
    <mergeCell ref="R108:V108"/>
    <mergeCell ref="R109:V109"/>
    <mergeCell ref="R110:V110"/>
    <mergeCell ref="R111:V111"/>
    <mergeCell ref="R112:V112"/>
    <mergeCell ref="R113:V113"/>
    <mergeCell ref="R58:V58"/>
    <mergeCell ref="R59:V59"/>
    <mergeCell ref="R60:V60"/>
    <mergeCell ref="R61:V61"/>
    <mergeCell ref="R62:V62"/>
    <mergeCell ref="R63:V63"/>
    <mergeCell ref="R64:V64"/>
    <mergeCell ref="R65:V65"/>
    <mergeCell ref="R66:V66"/>
    <mergeCell ref="R67:V67"/>
    <mergeCell ref="R68:V68"/>
    <mergeCell ref="R69:V69"/>
    <mergeCell ref="R70:V70"/>
    <mergeCell ref="R71:V71"/>
    <mergeCell ref="R72:V72"/>
    <mergeCell ref="R73:V73"/>
    <mergeCell ref="R74:V74"/>
    <mergeCell ref="R75:V75"/>
    <mergeCell ref="R76:V76"/>
    <mergeCell ref="R77:V77"/>
    <mergeCell ref="R78:V78"/>
    <mergeCell ref="R79:V79"/>
    <mergeCell ref="R80:V80"/>
    <mergeCell ref="R81:V81"/>
    <mergeCell ref="R82:V82"/>
    <mergeCell ref="R83:V83"/>
    <mergeCell ref="R84:V84"/>
    <mergeCell ref="R85:V85"/>
    <mergeCell ref="R86:V86"/>
    <mergeCell ref="R87:V87"/>
    <mergeCell ref="R88:V88"/>
    <mergeCell ref="R89:V89"/>
    <mergeCell ref="R90:V90"/>
    <mergeCell ref="R91:V91"/>
    <mergeCell ref="R92:V92"/>
    <mergeCell ref="R93:V93"/>
    <mergeCell ref="R94:V94"/>
    <mergeCell ref="R95:V95"/>
    <mergeCell ref="R96:V96"/>
    <mergeCell ref="R97:V97"/>
    <mergeCell ref="R98:V98"/>
    <mergeCell ref="R99:V99"/>
    <mergeCell ref="R100:V100"/>
    <mergeCell ref="R101:V101"/>
    <mergeCell ref="R102:V102"/>
    <mergeCell ref="R103:V103"/>
    <mergeCell ref="R104:V104"/>
    <mergeCell ref="R105:V105"/>
    <mergeCell ref="R106:V106"/>
    <mergeCell ref="C116:L116"/>
    <mergeCell ref="M116:Q116"/>
    <mergeCell ref="C117:L117"/>
    <mergeCell ref="M117:Q117"/>
    <mergeCell ref="C118:L118"/>
    <mergeCell ref="M118:Q118"/>
    <mergeCell ref="M119:Q119"/>
    <mergeCell ref="C119:L119"/>
    <mergeCell ref="C120:L120"/>
    <mergeCell ref="M120:Q120"/>
    <mergeCell ref="C121:L121"/>
    <mergeCell ref="M121:Q121"/>
    <mergeCell ref="C122:L122"/>
    <mergeCell ref="M122:Q122"/>
    <mergeCell ref="C123:L123"/>
    <mergeCell ref="M123:Q123"/>
    <mergeCell ref="C124:L124"/>
    <mergeCell ref="M124:Q124"/>
    <mergeCell ref="C125:L125"/>
    <mergeCell ref="M125:Q125"/>
    <mergeCell ref="M126:Q126"/>
    <mergeCell ref="C126:L126"/>
    <mergeCell ref="C127:L127"/>
    <mergeCell ref="M127:Q127"/>
    <mergeCell ref="C128:L128"/>
    <mergeCell ref="M128:Q128"/>
    <mergeCell ref="C129:L129"/>
    <mergeCell ref="M129:Q129"/>
    <mergeCell ref="C130:L130"/>
    <mergeCell ref="M130:Q130"/>
    <mergeCell ref="C131:L131"/>
    <mergeCell ref="M131:Q131"/>
    <mergeCell ref="C132:L132"/>
    <mergeCell ref="M132:Q132"/>
    <mergeCell ref="M133:Q133"/>
    <mergeCell ref="C133:L133"/>
    <mergeCell ref="C134:L134"/>
    <mergeCell ref="M134:Q134"/>
    <mergeCell ref="C135:L135"/>
    <mergeCell ref="M135:Q135"/>
    <mergeCell ref="C136:L136"/>
    <mergeCell ref="M136:Q136"/>
    <mergeCell ref="C137:L137"/>
    <mergeCell ref="M137:Q137"/>
    <mergeCell ref="C138:L138"/>
    <mergeCell ref="M138:Q138"/>
    <mergeCell ref="C139:L139"/>
    <mergeCell ref="M139:Q139"/>
    <mergeCell ref="M140:Q140"/>
    <mergeCell ref="C140:L140"/>
    <mergeCell ref="C141:L141"/>
    <mergeCell ref="M141:Q141"/>
    <mergeCell ref="C142:L142"/>
    <mergeCell ref="M142:Q142"/>
    <mergeCell ref="C143:L143"/>
    <mergeCell ref="M143:Q143"/>
    <mergeCell ref="C144:L144"/>
    <mergeCell ref="M144:Q144"/>
    <mergeCell ref="C145:L145"/>
    <mergeCell ref="M145:Q145"/>
    <mergeCell ref="C146:L146"/>
    <mergeCell ref="M146:Q146"/>
    <mergeCell ref="M147:Q147"/>
    <mergeCell ref="C147:L147"/>
    <mergeCell ref="C148:L148"/>
    <mergeCell ref="M148:Q148"/>
    <mergeCell ref="C149:L149"/>
    <mergeCell ref="M149:Q149"/>
    <mergeCell ref="C150:L150"/>
    <mergeCell ref="M150:Q150"/>
    <mergeCell ref="C52:L53"/>
    <mergeCell ref="M52:Q53"/>
    <mergeCell ref="C54:L54"/>
    <mergeCell ref="M54:Q54"/>
    <mergeCell ref="C55:L55"/>
    <mergeCell ref="M55:Q55"/>
    <mergeCell ref="M56:Q56"/>
    <mergeCell ref="C56:L56"/>
    <mergeCell ref="C57:L57"/>
    <mergeCell ref="M57:Q57"/>
    <mergeCell ref="C58:L58"/>
    <mergeCell ref="M58:Q58"/>
    <mergeCell ref="C59:L59"/>
    <mergeCell ref="M59:Q59"/>
    <mergeCell ref="C60:L60"/>
    <mergeCell ref="M60:Q60"/>
    <mergeCell ref="C61:L61"/>
    <mergeCell ref="M61:Q61"/>
    <mergeCell ref="C62:L62"/>
    <mergeCell ref="M62:Q62"/>
    <mergeCell ref="M63:Q63"/>
    <mergeCell ref="C63:L63"/>
    <mergeCell ref="C64:L64"/>
    <mergeCell ref="M64:Q64"/>
    <mergeCell ref="C65:L65"/>
    <mergeCell ref="M65:Q65"/>
    <mergeCell ref="C66:L66"/>
    <mergeCell ref="M66:Q66"/>
    <mergeCell ref="C67:L67"/>
    <mergeCell ref="M67:Q67"/>
    <mergeCell ref="C68:L68"/>
    <mergeCell ref="M68:Q68"/>
    <mergeCell ref="C69:L69"/>
    <mergeCell ref="M69:Q69"/>
    <mergeCell ref="M70:Q70"/>
    <mergeCell ref="C70:L70"/>
    <mergeCell ref="C71:L71"/>
    <mergeCell ref="M71:Q71"/>
    <mergeCell ref="C72:L72"/>
    <mergeCell ref="M72:Q72"/>
    <mergeCell ref="C73:L73"/>
    <mergeCell ref="M73:Q73"/>
    <mergeCell ref="C151:L151"/>
    <mergeCell ref="M151:Q151"/>
    <mergeCell ref="C152:L152"/>
    <mergeCell ref="M152:Q152"/>
    <mergeCell ref="C153:L153"/>
    <mergeCell ref="M153:Q153"/>
    <mergeCell ref="A4:AB4"/>
    <mergeCell ref="A6:AB6"/>
    <mergeCell ref="A15:AB15"/>
    <mergeCell ref="C33:L33"/>
    <mergeCell ref="C37:L37"/>
    <mergeCell ref="M37:X37"/>
    <mergeCell ref="M38:X38"/>
    <mergeCell ref="C42:L42"/>
    <mergeCell ref="C43:L43"/>
    <mergeCell ref="B44:B45"/>
    <mergeCell ref="C44:L44"/>
    <mergeCell ref="C45:L45"/>
    <mergeCell ref="C46:L46"/>
    <mergeCell ref="C47:L47"/>
    <mergeCell ref="C38:L38"/>
    <mergeCell ref="C39:L39"/>
    <mergeCell ref="C40:L40"/>
    <mergeCell ref="M40:X40"/>
    <mergeCell ref="C41:L41"/>
    <mergeCell ref="M41:X41"/>
    <mergeCell ref="M42:X42"/>
    <mergeCell ref="Y52:Y53"/>
    <mergeCell ref="Z52:Z53"/>
    <mergeCell ref="AA52:AA53"/>
    <mergeCell ref="AB52:AB53"/>
    <mergeCell ref="AC52:AC53"/>
    <mergeCell ref="M43:X43"/>
    <mergeCell ref="M44:X44"/>
    <mergeCell ref="M45:X45"/>
    <mergeCell ref="M46:X46"/>
    <mergeCell ref="M47:X47"/>
    <mergeCell ref="B51:AB51"/>
    <mergeCell ref="B52:B53"/>
    <mergeCell ref="R52:W52"/>
    <mergeCell ref="X52:X53"/>
    <mergeCell ref="R53:V53"/>
    <mergeCell ref="R54:V54"/>
    <mergeCell ref="R55:V55"/>
    <mergeCell ref="R56:V56"/>
    <mergeCell ref="R57:V57"/>
    <mergeCell ref="C74:L74"/>
    <mergeCell ref="M74:Q74"/>
    <mergeCell ref="C75:L75"/>
    <mergeCell ref="M75:Q75"/>
    <mergeCell ref="C76:L76"/>
    <mergeCell ref="M76:Q76"/>
    <mergeCell ref="M77:Q77"/>
    <mergeCell ref="C77:L77"/>
    <mergeCell ref="C78:L78"/>
    <mergeCell ref="M78:Q78"/>
    <mergeCell ref="C79:L79"/>
    <mergeCell ref="M79:Q79"/>
    <mergeCell ref="C80:L80"/>
    <mergeCell ref="M80:Q80"/>
    <mergeCell ref="C81:L81"/>
    <mergeCell ref="M81:Q81"/>
    <mergeCell ref="C82:L82"/>
    <mergeCell ref="M82:Q82"/>
    <mergeCell ref="C83:L83"/>
    <mergeCell ref="M83:Q83"/>
    <mergeCell ref="M84:Q84"/>
    <mergeCell ref="C84:L84"/>
    <mergeCell ref="C85:L85"/>
    <mergeCell ref="M85:Q85"/>
    <mergeCell ref="C86:L86"/>
    <mergeCell ref="M86:Q86"/>
    <mergeCell ref="C87:L87"/>
    <mergeCell ref="M87:Q87"/>
    <mergeCell ref="C88:L88"/>
    <mergeCell ref="M88:Q88"/>
    <mergeCell ref="C89:L89"/>
    <mergeCell ref="M89:Q89"/>
    <mergeCell ref="C90:L90"/>
    <mergeCell ref="M90:Q90"/>
    <mergeCell ref="M91:Q91"/>
    <mergeCell ref="C91:L91"/>
    <mergeCell ref="C92:L92"/>
    <mergeCell ref="M92:Q92"/>
    <mergeCell ref="C93:L93"/>
    <mergeCell ref="M93:Q93"/>
    <mergeCell ref="C94:L94"/>
    <mergeCell ref="M94:Q94"/>
    <mergeCell ref="C95:L95"/>
    <mergeCell ref="M95:Q95"/>
    <mergeCell ref="C96:L96"/>
    <mergeCell ref="M96:Q96"/>
    <mergeCell ref="C97:L97"/>
    <mergeCell ref="M97:Q97"/>
    <mergeCell ref="M98:Q98"/>
    <mergeCell ref="C98:L98"/>
    <mergeCell ref="C99:L99"/>
    <mergeCell ref="M99:Q99"/>
    <mergeCell ref="C100:L100"/>
    <mergeCell ref="M100:Q100"/>
    <mergeCell ref="C101:L101"/>
    <mergeCell ref="M101:Q101"/>
    <mergeCell ref="C102:L102"/>
    <mergeCell ref="M102:Q102"/>
    <mergeCell ref="C103:L103"/>
    <mergeCell ref="M103:Q103"/>
    <mergeCell ref="C104:L104"/>
    <mergeCell ref="M104:Q104"/>
    <mergeCell ref="M105:Q105"/>
    <mergeCell ref="C105:L105"/>
    <mergeCell ref="C106:L106"/>
    <mergeCell ref="M106:Q106"/>
    <mergeCell ref="C107:L107"/>
    <mergeCell ref="M107:Q107"/>
    <mergeCell ref="C108:L108"/>
    <mergeCell ref="M108:Q108"/>
    <mergeCell ref="C109:L109"/>
    <mergeCell ref="M109:Q109"/>
    <mergeCell ref="C110:L110"/>
    <mergeCell ref="M110:Q110"/>
    <mergeCell ref="C111:L111"/>
    <mergeCell ref="M111:Q111"/>
    <mergeCell ref="M112:Q112"/>
    <mergeCell ref="C112:L112"/>
    <mergeCell ref="C113:L113"/>
    <mergeCell ref="M113:Q113"/>
    <mergeCell ref="C114:L114"/>
    <mergeCell ref="M114:Q114"/>
    <mergeCell ref="C115:L115"/>
    <mergeCell ref="M115:Q115"/>
    <mergeCell ref="R116:V116"/>
    <mergeCell ref="R117:V117"/>
    <mergeCell ref="R118:V118"/>
    <mergeCell ref="R119:V119"/>
    <mergeCell ref="R120:V120"/>
    <mergeCell ref="R121:V121"/>
    <mergeCell ref="R122:V122"/>
    <mergeCell ref="R123:V123"/>
    <mergeCell ref="R124:V124"/>
    <mergeCell ref="R125:V125"/>
    <mergeCell ref="R126:V126"/>
    <mergeCell ref="R127:V127"/>
    <mergeCell ref="R128:V128"/>
    <mergeCell ref="R129:V129"/>
    <mergeCell ref="R130:V130"/>
    <mergeCell ref="R131:V131"/>
    <mergeCell ref="R132:V132"/>
    <mergeCell ref="R133:V133"/>
    <mergeCell ref="R134:V134"/>
    <mergeCell ref="R135:V135"/>
    <mergeCell ref="R136:V136"/>
    <mergeCell ref="R137:V137"/>
    <mergeCell ref="R138:V138"/>
    <mergeCell ref="R139:V139"/>
    <mergeCell ref="R140:V140"/>
    <mergeCell ref="R141:V141"/>
    <mergeCell ref="R142:V142"/>
    <mergeCell ref="R143:V143"/>
    <mergeCell ref="R151:V151"/>
    <mergeCell ref="R152:V152"/>
    <mergeCell ref="R153:V153"/>
    <mergeCell ref="R144:V144"/>
    <mergeCell ref="R145:V145"/>
    <mergeCell ref="R146:V146"/>
    <mergeCell ref="R147:V147"/>
    <mergeCell ref="R148:V148"/>
    <mergeCell ref="R149:V149"/>
    <mergeCell ref="R150:V150"/>
  </mergeCells>
  <dataValidations>
    <dataValidation type="list" allowBlank="1" showErrorMessage="1" sqref="R57:R153">
      <formula1>'【参考】数式用2'!$A$3:$A$49</formula1>
    </dataValidation>
    <dataValidation type="list" allowBlank="1" showErrorMessage="1" sqref="W54:W153">
      <formula1>INDIRECT(R54)</formula1>
    </dataValidation>
    <dataValidation type="list" allowBlank="1" showErrorMessage="1" sqref="Y57:Y153">
      <formula1>'【参考】数式用'!$A$5:$A$37</formula1>
    </dataValidation>
    <dataValidation type="custom" allowBlank="1" showInputMessage="1" showErrorMessage="1" prompt="10桁の事業所番号を入力してください。" sqref="C54:C153">
      <formula1>EQ(LEN(C54),(10))</formula1>
    </dataValidation>
  </dataValidations>
  <hyperlinks>
    <hyperlink r:id="rId2" ref="M47"/>
  </hyperlinks>
  <printOptions/>
  <pageMargins bottom="1.0" footer="0.0" header="0.0" left="1.0" right="1.0" top="1.0"/>
  <pageSetup fitToHeight="0" paperSize="9" orientation="portrait"/>
  <drawing r:id="rId3"/>
  <legacy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14"/>
    <col customWidth="1" min="2" max="2" width="3.14"/>
    <col customWidth="1" min="3" max="7" width="2.57"/>
    <col customWidth="1" min="8" max="33" width="2.43"/>
    <col customWidth="1" min="34" max="34" width="3.14"/>
    <col customWidth="1" min="35" max="36" width="2.43"/>
    <col customWidth="1" min="37" max="37" width="2.86"/>
    <col customWidth="1" min="38" max="38" width="2.43"/>
    <col customWidth="1" min="39" max="39" width="6.86"/>
    <col customWidth="1" min="40" max="43" width="5.43"/>
    <col customWidth="1" min="44" max="44" width="7.43"/>
    <col customWidth="1" min="45" max="51" width="5.43"/>
    <col customWidth="1" min="52" max="52" width="5.86"/>
    <col customWidth="1" min="53" max="53" width="6.0"/>
    <col customWidth="1" min="54" max="54" width="5.57"/>
    <col customWidth="1" min="55" max="63" width="4.14"/>
    <col customWidth="1" min="64" max="67" width="9.0"/>
  </cols>
  <sheetData>
    <row r="1" ht="18.75" customHeight="1">
      <c r="A1" s="93"/>
      <c r="B1" s="94" t="s">
        <v>60</v>
      </c>
      <c r="C1" s="93"/>
      <c r="D1" s="93"/>
      <c r="E1" s="93"/>
      <c r="F1" s="93"/>
      <c r="G1" s="93"/>
      <c r="H1" s="93"/>
      <c r="I1" s="93"/>
      <c r="J1" s="93"/>
      <c r="K1" s="93"/>
      <c r="L1" s="93"/>
      <c r="M1" s="93"/>
      <c r="N1" s="93"/>
      <c r="O1" s="93"/>
      <c r="P1" s="93"/>
      <c r="Q1" s="93"/>
      <c r="R1" s="93"/>
      <c r="S1" s="93"/>
      <c r="T1" s="93"/>
      <c r="U1" s="93"/>
      <c r="V1" s="93"/>
      <c r="W1" s="93"/>
      <c r="X1" s="93"/>
      <c r="Y1" s="93"/>
      <c r="Z1" s="95" t="s">
        <v>61</v>
      </c>
      <c r="AA1" s="19"/>
      <c r="AB1" s="19"/>
      <c r="AC1" s="20"/>
      <c r="AD1" s="95" t="str">
        <f>IF('基本情報入力シート'!C33="","",'基本情報入力シート'!C33)</f>
        <v>岡山市</v>
      </c>
      <c r="AE1" s="19"/>
      <c r="AF1" s="19"/>
      <c r="AG1" s="19"/>
      <c r="AH1" s="19"/>
      <c r="AI1" s="19"/>
      <c r="AJ1" s="19"/>
      <c r="AK1" s="20"/>
      <c r="AL1" s="93"/>
    </row>
    <row r="2" ht="10.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row>
    <row r="3" ht="24.0" customHeight="1">
      <c r="A3" s="93"/>
      <c r="B3" s="96" t="s">
        <v>62</v>
      </c>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8"/>
      <c r="AL3" s="99"/>
      <c r="AM3" s="100"/>
    </row>
    <row r="4" ht="9.0" customHeight="1">
      <c r="A4" s="93"/>
      <c r="B4" s="101"/>
      <c r="C4" s="102"/>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row>
    <row r="5" ht="19.5" customHeight="1">
      <c r="A5" s="93"/>
      <c r="B5" s="103" t="s">
        <v>63</v>
      </c>
      <c r="C5" s="103"/>
      <c r="D5" s="103"/>
      <c r="E5" s="103"/>
      <c r="F5" s="103"/>
      <c r="G5" s="103"/>
      <c r="H5" s="103"/>
      <c r="I5" s="103"/>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93"/>
    </row>
    <row r="6" ht="13.5" customHeight="1">
      <c r="A6" s="105"/>
      <c r="B6" s="106" t="s">
        <v>13</v>
      </c>
      <c r="C6" s="107"/>
      <c r="D6" s="107"/>
      <c r="E6" s="107"/>
      <c r="F6" s="107"/>
      <c r="G6" s="108"/>
      <c r="H6" s="109" t="str">
        <f>IF('基本情報入力シート'!M37="","",'基本情報入力シート'!M37)</f>
        <v>トクテイヒエイリカツドウホウジンモリノイエ</v>
      </c>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8"/>
      <c r="AL6" s="105"/>
      <c r="AM6" s="110"/>
      <c r="AN6" s="110"/>
      <c r="AO6" s="110"/>
      <c r="AP6" s="110"/>
      <c r="AQ6" s="110"/>
      <c r="AR6" s="110"/>
      <c r="AS6" s="110"/>
      <c r="AT6" s="110"/>
      <c r="AU6" s="110"/>
      <c r="AV6" s="110"/>
      <c r="AW6" s="110"/>
      <c r="AX6" s="110"/>
      <c r="AY6" s="110"/>
      <c r="AZ6" s="110"/>
      <c r="BA6" s="110"/>
      <c r="BB6" s="110"/>
      <c r="BC6" s="110"/>
      <c r="BD6" s="110"/>
      <c r="BE6" s="110"/>
      <c r="BF6" s="110"/>
      <c r="BG6" s="110"/>
      <c r="BH6" s="110"/>
      <c r="BI6" s="110"/>
      <c r="BJ6" s="110"/>
      <c r="BK6" s="110"/>
      <c r="BL6" s="110"/>
      <c r="BM6" s="110"/>
      <c r="BN6" s="110"/>
      <c r="BO6" s="110"/>
    </row>
    <row r="7" ht="25.5" customHeight="1">
      <c r="A7" s="105"/>
      <c r="B7" s="111" t="s">
        <v>12</v>
      </c>
      <c r="C7" s="41"/>
      <c r="D7" s="41"/>
      <c r="E7" s="41"/>
      <c r="F7" s="41"/>
      <c r="G7" s="83"/>
      <c r="H7" s="112" t="str">
        <f>IF('基本情報入力シート'!M38="","",'基本情報入力シート'!M38)</f>
        <v>特定非営利活動法人杜の家</v>
      </c>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83"/>
      <c r="AL7" s="105"/>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110"/>
      <c r="BO7" s="110"/>
    </row>
    <row r="8" ht="12.75" customHeight="1">
      <c r="A8" s="105"/>
      <c r="B8" s="113" t="s">
        <v>64</v>
      </c>
      <c r="C8" s="53"/>
      <c r="D8" s="53"/>
      <c r="E8" s="53"/>
      <c r="F8" s="53"/>
      <c r="G8" s="54"/>
      <c r="H8" s="114" t="s">
        <v>18</v>
      </c>
      <c r="I8" s="115" t="str">
        <f>IF('基本情報入力シート'!AD33="－","",'基本情報入力シート'!AD33)</f>
        <v>703－8227</v>
      </c>
      <c r="J8" s="116"/>
      <c r="K8" s="116"/>
      <c r="L8" s="116"/>
      <c r="M8" s="117"/>
      <c r="N8" s="118"/>
      <c r="O8" s="119"/>
      <c r="P8" s="119"/>
      <c r="Q8" s="119"/>
      <c r="R8" s="119"/>
      <c r="S8" s="119"/>
      <c r="T8" s="119"/>
      <c r="U8" s="119"/>
      <c r="V8" s="119"/>
      <c r="W8" s="119"/>
      <c r="X8" s="119"/>
      <c r="Y8" s="119"/>
      <c r="Z8" s="119"/>
      <c r="AA8" s="119"/>
      <c r="AB8" s="119"/>
      <c r="AC8" s="119"/>
      <c r="AD8" s="119"/>
      <c r="AE8" s="119"/>
      <c r="AF8" s="119"/>
      <c r="AG8" s="119"/>
      <c r="AH8" s="119"/>
      <c r="AI8" s="119"/>
      <c r="AJ8" s="119"/>
      <c r="AK8" s="119"/>
      <c r="AL8" s="105"/>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row>
    <row r="9" ht="16.5" customHeight="1">
      <c r="A9" s="105"/>
      <c r="B9" s="60"/>
      <c r="G9" s="59"/>
      <c r="H9" s="120" t="str">
        <f>IF('基本情報入力シート'!M40="","",'基本情報入力シート'!M40)</f>
        <v>岡山県岡山市中区兼基107-2</v>
      </c>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21"/>
      <c r="AL9" s="105"/>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row>
    <row r="10" ht="16.5" customHeight="1">
      <c r="A10" s="105"/>
      <c r="B10" s="122"/>
      <c r="C10" s="123"/>
      <c r="D10" s="123"/>
      <c r="E10" s="123"/>
      <c r="F10" s="123"/>
      <c r="G10" s="124"/>
      <c r="H10" s="125" t="str">
        <f>IF('基本情報入力シート'!M41="","",'基本情報入力シート'!M41)</f>
        <v/>
      </c>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83"/>
      <c r="AL10" s="105"/>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c r="BM10" s="110"/>
      <c r="BN10" s="110"/>
      <c r="BO10" s="110"/>
    </row>
    <row r="11" ht="13.5" customHeight="1">
      <c r="A11" s="105"/>
      <c r="B11" s="126" t="s">
        <v>13</v>
      </c>
      <c r="C11" s="107"/>
      <c r="D11" s="107"/>
      <c r="E11" s="107"/>
      <c r="F11" s="107"/>
      <c r="G11" s="108"/>
      <c r="H11" s="109" t="str">
        <f>IF('基本情報入力シート'!M44="","",'基本情報入力シート'!M44)</f>
        <v>イシカワ ケイ</v>
      </c>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8"/>
      <c r="AL11" s="105"/>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c r="BM11" s="110"/>
      <c r="BN11" s="110"/>
      <c r="BO11" s="110"/>
    </row>
    <row r="12" ht="22.5" customHeight="1">
      <c r="A12" s="105"/>
      <c r="B12" s="127" t="s">
        <v>65</v>
      </c>
      <c r="C12" s="97"/>
      <c r="D12" s="97"/>
      <c r="E12" s="97"/>
      <c r="F12" s="97"/>
      <c r="G12" s="128"/>
      <c r="H12" s="129" t="str">
        <f>IF('基本情報入力シート'!M45="","",'基本情報入力シート'!M45)</f>
        <v>石川 慶</v>
      </c>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83"/>
      <c r="AL12" s="105"/>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row>
    <row r="13" ht="18.75" customHeight="1">
      <c r="A13" s="105"/>
      <c r="B13" s="130" t="s">
        <v>31</v>
      </c>
      <c r="C13" s="19"/>
      <c r="D13" s="19"/>
      <c r="E13" s="19"/>
      <c r="F13" s="19"/>
      <c r="G13" s="20"/>
      <c r="H13" s="131" t="s">
        <v>32</v>
      </c>
      <c r="I13" s="19"/>
      <c r="J13" s="19"/>
      <c r="K13" s="20"/>
      <c r="L13" s="132" t="str">
        <f>IF('基本情報入力シート'!M46="","",'基本情報入力シート'!M46)</f>
        <v>086-279-0068</v>
      </c>
      <c r="M13" s="19"/>
      <c r="N13" s="19"/>
      <c r="O13" s="19"/>
      <c r="P13" s="19"/>
      <c r="Q13" s="19"/>
      <c r="R13" s="19"/>
      <c r="S13" s="19"/>
      <c r="T13" s="19"/>
      <c r="U13" s="20"/>
      <c r="V13" s="130" t="s">
        <v>34</v>
      </c>
      <c r="W13" s="19"/>
      <c r="X13" s="19"/>
      <c r="Y13" s="20"/>
      <c r="Z13" s="133" t="str">
        <f>IF('基本情報入力シート'!M47="","",'基本情報入力シート'!M47)</f>
        <v>info@npomori.com</v>
      </c>
      <c r="AA13" s="19"/>
      <c r="AB13" s="19"/>
      <c r="AC13" s="19"/>
      <c r="AD13" s="19"/>
      <c r="AE13" s="19"/>
      <c r="AF13" s="19"/>
      <c r="AG13" s="19"/>
      <c r="AH13" s="19"/>
      <c r="AI13" s="19"/>
      <c r="AJ13" s="19"/>
      <c r="AK13" s="20"/>
      <c r="AL13" s="105"/>
      <c r="AM13" s="110"/>
      <c r="AN13" s="110"/>
      <c r="AO13" s="110"/>
      <c r="AP13" s="110"/>
      <c r="AQ13" s="110"/>
      <c r="AR13" s="110"/>
      <c r="AS13" s="110"/>
      <c r="AT13" s="110"/>
      <c r="AU13" s="110"/>
      <c r="AV13" s="110"/>
      <c r="AW13" s="110"/>
      <c r="AX13" s="110"/>
      <c r="AY13" s="110"/>
      <c r="AZ13" s="110"/>
      <c r="BA13" s="110"/>
      <c r="BB13" s="110"/>
      <c r="BC13" s="110"/>
      <c r="BD13" s="110"/>
      <c r="BE13" s="110"/>
      <c r="BF13" s="110"/>
      <c r="BG13" s="110"/>
      <c r="BH13" s="110"/>
      <c r="BI13" s="110"/>
      <c r="BJ13" s="110"/>
      <c r="BK13" s="110"/>
      <c r="BL13" s="110"/>
      <c r="BM13" s="110"/>
      <c r="BN13" s="110"/>
      <c r="BO13" s="110"/>
    </row>
    <row r="14" ht="7.5" customHeight="1">
      <c r="A14" s="93"/>
      <c r="B14" s="93"/>
      <c r="C14" s="93"/>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row>
    <row r="15" ht="18.0" customHeight="1">
      <c r="A15" s="93"/>
      <c r="B15" s="134" t="s">
        <v>66</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93"/>
    </row>
    <row r="16" ht="18.75" customHeight="1">
      <c r="A16" s="93"/>
      <c r="B16" s="136" t="s">
        <v>67</v>
      </c>
      <c r="C16" s="105"/>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row>
    <row r="17" ht="18.75" customHeight="1">
      <c r="B17" s="137" t="s">
        <v>68</v>
      </c>
      <c r="C17" s="19"/>
      <c r="D17" s="19"/>
      <c r="E17" s="19"/>
      <c r="F17" s="19"/>
      <c r="G17" s="19"/>
      <c r="H17" s="19"/>
      <c r="I17" s="19"/>
      <c r="J17" s="19"/>
      <c r="K17" s="19"/>
      <c r="L17" s="19"/>
      <c r="M17" s="19"/>
      <c r="N17" s="19"/>
      <c r="O17" s="19"/>
      <c r="P17" s="19"/>
      <c r="Q17" s="19"/>
      <c r="R17" s="19"/>
      <c r="S17" s="19"/>
      <c r="T17" s="19"/>
      <c r="U17" s="19"/>
      <c r="V17" s="19"/>
      <c r="W17" s="20"/>
      <c r="X17" s="93"/>
      <c r="Y17" s="93"/>
      <c r="Z17" s="93"/>
      <c r="AA17" s="93"/>
      <c r="AB17" s="93"/>
      <c r="AC17" s="93"/>
      <c r="AD17" s="93"/>
      <c r="AE17" s="93"/>
      <c r="AF17" s="93"/>
      <c r="AG17" s="93"/>
      <c r="AH17" s="93"/>
      <c r="AI17" s="93"/>
      <c r="AJ17" s="93"/>
      <c r="AK17" s="93"/>
      <c r="AL17" s="93"/>
    </row>
    <row r="18" ht="26.25" customHeight="1">
      <c r="A18" s="93"/>
      <c r="B18" s="138" t="s">
        <v>69</v>
      </c>
      <c r="C18" s="139" t="s">
        <v>70</v>
      </c>
      <c r="D18" s="19"/>
      <c r="E18" s="19"/>
      <c r="F18" s="19"/>
      <c r="G18" s="19"/>
      <c r="H18" s="19"/>
      <c r="I18" s="19"/>
      <c r="J18" s="19"/>
      <c r="K18" s="19"/>
      <c r="L18" s="19"/>
      <c r="M18" s="19"/>
      <c r="N18" s="19"/>
      <c r="O18" s="19"/>
      <c r="P18" s="20"/>
      <c r="Q18" s="140">
        <f>SUM('別紙様式2-2（４・５月分）'!K5,'別紙様式2-2（４・５月分）'!K6,'別紙様式2-2（４・５月分）'!K7,'別紙様式2-3（６月以降分）'!L5,'別紙様式2-4（年度内の区分変更がある場合に記入）'!L5)</f>
        <v>5445700</v>
      </c>
      <c r="R18" s="53"/>
      <c r="S18" s="53"/>
      <c r="T18" s="53"/>
      <c r="U18" s="53"/>
      <c r="V18" s="141"/>
      <c r="W18" s="142" t="s">
        <v>71</v>
      </c>
      <c r="X18" s="93"/>
      <c r="Y18" s="93"/>
      <c r="Z18" s="93"/>
      <c r="AA18" s="93"/>
      <c r="AB18" s="93"/>
      <c r="AC18" s="93"/>
      <c r="AD18" s="93"/>
      <c r="AE18" s="93"/>
      <c r="AF18" s="93"/>
      <c r="AG18" s="93"/>
      <c r="AH18" s="93"/>
      <c r="AI18" s="93"/>
      <c r="AJ18" s="93"/>
      <c r="AK18" s="93"/>
      <c r="AL18" s="93"/>
    </row>
    <row r="19" ht="26.25" customHeight="1">
      <c r="A19" s="93"/>
      <c r="B19" s="143"/>
      <c r="C19" s="144" t="s">
        <v>72</v>
      </c>
      <c r="D19" s="145" t="s">
        <v>73</v>
      </c>
      <c r="E19" s="19"/>
      <c r="F19" s="19"/>
      <c r="G19" s="19"/>
      <c r="H19" s="19"/>
      <c r="I19" s="19"/>
      <c r="J19" s="19"/>
      <c r="K19" s="19"/>
      <c r="L19" s="19"/>
      <c r="M19" s="19"/>
      <c r="N19" s="19"/>
      <c r="O19" s="19"/>
      <c r="P19" s="20"/>
      <c r="Q19" s="140">
        <f>SUM('別紙様式2-2（４・５月分）'!K9,'別紙様式2-3（６月以降分）'!L8,'別紙様式2-4（年度内の区分変更がある場合に記入）'!L8)</f>
        <v>1360360</v>
      </c>
      <c r="R19" s="53"/>
      <c r="S19" s="53"/>
      <c r="T19" s="53"/>
      <c r="U19" s="53"/>
      <c r="V19" s="141"/>
      <c r="W19" s="142" t="s">
        <v>71</v>
      </c>
      <c r="X19" s="93"/>
      <c r="Y19" s="93"/>
      <c r="Z19" s="93"/>
      <c r="AA19" s="93"/>
      <c r="AB19" s="93"/>
      <c r="AC19" s="93"/>
      <c r="AD19" s="93"/>
      <c r="AE19" s="93"/>
      <c r="AF19" s="93"/>
      <c r="AG19" s="93"/>
      <c r="AH19" s="93"/>
      <c r="AI19" s="93"/>
      <c r="AJ19" s="93"/>
      <c r="AK19" s="93"/>
      <c r="AL19" s="93"/>
    </row>
    <row r="20" ht="30.0" customHeight="1">
      <c r="A20" s="93"/>
      <c r="B20" s="146"/>
      <c r="C20" s="147"/>
      <c r="D20" s="148" t="s">
        <v>74</v>
      </c>
      <c r="E20" s="145" t="s">
        <v>75</v>
      </c>
      <c r="F20" s="19"/>
      <c r="G20" s="19"/>
      <c r="H20" s="19"/>
      <c r="I20" s="19"/>
      <c r="J20" s="19"/>
      <c r="K20" s="19"/>
      <c r="L20" s="19"/>
      <c r="M20" s="19"/>
      <c r="N20" s="19"/>
      <c r="O20" s="19"/>
      <c r="P20" s="36"/>
      <c r="Q20" s="149">
        <v>0.0</v>
      </c>
      <c r="R20" s="13"/>
      <c r="S20" s="13"/>
      <c r="T20" s="13"/>
      <c r="U20" s="13"/>
      <c r="V20" s="14"/>
      <c r="W20" s="150" t="s">
        <v>71</v>
      </c>
      <c r="X20" s="93" t="s">
        <v>76</v>
      </c>
      <c r="Y20" s="151" t="str">
        <f>IF(Q20&gt;Q19,"×","")</f>
        <v/>
      </c>
      <c r="Z20" s="93"/>
      <c r="AA20" s="93"/>
      <c r="AB20" s="93"/>
      <c r="AC20" s="93"/>
      <c r="AD20" s="93"/>
      <c r="AE20" s="93"/>
      <c r="AF20" s="93"/>
      <c r="AG20" s="93"/>
      <c r="AH20" s="93"/>
      <c r="AI20" s="93"/>
      <c r="AJ20" s="93"/>
      <c r="AK20" s="93"/>
      <c r="AL20" s="93"/>
      <c r="AM20" s="152" t="s">
        <v>77</v>
      </c>
      <c r="AN20" s="13"/>
      <c r="AO20" s="13"/>
      <c r="AP20" s="13"/>
      <c r="AQ20" s="13"/>
      <c r="AR20" s="13"/>
      <c r="AS20" s="13"/>
      <c r="AT20" s="13"/>
      <c r="AU20" s="13"/>
      <c r="AV20" s="13"/>
      <c r="AW20" s="13"/>
      <c r="AX20" s="13"/>
      <c r="AY20" s="14"/>
    </row>
    <row r="21" ht="28.5" customHeight="1">
      <c r="A21" s="93"/>
      <c r="B21" s="153" t="s">
        <v>78</v>
      </c>
      <c r="C21" s="145" t="s">
        <v>79</v>
      </c>
      <c r="D21" s="19"/>
      <c r="E21" s="19"/>
      <c r="F21" s="19"/>
      <c r="G21" s="19"/>
      <c r="H21" s="19"/>
      <c r="I21" s="19"/>
      <c r="J21" s="19"/>
      <c r="K21" s="19"/>
      <c r="L21" s="19"/>
      <c r="M21" s="19"/>
      <c r="N21" s="19"/>
      <c r="O21" s="19"/>
      <c r="P21" s="154"/>
      <c r="Q21" s="140">
        <f>Q18-Q20</f>
        <v>5445700</v>
      </c>
      <c r="R21" s="53"/>
      <c r="S21" s="53"/>
      <c r="T21" s="53"/>
      <c r="U21" s="53"/>
      <c r="V21" s="141"/>
      <c r="W21" s="155" t="s">
        <v>71</v>
      </c>
      <c r="X21" s="93" t="s">
        <v>76</v>
      </c>
      <c r="Y21" s="156" t="str">
        <f>IFERROR(IF(Q22&gt;=Q21,"○","×"),"")</f>
        <v>○</v>
      </c>
      <c r="Z21" s="93"/>
      <c r="AA21" s="93"/>
      <c r="AB21" s="93"/>
      <c r="AC21" s="93"/>
      <c r="AD21" s="93"/>
      <c r="AE21" s="93"/>
      <c r="AF21" s="93"/>
      <c r="AG21" s="93"/>
      <c r="AH21" s="93"/>
      <c r="AI21" s="93"/>
      <c r="AJ21" s="93"/>
      <c r="AK21" s="93"/>
      <c r="AL21" s="93"/>
      <c r="AM21" s="157" t="s">
        <v>80</v>
      </c>
      <c r="AN21" s="13"/>
      <c r="AO21" s="13"/>
      <c r="AP21" s="13"/>
      <c r="AQ21" s="13"/>
      <c r="AR21" s="13"/>
      <c r="AS21" s="13"/>
      <c r="AT21" s="13"/>
      <c r="AU21" s="13"/>
      <c r="AV21" s="13"/>
      <c r="AW21" s="13"/>
      <c r="AX21" s="13"/>
      <c r="AY21" s="14"/>
    </row>
    <row r="22" ht="30.0" customHeight="1">
      <c r="A22" s="93"/>
      <c r="B22" s="153" t="s">
        <v>81</v>
      </c>
      <c r="C22" s="145" t="s">
        <v>82</v>
      </c>
      <c r="D22" s="19"/>
      <c r="E22" s="19"/>
      <c r="F22" s="19"/>
      <c r="G22" s="19"/>
      <c r="H22" s="19"/>
      <c r="I22" s="19"/>
      <c r="J22" s="19"/>
      <c r="K22" s="19"/>
      <c r="L22" s="19"/>
      <c r="M22" s="19"/>
      <c r="N22" s="19"/>
      <c r="O22" s="19"/>
      <c r="P22" s="154"/>
      <c r="Q22" s="149">
        <v>5600000.0</v>
      </c>
      <c r="R22" s="13"/>
      <c r="S22" s="13"/>
      <c r="T22" s="13"/>
      <c r="U22" s="13"/>
      <c r="V22" s="14"/>
      <c r="W22" s="158" t="s">
        <v>71</v>
      </c>
      <c r="X22" s="93" t="s">
        <v>76</v>
      </c>
      <c r="Y22" s="159"/>
      <c r="Z22" s="93"/>
      <c r="AA22" s="93"/>
      <c r="AB22" s="93"/>
      <c r="AC22" s="93"/>
      <c r="AD22" s="93"/>
      <c r="AE22" s="93"/>
      <c r="AF22" s="93"/>
      <c r="AG22" s="93"/>
      <c r="AH22" s="93"/>
      <c r="AI22" s="93"/>
      <c r="AJ22" s="93"/>
      <c r="AK22" s="93"/>
      <c r="AL22" s="93"/>
    </row>
    <row r="23" ht="12.75"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row>
    <row r="24" ht="17.25" customHeight="1">
      <c r="A24" s="93"/>
      <c r="B24" s="137" t="s">
        <v>83</v>
      </c>
      <c r="C24" s="19"/>
      <c r="D24" s="19"/>
      <c r="E24" s="19"/>
      <c r="F24" s="19"/>
      <c r="G24" s="19"/>
      <c r="H24" s="19"/>
      <c r="I24" s="19"/>
      <c r="J24" s="19"/>
      <c r="K24" s="19"/>
      <c r="L24" s="19"/>
      <c r="M24" s="19"/>
      <c r="N24" s="19"/>
      <c r="O24" s="19"/>
      <c r="P24" s="19"/>
      <c r="Q24" s="19"/>
      <c r="R24" s="19"/>
      <c r="S24" s="19"/>
      <c r="T24" s="19"/>
      <c r="U24" s="19"/>
      <c r="V24" s="19"/>
      <c r="W24" s="20"/>
      <c r="X24" s="93"/>
      <c r="Y24" s="93"/>
      <c r="Z24" s="93"/>
      <c r="AA24" s="93"/>
      <c r="AB24" s="93"/>
      <c r="AC24" s="93"/>
      <c r="AD24" s="93"/>
      <c r="AE24" s="93"/>
      <c r="AF24" s="93"/>
      <c r="AG24" s="93"/>
      <c r="AH24" s="93"/>
      <c r="AI24" s="93"/>
      <c r="AJ24" s="93"/>
      <c r="AK24" s="93"/>
      <c r="AL24" s="93"/>
    </row>
    <row r="25" ht="27.0" customHeight="1">
      <c r="A25" s="93"/>
      <c r="B25" s="153" t="s">
        <v>84</v>
      </c>
      <c r="C25" s="145" t="s">
        <v>85</v>
      </c>
      <c r="D25" s="19"/>
      <c r="E25" s="19"/>
      <c r="F25" s="19"/>
      <c r="G25" s="19"/>
      <c r="H25" s="19"/>
      <c r="I25" s="19"/>
      <c r="J25" s="19"/>
      <c r="K25" s="19"/>
      <c r="L25" s="19"/>
      <c r="M25" s="19"/>
      <c r="N25" s="19"/>
      <c r="O25" s="19"/>
      <c r="P25" s="20"/>
      <c r="Q25" s="160">
        <f>Q19-Q20</f>
        <v>1360360</v>
      </c>
      <c r="R25" s="19"/>
      <c r="S25" s="19"/>
      <c r="T25" s="19"/>
      <c r="U25" s="19"/>
      <c r="V25" s="19"/>
      <c r="W25" s="142" t="s">
        <v>71</v>
      </c>
      <c r="X25" s="93" t="s">
        <v>76</v>
      </c>
      <c r="Y25" s="161" t="str">
        <f>IFERROR(IF(Q25&lt;=0,"",IF(Q26&gt;=Q25,"○","△")),"")</f>
        <v>○</v>
      </c>
      <c r="Z25" s="93" t="s">
        <v>76</v>
      </c>
      <c r="AA25" s="156" t="str">
        <f>IFERROR(IF(Y25="△",IF(Q28&gt;=Q25,"○","△"),""),"")</f>
        <v/>
      </c>
      <c r="AB25" s="93"/>
      <c r="AC25" s="93"/>
      <c r="AD25" s="93"/>
      <c r="AE25" s="93"/>
      <c r="AF25" s="93"/>
      <c r="AG25" s="93"/>
      <c r="AH25" s="93"/>
      <c r="AI25" s="93"/>
      <c r="AJ25" s="93"/>
      <c r="AK25" s="93"/>
      <c r="AL25" s="93"/>
    </row>
    <row r="26" ht="37.5" customHeight="1">
      <c r="A26" s="93"/>
      <c r="B26" s="153" t="s">
        <v>86</v>
      </c>
      <c r="C26" s="145" t="s">
        <v>87</v>
      </c>
      <c r="D26" s="19"/>
      <c r="E26" s="19"/>
      <c r="F26" s="19"/>
      <c r="G26" s="19"/>
      <c r="H26" s="19"/>
      <c r="I26" s="19"/>
      <c r="J26" s="19"/>
      <c r="K26" s="19"/>
      <c r="L26" s="19"/>
      <c r="M26" s="19"/>
      <c r="N26" s="19"/>
      <c r="O26" s="19"/>
      <c r="P26" s="20"/>
      <c r="Q26" s="149">
        <v>1513000.0</v>
      </c>
      <c r="R26" s="13"/>
      <c r="S26" s="13"/>
      <c r="T26" s="13"/>
      <c r="U26" s="13"/>
      <c r="V26" s="14"/>
      <c r="W26" s="142" t="s">
        <v>71</v>
      </c>
      <c r="X26" s="93" t="s">
        <v>76</v>
      </c>
      <c r="Y26" s="159"/>
      <c r="Z26" s="93"/>
      <c r="AA26" s="162"/>
      <c r="AB26" s="93"/>
      <c r="AC26" s="93"/>
      <c r="AD26" s="93"/>
      <c r="AE26" s="93"/>
      <c r="AF26" s="93"/>
      <c r="AG26" s="93"/>
      <c r="AH26" s="93"/>
      <c r="AI26" s="93"/>
      <c r="AJ26" s="93"/>
      <c r="AK26" s="93"/>
      <c r="AL26" s="93"/>
    </row>
    <row r="27" ht="26.25" customHeight="1">
      <c r="A27" s="93"/>
      <c r="B27" s="153" t="s">
        <v>88</v>
      </c>
      <c r="C27" s="145" t="s">
        <v>89</v>
      </c>
      <c r="D27" s="19"/>
      <c r="E27" s="19"/>
      <c r="F27" s="19"/>
      <c r="G27" s="19"/>
      <c r="H27" s="19"/>
      <c r="I27" s="19"/>
      <c r="J27" s="19"/>
      <c r="K27" s="19"/>
      <c r="L27" s="19"/>
      <c r="M27" s="19"/>
      <c r="N27" s="19"/>
      <c r="O27" s="19"/>
      <c r="P27" s="20"/>
      <c r="Q27" s="149">
        <v>0.0</v>
      </c>
      <c r="R27" s="13"/>
      <c r="S27" s="13"/>
      <c r="T27" s="13"/>
      <c r="U27" s="13"/>
      <c r="V27" s="14"/>
      <c r="W27" s="142" t="s">
        <v>71</v>
      </c>
      <c r="X27" s="93"/>
      <c r="Y27" s="93"/>
      <c r="Z27" s="93"/>
      <c r="AA27" s="162"/>
      <c r="AB27" s="93"/>
      <c r="AC27" s="93"/>
      <c r="AD27" s="93"/>
      <c r="AE27" s="93"/>
      <c r="AF27" s="93"/>
      <c r="AG27" s="93"/>
      <c r="AH27" s="93"/>
      <c r="AI27" s="93"/>
      <c r="AJ27" s="93"/>
      <c r="AK27" s="93"/>
      <c r="AL27" s="93"/>
      <c r="AM27" s="163" t="s">
        <v>90</v>
      </c>
      <c r="AN27" s="164"/>
      <c r="AO27" s="164"/>
      <c r="AP27" s="164"/>
      <c r="AQ27" s="164"/>
      <c r="AR27" s="164"/>
      <c r="AS27" s="164"/>
      <c r="AT27" s="164"/>
      <c r="AU27" s="164"/>
      <c r="AV27" s="164"/>
      <c r="AW27" s="164"/>
      <c r="AX27" s="164"/>
      <c r="AY27" s="165"/>
    </row>
    <row r="28" ht="16.5" customHeight="1">
      <c r="A28" s="93"/>
      <c r="B28" s="153" t="s">
        <v>91</v>
      </c>
      <c r="C28" s="145" t="s">
        <v>92</v>
      </c>
      <c r="D28" s="19"/>
      <c r="E28" s="19"/>
      <c r="F28" s="19"/>
      <c r="G28" s="19"/>
      <c r="H28" s="19"/>
      <c r="I28" s="19"/>
      <c r="J28" s="19"/>
      <c r="K28" s="19"/>
      <c r="L28" s="19"/>
      <c r="M28" s="19"/>
      <c r="N28" s="19"/>
      <c r="O28" s="19"/>
      <c r="P28" s="20"/>
      <c r="Q28" s="166">
        <f>Q26+Q27</f>
        <v>1513000</v>
      </c>
      <c r="R28" s="13"/>
      <c r="S28" s="13"/>
      <c r="T28" s="13"/>
      <c r="U28" s="13"/>
      <c r="V28" s="14"/>
      <c r="W28" s="142" t="s">
        <v>71</v>
      </c>
      <c r="X28" s="93"/>
      <c r="Y28" s="93"/>
      <c r="Z28" s="93" t="s">
        <v>76</v>
      </c>
      <c r="AA28" s="159"/>
      <c r="AB28" s="93"/>
      <c r="AC28" s="93"/>
      <c r="AD28" s="93"/>
      <c r="AE28" s="93"/>
      <c r="AF28" s="93"/>
      <c r="AG28" s="93"/>
      <c r="AH28" s="93"/>
      <c r="AI28" s="93"/>
      <c r="AJ28" s="93"/>
      <c r="AK28" s="93"/>
      <c r="AL28" s="93"/>
      <c r="AM28" s="167"/>
      <c r="AN28" s="168"/>
      <c r="AO28" s="168"/>
      <c r="AP28" s="168"/>
      <c r="AQ28" s="168"/>
      <c r="AR28" s="168"/>
      <c r="AS28" s="168"/>
      <c r="AT28" s="168"/>
      <c r="AU28" s="168"/>
      <c r="AV28" s="168"/>
      <c r="AW28" s="168"/>
      <c r="AX28" s="168"/>
      <c r="AY28" s="169"/>
    </row>
    <row r="29" ht="3.75" customHeight="1">
      <c r="A29" s="93"/>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U29" s="170"/>
      <c r="AV29" s="171"/>
    </row>
    <row r="30" ht="16.5" customHeight="1">
      <c r="A30" s="4"/>
      <c r="B30" s="172" t="s">
        <v>93</v>
      </c>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row>
    <row r="31" ht="37.5" customHeight="1">
      <c r="A31" s="93"/>
      <c r="B31" s="173" t="s">
        <v>94</v>
      </c>
      <c r="C31" s="174" t="s">
        <v>95</v>
      </c>
      <c r="D31" s="97"/>
      <c r="E31" s="97"/>
      <c r="F31" s="97"/>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7"/>
      <c r="AK31" s="98"/>
      <c r="AL31" s="93"/>
    </row>
    <row r="32" ht="48.0" customHeight="1">
      <c r="A32" s="93"/>
      <c r="B32" s="173" t="s">
        <v>94</v>
      </c>
      <c r="C32" s="174" t="s">
        <v>96</v>
      </c>
      <c r="D32" s="97"/>
      <c r="E32" s="97"/>
      <c r="F32" s="97"/>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7"/>
      <c r="AJ32" s="97"/>
      <c r="AK32" s="98"/>
      <c r="AL32" s="93"/>
    </row>
    <row r="33" ht="24.75" customHeight="1">
      <c r="A33" s="93"/>
      <c r="B33" s="173" t="s">
        <v>94</v>
      </c>
      <c r="C33" s="174" t="s">
        <v>97</v>
      </c>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8"/>
      <c r="AL33" s="93"/>
    </row>
    <row r="34" ht="35.25" customHeight="1">
      <c r="A34" s="93"/>
      <c r="B34" s="173" t="s">
        <v>94</v>
      </c>
      <c r="C34" s="174" t="s">
        <v>98</v>
      </c>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8"/>
      <c r="AL34" s="93"/>
    </row>
    <row r="35" ht="6.75" customHeight="1">
      <c r="A35" s="93"/>
      <c r="B35" s="175"/>
      <c r="C35" s="172"/>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row>
    <row r="36" ht="18.0" customHeight="1">
      <c r="A36" s="93"/>
      <c r="B36" s="136" t="s">
        <v>99</v>
      </c>
      <c r="C36" s="105"/>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176" t="b">
        <v>1</v>
      </c>
      <c r="AW36" s="177"/>
    </row>
    <row r="37" ht="18.75" customHeight="1">
      <c r="A37" s="93"/>
      <c r="B37" s="178" t="b">
        <v>1</v>
      </c>
      <c r="C37" s="14"/>
      <c r="D37" s="179" t="s">
        <v>100</v>
      </c>
      <c r="E37" s="19"/>
      <c r="F37" s="19"/>
      <c r="G37" s="19"/>
      <c r="H37" s="19"/>
      <c r="I37" s="19"/>
      <c r="J37" s="19"/>
      <c r="K37" s="19"/>
      <c r="L37" s="19"/>
      <c r="M37" s="19"/>
      <c r="N37" s="19"/>
      <c r="O37" s="19"/>
      <c r="P37" s="19"/>
      <c r="Q37" s="19"/>
      <c r="R37" s="19"/>
      <c r="S37" s="19"/>
      <c r="T37" s="19"/>
      <c r="U37" s="19"/>
      <c r="V37" s="19"/>
      <c r="W37" s="19"/>
      <c r="X37" s="19"/>
      <c r="Y37" s="19"/>
      <c r="Z37" s="20"/>
      <c r="AA37" s="93" t="s">
        <v>76</v>
      </c>
      <c r="AB37" s="151" t="str">
        <f>IFERROR(IF(AM36=TRUE,"○","×"),"")</f>
        <v>○</v>
      </c>
      <c r="AC37" s="93"/>
      <c r="AD37" s="93"/>
      <c r="AE37" s="93"/>
      <c r="AF37" s="93"/>
      <c r="AG37" s="93"/>
      <c r="AH37" s="93"/>
      <c r="AI37" s="93"/>
      <c r="AJ37" s="93"/>
      <c r="AK37" s="93"/>
      <c r="AL37" s="93"/>
      <c r="AM37" s="157" t="s">
        <v>101</v>
      </c>
      <c r="AN37" s="13"/>
      <c r="AO37" s="13"/>
      <c r="AP37" s="13"/>
      <c r="AQ37" s="13"/>
      <c r="AR37" s="13"/>
      <c r="AS37" s="13"/>
      <c r="AT37" s="13"/>
      <c r="AU37" s="13"/>
      <c r="AV37" s="13"/>
      <c r="AW37" s="13"/>
      <c r="AX37" s="13"/>
      <c r="AY37" s="14"/>
    </row>
    <row r="38" ht="3.75" customHeight="1">
      <c r="A38" s="93"/>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80"/>
      <c r="AN38" s="180"/>
      <c r="AO38" s="180"/>
      <c r="AP38" s="180"/>
      <c r="AQ38" s="180"/>
      <c r="AR38" s="180"/>
      <c r="AS38" s="180"/>
      <c r="AT38" s="180"/>
      <c r="AU38" s="180"/>
      <c r="AV38" s="180"/>
      <c r="AW38" s="180"/>
      <c r="AX38" s="180"/>
      <c r="AY38" s="180"/>
    </row>
    <row r="39" ht="11.25" customHeight="1">
      <c r="A39" s="93"/>
      <c r="B39" s="172" t="s">
        <v>93</v>
      </c>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180"/>
      <c r="AN39" s="180"/>
      <c r="AO39" s="180"/>
      <c r="AP39" s="180"/>
      <c r="AQ39" s="180"/>
      <c r="AR39" s="180"/>
      <c r="AS39" s="180"/>
      <c r="AT39" s="180"/>
      <c r="AU39" s="180"/>
      <c r="AV39" s="180"/>
      <c r="AW39" s="180"/>
      <c r="AX39" s="180"/>
      <c r="AY39" s="180"/>
    </row>
    <row r="40" ht="45.75" customHeight="1">
      <c r="A40" s="93"/>
      <c r="B40" s="173" t="s">
        <v>94</v>
      </c>
      <c r="C40" s="174" t="s">
        <v>102</v>
      </c>
      <c r="D40" s="97"/>
      <c r="E40" s="97"/>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8"/>
      <c r="AL40" s="93"/>
    </row>
    <row r="41" ht="24.75" customHeight="1">
      <c r="A41" s="93"/>
      <c r="B41" s="173" t="s">
        <v>94</v>
      </c>
      <c r="C41" s="174" t="s">
        <v>103</v>
      </c>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8"/>
      <c r="AL41" s="93"/>
    </row>
    <row r="42" ht="22.5" customHeight="1">
      <c r="A42" s="93"/>
      <c r="B42" s="181" t="s">
        <v>104</v>
      </c>
      <c r="C42" s="4"/>
      <c r="D42" s="4"/>
      <c r="E42" s="4"/>
      <c r="F42" s="4"/>
      <c r="G42" s="4"/>
      <c r="H42" s="4"/>
      <c r="I42" s="4"/>
      <c r="J42" s="4"/>
      <c r="K42" s="4"/>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151" t="str">
        <f>IFERROR(IF(AND(AND(Q43&lt;&gt;"",T43&lt;&gt;"",AA43&lt;&gt;"",AD43&lt;&gt;""),OR(AM50=TRUE,AM51=TRUE,AM52=TRUE,AM53=TRUE,AND(AM54=TRUE,AE44&lt;&gt;"")),OR(AR49=TRUE,AR50=TRUE,AND(AR51=TRUE,Y46&lt;&gt;"")),AND(F48&lt;&gt;"",P54&lt;&gt;"",S54&lt;&gt;""),OR(AR52=TRUE,AR53=TRUE),OR(AR54=TRUE,N55&lt;&gt;"")),"○","×"),"")</f>
        <v>○</v>
      </c>
      <c r="AL42" s="93"/>
      <c r="AM42" s="182" t="s">
        <v>105</v>
      </c>
      <c r="AN42" s="13"/>
      <c r="AO42" s="13"/>
      <c r="AP42" s="13"/>
      <c r="AQ42" s="13"/>
      <c r="AR42" s="13"/>
      <c r="AS42" s="13"/>
      <c r="AT42" s="13"/>
      <c r="AU42" s="13"/>
      <c r="AV42" s="13"/>
      <c r="AW42" s="13"/>
      <c r="AX42" s="13"/>
      <c r="AY42" s="14"/>
    </row>
    <row r="43" ht="21.75" customHeight="1">
      <c r="A43" s="93"/>
      <c r="B43" s="183" t="s">
        <v>106</v>
      </c>
      <c r="C43" s="53"/>
      <c r="D43" s="53"/>
      <c r="E43" s="53"/>
      <c r="F43" s="53"/>
      <c r="G43" s="53"/>
      <c r="H43" s="53"/>
      <c r="I43" s="53"/>
      <c r="J43" s="53"/>
      <c r="K43" s="53"/>
      <c r="L43" s="53"/>
      <c r="M43" s="53"/>
      <c r="N43" s="184"/>
      <c r="O43" s="185" t="s">
        <v>107</v>
      </c>
      <c r="P43" s="64"/>
      <c r="Q43" s="186">
        <v>6.0</v>
      </c>
      <c r="R43" s="187"/>
      <c r="S43" s="188" t="s">
        <v>108</v>
      </c>
      <c r="T43" s="189">
        <v>4.0</v>
      </c>
      <c r="U43" s="64"/>
      <c r="V43" s="190" t="s">
        <v>109</v>
      </c>
      <c r="W43" s="191" t="s">
        <v>110</v>
      </c>
      <c r="X43" s="187"/>
      <c r="Y43" s="191" t="s">
        <v>107</v>
      </c>
      <c r="Z43" s="64"/>
      <c r="AA43" s="189">
        <v>7.0</v>
      </c>
      <c r="AB43" s="64"/>
      <c r="AC43" s="192" t="s">
        <v>108</v>
      </c>
      <c r="AD43" s="189">
        <v>3.0</v>
      </c>
      <c r="AE43" s="64"/>
      <c r="AF43" s="190" t="s">
        <v>109</v>
      </c>
      <c r="AG43" s="190" t="s">
        <v>111</v>
      </c>
      <c r="AH43" s="190">
        <f>IF(Q43&gt;=1,(AA43*12+AD43)-(Q43*12+T43)+1,"")</f>
        <v>12</v>
      </c>
      <c r="AI43" s="191" t="s">
        <v>112</v>
      </c>
      <c r="AJ43" s="187"/>
      <c r="AK43" s="193" t="s">
        <v>113</v>
      </c>
      <c r="AL43" s="93"/>
      <c r="AM43" s="171"/>
      <c r="AX43" s="177"/>
    </row>
    <row r="44" ht="25.5" customHeight="1">
      <c r="A44" s="105"/>
      <c r="B44" s="194" t="s">
        <v>114</v>
      </c>
      <c r="C44" s="19"/>
      <c r="D44" s="19"/>
      <c r="E44" s="19"/>
      <c r="F44" s="195" t="b">
        <v>1</v>
      </c>
      <c r="G44" s="196" t="s">
        <v>115</v>
      </c>
      <c r="H44" s="22"/>
      <c r="I44" s="64"/>
      <c r="J44" s="197" t="b">
        <v>0</v>
      </c>
      <c r="K44" s="196" t="s">
        <v>116</v>
      </c>
      <c r="L44" s="22"/>
      <c r="M44" s="22"/>
      <c r="N44" s="22"/>
      <c r="O44" s="64"/>
      <c r="P44" s="198" t="b">
        <v>0</v>
      </c>
      <c r="Q44" s="199" t="s">
        <v>117</v>
      </c>
      <c r="R44" s="19"/>
      <c r="S44" s="19"/>
      <c r="T44" s="19"/>
      <c r="U44" s="19"/>
      <c r="V44" s="20"/>
      <c r="W44" s="198"/>
      <c r="X44" s="199" t="s">
        <v>118</v>
      </c>
      <c r="Y44" s="19"/>
      <c r="Z44" s="20"/>
      <c r="AA44" s="198" t="b">
        <v>1</v>
      </c>
      <c r="AB44" s="148" t="s">
        <v>119</v>
      </c>
      <c r="AC44" s="19"/>
      <c r="AD44" s="200" t="s">
        <v>120</v>
      </c>
      <c r="AE44" s="201"/>
      <c r="AF44" s="41"/>
      <c r="AG44" s="41"/>
      <c r="AH44" s="41"/>
      <c r="AI44" s="202"/>
      <c r="AJ44" s="203" t="s">
        <v>121</v>
      </c>
      <c r="AK44" s="36"/>
      <c r="AL44" s="105"/>
      <c r="AM44" s="182" t="s">
        <v>122</v>
      </c>
      <c r="AN44" s="13"/>
      <c r="AO44" s="13"/>
      <c r="AP44" s="13"/>
      <c r="AQ44" s="13"/>
      <c r="AR44" s="13"/>
      <c r="AS44" s="13"/>
      <c r="AT44" s="13"/>
      <c r="AU44" s="13"/>
      <c r="AV44" s="13"/>
      <c r="AW44" s="13"/>
      <c r="AX44" s="13"/>
      <c r="AY44" s="14"/>
      <c r="AZ44" s="110"/>
      <c r="BA44" s="110"/>
      <c r="BB44" s="110"/>
      <c r="BC44" s="110"/>
      <c r="BD44" s="110"/>
      <c r="BE44" s="110"/>
      <c r="BF44" s="110"/>
      <c r="BG44" s="110"/>
      <c r="BH44" s="110"/>
      <c r="BI44" s="110"/>
      <c r="BJ44" s="110"/>
      <c r="BK44" s="110"/>
      <c r="BL44" s="110"/>
      <c r="BM44" s="110"/>
      <c r="BN44" s="110"/>
      <c r="BO44" s="110"/>
    </row>
    <row r="45" ht="18.75" customHeight="1">
      <c r="A45" s="105"/>
      <c r="B45" s="204" t="s">
        <v>123</v>
      </c>
      <c r="C45" s="53"/>
      <c r="D45" s="53"/>
      <c r="E45" s="53"/>
      <c r="F45" s="205" t="s">
        <v>124</v>
      </c>
      <c r="G45" s="206"/>
      <c r="H45" s="207"/>
      <c r="I45" s="207"/>
      <c r="J45" s="105"/>
      <c r="K45" s="207"/>
      <c r="L45" s="207"/>
      <c r="M45" s="207"/>
      <c r="N45" s="207"/>
      <c r="O45" s="207"/>
      <c r="P45" s="172"/>
      <c r="Q45" s="207"/>
      <c r="R45" s="207"/>
      <c r="S45" s="207"/>
      <c r="T45" s="207"/>
      <c r="U45" s="207"/>
      <c r="V45" s="207"/>
      <c r="W45" s="172"/>
      <c r="X45" s="207"/>
      <c r="Y45" s="207"/>
      <c r="Z45" s="105"/>
      <c r="AA45" s="105"/>
      <c r="AB45" s="207"/>
      <c r="AC45" s="207"/>
      <c r="AD45" s="207"/>
      <c r="AE45" s="207"/>
      <c r="AF45" s="207"/>
      <c r="AG45" s="207"/>
      <c r="AH45" s="207"/>
      <c r="AI45" s="207"/>
      <c r="AJ45" s="207"/>
      <c r="AK45" s="208"/>
      <c r="AL45" s="105"/>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0"/>
      <c r="BI45" s="110"/>
      <c r="BJ45" s="110"/>
      <c r="BK45" s="110"/>
      <c r="BL45" s="110"/>
      <c r="BM45" s="110"/>
      <c r="BN45" s="110"/>
      <c r="BO45" s="110"/>
    </row>
    <row r="46" ht="15.0" customHeight="1">
      <c r="A46" s="105"/>
      <c r="B46" s="60"/>
      <c r="F46" s="209" t="b">
        <v>1</v>
      </c>
      <c r="G46" s="210" t="s">
        <v>125</v>
      </c>
      <c r="H46" s="105"/>
      <c r="I46" s="105"/>
      <c r="J46" s="105"/>
      <c r="K46" s="105"/>
      <c r="L46" s="105"/>
      <c r="M46" s="211" t="b">
        <v>1</v>
      </c>
      <c r="N46" s="210" t="s">
        <v>126</v>
      </c>
      <c r="O46" s="105"/>
      <c r="P46" s="105"/>
      <c r="Q46" s="172"/>
      <c r="R46" s="172"/>
      <c r="S46" s="210"/>
      <c r="T46" s="211" t="b">
        <v>1</v>
      </c>
      <c r="U46" s="210" t="s">
        <v>119</v>
      </c>
      <c r="V46" s="172"/>
      <c r="W46" s="105"/>
      <c r="X46" s="210" t="s">
        <v>120</v>
      </c>
      <c r="Y46" s="212"/>
      <c r="Z46" s="97"/>
      <c r="AA46" s="97"/>
      <c r="AB46" s="97"/>
      <c r="AC46" s="97"/>
      <c r="AD46" s="97"/>
      <c r="AE46" s="97"/>
      <c r="AF46" s="97"/>
      <c r="AG46" s="97"/>
      <c r="AH46" s="97"/>
      <c r="AI46" s="97"/>
      <c r="AJ46" s="98"/>
      <c r="AK46" s="213" t="s">
        <v>121</v>
      </c>
      <c r="AL46" s="105"/>
      <c r="AM46" s="163" t="s">
        <v>122</v>
      </c>
      <c r="AN46" s="164"/>
      <c r="AO46" s="164"/>
      <c r="AP46" s="164"/>
      <c r="AQ46" s="164"/>
      <c r="AR46" s="164"/>
      <c r="AS46" s="164"/>
      <c r="AT46" s="164"/>
      <c r="AU46" s="164"/>
      <c r="AV46" s="164"/>
      <c r="AW46" s="164"/>
      <c r="AX46" s="164"/>
      <c r="AY46" s="165"/>
      <c r="AZ46" s="110"/>
      <c r="BA46" s="110"/>
      <c r="BB46" s="110"/>
      <c r="BC46" s="110"/>
      <c r="BD46" s="110"/>
      <c r="BE46" s="110"/>
      <c r="BF46" s="110"/>
      <c r="BG46" s="110"/>
      <c r="BH46" s="110"/>
      <c r="BI46" s="110"/>
      <c r="BJ46" s="110"/>
      <c r="BK46" s="110"/>
      <c r="BL46" s="110"/>
      <c r="BM46" s="110"/>
      <c r="BN46" s="110"/>
      <c r="BO46" s="110"/>
    </row>
    <row r="47" ht="19.5" customHeight="1">
      <c r="A47" s="105"/>
      <c r="B47" s="60"/>
      <c r="F47" s="214" t="s">
        <v>127</v>
      </c>
      <c r="G47" s="210"/>
      <c r="H47" s="105"/>
      <c r="I47" s="105"/>
      <c r="J47" s="105"/>
      <c r="K47" s="105"/>
      <c r="L47" s="105"/>
      <c r="M47" s="105"/>
      <c r="N47" s="105"/>
      <c r="O47" s="172"/>
      <c r="P47" s="172"/>
      <c r="Q47" s="210"/>
      <c r="R47" s="210"/>
      <c r="S47" s="210"/>
      <c r="T47" s="215"/>
      <c r="U47" s="215"/>
      <c r="V47" s="215"/>
      <c r="W47" s="215"/>
      <c r="X47" s="215"/>
      <c r="Y47" s="110"/>
      <c r="Z47" s="215"/>
      <c r="AA47" s="215"/>
      <c r="AB47" s="215"/>
      <c r="AC47" s="215"/>
      <c r="AD47" s="215"/>
      <c r="AE47" s="215"/>
      <c r="AF47" s="215"/>
      <c r="AG47" s="215"/>
      <c r="AH47" s="215"/>
      <c r="AI47" s="215"/>
      <c r="AJ47" s="215"/>
      <c r="AK47" s="213"/>
      <c r="AL47" s="105"/>
      <c r="AM47" s="167"/>
      <c r="AN47" s="168"/>
      <c r="AO47" s="168"/>
      <c r="AP47" s="168"/>
      <c r="AQ47" s="168"/>
      <c r="AR47" s="168"/>
      <c r="AS47" s="168"/>
      <c r="AT47" s="168"/>
      <c r="AU47" s="168"/>
      <c r="AV47" s="168"/>
      <c r="AW47" s="168"/>
      <c r="AX47" s="168"/>
      <c r="AY47" s="169"/>
      <c r="AZ47" s="110"/>
      <c r="BA47" s="110"/>
      <c r="BB47" s="110"/>
      <c r="BC47" s="110"/>
      <c r="BD47" s="110"/>
      <c r="BE47" s="110"/>
      <c r="BF47" s="110"/>
      <c r="BG47" s="110"/>
      <c r="BH47" s="110"/>
      <c r="BI47" s="110"/>
      <c r="BJ47" s="110"/>
      <c r="BK47" s="110"/>
      <c r="BL47" s="110"/>
      <c r="BM47" s="110"/>
      <c r="BN47" s="110"/>
      <c r="BO47" s="110"/>
    </row>
    <row r="48" ht="20.25" customHeight="1">
      <c r="A48" s="105"/>
      <c r="B48" s="60"/>
      <c r="F48" s="216" t="s">
        <v>128</v>
      </c>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184"/>
      <c r="AL48" s="105"/>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row>
    <row r="49" ht="18.0" customHeight="1">
      <c r="A49" s="105"/>
      <c r="B49" s="60"/>
      <c r="F49" s="217"/>
      <c r="AK49" s="218"/>
      <c r="AL49" s="105"/>
      <c r="AM49" s="219" t="s">
        <v>129</v>
      </c>
      <c r="AN49" s="110"/>
      <c r="AO49" s="110"/>
      <c r="AP49" s="110"/>
      <c r="AQ49" s="110"/>
      <c r="AR49" s="176" t="b">
        <v>0</v>
      </c>
      <c r="AS49" s="220" t="s">
        <v>125</v>
      </c>
      <c r="AT49" s="221"/>
      <c r="AU49" s="110"/>
      <c r="AV49" s="110"/>
      <c r="AW49" s="110"/>
      <c r="AX49" s="110"/>
      <c r="AY49" s="110"/>
      <c r="AZ49" s="110"/>
      <c r="BA49" s="110"/>
      <c r="BB49" s="110"/>
      <c r="BC49" s="110"/>
      <c r="BD49" s="110"/>
      <c r="BE49" s="110"/>
      <c r="BF49" s="110"/>
      <c r="BG49" s="110"/>
      <c r="BH49" s="110"/>
      <c r="BI49" s="110"/>
      <c r="BJ49" s="110"/>
      <c r="BK49" s="110"/>
      <c r="BL49" s="110"/>
      <c r="BM49" s="110"/>
      <c r="BN49" s="110"/>
      <c r="BO49" s="110"/>
    </row>
    <row r="50" ht="18.0" customHeight="1">
      <c r="A50" s="105"/>
      <c r="B50" s="60"/>
      <c r="F50" s="217"/>
      <c r="AK50" s="218"/>
      <c r="AL50" s="105"/>
      <c r="AM50" s="176" t="b">
        <v>1</v>
      </c>
      <c r="AN50" s="220" t="s">
        <v>115</v>
      </c>
      <c r="AO50" s="222"/>
      <c r="AP50" s="221"/>
      <c r="AQ50" s="110"/>
      <c r="AR50" s="176" t="b">
        <v>1</v>
      </c>
      <c r="AS50" s="220" t="s">
        <v>126</v>
      </c>
      <c r="AT50" s="221"/>
      <c r="AU50" s="110"/>
      <c r="AV50" s="110"/>
      <c r="AW50" s="110"/>
      <c r="AX50" s="110"/>
      <c r="AY50" s="110"/>
      <c r="AZ50" s="110"/>
      <c r="BA50" s="110"/>
      <c r="BB50" s="110"/>
      <c r="BC50" s="110"/>
      <c r="BD50" s="110"/>
      <c r="BE50" s="110"/>
      <c r="BF50" s="110"/>
      <c r="BG50" s="110"/>
      <c r="BH50" s="110"/>
      <c r="BI50" s="110"/>
      <c r="BJ50" s="110"/>
      <c r="BK50" s="110"/>
      <c r="BL50" s="110"/>
      <c r="BM50" s="110"/>
      <c r="BN50" s="110"/>
      <c r="BO50" s="110"/>
    </row>
    <row r="51" ht="18.0" customHeight="1">
      <c r="A51" s="105"/>
      <c r="B51" s="60"/>
      <c r="F51" s="217"/>
      <c r="AK51" s="218"/>
      <c r="AL51" s="105"/>
      <c r="AM51" s="176" t="b">
        <v>1</v>
      </c>
      <c r="AN51" s="220" t="s">
        <v>116</v>
      </c>
      <c r="AO51" s="222"/>
      <c r="AP51" s="221"/>
      <c r="AQ51" s="110"/>
      <c r="AR51" s="176" t="b">
        <v>0</v>
      </c>
      <c r="AS51" s="220" t="s">
        <v>119</v>
      </c>
      <c r="AT51" s="221"/>
      <c r="AU51" s="110"/>
      <c r="AV51" s="110"/>
      <c r="AW51" s="110"/>
      <c r="AX51" s="110"/>
      <c r="AY51" s="110"/>
      <c r="AZ51" s="110"/>
      <c r="BA51" s="110"/>
      <c r="BB51" s="110"/>
      <c r="BC51" s="110"/>
      <c r="BD51" s="110"/>
      <c r="BE51" s="110"/>
      <c r="BF51" s="110"/>
      <c r="BG51" s="110"/>
      <c r="BH51" s="110"/>
      <c r="BI51" s="110"/>
      <c r="BJ51" s="110"/>
      <c r="BK51" s="110"/>
      <c r="BL51" s="110"/>
      <c r="BM51" s="110"/>
      <c r="BN51" s="110"/>
      <c r="BO51" s="110"/>
    </row>
    <row r="52" ht="18.0" customHeight="1">
      <c r="A52" s="105"/>
      <c r="B52" s="60"/>
      <c r="F52" s="223"/>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224"/>
      <c r="AL52" s="105"/>
      <c r="AM52" s="176" t="b">
        <v>0</v>
      </c>
      <c r="AN52" s="220" t="s">
        <v>117</v>
      </c>
      <c r="AO52" s="222"/>
      <c r="AP52" s="221"/>
      <c r="AQ52" s="110"/>
      <c r="AR52" s="176" t="b">
        <v>1</v>
      </c>
      <c r="AS52" s="220" t="s">
        <v>130</v>
      </c>
      <c r="AT52" s="221"/>
      <c r="AU52" s="110"/>
      <c r="AV52" s="110"/>
      <c r="AW52" s="110"/>
      <c r="AX52" s="110"/>
      <c r="AY52" s="110"/>
      <c r="AZ52" s="110"/>
      <c r="BA52" s="110"/>
      <c r="BB52" s="110"/>
      <c r="BC52" s="110"/>
      <c r="BD52" s="110"/>
      <c r="BE52" s="110"/>
      <c r="BF52" s="110"/>
      <c r="BG52" s="110"/>
      <c r="BH52" s="110"/>
      <c r="BI52" s="110"/>
      <c r="BJ52" s="110"/>
      <c r="BK52" s="110"/>
      <c r="BL52" s="110"/>
      <c r="BM52" s="110"/>
      <c r="BN52" s="110"/>
      <c r="BO52" s="110"/>
    </row>
    <row r="53" ht="18.75" customHeight="1">
      <c r="A53" s="105"/>
      <c r="B53" s="60"/>
      <c r="F53" s="225" t="s">
        <v>131</v>
      </c>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226"/>
      <c r="AL53" s="105"/>
      <c r="AM53" s="176" t="b">
        <v>1</v>
      </c>
      <c r="AN53" s="220" t="s">
        <v>118</v>
      </c>
      <c r="AO53" s="222"/>
      <c r="AP53" s="221"/>
      <c r="AR53" s="176" t="b">
        <v>0</v>
      </c>
      <c r="AS53" s="220" t="s">
        <v>132</v>
      </c>
      <c r="AT53" s="221"/>
      <c r="AU53" s="110"/>
      <c r="AW53" s="110"/>
      <c r="AX53" s="110"/>
      <c r="AY53" s="110"/>
      <c r="AZ53" s="110"/>
      <c r="BA53" s="110"/>
      <c r="BB53" s="110"/>
      <c r="BD53" s="110"/>
      <c r="BE53" s="110"/>
      <c r="BF53" s="110"/>
      <c r="BG53" s="110"/>
      <c r="BH53" s="110"/>
      <c r="BI53" s="110"/>
      <c r="BJ53" s="110"/>
      <c r="BK53" s="110"/>
      <c r="BL53" s="110"/>
      <c r="BM53" s="110"/>
      <c r="BN53" s="110"/>
      <c r="BO53" s="110"/>
    </row>
    <row r="54" ht="18.75" customHeight="1">
      <c r="A54" s="93"/>
      <c r="B54" s="227"/>
      <c r="C54" s="49"/>
      <c r="D54" s="49"/>
      <c r="E54" s="49"/>
      <c r="F54" s="228" t="s">
        <v>133</v>
      </c>
      <c r="G54" s="229"/>
      <c r="H54" s="229"/>
      <c r="I54" s="229"/>
      <c r="J54" s="229"/>
      <c r="K54" s="229"/>
      <c r="L54" s="229"/>
      <c r="M54" s="230" t="s">
        <v>107</v>
      </c>
      <c r="N54" s="26"/>
      <c r="O54" s="231"/>
      <c r="P54" s="230">
        <v>6.0</v>
      </c>
      <c r="Q54" s="231"/>
      <c r="R54" s="215" t="s">
        <v>108</v>
      </c>
      <c r="S54" s="230">
        <v>4.0</v>
      </c>
      <c r="T54" s="231"/>
      <c r="U54" s="215" t="s">
        <v>109</v>
      </c>
      <c r="V54" s="215" t="s">
        <v>120</v>
      </c>
      <c r="W54" s="232"/>
      <c r="X54" s="233" t="s">
        <v>134</v>
      </c>
      <c r="Y54" s="215"/>
      <c r="Z54" s="215"/>
      <c r="AA54" s="232"/>
      <c r="AB54" s="233" t="s">
        <v>132</v>
      </c>
      <c r="AC54" s="215"/>
      <c r="AD54" s="215" t="s">
        <v>121</v>
      </c>
      <c r="AE54" s="234"/>
      <c r="AF54" s="234"/>
      <c r="AG54" s="234"/>
      <c r="AH54" s="234"/>
      <c r="AI54" s="234"/>
      <c r="AJ54" s="234"/>
      <c r="AK54" s="235"/>
      <c r="AL54" s="105"/>
      <c r="AM54" s="176" t="b">
        <v>0</v>
      </c>
      <c r="AN54" s="220" t="s">
        <v>119</v>
      </c>
      <c r="AO54" s="222"/>
      <c r="AP54" s="221"/>
      <c r="AR54" s="176" t="b">
        <v>1</v>
      </c>
      <c r="AS54" s="220" t="s">
        <v>135</v>
      </c>
      <c r="AT54" s="221"/>
    </row>
    <row r="55" ht="24.75" customHeight="1">
      <c r="A55" s="93"/>
      <c r="B55" s="236" t="s">
        <v>136</v>
      </c>
      <c r="C55" s="53"/>
      <c r="D55" s="53"/>
      <c r="E55" s="184"/>
      <c r="F55" s="237"/>
      <c r="G55" s="238" t="s">
        <v>137</v>
      </c>
      <c r="H55" s="53"/>
      <c r="I55" s="54"/>
      <c r="J55" s="238" t="s">
        <v>138</v>
      </c>
      <c r="K55" s="53"/>
      <c r="L55" s="53"/>
      <c r="M55" s="54"/>
      <c r="N55" s="239"/>
      <c r="O55" s="53"/>
      <c r="P55" s="53"/>
      <c r="Q55" s="53"/>
      <c r="R55" s="53"/>
      <c r="S55" s="53"/>
      <c r="T55" s="53"/>
      <c r="U55" s="53"/>
      <c r="V55" s="53"/>
      <c r="W55" s="53"/>
      <c r="X55" s="53"/>
      <c r="Y55" s="53"/>
      <c r="Z55" s="53"/>
      <c r="AA55" s="53"/>
      <c r="AB55" s="53"/>
      <c r="AC55" s="53"/>
      <c r="AD55" s="53"/>
      <c r="AE55" s="53"/>
      <c r="AF55" s="53"/>
      <c r="AG55" s="53"/>
      <c r="AH55" s="53"/>
      <c r="AI55" s="53"/>
      <c r="AJ55" s="53"/>
      <c r="AK55" s="184"/>
      <c r="AL55" s="234"/>
      <c r="AM55" s="110"/>
    </row>
    <row r="56" ht="18.75" customHeight="1">
      <c r="A56" s="93"/>
      <c r="B56" s="227"/>
      <c r="C56" s="49"/>
      <c r="D56" s="49"/>
      <c r="E56" s="224"/>
      <c r="F56" s="240"/>
      <c r="G56" s="241"/>
      <c r="H56" s="168"/>
      <c r="I56" s="242"/>
      <c r="J56" s="241"/>
      <c r="K56" s="168"/>
      <c r="L56" s="168"/>
      <c r="M56" s="242"/>
      <c r="N56" s="241"/>
      <c r="O56" s="168"/>
      <c r="P56" s="168"/>
      <c r="Q56" s="168"/>
      <c r="R56" s="168"/>
      <c r="S56" s="168"/>
      <c r="T56" s="168"/>
      <c r="U56" s="168"/>
      <c r="V56" s="168"/>
      <c r="W56" s="168"/>
      <c r="X56" s="168"/>
      <c r="Y56" s="168"/>
      <c r="Z56" s="168"/>
      <c r="AA56" s="168"/>
      <c r="AB56" s="168"/>
      <c r="AC56" s="168"/>
      <c r="AD56" s="168"/>
      <c r="AE56" s="168"/>
      <c r="AF56" s="168"/>
      <c r="AG56" s="168"/>
      <c r="AH56" s="168"/>
      <c r="AI56" s="168"/>
      <c r="AJ56" s="168"/>
      <c r="AK56" s="169"/>
      <c r="AL56" s="234"/>
      <c r="AX56" s="177"/>
    </row>
    <row r="57" ht="7.5" customHeight="1">
      <c r="A57" s="93"/>
      <c r="B57" s="243"/>
      <c r="C57" s="243"/>
      <c r="D57" s="243"/>
      <c r="E57" s="243"/>
      <c r="F57" s="233"/>
      <c r="G57" s="234"/>
      <c r="H57" s="234"/>
      <c r="I57" s="234"/>
      <c r="J57" s="234"/>
      <c r="K57" s="234"/>
      <c r="L57" s="234"/>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105"/>
      <c r="AM57" s="110"/>
      <c r="AW57" s="177"/>
    </row>
    <row r="58" ht="21.0" customHeight="1">
      <c r="A58" s="93"/>
      <c r="B58" s="244" t="s">
        <v>139</v>
      </c>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8"/>
      <c r="AL58" s="93"/>
    </row>
    <row r="59" ht="33.0" customHeight="1">
      <c r="A59" s="93"/>
      <c r="B59" s="245" t="s">
        <v>140</v>
      </c>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8"/>
      <c r="AL59" s="93"/>
      <c r="AS59" s="177"/>
    </row>
    <row r="60" ht="18.75" customHeight="1">
      <c r="A60" s="93"/>
      <c r="B60" s="246" t="s">
        <v>69</v>
      </c>
      <c r="C60" s="199" t="s">
        <v>141</v>
      </c>
      <c r="D60" s="19"/>
      <c r="E60" s="19"/>
      <c r="F60" s="19"/>
      <c r="G60" s="19"/>
      <c r="H60" s="19"/>
      <c r="I60" s="19"/>
      <c r="J60" s="19"/>
      <c r="K60" s="19"/>
      <c r="L60" s="19"/>
      <c r="M60" s="19"/>
      <c r="N60" s="19"/>
      <c r="O60" s="19"/>
      <c r="P60" s="19"/>
      <c r="Q60" s="19"/>
      <c r="R60" s="19"/>
      <c r="S60" s="20"/>
      <c r="T60" s="247">
        <f>SUM('別紙様式2-3（６月以降分）'!L6,'別紙様式2-4（年度内の区分変更がある場合に記入）'!L6)</f>
        <v>1922095</v>
      </c>
      <c r="U60" s="19"/>
      <c r="V60" s="19"/>
      <c r="W60" s="19"/>
      <c r="X60" s="19"/>
      <c r="Y60" s="248"/>
      <c r="Z60" s="155" t="s">
        <v>71</v>
      </c>
      <c r="AA60" s="105" t="s">
        <v>76</v>
      </c>
      <c r="AB60" s="161" t="str">
        <f>IFERROR(IF(T61&gt;=T60,"○","×"),"")</f>
        <v>×</v>
      </c>
      <c r="AC60" s="249"/>
      <c r="AD60" s="250"/>
      <c r="AE60" s="250"/>
      <c r="AF60" s="250"/>
      <c r="AG60" s="250"/>
      <c r="AH60" s="250"/>
      <c r="AI60" s="250"/>
      <c r="AJ60" s="250"/>
      <c r="AK60" s="250"/>
      <c r="AL60" s="93"/>
      <c r="AM60" s="163" t="s">
        <v>142</v>
      </c>
      <c r="AN60" s="164"/>
      <c r="AO60" s="164"/>
      <c r="AP60" s="164"/>
      <c r="AQ60" s="164"/>
      <c r="AR60" s="164"/>
      <c r="AS60" s="164"/>
      <c r="AT60" s="164"/>
      <c r="AU60" s="164"/>
      <c r="AV60" s="164"/>
      <c r="AW60" s="164"/>
      <c r="AX60" s="164"/>
      <c r="AY60" s="165"/>
    </row>
    <row r="61" ht="27.0" customHeight="1">
      <c r="A61" s="93"/>
      <c r="B61" s="246" t="s">
        <v>78</v>
      </c>
      <c r="C61" s="251" t="s">
        <v>143</v>
      </c>
      <c r="D61" s="19"/>
      <c r="E61" s="19"/>
      <c r="F61" s="19"/>
      <c r="G61" s="19"/>
      <c r="H61" s="19"/>
      <c r="I61" s="19"/>
      <c r="J61" s="19"/>
      <c r="K61" s="19"/>
      <c r="L61" s="19"/>
      <c r="M61" s="19"/>
      <c r="N61" s="19"/>
      <c r="O61" s="19"/>
      <c r="P61" s="19"/>
      <c r="Q61" s="19"/>
      <c r="R61" s="19"/>
      <c r="S61" s="20"/>
      <c r="T61" s="252"/>
      <c r="U61" s="19"/>
      <c r="V61" s="19"/>
      <c r="W61" s="19"/>
      <c r="X61" s="19"/>
      <c r="Y61" s="248"/>
      <c r="Z61" s="142" t="s">
        <v>71</v>
      </c>
      <c r="AA61" s="105" t="s">
        <v>76</v>
      </c>
      <c r="AB61" s="159"/>
      <c r="AC61" s="249"/>
      <c r="AD61" s="250"/>
      <c r="AE61" s="250"/>
      <c r="AF61" s="250"/>
      <c r="AG61" s="250"/>
      <c r="AH61" s="250"/>
      <c r="AI61" s="250"/>
      <c r="AJ61" s="250"/>
      <c r="AK61" s="250"/>
      <c r="AL61" s="93"/>
      <c r="AM61" s="167"/>
      <c r="AN61" s="168"/>
      <c r="AO61" s="168"/>
      <c r="AP61" s="168"/>
      <c r="AQ61" s="168"/>
      <c r="AR61" s="168"/>
      <c r="AS61" s="168"/>
      <c r="AT61" s="168"/>
      <c r="AU61" s="168"/>
      <c r="AV61" s="168"/>
      <c r="AW61" s="168"/>
      <c r="AX61" s="168"/>
      <c r="AY61" s="169"/>
    </row>
    <row r="62" ht="3.75" customHeight="1">
      <c r="A62" s="93"/>
      <c r="B62" s="172"/>
      <c r="C62" s="253"/>
      <c r="D62" s="172"/>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254"/>
      <c r="AN62" s="254"/>
      <c r="AO62" s="254"/>
      <c r="AP62" s="254"/>
      <c r="AX62" s="177"/>
    </row>
    <row r="63" ht="13.5" customHeight="1">
      <c r="A63" s="93"/>
      <c r="B63" s="172" t="s">
        <v>93</v>
      </c>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250"/>
      <c r="AM63" s="254"/>
      <c r="AN63" s="254"/>
      <c r="AO63" s="254"/>
      <c r="AP63" s="254"/>
      <c r="AX63" s="177"/>
    </row>
    <row r="64" ht="33.75" customHeight="1">
      <c r="A64" s="93"/>
      <c r="B64" s="173" t="s">
        <v>94</v>
      </c>
      <c r="C64" s="174" t="s">
        <v>144</v>
      </c>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8"/>
      <c r="AL64" s="250"/>
      <c r="AM64" s="254"/>
      <c r="AN64" s="254"/>
      <c r="AO64" s="254"/>
      <c r="AP64" s="254"/>
      <c r="AX64" s="177"/>
    </row>
    <row r="65" ht="7.5" customHeight="1">
      <c r="A65" s="93"/>
      <c r="B65" s="173"/>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0"/>
      <c r="AM65" s="254"/>
      <c r="AN65" s="254"/>
      <c r="AO65" s="254"/>
      <c r="AP65" s="254"/>
      <c r="AX65" s="177"/>
    </row>
    <row r="66" ht="30.75" customHeight="1">
      <c r="A66" s="93"/>
      <c r="B66" s="256" t="s">
        <v>145</v>
      </c>
      <c r="AL66" s="93"/>
    </row>
    <row r="67" ht="23.25" customHeight="1">
      <c r="A67" s="93"/>
      <c r="B67" s="257" t="s">
        <v>146</v>
      </c>
      <c r="C67" s="19"/>
      <c r="D67" s="19"/>
      <c r="E67" s="19"/>
      <c r="F67" s="19"/>
      <c r="G67" s="19"/>
      <c r="H67" s="19"/>
      <c r="I67" s="19"/>
      <c r="J67" s="19"/>
      <c r="K67" s="19"/>
      <c r="L67" s="19"/>
      <c r="M67" s="19"/>
      <c r="N67" s="19"/>
      <c r="O67" s="19"/>
      <c r="P67" s="19"/>
      <c r="Q67" s="19"/>
      <c r="R67" s="19"/>
      <c r="S67" s="20"/>
      <c r="T67" s="258">
        <f>SUM('別紙様式2-3（６月以降分）'!L7,'別紙様式2-4（年度内の区分変更がある場合に記入）'!L7)</f>
        <v>0</v>
      </c>
      <c r="U67" s="26"/>
      <c r="V67" s="26"/>
      <c r="W67" s="26"/>
      <c r="X67" s="259"/>
      <c r="Y67" s="260" t="s">
        <v>71</v>
      </c>
      <c r="Z67" s="261" t="s">
        <v>76</v>
      </c>
      <c r="AA67" s="262"/>
      <c r="AB67" s="93"/>
      <c r="AC67" s="93"/>
      <c r="AD67" s="93"/>
      <c r="AE67" s="93"/>
      <c r="AF67" s="93"/>
      <c r="AG67" s="93" t="s">
        <v>76</v>
      </c>
      <c r="AH67" s="263" t="str">
        <f>IF(T68&lt;T67,"×","")</f>
        <v/>
      </c>
      <c r="AI67" s="93"/>
      <c r="AJ67" s="93"/>
      <c r="AK67" s="93"/>
      <c r="AL67" s="93"/>
      <c r="AM67" s="182" t="s">
        <v>147</v>
      </c>
      <c r="AN67" s="13"/>
      <c r="AO67" s="13"/>
      <c r="AP67" s="13"/>
      <c r="AQ67" s="13"/>
      <c r="AR67" s="13"/>
      <c r="AS67" s="13"/>
      <c r="AT67" s="13"/>
      <c r="AU67" s="13"/>
      <c r="AV67" s="13"/>
      <c r="AW67" s="13"/>
      <c r="AX67" s="13"/>
      <c r="AY67" s="14"/>
    </row>
    <row r="68" ht="23.25" customHeight="1">
      <c r="A68" s="93"/>
      <c r="B68" s="264" t="s">
        <v>148</v>
      </c>
      <c r="C68" s="26"/>
      <c r="D68" s="26"/>
      <c r="E68" s="26"/>
      <c r="F68" s="26"/>
      <c r="G68" s="26"/>
      <c r="H68" s="26"/>
      <c r="I68" s="26"/>
      <c r="J68" s="26"/>
      <c r="K68" s="26"/>
      <c r="L68" s="26"/>
      <c r="M68" s="26"/>
      <c r="N68" s="26"/>
      <c r="O68" s="26"/>
      <c r="P68" s="26"/>
      <c r="Q68" s="26"/>
      <c r="R68" s="26"/>
      <c r="S68" s="259"/>
      <c r="T68" s="265"/>
      <c r="U68" s="22"/>
      <c r="V68" s="22"/>
      <c r="W68" s="22"/>
      <c r="X68" s="23"/>
      <c r="Y68" s="266" t="s">
        <v>71</v>
      </c>
      <c r="Z68" s="93"/>
      <c r="AA68" s="267" t="s">
        <v>120</v>
      </c>
      <c r="AB68" s="268">
        <f>IFERROR(T69/T67*100,0)</f>
        <v>0</v>
      </c>
      <c r="AC68" s="13"/>
      <c r="AD68" s="14"/>
      <c r="AE68" s="269" t="s">
        <v>149</v>
      </c>
      <c r="AF68" s="269" t="s">
        <v>121</v>
      </c>
      <c r="AG68" s="93" t="s">
        <v>76</v>
      </c>
      <c r="AH68" s="151" t="str">
        <f>IF(T67=0,"",(IF(AB68&gt;=200/3,"○","×")))</f>
        <v/>
      </c>
      <c r="AI68" s="233"/>
      <c r="AJ68" s="233"/>
      <c r="AK68" s="233"/>
      <c r="AL68" s="93"/>
      <c r="AM68" s="182" t="s">
        <v>150</v>
      </c>
      <c r="AN68" s="13"/>
      <c r="AO68" s="13"/>
      <c r="AP68" s="13"/>
      <c r="AQ68" s="13"/>
      <c r="AR68" s="13"/>
      <c r="AS68" s="13"/>
      <c r="AT68" s="13"/>
      <c r="AU68" s="13"/>
      <c r="AV68" s="13"/>
      <c r="AW68" s="13"/>
      <c r="AX68" s="13"/>
      <c r="AY68" s="14"/>
    </row>
    <row r="69" ht="19.5" customHeight="1">
      <c r="A69" s="93"/>
      <c r="B69" s="270"/>
      <c r="C69" s="271" t="s">
        <v>151</v>
      </c>
      <c r="D69" s="53"/>
      <c r="E69" s="53"/>
      <c r="F69" s="53"/>
      <c r="G69" s="53"/>
      <c r="H69" s="53"/>
      <c r="I69" s="53"/>
      <c r="J69" s="53"/>
      <c r="K69" s="53"/>
      <c r="L69" s="53"/>
      <c r="M69" s="53"/>
      <c r="N69" s="53"/>
      <c r="O69" s="53"/>
      <c r="P69" s="53"/>
      <c r="Q69" s="53"/>
      <c r="R69" s="53"/>
      <c r="S69" s="53"/>
      <c r="T69" s="272"/>
      <c r="U69" s="45"/>
      <c r="V69" s="45"/>
      <c r="W69" s="45"/>
      <c r="X69" s="46"/>
      <c r="Y69" s="273" t="s">
        <v>71</v>
      </c>
      <c r="Z69" s="274" t="s">
        <v>76</v>
      </c>
      <c r="AA69" s="275"/>
      <c r="AB69" s="276"/>
      <c r="AC69" s="277"/>
      <c r="AD69" s="278"/>
      <c r="AE69" s="278"/>
      <c r="AF69" s="269"/>
      <c r="AG69" s="93"/>
      <c r="AH69" s="93"/>
      <c r="AI69" s="233"/>
      <c r="AJ69" s="93"/>
      <c r="AK69" s="233"/>
      <c r="AL69" s="233"/>
    </row>
    <row r="70" ht="16.5" customHeight="1">
      <c r="A70" s="93"/>
      <c r="B70" s="279"/>
      <c r="C70" s="49"/>
      <c r="D70" s="49"/>
      <c r="E70" s="49"/>
      <c r="F70" s="49"/>
      <c r="G70" s="49"/>
      <c r="H70" s="49"/>
      <c r="I70" s="49"/>
      <c r="J70" s="49"/>
      <c r="K70" s="49"/>
      <c r="L70" s="49"/>
      <c r="M70" s="49"/>
      <c r="N70" s="49"/>
      <c r="O70" s="49"/>
      <c r="P70" s="49"/>
      <c r="Q70" s="49"/>
      <c r="R70" s="49"/>
      <c r="S70" s="49"/>
      <c r="T70" s="280" t="s">
        <v>120</v>
      </c>
      <c r="U70" s="281">
        <f>T69/10</f>
        <v>0</v>
      </c>
      <c r="V70" s="22"/>
      <c r="W70" s="187"/>
      <c r="X70" s="282" t="s">
        <v>71</v>
      </c>
      <c r="Y70" s="283" t="s">
        <v>121</v>
      </c>
      <c r="Z70" s="93"/>
      <c r="AA70" s="93"/>
      <c r="AB70" s="93"/>
      <c r="AC70" s="93"/>
      <c r="AD70" s="93"/>
      <c r="AE70" s="93"/>
      <c r="AF70" s="93"/>
      <c r="AG70" s="93"/>
      <c r="AH70" s="136"/>
      <c r="AI70" s="233"/>
      <c r="AJ70" s="233"/>
      <c r="AK70" s="233"/>
      <c r="AL70" s="233"/>
    </row>
    <row r="71" ht="9.75"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233"/>
      <c r="AK71" s="233"/>
      <c r="AL71" s="233"/>
    </row>
    <row r="72" ht="20.25" customHeight="1">
      <c r="A72" s="93"/>
      <c r="B72" s="284" t="s">
        <v>152</v>
      </c>
      <c r="C72" s="97"/>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8"/>
      <c r="AL72" s="93"/>
    </row>
    <row r="73" ht="14.25" customHeight="1">
      <c r="A73" s="172"/>
      <c r="B73" s="172"/>
      <c r="C73" s="253" t="s">
        <v>153</v>
      </c>
      <c r="D73" s="172"/>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2"/>
      <c r="AK73" s="172"/>
      <c r="AL73" s="172"/>
      <c r="AM73" s="285"/>
      <c r="AN73" s="286"/>
      <c r="AO73" s="286"/>
      <c r="AP73" s="286"/>
      <c r="AQ73" s="286"/>
      <c r="AR73" s="286"/>
      <c r="AS73" s="286"/>
      <c r="AT73" s="286"/>
      <c r="AU73" s="286"/>
      <c r="AV73" s="286"/>
      <c r="AW73" s="286"/>
      <c r="AX73" s="286"/>
      <c r="AY73" s="286"/>
      <c r="AZ73" s="286"/>
      <c r="BA73" s="286"/>
      <c r="BB73" s="286"/>
      <c r="BC73" s="286"/>
      <c r="BD73" s="286"/>
      <c r="BE73" s="286"/>
      <c r="BF73" s="286"/>
      <c r="BG73" s="286"/>
      <c r="BH73" s="286"/>
      <c r="BI73" s="286"/>
      <c r="BJ73" s="286"/>
      <c r="BK73" s="286"/>
      <c r="BL73" s="286"/>
      <c r="BM73" s="286"/>
      <c r="BN73" s="285"/>
      <c r="BO73" s="285"/>
    </row>
    <row r="74" ht="15.0" customHeight="1">
      <c r="A74" s="172"/>
      <c r="B74" s="172"/>
      <c r="C74" s="101" t="s">
        <v>154</v>
      </c>
      <c r="D74" s="287" t="s">
        <v>155</v>
      </c>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8"/>
      <c r="AL74" s="250"/>
      <c r="AM74" s="176" t="b">
        <v>1</v>
      </c>
      <c r="AN74" s="220" t="s">
        <v>156</v>
      </c>
      <c r="AO74" s="222"/>
      <c r="AP74" s="221"/>
      <c r="AQ74" s="286"/>
      <c r="AR74" s="286"/>
      <c r="AS74" s="286"/>
      <c r="AT74" s="286"/>
      <c r="AU74" s="286"/>
      <c r="AV74" s="286"/>
      <c r="AW74" s="286"/>
      <c r="AX74" s="286"/>
      <c r="AY74" s="286"/>
      <c r="AZ74" s="286"/>
      <c r="BA74" s="286"/>
      <c r="BB74" s="286"/>
      <c r="BC74" s="286"/>
      <c r="BD74" s="286"/>
      <c r="BE74" s="286"/>
      <c r="BF74" s="286"/>
      <c r="BG74" s="286"/>
      <c r="BH74" s="286"/>
      <c r="BI74" s="286"/>
      <c r="BJ74" s="286"/>
      <c r="BK74" s="286"/>
      <c r="BL74" s="286"/>
      <c r="BM74" s="286"/>
      <c r="BN74" s="285"/>
      <c r="BO74" s="285"/>
    </row>
    <row r="75" ht="21.0" customHeight="1">
      <c r="A75" s="172"/>
      <c r="B75" s="172"/>
      <c r="C75" s="288"/>
      <c r="D75" s="14"/>
      <c r="E75" s="179" t="s">
        <v>157</v>
      </c>
      <c r="F75" s="19"/>
      <c r="G75" s="19"/>
      <c r="H75" s="19"/>
      <c r="I75" s="19"/>
      <c r="J75" s="19"/>
      <c r="K75" s="19"/>
      <c r="L75" s="19"/>
      <c r="M75" s="19"/>
      <c r="N75" s="19"/>
      <c r="O75" s="19"/>
      <c r="P75" s="19"/>
      <c r="Q75" s="19"/>
      <c r="R75" s="19"/>
      <c r="S75" s="19"/>
      <c r="T75" s="19"/>
      <c r="U75" s="19"/>
      <c r="V75" s="19"/>
      <c r="W75" s="19"/>
      <c r="X75" s="20"/>
      <c r="Y75" s="93" t="s">
        <v>76</v>
      </c>
      <c r="Z75" s="151" t="str">
        <f>IF('別紙様式2-2（４・５月分）'!AU8="継続ベア加算なし","",IF(AM74=TRUE,"○","×"))</f>
        <v>○</v>
      </c>
      <c r="AA75" s="289"/>
      <c r="AB75" s="289"/>
      <c r="AC75" s="289"/>
      <c r="AD75" s="289"/>
      <c r="AE75" s="289"/>
      <c r="AF75" s="289"/>
      <c r="AG75" s="289"/>
      <c r="AH75" s="289"/>
      <c r="AI75" s="289"/>
      <c r="AJ75" s="289"/>
      <c r="AK75" s="289"/>
      <c r="AL75" s="289"/>
      <c r="AM75" s="182" t="s">
        <v>101</v>
      </c>
      <c r="AN75" s="13"/>
      <c r="AO75" s="13"/>
      <c r="AP75" s="13"/>
      <c r="AQ75" s="13"/>
      <c r="AR75" s="13"/>
      <c r="AS75" s="13"/>
      <c r="AT75" s="13"/>
      <c r="AU75" s="13"/>
      <c r="AV75" s="13"/>
      <c r="AW75" s="13"/>
      <c r="AX75" s="13"/>
      <c r="AY75" s="14"/>
      <c r="AZ75" s="286"/>
      <c r="BA75" s="286"/>
      <c r="BB75" s="286"/>
      <c r="BC75" s="286"/>
      <c r="BD75" s="286"/>
      <c r="BE75" s="286"/>
      <c r="BF75" s="286"/>
      <c r="BG75" s="286"/>
      <c r="BH75" s="286"/>
      <c r="BI75" s="286"/>
      <c r="BJ75" s="286"/>
      <c r="BK75" s="286"/>
      <c r="BL75" s="286"/>
      <c r="BM75" s="286"/>
      <c r="BN75" s="285"/>
      <c r="BO75" s="285"/>
    </row>
    <row r="76" ht="5.25" customHeight="1">
      <c r="A76" s="172"/>
      <c r="B76" s="172"/>
      <c r="C76" s="172"/>
      <c r="D76" s="172"/>
      <c r="E76" s="172"/>
      <c r="F76" s="172"/>
      <c r="G76" s="172"/>
      <c r="H76" s="172"/>
      <c r="I76" s="172"/>
      <c r="J76" s="290"/>
      <c r="K76" s="290"/>
      <c r="L76" s="290"/>
      <c r="M76" s="290"/>
      <c r="N76" s="290"/>
      <c r="O76" s="290"/>
      <c r="P76" s="290"/>
      <c r="Q76" s="290"/>
      <c r="R76" s="290"/>
      <c r="S76" s="290"/>
      <c r="T76" s="290"/>
      <c r="U76" s="290"/>
      <c r="V76" s="290"/>
      <c r="W76" s="290"/>
      <c r="X76" s="290"/>
      <c r="Y76" s="289"/>
      <c r="Z76" s="289"/>
      <c r="AA76" s="289"/>
      <c r="AB76" s="289"/>
      <c r="AC76" s="289"/>
      <c r="AD76" s="289"/>
      <c r="AE76" s="289"/>
      <c r="AF76" s="289"/>
      <c r="AG76" s="289"/>
      <c r="AH76" s="289"/>
      <c r="AI76" s="289"/>
      <c r="AJ76" s="289"/>
      <c r="AK76" s="289"/>
      <c r="AL76" s="289"/>
      <c r="AM76" s="285"/>
      <c r="AN76" s="291"/>
      <c r="AO76" s="291"/>
      <c r="AP76" s="291"/>
      <c r="AQ76" s="291"/>
      <c r="AR76" s="291"/>
      <c r="AS76" s="291"/>
      <c r="AT76" s="291"/>
      <c r="AU76" s="291"/>
      <c r="AV76" s="291"/>
      <c r="AW76" s="291"/>
      <c r="AX76" s="291"/>
      <c r="AY76" s="291"/>
      <c r="AZ76" s="291"/>
      <c r="BA76" s="286"/>
      <c r="BB76" s="286"/>
      <c r="BC76" s="286"/>
      <c r="BD76" s="286"/>
      <c r="BE76" s="286"/>
      <c r="BF76" s="286"/>
      <c r="BG76" s="286"/>
      <c r="BH76" s="286"/>
      <c r="BI76" s="286"/>
      <c r="BJ76" s="286"/>
      <c r="BK76" s="286"/>
      <c r="BL76" s="286"/>
      <c r="BM76" s="286"/>
      <c r="BN76" s="286"/>
      <c r="BO76" s="286"/>
    </row>
    <row r="77" ht="13.5" customHeight="1">
      <c r="A77" s="172"/>
      <c r="B77" s="172"/>
      <c r="C77" s="253" t="s">
        <v>158</v>
      </c>
      <c r="D77" s="262"/>
      <c r="E77" s="262"/>
      <c r="F77" s="262"/>
      <c r="G77" s="262"/>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85"/>
      <c r="AN77" s="291"/>
      <c r="AO77" s="291"/>
      <c r="AP77" s="291"/>
      <c r="AQ77" s="291"/>
      <c r="AR77" s="291"/>
      <c r="AS77" s="291"/>
      <c r="AT77" s="291"/>
      <c r="AU77" s="291"/>
      <c r="AV77" s="291"/>
      <c r="AW77" s="291"/>
      <c r="AX77" s="291"/>
      <c r="AY77" s="291"/>
      <c r="AZ77" s="291"/>
      <c r="BA77" s="286"/>
      <c r="BB77" s="286"/>
      <c r="BC77" s="286"/>
      <c r="BD77" s="286"/>
      <c r="BE77" s="286"/>
      <c r="BF77" s="286"/>
      <c r="BG77" s="286"/>
      <c r="BH77" s="286"/>
      <c r="BI77" s="286"/>
      <c r="BJ77" s="286"/>
      <c r="BK77" s="286"/>
      <c r="BL77" s="286"/>
      <c r="BM77" s="286"/>
      <c r="BN77" s="286"/>
      <c r="BO77" s="286"/>
    </row>
    <row r="78" ht="24.75" customHeight="1">
      <c r="A78" s="172"/>
      <c r="B78" s="172"/>
      <c r="C78" s="292" t="s">
        <v>154</v>
      </c>
      <c r="D78" s="174" t="s">
        <v>159</v>
      </c>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8"/>
      <c r="AL78" s="250"/>
      <c r="AM78" s="285"/>
      <c r="AN78" s="291"/>
      <c r="AO78" s="291"/>
      <c r="AP78" s="291"/>
      <c r="AQ78" s="291"/>
      <c r="AR78" s="291"/>
      <c r="AS78" s="291"/>
      <c r="AT78" s="291"/>
      <c r="AU78" s="291"/>
      <c r="AV78" s="291"/>
      <c r="AW78" s="291"/>
      <c r="AX78" s="291"/>
      <c r="AY78" s="291"/>
      <c r="AZ78" s="291"/>
      <c r="BA78" s="286"/>
      <c r="BB78" s="286"/>
      <c r="BC78" s="286"/>
      <c r="BD78" s="286"/>
      <c r="BE78" s="286"/>
      <c r="BF78" s="286"/>
      <c r="BG78" s="286"/>
      <c r="BH78" s="286"/>
      <c r="BI78" s="286"/>
      <c r="BJ78" s="286"/>
      <c r="BK78" s="286"/>
      <c r="BL78" s="286"/>
      <c r="BM78" s="286"/>
      <c r="BN78" s="286"/>
      <c r="BO78" s="286"/>
    </row>
    <row r="79" ht="18.0" customHeight="1">
      <c r="A79" s="93"/>
      <c r="B79" s="293"/>
      <c r="C79" s="145" t="s">
        <v>160</v>
      </c>
      <c r="D79" s="19"/>
      <c r="E79" s="19"/>
      <c r="F79" s="19"/>
      <c r="G79" s="19"/>
      <c r="H79" s="19"/>
      <c r="I79" s="19"/>
      <c r="J79" s="19"/>
      <c r="K79" s="19"/>
      <c r="L79" s="19"/>
      <c r="M79" s="19"/>
      <c r="N79" s="19"/>
      <c r="O79" s="19"/>
      <c r="P79" s="19"/>
      <c r="Q79" s="19"/>
      <c r="R79" s="19"/>
      <c r="S79" s="19"/>
      <c r="T79" s="20"/>
      <c r="U79" s="258">
        <f>'別紙様式2-2（４・５月分）'!K8</f>
        <v>0</v>
      </c>
      <c r="V79" s="26"/>
      <c r="W79" s="26"/>
      <c r="X79" s="26"/>
      <c r="Y79" s="259"/>
      <c r="Z79" s="294" t="s">
        <v>71</v>
      </c>
      <c r="AA79" s="105" t="s">
        <v>76</v>
      </c>
      <c r="AB79" s="156" t="str">
        <f>IF('別紙様式2-2（４・５月分）'!AU7="新規ベア加算なし","",IF(U80&gt;=U79,"○","×"))</f>
        <v/>
      </c>
      <c r="AC79" s="262"/>
      <c r="AD79" s="93"/>
      <c r="AE79" s="93"/>
      <c r="AF79" s="93"/>
      <c r="AG79" s="93"/>
      <c r="AH79" s="93"/>
      <c r="AI79" s="93"/>
      <c r="AJ79" s="93"/>
      <c r="AK79" s="93"/>
      <c r="AL79" s="93"/>
      <c r="AN79" s="291"/>
      <c r="AO79" s="291"/>
      <c r="AP79" s="291"/>
      <c r="AQ79" s="291"/>
      <c r="AR79" s="291"/>
      <c r="AS79" s="291"/>
      <c r="AT79" s="291"/>
      <c r="AU79" s="291"/>
      <c r="AV79" s="291"/>
      <c r="AW79" s="291"/>
      <c r="AX79" s="291"/>
      <c r="AY79" s="291"/>
      <c r="AZ79" s="291"/>
    </row>
    <row r="80" ht="19.5" customHeight="1">
      <c r="A80" s="93"/>
      <c r="B80" s="293"/>
      <c r="C80" s="295" t="s">
        <v>161</v>
      </c>
      <c r="D80" s="19"/>
      <c r="E80" s="19"/>
      <c r="F80" s="19"/>
      <c r="G80" s="19"/>
      <c r="H80" s="19"/>
      <c r="I80" s="19"/>
      <c r="J80" s="19"/>
      <c r="K80" s="19"/>
      <c r="L80" s="19"/>
      <c r="M80" s="19"/>
      <c r="N80" s="19"/>
      <c r="O80" s="19"/>
      <c r="P80" s="19"/>
      <c r="Q80" s="19"/>
      <c r="R80" s="19"/>
      <c r="S80" s="19"/>
      <c r="T80" s="20"/>
      <c r="U80" s="258">
        <f>U81+U86</f>
        <v>0</v>
      </c>
      <c r="V80" s="26"/>
      <c r="W80" s="26"/>
      <c r="X80" s="26"/>
      <c r="Y80" s="259"/>
      <c r="Z80" s="260" t="s">
        <v>71</v>
      </c>
      <c r="AA80" s="105" t="s">
        <v>76</v>
      </c>
      <c r="AB80" s="159"/>
      <c r="AC80" s="105"/>
      <c r="AD80" s="105"/>
      <c r="AE80" s="105"/>
      <c r="AF80" s="105"/>
      <c r="AG80" s="105"/>
      <c r="AH80" s="233"/>
      <c r="AI80" s="233"/>
      <c r="AJ80" s="233"/>
      <c r="AK80" s="233"/>
      <c r="AL80" s="233"/>
      <c r="AM80" s="296"/>
    </row>
    <row r="81" ht="9.75" customHeight="1">
      <c r="A81" s="93"/>
      <c r="B81" s="293"/>
      <c r="C81" s="297" t="s">
        <v>162</v>
      </c>
      <c r="D81" s="298"/>
      <c r="E81" s="299" t="s">
        <v>163</v>
      </c>
      <c r="F81" s="53"/>
      <c r="G81" s="53"/>
      <c r="H81" s="53"/>
      <c r="I81" s="53"/>
      <c r="J81" s="53"/>
      <c r="K81" s="53"/>
      <c r="L81" s="53"/>
      <c r="M81" s="53"/>
      <c r="N81" s="53"/>
      <c r="O81" s="53"/>
      <c r="P81" s="53"/>
      <c r="Q81" s="53"/>
      <c r="R81" s="53"/>
      <c r="S81" s="53"/>
      <c r="T81" s="184"/>
      <c r="U81" s="300"/>
      <c r="V81" s="164"/>
      <c r="W81" s="164"/>
      <c r="X81" s="164"/>
      <c r="Y81" s="165"/>
      <c r="Z81" s="301" t="s">
        <v>71</v>
      </c>
      <c r="AA81" s="302" t="s">
        <v>76</v>
      </c>
      <c r="AB81" s="93"/>
      <c r="AC81" s="269"/>
      <c r="AD81" s="303"/>
      <c r="AE81" s="303"/>
      <c r="AF81" s="269"/>
      <c r="AG81" s="93"/>
      <c r="AH81" s="233"/>
      <c r="AI81" s="93"/>
      <c r="AJ81" s="233"/>
      <c r="AK81" s="93"/>
      <c r="AL81" s="233"/>
      <c r="AM81" s="296"/>
    </row>
    <row r="82" ht="9.75" customHeight="1">
      <c r="A82" s="93"/>
      <c r="B82" s="293"/>
      <c r="C82" s="304"/>
      <c r="D82" s="59"/>
      <c r="E82" s="122"/>
      <c r="F82" s="123"/>
      <c r="G82" s="123"/>
      <c r="H82" s="123"/>
      <c r="I82" s="123"/>
      <c r="J82" s="123"/>
      <c r="K82" s="123"/>
      <c r="L82" s="123"/>
      <c r="M82" s="123"/>
      <c r="N82" s="123"/>
      <c r="O82" s="123"/>
      <c r="P82" s="123"/>
      <c r="Q82" s="123"/>
      <c r="R82" s="123"/>
      <c r="S82" s="123"/>
      <c r="T82" s="305"/>
      <c r="U82" s="167"/>
      <c r="V82" s="168"/>
      <c r="W82" s="168"/>
      <c r="X82" s="168"/>
      <c r="Y82" s="169"/>
      <c r="Z82" s="306"/>
      <c r="AA82" s="307"/>
      <c r="AB82" s="308" t="s">
        <v>120</v>
      </c>
      <c r="AC82" s="309">
        <f>IFERROR(U83/U81*100,0)</f>
        <v>0</v>
      </c>
      <c r="AD82" s="164"/>
      <c r="AE82" s="165"/>
      <c r="AF82" s="310" t="s">
        <v>149</v>
      </c>
      <c r="AG82" s="310" t="s">
        <v>121</v>
      </c>
      <c r="AH82" s="311" t="s">
        <v>76</v>
      </c>
      <c r="AI82" s="156" t="str">
        <f>IF('別紙様式2-2（４・５月分）'!AU7="新規ベア加算なし","",IF(U81=0,"",IF(AND(AC82&gt;=200/3,AC82&lt;=100),"○","×")))</f>
        <v/>
      </c>
      <c r="AJ82" s="233"/>
      <c r="AK82" s="93"/>
      <c r="AL82" s="233"/>
      <c r="AM82" s="312" t="s">
        <v>164</v>
      </c>
      <c r="AN82" s="164"/>
      <c r="AO82" s="164"/>
      <c r="AP82" s="164"/>
      <c r="AQ82" s="164"/>
      <c r="AR82" s="164"/>
      <c r="AS82" s="164"/>
      <c r="AT82" s="164"/>
      <c r="AU82" s="164"/>
      <c r="AV82" s="164"/>
      <c r="AW82" s="164"/>
      <c r="AX82" s="164"/>
      <c r="AY82" s="165"/>
    </row>
    <row r="83" ht="9.75" customHeight="1">
      <c r="A83" s="93"/>
      <c r="B83" s="293"/>
      <c r="C83" s="304"/>
      <c r="D83" s="59"/>
      <c r="E83" s="210"/>
      <c r="F83" s="313" t="s">
        <v>165</v>
      </c>
      <c r="G83" s="53"/>
      <c r="H83" s="53"/>
      <c r="I83" s="53"/>
      <c r="J83" s="53"/>
      <c r="K83" s="53"/>
      <c r="L83" s="53"/>
      <c r="M83" s="53"/>
      <c r="N83" s="53"/>
      <c r="O83" s="53"/>
      <c r="P83" s="53"/>
      <c r="Q83" s="53"/>
      <c r="R83" s="53"/>
      <c r="S83" s="53"/>
      <c r="T83" s="314"/>
      <c r="U83" s="315"/>
      <c r="V83" s="316"/>
      <c r="W83" s="316"/>
      <c r="X83" s="316"/>
      <c r="Y83" s="317"/>
      <c r="Z83" s="318" t="s">
        <v>71</v>
      </c>
      <c r="AA83" s="302" t="s">
        <v>76</v>
      </c>
      <c r="AB83" s="319"/>
      <c r="AC83" s="167"/>
      <c r="AD83" s="168"/>
      <c r="AE83" s="169"/>
      <c r="AF83" s="319"/>
      <c r="AG83" s="319"/>
      <c r="AH83" s="319"/>
      <c r="AI83" s="159"/>
      <c r="AJ83" s="233"/>
      <c r="AK83" s="93"/>
      <c r="AL83" s="233"/>
      <c r="AM83" s="167"/>
      <c r="AN83" s="168"/>
      <c r="AO83" s="168"/>
      <c r="AP83" s="168"/>
      <c r="AQ83" s="168"/>
      <c r="AR83" s="168"/>
      <c r="AS83" s="168"/>
      <c r="AT83" s="168"/>
      <c r="AU83" s="168"/>
      <c r="AV83" s="168"/>
      <c r="AW83" s="168"/>
      <c r="AX83" s="168"/>
      <c r="AY83" s="169"/>
    </row>
    <row r="84" ht="9.75" customHeight="1">
      <c r="A84" s="93"/>
      <c r="B84" s="293"/>
      <c r="C84" s="304"/>
      <c r="D84" s="59"/>
      <c r="E84" s="320"/>
      <c r="F84" s="60"/>
      <c r="T84" s="321"/>
      <c r="U84" s="167"/>
      <c r="V84" s="168"/>
      <c r="W84" s="168"/>
      <c r="X84" s="168"/>
      <c r="Y84" s="169"/>
      <c r="Z84" s="322"/>
      <c r="AA84" s="307"/>
      <c r="AB84" s="93"/>
      <c r="AC84" s="93"/>
      <c r="AD84" s="93"/>
      <c r="AE84" s="93"/>
      <c r="AF84" s="93"/>
      <c r="AG84" s="93"/>
      <c r="AH84" s="93"/>
      <c r="AI84" s="93"/>
      <c r="AJ84" s="233"/>
      <c r="AK84" s="233"/>
      <c r="AL84" s="233"/>
    </row>
    <row r="85" ht="15.0" customHeight="1">
      <c r="A85" s="93"/>
      <c r="B85" s="293"/>
      <c r="C85" s="323"/>
      <c r="D85" s="324"/>
      <c r="E85" s="325"/>
      <c r="F85" s="227"/>
      <c r="G85" s="49"/>
      <c r="H85" s="49"/>
      <c r="I85" s="49"/>
      <c r="J85" s="49"/>
      <c r="K85" s="49"/>
      <c r="L85" s="49"/>
      <c r="M85" s="49"/>
      <c r="N85" s="49"/>
      <c r="O85" s="49"/>
      <c r="P85" s="49"/>
      <c r="Q85" s="49"/>
      <c r="R85" s="49"/>
      <c r="S85" s="49"/>
      <c r="T85" s="326"/>
      <c r="U85" s="327" t="s">
        <v>120</v>
      </c>
      <c r="V85" s="328">
        <f>U83/2</f>
        <v>0</v>
      </c>
      <c r="W85" s="13"/>
      <c r="X85" s="329"/>
      <c r="Y85" s="330" t="s">
        <v>71</v>
      </c>
      <c r="Z85" s="283" t="s">
        <v>121</v>
      </c>
      <c r="AA85" s="331"/>
      <c r="AB85" s="276"/>
      <c r="AC85" s="276"/>
      <c r="AD85" s="277"/>
      <c r="AE85" s="332"/>
      <c r="AF85" s="98"/>
      <c r="AG85" s="269"/>
      <c r="AH85" s="93"/>
      <c r="AI85" s="136"/>
      <c r="AJ85" s="233"/>
      <c r="AK85" s="233"/>
      <c r="AL85" s="233"/>
      <c r="AM85" s="296"/>
    </row>
    <row r="86" ht="9.75" customHeight="1">
      <c r="A86" s="93"/>
      <c r="B86" s="293"/>
      <c r="C86" s="333" t="s">
        <v>166</v>
      </c>
      <c r="D86" s="54"/>
      <c r="E86" s="299" t="s">
        <v>167</v>
      </c>
      <c r="F86" s="53"/>
      <c r="G86" s="53"/>
      <c r="H86" s="53"/>
      <c r="I86" s="53"/>
      <c r="J86" s="53"/>
      <c r="K86" s="53"/>
      <c r="L86" s="53"/>
      <c r="M86" s="53"/>
      <c r="N86" s="53"/>
      <c r="O86" s="53"/>
      <c r="P86" s="53"/>
      <c r="Q86" s="53"/>
      <c r="R86" s="53"/>
      <c r="S86" s="53"/>
      <c r="T86" s="184"/>
      <c r="U86" s="300"/>
      <c r="V86" s="164"/>
      <c r="W86" s="164"/>
      <c r="X86" s="164"/>
      <c r="Y86" s="165"/>
      <c r="Z86" s="334" t="s">
        <v>71</v>
      </c>
      <c r="AA86" s="302" t="s">
        <v>76</v>
      </c>
      <c r="AB86" s="276"/>
      <c r="AC86" s="93"/>
      <c r="AD86" s="269"/>
      <c r="AE86" s="303"/>
      <c r="AF86" s="303"/>
      <c r="AG86" s="269"/>
      <c r="AH86" s="93"/>
      <c r="AI86" s="93"/>
      <c r="AJ86" s="233"/>
      <c r="AK86" s="233"/>
      <c r="AL86" s="233"/>
      <c r="AM86" s="296"/>
    </row>
    <row r="87" ht="9.75" customHeight="1">
      <c r="A87" s="93"/>
      <c r="B87" s="293"/>
      <c r="C87" s="304"/>
      <c r="D87" s="59"/>
      <c r="E87" s="122"/>
      <c r="F87" s="123"/>
      <c r="G87" s="123"/>
      <c r="H87" s="123"/>
      <c r="I87" s="123"/>
      <c r="J87" s="123"/>
      <c r="K87" s="123"/>
      <c r="L87" s="123"/>
      <c r="M87" s="123"/>
      <c r="N87" s="123"/>
      <c r="O87" s="123"/>
      <c r="P87" s="123"/>
      <c r="Q87" s="123"/>
      <c r="R87" s="123"/>
      <c r="S87" s="123"/>
      <c r="T87" s="305"/>
      <c r="U87" s="167"/>
      <c r="V87" s="168"/>
      <c r="W87" s="168"/>
      <c r="X87" s="168"/>
      <c r="Y87" s="169"/>
      <c r="Z87" s="306"/>
      <c r="AA87" s="307"/>
      <c r="AB87" s="308" t="s">
        <v>120</v>
      </c>
      <c r="AC87" s="309">
        <f>IFERROR(U88/U86*100,0)</f>
        <v>0</v>
      </c>
      <c r="AD87" s="164"/>
      <c r="AE87" s="165"/>
      <c r="AF87" s="310" t="s">
        <v>149</v>
      </c>
      <c r="AG87" s="310" t="s">
        <v>121</v>
      </c>
      <c r="AH87" s="311" t="s">
        <v>76</v>
      </c>
      <c r="AI87" s="156" t="str">
        <f>IF('別紙様式2-2（４・５月分）'!AU7="新規ベア加算なし","",IF(U86=0,"",IF(AND(AC87&gt;=200/3,AC87&lt;=100),"○","×")))</f>
        <v/>
      </c>
      <c r="AJ87" s="233"/>
      <c r="AK87" s="233"/>
      <c r="AL87" s="233"/>
      <c r="AM87" s="312" t="s">
        <v>168</v>
      </c>
      <c r="AN87" s="164"/>
      <c r="AO87" s="164"/>
      <c r="AP87" s="164"/>
      <c r="AQ87" s="164"/>
      <c r="AR87" s="164"/>
      <c r="AS87" s="164"/>
      <c r="AT87" s="164"/>
      <c r="AU87" s="164"/>
      <c r="AV87" s="164"/>
      <c r="AW87" s="164"/>
      <c r="AX87" s="164"/>
      <c r="AY87" s="165"/>
    </row>
    <row r="88" ht="9.75" customHeight="1">
      <c r="A88" s="93"/>
      <c r="B88" s="293"/>
      <c r="C88" s="304"/>
      <c r="D88" s="59"/>
      <c r="E88" s="335"/>
      <c r="F88" s="313" t="s">
        <v>165</v>
      </c>
      <c r="G88" s="53"/>
      <c r="H88" s="53"/>
      <c r="I88" s="53"/>
      <c r="J88" s="53"/>
      <c r="K88" s="53"/>
      <c r="L88" s="53"/>
      <c r="M88" s="53"/>
      <c r="N88" s="53"/>
      <c r="O88" s="53"/>
      <c r="P88" s="53"/>
      <c r="Q88" s="53"/>
      <c r="R88" s="53"/>
      <c r="S88" s="53"/>
      <c r="T88" s="314"/>
      <c r="U88" s="315"/>
      <c r="V88" s="316"/>
      <c r="W88" s="316"/>
      <c r="X88" s="316"/>
      <c r="Y88" s="317"/>
      <c r="Z88" s="336" t="s">
        <v>71</v>
      </c>
      <c r="AA88" s="302" t="s">
        <v>76</v>
      </c>
      <c r="AB88" s="319"/>
      <c r="AC88" s="167"/>
      <c r="AD88" s="168"/>
      <c r="AE88" s="169"/>
      <c r="AF88" s="319"/>
      <c r="AG88" s="319"/>
      <c r="AH88" s="319"/>
      <c r="AI88" s="159"/>
      <c r="AJ88" s="233"/>
      <c r="AK88" s="233"/>
      <c r="AL88" s="233"/>
      <c r="AM88" s="167"/>
      <c r="AN88" s="168"/>
      <c r="AO88" s="168"/>
      <c r="AP88" s="168"/>
      <c r="AQ88" s="168"/>
      <c r="AR88" s="168"/>
      <c r="AS88" s="168"/>
      <c r="AT88" s="168"/>
      <c r="AU88" s="168"/>
      <c r="AV88" s="168"/>
      <c r="AW88" s="168"/>
      <c r="AX88" s="168"/>
      <c r="AY88" s="169"/>
    </row>
    <row r="89" ht="9.75" customHeight="1">
      <c r="A89" s="93"/>
      <c r="B89" s="293"/>
      <c r="C89" s="304"/>
      <c r="D89" s="59"/>
      <c r="E89" s="337"/>
      <c r="F89" s="60"/>
      <c r="T89" s="321"/>
      <c r="U89" s="167"/>
      <c r="V89" s="168"/>
      <c r="W89" s="168"/>
      <c r="X89" s="168"/>
      <c r="Y89" s="169"/>
      <c r="Z89" s="322"/>
      <c r="AA89" s="307"/>
      <c r="AB89" s="93"/>
      <c r="AC89" s="93"/>
      <c r="AD89" s="93"/>
      <c r="AE89" s="93"/>
      <c r="AF89" s="93"/>
      <c r="AG89" s="93"/>
      <c r="AH89" s="93"/>
      <c r="AI89" s="93"/>
      <c r="AJ89" s="233"/>
      <c r="AK89" s="233"/>
      <c r="AL89" s="233"/>
    </row>
    <row r="90" ht="16.5" customHeight="1">
      <c r="A90" s="93"/>
      <c r="B90" s="293"/>
      <c r="C90" s="323"/>
      <c r="D90" s="324"/>
      <c r="E90" s="338"/>
      <c r="F90" s="227"/>
      <c r="G90" s="49"/>
      <c r="H90" s="49"/>
      <c r="I90" s="49"/>
      <c r="J90" s="49"/>
      <c r="K90" s="49"/>
      <c r="L90" s="49"/>
      <c r="M90" s="49"/>
      <c r="N90" s="49"/>
      <c r="O90" s="49"/>
      <c r="P90" s="49"/>
      <c r="Q90" s="49"/>
      <c r="R90" s="49"/>
      <c r="S90" s="49"/>
      <c r="T90" s="326"/>
      <c r="U90" s="280" t="s">
        <v>120</v>
      </c>
      <c r="V90" s="281">
        <f>U88/2</f>
        <v>0</v>
      </c>
      <c r="W90" s="22"/>
      <c r="X90" s="187"/>
      <c r="Y90" s="282" t="s">
        <v>71</v>
      </c>
      <c r="Z90" s="339" t="s">
        <v>121</v>
      </c>
      <c r="AA90" s="331"/>
      <c r="AB90" s="276"/>
      <c r="AC90" s="277"/>
      <c r="AD90" s="332"/>
      <c r="AE90" s="98"/>
      <c r="AF90" s="269"/>
      <c r="AG90" s="93"/>
      <c r="AH90" s="93"/>
      <c r="AI90" s="340"/>
      <c r="AJ90" s="233"/>
      <c r="AK90" s="233"/>
      <c r="AL90" s="233"/>
      <c r="AM90" s="296"/>
    </row>
    <row r="91" ht="6.75" customHeight="1">
      <c r="A91" s="93"/>
      <c r="B91" s="243" t="s">
        <v>169</v>
      </c>
      <c r="C91" s="243"/>
      <c r="D91" s="243"/>
      <c r="E91" s="243"/>
      <c r="F91" s="233"/>
      <c r="G91" s="234"/>
      <c r="H91" s="234"/>
      <c r="I91" s="234"/>
      <c r="J91" s="234"/>
      <c r="K91" s="234"/>
      <c r="L91" s="234"/>
      <c r="M91" s="175"/>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105"/>
      <c r="AM91" s="110"/>
      <c r="AR91" s="177"/>
    </row>
    <row r="92" ht="21.0" customHeight="1">
      <c r="A92" s="341"/>
      <c r="B92" s="180" t="s">
        <v>170</v>
      </c>
      <c r="AL92" s="341"/>
      <c r="AM92" s="342"/>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row>
    <row r="93" ht="13.5" customHeight="1">
      <c r="A93" s="105"/>
      <c r="B93" s="253" t="s">
        <v>171</v>
      </c>
      <c r="C93" s="172"/>
      <c r="D93" s="172"/>
      <c r="E93" s="172"/>
      <c r="F93" s="172"/>
      <c r="G93" s="172"/>
      <c r="H93" s="172"/>
      <c r="I93" s="172"/>
      <c r="J93" s="172"/>
      <c r="K93" s="172"/>
      <c r="L93" s="172"/>
      <c r="M93" s="172"/>
      <c r="N93" s="172"/>
      <c r="O93" s="172"/>
      <c r="P93" s="172"/>
      <c r="Q93" s="172"/>
      <c r="R93" s="343" t="s">
        <v>154</v>
      </c>
      <c r="S93" s="344" t="s">
        <v>172</v>
      </c>
      <c r="T93" s="105"/>
      <c r="U93" s="172"/>
      <c r="V93" s="172"/>
      <c r="W93" s="172"/>
      <c r="X93" s="172"/>
      <c r="Y93" s="172"/>
      <c r="Z93" s="172"/>
      <c r="AA93" s="172"/>
      <c r="AB93" s="172"/>
      <c r="AC93" s="172"/>
      <c r="AD93" s="172"/>
      <c r="AE93" s="172"/>
      <c r="AF93" s="172"/>
      <c r="AG93" s="172"/>
      <c r="AH93" s="172"/>
      <c r="AI93" s="345" t="str">
        <f>IF(OR('別紙様式2-2（４・５月分）'!AQ8="処遇加算Ⅰ・Ⅱあり",'別紙様式2-3（６月以降分）'!BB6="旧処遇加算Ⅰ・Ⅱ相当あり"),"該当","")</f>
        <v>該当</v>
      </c>
      <c r="AJ93" s="13"/>
      <c r="AK93" s="14"/>
      <c r="AL93" s="105"/>
      <c r="AN93" s="110"/>
      <c r="AO93" s="110"/>
      <c r="AP93" s="110"/>
      <c r="AQ93" s="110"/>
      <c r="AR93" s="110"/>
      <c r="AS93" s="110"/>
      <c r="AT93" s="110"/>
      <c r="AU93" s="110"/>
      <c r="AV93" s="110"/>
      <c r="AW93" s="110"/>
      <c r="AX93" s="110"/>
      <c r="AY93" s="110"/>
      <c r="AZ93" s="110"/>
      <c r="BA93" s="110"/>
      <c r="BB93" s="110"/>
      <c r="BC93" s="110"/>
      <c r="BD93" s="110"/>
      <c r="BE93" s="110"/>
      <c r="BF93" s="110"/>
      <c r="BG93" s="110"/>
      <c r="BH93" s="110"/>
      <c r="BI93" s="110"/>
      <c r="BJ93" s="110"/>
      <c r="BK93" s="110"/>
      <c r="BL93" s="110"/>
      <c r="BM93" s="110"/>
      <c r="BN93" s="110"/>
      <c r="BO93" s="110"/>
    </row>
    <row r="94" ht="2.25" customHeight="1">
      <c r="A94" s="105"/>
      <c r="B94" s="105"/>
      <c r="C94" s="105"/>
      <c r="D94" s="346"/>
      <c r="E94" s="346"/>
      <c r="F94" s="346"/>
      <c r="G94" s="346"/>
      <c r="H94" s="346"/>
      <c r="I94" s="346"/>
      <c r="J94" s="346"/>
      <c r="K94" s="346"/>
      <c r="L94" s="346"/>
      <c r="M94" s="346"/>
      <c r="N94" s="346"/>
      <c r="O94" s="346"/>
      <c r="P94" s="346"/>
      <c r="Q94" s="346"/>
      <c r="R94" s="347"/>
      <c r="S94" s="347"/>
      <c r="T94" s="347"/>
      <c r="U94" s="346"/>
      <c r="V94" s="346"/>
      <c r="W94" s="346"/>
      <c r="X94" s="346"/>
      <c r="Y94" s="346"/>
      <c r="Z94" s="346"/>
      <c r="AA94" s="346"/>
      <c r="AB94" s="346"/>
      <c r="AC94" s="346"/>
      <c r="AD94" s="346"/>
      <c r="AE94" s="346"/>
      <c r="AF94" s="346"/>
      <c r="AG94" s="346"/>
      <c r="AH94" s="346"/>
      <c r="AI94" s="346"/>
      <c r="AJ94" s="346"/>
      <c r="AK94" s="346"/>
      <c r="AL94" s="105"/>
      <c r="AN94" s="110"/>
      <c r="AO94" s="110"/>
      <c r="AP94" s="110"/>
      <c r="AQ94" s="110"/>
      <c r="AR94" s="110"/>
      <c r="AS94" s="110"/>
      <c r="AT94" s="110"/>
      <c r="AU94" s="110"/>
      <c r="AV94" s="110"/>
      <c r="AW94" s="110"/>
      <c r="AX94" s="110"/>
      <c r="AY94" s="110"/>
      <c r="AZ94" s="110"/>
      <c r="BA94" s="110"/>
      <c r="BB94" s="110"/>
      <c r="BC94" s="110"/>
      <c r="BD94" s="110"/>
      <c r="BE94" s="110"/>
      <c r="BF94" s="110"/>
      <c r="BG94" s="110"/>
      <c r="BH94" s="110"/>
      <c r="BI94" s="110"/>
      <c r="BJ94" s="110"/>
      <c r="BK94" s="110"/>
      <c r="BL94" s="110"/>
      <c r="BM94" s="110"/>
      <c r="BN94" s="110"/>
      <c r="BO94" s="110"/>
    </row>
    <row r="95" ht="13.5" customHeight="1">
      <c r="A95" s="105"/>
      <c r="B95" s="253" t="s">
        <v>173</v>
      </c>
      <c r="C95" s="348"/>
      <c r="D95" s="348"/>
      <c r="E95" s="348"/>
      <c r="F95" s="348"/>
      <c r="G95" s="348"/>
      <c r="H95" s="348"/>
      <c r="I95" s="348"/>
      <c r="J95" s="348"/>
      <c r="K95" s="348"/>
      <c r="L95" s="348"/>
      <c r="M95" s="348"/>
      <c r="N95" s="348"/>
      <c r="O95" s="348"/>
      <c r="P95" s="348"/>
      <c r="Q95" s="348"/>
      <c r="R95" s="343" t="s">
        <v>154</v>
      </c>
      <c r="S95" s="344" t="s">
        <v>174</v>
      </c>
      <c r="T95" s="105"/>
      <c r="U95" s="348"/>
      <c r="V95" s="348"/>
      <c r="W95" s="348"/>
      <c r="X95" s="348"/>
      <c r="Y95" s="348"/>
      <c r="Z95" s="348"/>
      <c r="AA95" s="348"/>
      <c r="AB95" s="348"/>
      <c r="AC95" s="348"/>
      <c r="AD95" s="348"/>
      <c r="AE95" s="348"/>
      <c r="AF95" s="348"/>
      <c r="AG95" s="348"/>
      <c r="AH95" s="348"/>
      <c r="AI95" s="345" t="str">
        <f>IF(AND('別紙様式2-2（４・５月分）'!AQ8="処遇加算Ⅰ・Ⅱなし",'別紙様式2-3（６月以降分）'!BB6="旧処遇加算Ⅰ・Ⅱ相当なし"),"該当","")</f>
        <v/>
      </c>
      <c r="AJ95" s="13"/>
      <c r="AK95" s="14"/>
      <c r="AL95" s="105"/>
      <c r="AN95" s="110"/>
      <c r="AO95" s="110"/>
      <c r="AP95" s="110"/>
      <c r="AQ95" s="110"/>
      <c r="AR95" s="110"/>
      <c r="AS95" s="110"/>
      <c r="AT95" s="110"/>
      <c r="AU95" s="110"/>
      <c r="AV95" s="110"/>
      <c r="AW95" s="110"/>
      <c r="AX95" s="110"/>
      <c r="AY95" s="110"/>
      <c r="AZ95" s="110"/>
      <c r="BA95" s="110"/>
      <c r="BB95" s="110"/>
      <c r="BC95" s="110"/>
      <c r="BD95" s="110"/>
      <c r="BE95" s="110"/>
      <c r="BF95" s="110"/>
      <c r="BG95" s="110"/>
      <c r="BH95" s="110"/>
      <c r="BI95" s="110"/>
      <c r="BJ95" s="110"/>
      <c r="BK95" s="110"/>
      <c r="BL95" s="110"/>
      <c r="BM95" s="110"/>
      <c r="BN95" s="110"/>
      <c r="BO95" s="110"/>
    </row>
    <row r="96" ht="5.25" customHeight="1">
      <c r="A96" s="105"/>
      <c r="B96" s="292"/>
      <c r="C96" s="289"/>
      <c r="D96" s="289"/>
      <c r="E96" s="289"/>
      <c r="F96" s="289"/>
      <c r="G96" s="289"/>
      <c r="H96" s="289"/>
      <c r="I96" s="289"/>
      <c r="J96" s="289"/>
      <c r="K96" s="289"/>
      <c r="L96" s="289"/>
      <c r="M96" s="289"/>
      <c r="N96" s="289"/>
      <c r="O96" s="289"/>
      <c r="P96" s="289"/>
      <c r="Q96" s="289"/>
      <c r="R96" s="289"/>
      <c r="S96" s="289"/>
      <c r="T96" s="289"/>
      <c r="U96" s="289"/>
      <c r="V96" s="289"/>
      <c r="W96" s="289"/>
      <c r="X96" s="289"/>
      <c r="Y96" s="289"/>
      <c r="Z96" s="289"/>
      <c r="AA96" s="105"/>
      <c r="AB96" s="289"/>
      <c r="AC96" s="289"/>
      <c r="AD96" s="289"/>
      <c r="AE96" s="289"/>
      <c r="AF96" s="289"/>
      <c r="AG96" s="289"/>
      <c r="AH96" s="289"/>
      <c r="AI96" s="289"/>
      <c r="AJ96" s="289"/>
      <c r="AK96" s="289"/>
      <c r="AL96" s="105"/>
      <c r="AN96" s="110"/>
      <c r="AO96" s="110"/>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c r="BM96" s="110"/>
      <c r="BN96" s="110"/>
      <c r="BO96" s="110"/>
    </row>
    <row r="97" ht="12.75" customHeight="1">
      <c r="A97" s="172"/>
      <c r="B97" s="172"/>
      <c r="C97" s="349" t="s">
        <v>175</v>
      </c>
      <c r="D97" s="97"/>
      <c r="E97" s="97"/>
      <c r="F97" s="97"/>
      <c r="G97" s="97"/>
      <c r="H97" s="97"/>
      <c r="I97" s="97"/>
      <c r="J97" s="97"/>
      <c r="K97" s="97"/>
      <c r="L97" s="97"/>
      <c r="M97" s="97"/>
      <c r="N97" s="97"/>
      <c r="O97" s="97"/>
      <c r="P97" s="97"/>
      <c r="Q97" s="97"/>
      <c r="R97" s="97"/>
      <c r="S97" s="97"/>
      <c r="T97" s="98"/>
      <c r="U97" s="172"/>
      <c r="V97" s="172"/>
      <c r="W97" s="172"/>
      <c r="X97" s="172"/>
      <c r="Y97" s="172"/>
      <c r="Z97" s="172"/>
      <c r="AA97" s="172"/>
      <c r="AB97" s="172"/>
      <c r="AC97" s="172"/>
      <c r="AD97" s="255"/>
      <c r="AE97" s="255"/>
      <c r="AF97" s="255"/>
      <c r="AG97" s="255"/>
      <c r="AH97" s="255"/>
      <c r="AI97" s="255"/>
      <c r="AJ97" s="255"/>
      <c r="AK97" s="255"/>
      <c r="AL97" s="172"/>
      <c r="AM97" s="350"/>
      <c r="AN97" s="285"/>
      <c r="AO97" s="285"/>
      <c r="AP97" s="285"/>
      <c r="AQ97" s="285"/>
      <c r="AR97" s="285"/>
      <c r="AS97" s="285"/>
      <c r="AT97" s="285"/>
      <c r="AU97" s="285"/>
      <c r="AV97" s="285"/>
      <c r="AW97" s="285"/>
      <c r="AX97" s="285"/>
      <c r="AY97" s="285"/>
      <c r="AZ97" s="285"/>
      <c r="BA97" s="285"/>
      <c r="BB97" s="285"/>
      <c r="BC97" s="285"/>
      <c r="BD97" s="285"/>
      <c r="BE97" s="285"/>
      <c r="BF97" s="285"/>
      <c r="BG97" s="285"/>
      <c r="BH97" s="285"/>
      <c r="BI97" s="285"/>
      <c r="BJ97" s="285"/>
      <c r="BK97" s="285"/>
      <c r="BL97" s="285"/>
      <c r="BM97" s="285"/>
      <c r="BN97" s="285"/>
      <c r="BO97" s="285"/>
    </row>
    <row r="98" ht="18.0" customHeight="1">
      <c r="A98" s="105"/>
      <c r="B98" s="105"/>
      <c r="C98" s="351"/>
      <c r="D98" s="14"/>
      <c r="E98" s="203" t="s">
        <v>176</v>
      </c>
      <c r="F98" s="19"/>
      <c r="G98" s="19"/>
      <c r="H98" s="19"/>
      <c r="I98" s="19"/>
      <c r="J98" s="19"/>
      <c r="K98" s="19"/>
      <c r="L98" s="19"/>
      <c r="M98" s="19"/>
      <c r="N98" s="19"/>
      <c r="O98" s="19"/>
      <c r="P98" s="19"/>
      <c r="Q98" s="19"/>
      <c r="R98" s="20"/>
      <c r="S98" s="352" t="s">
        <v>76</v>
      </c>
      <c r="T98" s="263" t="str">
        <f>IFERROR(IF(AM99=TRUE,"○",IF(AND(AI95="該当",OR(AM107=TRUE,AM108=TRUE)),"","×")),"")</f>
        <v>○</v>
      </c>
      <c r="U98" s="105"/>
      <c r="V98" s="200"/>
      <c r="W98" s="200"/>
      <c r="X98" s="200"/>
      <c r="Y98" s="200"/>
      <c r="Z98" s="200"/>
      <c r="AA98" s="200"/>
      <c r="AB98" s="200"/>
      <c r="AC98" s="200"/>
      <c r="AD98" s="200"/>
      <c r="AE98" s="200"/>
      <c r="AF98" s="200"/>
      <c r="AG98" s="200"/>
      <c r="AH98" s="200"/>
      <c r="AI98" s="200"/>
      <c r="AJ98" s="200"/>
      <c r="AK98" s="200"/>
      <c r="AL98" s="172"/>
      <c r="AM98" s="219" t="s">
        <v>129</v>
      </c>
      <c r="AN98" s="110"/>
      <c r="AO98" s="110"/>
      <c r="AP98" s="110"/>
      <c r="AQ98" s="110"/>
      <c r="AR98" s="110"/>
      <c r="AS98" s="110"/>
      <c r="AT98" s="110"/>
      <c r="AU98" s="110"/>
      <c r="AV98" s="110"/>
      <c r="AW98" s="110"/>
      <c r="AX98" s="110"/>
      <c r="AY98" s="110"/>
      <c r="AZ98" s="110"/>
      <c r="BA98" s="110"/>
      <c r="BB98" s="110"/>
      <c r="BC98" s="110"/>
      <c r="BD98" s="110"/>
      <c r="BE98" s="110"/>
      <c r="BF98" s="110"/>
      <c r="BG98" s="110"/>
      <c r="BH98" s="110"/>
      <c r="BI98" s="110"/>
      <c r="BJ98" s="110"/>
      <c r="BK98" s="110"/>
      <c r="BL98" s="110"/>
      <c r="BM98" s="110"/>
      <c r="BN98" s="110"/>
      <c r="BO98" s="110"/>
    </row>
    <row r="99" ht="16.5" customHeight="1">
      <c r="A99" s="105"/>
      <c r="B99" s="353"/>
      <c r="C99" s="354" t="s">
        <v>177</v>
      </c>
      <c r="D99" s="355" t="s">
        <v>178</v>
      </c>
      <c r="E99" s="210"/>
      <c r="F99" s="210"/>
      <c r="G99" s="210"/>
      <c r="H99" s="210"/>
      <c r="I99" s="210"/>
      <c r="J99" s="210"/>
      <c r="K99" s="210"/>
      <c r="L99" s="210"/>
      <c r="M99" s="210"/>
      <c r="N99" s="210"/>
      <c r="O99" s="210"/>
      <c r="P99" s="210"/>
      <c r="Q99" s="210"/>
      <c r="R99" s="210"/>
      <c r="S99" s="355"/>
      <c r="T99" s="355"/>
      <c r="U99" s="355"/>
      <c r="V99" s="210"/>
      <c r="W99" s="210"/>
      <c r="X99" s="210"/>
      <c r="Y99" s="210"/>
      <c r="Z99" s="356"/>
      <c r="AA99" s="356"/>
      <c r="AB99" s="356"/>
      <c r="AC99" s="356"/>
      <c r="AD99" s="105"/>
      <c r="AE99" s="105"/>
      <c r="AF99" s="105"/>
      <c r="AG99" s="105"/>
      <c r="AH99" s="172"/>
      <c r="AI99" s="172"/>
      <c r="AJ99" s="172"/>
      <c r="AK99" s="357"/>
      <c r="AL99" s="250"/>
      <c r="AM99" s="176" t="b">
        <v>1</v>
      </c>
      <c r="AN99" s="220" t="s">
        <v>156</v>
      </c>
      <c r="AO99" s="222"/>
      <c r="AP99" s="221"/>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row>
    <row r="100" ht="16.5" customHeight="1">
      <c r="A100" s="105"/>
      <c r="B100" s="353"/>
      <c r="C100" s="358" t="s">
        <v>179</v>
      </c>
      <c r="D100" s="359" t="s">
        <v>180</v>
      </c>
      <c r="E100" s="359"/>
      <c r="F100" s="359"/>
      <c r="G100" s="359"/>
      <c r="H100" s="359"/>
      <c r="I100" s="359"/>
      <c r="J100" s="359"/>
      <c r="K100" s="359"/>
      <c r="L100" s="359"/>
      <c r="M100" s="359"/>
      <c r="N100" s="359"/>
      <c r="O100" s="359"/>
      <c r="P100" s="359"/>
      <c r="Q100" s="359"/>
      <c r="R100" s="359"/>
      <c r="S100" s="359"/>
      <c r="T100" s="359"/>
      <c r="U100" s="359"/>
      <c r="V100" s="359"/>
      <c r="W100" s="359"/>
      <c r="X100" s="359"/>
      <c r="Y100" s="359"/>
      <c r="Z100" s="360"/>
      <c r="AA100" s="360"/>
      <c r="AB100" s="360"/>
      <c r="AC100" s="360"/>
      <c r="AD100" s="361"/>
      <c r="AE100" s="361"/>
      <c r="AF100" s="361"/>
      <c r="AG100" s="361"/>
      <c r="AH100" s="362"/>
      <c r="AI100" s="362"/>
      <c r="AJ100" s="362"/>
      <c r="AK100" s="363"/>
      <c r="AL100" s="250"/>
      <c r="AM100" s="176" t="b">
        <v>0</v>
      </c>
      <c r="AN100" s="220" t="s">
        <v>181</v>
      </c>
      <c r="AO100" s="222"/>
      <c r="AP100" s="221"/>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BM100" s="110"/>
      <c r="BN100" s="110"/>
      <c r="BO100" s="110"/>
    </row>
    <row r="101" ht="16.5" customHeight="1">
      <c r="A101" s="105"/>
      <c r="B101" s="353"/>
      <c r="C101" s="364" t="s">
        <v>182</v>
      </c>
      <c r="D101" s="365" t="s">
        <v>183</v>
      </c>
      <c r="E101" s="366"/>
      <c r="F101" s="366"/>
      <c r="G101" s="366"/>
      <c r="H101" s="366"/>
      <c r="I101" s="366"/>
      <c r="J101" s="366"/>
      <c r="K101" s="366"/>
      <c r="L101" s="366"/>
      <c r="M101" s="366"/>
      <c r="N101" s="366"/>
      <c r="O101" s="366"/>
      <c r="P101" s="366"/>
      <c r="Q101" s="366"/>
      <c r="R101" s="366"/>
      <c r="S101" s="366"/>
      <c r="T101" s="366"/>
      <c r="U101" s="366"/>
      <c r="V101" s="366"/>
      <c r="W101" s="366"/>
      <c r="X101" s="366"/>
      <c r="Y101" s="366"/>
      <c r="Z101" s="367"/>
      <c r="AA101" s="367"/>
      <c r="AB101" s="367"/>
      <c r="AC101" s="367"/>
      <c r="AD101" s="200"/>
      <c r="AE101" s="200"/>
      <c r="AF101" s="200"/>
      <c r="AG101" s="200"/>
      <c r="AH101" s="368"/>
      <c r="AI101" s="368"/>
      <c r="AJ101" s="368"/>
      <c r="AK101" s="369"/>
      <c r="AL101" s="250"/>
      <c r="AM101" s="37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0"/>
    </row>
    <row r="102" ht="6.75" customHeight="1">
      <c r="A102" s="105"/>
      <c r="B102" s="353"/>
      <c r="C102" s="215"/>
      <c r="D102" s="210"/>
      <c r="E102" s="243"/>
      <c r="F102" s="243"/>
      <c r="G102" s="243"/>
      <c r="H102" s="243"/>
      <c r="I102" s="243"/>
      <c r="J102" s="243"/>
      <c r="K102" s="243"/>
      <c r="L102" s="243"/>
      <c r="M102" s="243"/>
      <c r="N102" s="243"/>
      <c r="O102" s="243"/>
      <c r="P102" s="243"/>
      <c r="Q102" s="243"/>
      <c r="R102" s="243"/>
      <c r="S102" s="243"/>
      <c r="T102" s="243"/>
      <c r="U102" s="243"/>
      <c r="V102" s="243"/>
      <c r="W102" s="243"/>
      <c r="X102" s="243"/>
      <c r="Y102" s="243"/>
      <c r="Z102" s="356"/>
      <c r="AA102" s="356"/>
      <c r="AB102" s="356"/>
      <c r="AC102" s="356"/>
      <c r="AD102" s="105"/>
      <c r="AE102" s="105"/>
      <c r="AF102" s="105"/>
      <c r="AG102" s="105"/>
      <c r="AH102" s="172"/>
      <c r="AI102" s="172"/>
      <c r="AJ102" s="172"/>
      <c r="AK102" s="172"/>
      <c r="AL102" s="250"/>
      <c r="AM102" s="37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110"/>
      <c r="BN102" s="110"/>
      <c r="BO102" s="110"/>
    </row>
    <row r="103" ht="26.25" customHeight="1">
      <c r="A103" s="105"/>
      <c r="B103" s="353"/>
      <c r="C103" s="371" t="s">
        <v>184</v>
      </c>
      <c r="D103" s="97"/>
      <c r="E103" s="97"/>
      <c r="F103" s="97"/>
      <c r="G103" s="97"/>
      <c r="H103" s="97"/>
      <c r="I103" s="97"/>
      <c r="J103" s="97"/>
      <c r="K103" s="98"/>
      <c r="L103" s="243"/>
      <c r="M103" s="351"/>
      <c r="N103" s="14"/>
      <c r="O103" s="372" t="s">
        <v>185</v>
      </c>
      <c r="P103" s="19"/>
      <c r="Q103" s="19"/>
      <c r="R103" s="19"/>
      <c r="S103" s="19"/>
      <c r="T103" s="19"/>
      <c r="U103" s="19"/>
      <c r="V103" s="19"/>
      <c r="W103" s="19"/>
      <c r="X103" s="19"/>
      <c r="Y103" s="19"/>
      <c r="Z103" s="19"/>
      <c r="AA103" s="19"/>
      <c r="AB103" s="19"/>
      <c r="AC103" s="19"/>
      <c r="AD103" s="19"/>
      <c r="AE103" s="19"/>
      <c r="AF103" s="19"/>
      <c r="AG103" s="19"/>
      <c r="AH103" s="19"/>
      <c r="AI103" s="19"/>
      <c r="AJ103" s="20"/>
      <c r="AK103" s="151" t="str">
        <f>IF(T98="○","",(IF(AM100=TRUE,"○","×")))</f>
        <v/>
      </c>
      <c r="AL103" s="105"/>
      <c r="AM103" s="373" t="s">
        <v>186</v>
      </c>
      <c r="AN103" s="13"/>
      <c r="AO103" s="13"/>
      <c r="AP103" s="13"/>
      <c r="AQ103" s="13"/>
      <c r="AR103" s="13"/>
      <c r="AS103" s="13"/>
      <c r="AT103" s="13"/>
      <c r="AU103" s="13"/>
      <c r="AV103" s="13"/>
      <c r="AW103" s="13"/>
      <c r="AX103" s="13"/>
      <c r="AY103" s="14"/>
      <c r="AZ103" s="110"/>
      <c r="BA103" s="110"/>
      <c r="BB103" s="110"/>
      <c r="BC103" s="110"/>
      <c r="BD103" s="110"/>
      <c r="BE103" s="110"/>
      <c r="BF103" s="110"/>
      <c r="BG103" s="110"/>
      <c r="BH103" s="110"/>
      <c r="BI103" s="110"/>
      <c r="BJ103" s="110"/>
      <c r="BK103" s="110"/>
      <c r="BL103" s="110"/>
      <c r="BM103" s="110"/>
      <c r="BN103" s="110"/>
      <c r="BO103" s="110"/>
    </row>
    <row r="104" ht="8.25" customHeight="1">
      <c r="A104" s="105"/>
      <c r="B104" s="353"/>
      <c r="C104" s="233"/>
      <c r="D104" s="210"/>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356"/>
      <c r="AA104" s="356"/>
      <c r="AB104" s="356"/>
      <c r="AC104" s="356"/>
      <c r="AD104" s="105"/>
      <c r="AE104" s="105"/>
      <c r="AF104" s="105"/>
      <c r="AG104" s="105"/>
      <c r="AH104" s="172"/>
      <c r="AI104" s="172"/>
      <c r="AJ104" s="172"/>
      <c r="AK104" s="172"/>
      <c r="AL104" s="250"/>
      <c r="AM104" s="37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c r="BM104" s="110"/>
      <c r="BN104" s="110"/>
      <c r="BO104" s="110"/>
    </row>
    <row r="105" ht="16.5" customHeight="1">
      <c r="A105" s="105"/>
      <c r="B105" s="105"/>
      <c r="C105" s="349" t="s">
        <v>187</v>
      </c>
      <c r="D105" s="97"/>
      <c r="E105" s="97"/>
      <c r="F105" s="97"/>
      <c r="G105" s="97"/>
      <c r="H105" s="97"/>
      <c r="I105" s="97"/>
      <c r="J105" s="97"/>
      <c r="K105" s="97"/>
      <c r="L105" s="97"/>
      <c r="M105" s="97"/>
      <c r="N105" s="97"/>
      <c r="O105" s="97"/>
      <c r="P105" s="97"/>
      <c r="Q105" s="97"/>
      <c r="R105" s="98"/>
      <c r="S105" s="374"/>
      <c r="T105" s="374"/>
      <c r="U105" s="374"/>
      <c r="V105" s="374"/>
      <c r="W105" s="374"/>
      <c r="X105" s="374"/>
      <c r="Y105" s="243"/>
      <c r="Z105" s="374"/>
      <c r="AA105" s="374"/>
      <c r="AB105" s="374"/>
      <c r="AC105" s="374"/>
      <c r="AD105" s="374"/>
      <c r="AE105" s="374"/>
      <c r="AF105" s="374"/>
      <c r="AG105" s="374"/>
      <c r="AH105" s="374"/>
      <c r="AI105" s="374"/>
      <c r="AJ105" s="374"/>
      <c r="AK105" s="374"/>
      <c r="AL105" s="374"/>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c r="BM105" s="110"/>
      <c r="BN105" s="110"/>
      <c r="BO105" s="110"/>
    </row>
    <row r="106" ht="16.5" customHeight="1">
      <c r="A106" s="105"/>
      <c r="B106" s="375"/>
      <c r="C106" s="351"/>
      <c r="D106" s="14"/>
      <c r="E106" s="203" t="s">
        <v>188</v>
      </c>
      <c r="F106" s="19"/>
      <c r="G106" s="19"/>
      <c r="H106" s="19"/>
      <c r="I106" s="19"/>
      <c r="J106" s="19"/>
      <c r="K106" s="19"/>
      <c r="L106" s="19"/>
      <c r="M106" s="19"/>
      <c r="N106" s="19"/>
      <c r="O106" s="19"/>
      <c r="P106" s="19"/>
      <c r="Q106" s="19"/>
      <c r="R106" s="20"/>
      <c r="S106" s="352" t="s">
        <v>76</v>
      </c>
      <c r="T106" s="263" t="str">
        <f>IFERROR(IF(AND(AM107=TRUE,OR(AND(AR107=TRUE,J109&lt;&gt;""),AND(AR108=TRUE,J111&lt;&gt;""))),"○",IF(AND(AI95="該当",OR(AM99=TRUE,AM100=TRUE)),"","×")),"")</f>
        <v>○</v>
      </c>
      <c r="U106" s="376"/>
      <c r="V106" s="377"/>
      <c r="W106" s="377"/>
      <c r="X106" s="377"/>
      <c r="Y106" s="377"/>
      <c r="Z106" s="377"/>
      <c r="AA106" s="377"/>
      <c r="AB106" s="377"/>
      <c r="AC106" s="377"/>
      <c r="AD106" s="377"/>
      <c r="AE106" s="377"/>
      <c r="AF106" s="377"/>
      <c r="AG106" s="377"/>
      <c r="AH106" s="377"/>
      <c r="AI106" s="377"/>
      <c r="AJ106" s="377"/>
      <c r="AK106" s="377"/>
      <c r="AL106" s="374"/>
      <c r="AM106" s="219" t="s">
        <v>129</v>
      </c>
      <c r="AN106" s="110"/>
      <c r="AO106" s="110"/>
      <c r="AP106" s="110"/>
      <c r="AQ106" s="110"/>
      <c r="AR106" s="110"/>
      <c r="AS106" s="110"/>
      <c r="AT106" s="110"/>
      <c r="AU106" s="110"/>
      <c r="AV106" s="110"/>
      <c r="AW106" s="110"/>
      <c r="AX106" s="110"/>
      <c r="AY106" s="110"/>
      <c r="AZ106" s="110"/>
      <c r="BA106" s="110"/>
      <c r="BB106" s="110"/>
      <c r="BC106" s="110"/>
      <c r="BD106" s="110"/>
      <c r="BE106" s="110"/>
      <c r="BF106" s="110"/>
      <c r="BG106" s="110"/>
      <c r="BH106" s="110"/>
      <c r="BI106" s="110"/>
      <c r="BJ106" s="110"/>
      <c r="BK106" s="110"/>
      <c r="BL106" s="110"/>
      <c r="BM106" s="110"/>
      <c r="BN106" s="110"/>
      <c r="BO106" s="110"/>
    </row>
    <row r="107" ht="26.25" customHeight="1">
      <c r="A107" s="105"/>
      <c r="B107" s="378"/>
      <c r="C107" s="354" t="s">
        <v>177</v>
      </c>
      <c r="D107" s="379" t="s">
        <v>189</v>
      </c>
      <c r="E107" s="380"/>
      <c r="F107" s="380"/>
      <c r="G107" s="380"/>
      <c r="H107" s="380"/>
      <c r="I107" s="380"/>
      <c r="J107" s="380"/>
      <c r="K107" s="380"/>
      <c r="L107" s="380"/>
      <c r="M107" s="380"/>
      <c r="N107" s="380"/>
      <c r="O107" s="380"/>
      <c r="P107" s="380"/>
      <c r="Q107" s="380"/>
      <c r="R107" s="380"/>
      <c r="S107" s="380"/>
      <c r="T107" s="380"/>
      <c r="U107" s="380"/>
      <c r="V107" s="380"/>
      <c r="W107" s="380"/>
      <c r="X107" s="380"/>
      <c r="Y107" s="380"/>
      <c r="Z107" s="380"/>
      <c r="AA107" s="380"/>
      <c r="AB107" s="380"/>
      <c r="AC107" s="380"/>
      <c r="AD107" s="380"/>
      <c r="AE107" s="380"/>
      <c r="AF107" s="380"/>
      <c r="AG107" s="380"/>
      <c r="AH107" s="380"/>
      <c r="AI107" s="380"/>
      <c r="AJ107" s="380"/>
      <c r="AK107" s="381"/>
      <c r="AL107" s="105"/>
      <c r="AM107" s="176" t="b">
        <v>1</v>
      </c>
      <c r="AN107" s="220" t="s">
        <v>156</v>
      </c>
      <c r="AO107" s="222"/>
      <c r="AP107" s="221"/>
      <c r="AR107" s="176" t="b">
        <v>1</v>
      </c>
      <c r="AS107" s="220" t="s">
        <v>190</v>
      </c>
      <c r="AT107" s="222"/>
      <c r="AU107" s="221"/>
      <c r="AV107" s="110"/>
      <c r="AW107" s="110"/>
      <c r="AX107" s="110"/>
      <c r="AY107" s="110"/>
      <c r="AZ107" s="110"/>
      <c r="BA107" s="110"/>
      <c r="BB107" s="110"/>
      <c r="BC107" s="110"/>
      <c r="BD107" s="110"/>
      <c r="BE107" s="110"/>
      <c r="BF107" s="110"/>
      <c r="BG107" s="110"/>
      <c r="BH107" s="110"/>
      <c r="BI107" s="110"/>
      <c r="BJ107" s="110"/>
      <c r="BK107" s="110"/>
      <c r="BL107" s="110"/>
      <c r="BM107" s="110"/>
      <c r="BN107" s="110"/>
      <c r="BO107" s="110"/>
    </row>
    <row r="108" ht="25.5" customHeight="1">
      <c r="A108" s="105"/>
      <c r="B108" s="382"/>
      <c r="C108" s="383"/>
      <c r="D108" s="384" t="s">
        <v>191</v>
      </c>
      <c r="E108" s="385"/>
      <c r="F108" s="385"/>
      <c r="G108" s="385"/>
      <c r="H108" s="386"/>
      <c r="I108" s="387" t="s">
        <v>69</v>
      </c>
      <c r="J108" s="388" t="s">
        <v>192</v>
      </c>
      <c r="K108" s="389"/>
      <c r="L108" s="389"/>
      <c r="M108" s="389"/>
      <c r="N108" s="389"/>
      <c r="O108" s="389"/>
      <c r="P108" s="389"/>
      <c r="Q108" s="389"/>
      <c r="R108" s="389"/>
      <c r="S108" s="389"/>
      <c r="T108" s="389"/>
      <c r="U108" s="389"/>
      <c r="V108" s="389"/>
      <c r="W108" s="389"/>
      <c r="X108" s="389"/>
      <c r="Y108" s="389"/>
      <c r="Z108" s="389"/>
      <c r="AA108" s="389"/>
      <c r="AB108" s="389"/>
      <c r="AC108" s="389"/>
      <c r="AD108" s="389"/>
      <c r="AE108" s="389"/>
      <c r="AF108" s="389"/>
      <c r="AG108" s="389"/>
      <c r="AH108" s="389"/>
      <c r="AI108" s="389"/>
      <c r="AJ108" s="389"/>
      <c r="AK108" s="390"/>
      <c r="AL108" s="105"/>
      <c r="AM108" s="176" t="b">
        <v>0</v>
      </c>
      <c r="AN108" s="220" t="s">
        <v>181</v>
      </c>
      <c r="AO108" s="222"/>
      <c r="AP108" s="221"/>
      <c r="AQ108" s="391"/>
      <c r="AR108" s="176" t="b">
        <v>1</v>
      </c>
      <c r="AS108" s="220" t="s">
        <v>193</v>
      </c>
      <c r="AT108" s="222"/>
      <c r="AU108" s="221"/>
      <c r="AV108" s="391"/>
      <c r="AW108" s="391"/>
      <c r="AX108" s="391"/>
      <c r="AY108" s="391"/>
      <c r="AZ108" s="110"/>
      <c r="BA108" s="110"/>
      <c r="BB108" s="110"/>
      <c r="BC108" s="110"/>
      <c r="BD108" s="110"/>
      <c r="BE108" s="110"/>
      <c r="BF108" s="110"/>
      <c r="BG108" s="110"/>
      <c r="BH108" s="110"/>
      <c r="BI108" s="110"/>
      <c r="BJ108" s="110"/>
      <c r="BK108" s="110"/>
      <c r="BL108" s="110"/>
      <c r="BM108" s="110"/>
      <c r="BN108" s="110"/>
      <c r="BO108" s="110"/>
    </row>
    <row r="109" ht="33.0" customHeight="1">
      <c r="A109" s="105"/>
      <c r="B109" s="382"/>
      <c r="C109" s="392"/>
      <c r="D109" s="393"/>
      <c r="H109" s="394"/>
      <c r="I109" s="395"/>
      <c r="J109" s="396" t="s">
        <v>194</v>
      </c>
      <c r="K109" s="397"/>
      <c r="L109" s="397"/>
      <c r="M109" s="397"/>
      <c r="N109" s="397"/>
      <c r="O109" s="397"/>
      <c r="P109" s="397"/>
      <c r="Q109" s="397"/>
      <c r="R109" s="397"/>
      <c r="S109" s="397"/>
      <c r="T109" s="397"/>
      <c r="U109" s="397"/>
      <c r="V109" s="397"/>
      <c r="W109" s="397"/>
      <c r="X109" s="397"/>
      <c r="Y109" s="397"/>
      <c r="Z109" s="397"/>
      <c r="AA109" s="397"/>
      <c r="AB109" s="397"/>
      <c r="AC109" s="397"/>
      <c r="AD109" s="397"/>
      <c r="AE109" s="397"/>
      <c r="AF109" s="397"/>
      <c r="AG109" s="397"/>
      <c r="AH109" s="397"/>
      <c r="AI109" s="397"/>
      <c r="AJ109" s="397"/>
      <c r="AK109" s="398"/>
      <c r="AL109" s="105"/>
      <c r="AM109" s="373" t="s">
        <v>195</v>
      </c>
      <c r="AN109" s="13"/>
      <c r="AO109" s="13"/>
      <c r="AP109" s="13"/>
      <c r="AQ109" s="13"/>
      <c r="AR109" s="13"/>
      <c r="AS109" s="13"/>
      <c r="AT109" s="13"/>
      <c r="AU109" s="13"/>
      <c r="AV109" s="13"/>
      <c r="AW109" s="13"/>
      <c r="AX109" s="13"/>
      <c r="AY109" s="14"/>
      <c r="AZ109" s="110"/>
      <c r="BA109" s="110"/>
      <c r="BB109" s="110"/>
      <c r="BC109" s="110"/>
      <c r="BD109" s="110"/>
      <c r="BE109" s="110"/>
      <c r="BF109" s="110"/>
      <c r="BG109" s="110"/>
      <c r="BH109" s="110"/>
      <c r="BI109" s="110"/>
      <c r="BJ109" s="110"/>
      <c r="BK109" s="110"/>
      <c r="BL109" s="110"/>
      <c r="BM109" s="110"/>
      <c r="BN109" s="110"/>
      <c r="BO109" s="110"/>
    </row>
    <row r="110" ht="19.5" customHeight="1">
      <c r="A110" s="105"/>
      <c r="B110" s="382"/>
      <c r="C110" s="392"/>
      <c r="D110" s="393"/>
      <c r="H110" s="399"/>
      <c r="I110" s="400" t="s">
        <v>78</v>
      </c>
      <c r="J110" s="401" t="s">
        <v>196</v>
      </c>
      <c r="K110" s="402"/>
      <c r="L110" s="402"/>
      <c r="M110" s="402"/>
      <c r="N110" s="402"/>
      <c r="O110" s="402"/>
      <c r="P110" s="402"/>
      <c r="Q110" s="402"/>
      <c r="R110" s="402"/>
      <c r="S110" s="403" t="s">
        <v>197</v>
      </c>
      <c r="T110" s="397"/>
      <c r="U110" s="397"/>
      <c r="V110" s="397"/>
      <c r="W110" s="397"/>
      <c r="X110" s="397"/>
      <c r="Y110" s="397"/>
      <c r="Z110" s="397"/>
      <c r="AA110" s="397"/>
      <c r="AB110" s="397"/>
      <c r="AC110" s="397"/>
      <c r="AD110" s="397"/>
      <c r="AE110" s="397"/>
      <c r="AF110" s="397"/>
      <c r="AG110" s="397"/>
      <c r="AH110" s="397"/>
      <c r="AI110" s="397"/>
      <c r="AJ110" s="397"/>
      <c r="AK110" s="398"/>
      <c r="AL110" s="105"/>
      <c r="AM110" s="391"/>
      <c r="AN110" s="391"/>
      <c r="AO110" s="391"/>
      <c r="AP110" s="391"/>
      <c r="AQ110" s="391"/>
      <c r="AR110" s="391"/>
      <c r="AS110" s="391"/>
      <c r="AT110" s="391"/>
      <c r="AU110" s="391"/>
      <c r="AV110" s="391"/>
      <c r="AW110" s="391"/>
      <c r="AX110" s="391"/>
      <c r="AY110" s="391"/>
      <c r="AZ110" s="110"/>
      <c r="BA110" s="110"/>
      <c r="BB110" s="110"/>
      <c r="BC110" s="110"/>
      <c r="BD110" s="110"/>
      <c r="BE110" s="110"/>
      <c r="BF110" s="110"/>
      <c r="BG110" s="110"/>
      <c r="BH110" s="110"/>
      <c r="BI110" s="110"/>
      <c r="BJ110" s="110"/>
      <c r="BK110" s="110"/>
      <c r="BL110" s="110"/>
      <c r="BM110" s="110"/>
      <c r="BN110" s="110"/>
      <c r="BO110" s="110"/>
    </row>
    <row r="111" ht="35.25" customHeight="1">
      <c r="A111" s="105"/>
      <c r="B111" s="404"/>
      <c r="C111" s="405"/>
      <c r="D111" s="395"/>
      <c r="E111" s="380"/>
      <c r="F111" s="380"/>
      <c r="G111" s="380"/>
      <c r="H111" s="406"/>
      <c r="I111" s="407"/>
      <c r="J111" s="408" t="s">
        <v>198</v>
      </c>
      <c r="K111" s="409"/>
      <c r="L111" s="409"/>
      <c r="M111" s="409"/>
      <c r="N111" s="409"/>
      <c r="O111" s="409"/>
      <c r="P111" s="409"/>
      <c r="Q111" s="409"/>
      <c r="R111" s="409"/>
      <c r="S111" s="409"/>
      <c r="T111" s="409"/>
      <c r="U111" s="409"/>
      <c r="V111" s="409"/>
      <c r="W111" s="409"/>
      <c r="X111" s="409"/>
      <c r="Y111" s="409"/>
      <c r="Z111" s="409"/>
      <c r="AA111" s="409"/>
      <c r="AB111" s="409"/>
      <c r="AC111" s="409"/>
      <c r="AD111" s="409"/>
      <c r="AE111" s="409"/>
      <c r="AF111" s="409"/>
      <c r="AG111" s="409"/>
      <c r="AH111" s="409"/>
      <c r="AI111" s="409"/>
      <c r="AJ111" s="409"/>
      <c r="AK111" s="410"/>
      <c r="AL111" s="105"/>
      <c r="AM111" s="373" t="s">
        <v>195</v>
      </c>
      <c r="AN111" s="13"/>
      <c r="AO111" s="13"/>
      <c r="AP111" s="13"/>
      <c r="AQ111" s="13"/>
      <c r="AR111" s="13"/>
      <c r="AS111" s="13"/>
      <c r="AT111" s="13"/>
      <c r="AU111" s="13"/>
      <c r="AV111" s="13"/>
      <c r="AW111" s="13"/>
      <c r="AX111" s="13"/>
      <c r="AY111" s="14"/>
      <c r="AZ111" s="110"/>
      <c r="BA111" s="110"/>
      <c r="BB111" s="110"/>
      <c r="BC111" s="110"/>
      <c r="BD111" s="110"/>
      <c r="BE111" s="110"/>
      <c r="BF111" s="110"/>
      <c r="BG111" s="110"/>
      <c r="BH111" s="110"/>
      <c r="BI111" s="110"/>
      <c r="BJ111" s="110"/>
      <c r="BK111" s="110"/>
      <c r="BL111" s="110"/>
      <c r="BM111" s="110"/>
      <c r="BN111" s="110"/>
      <c r="BO111" s="110"/>
    </row>
    <row r="112" ht="18.0" customHeight="1">
      <c r="A112" s="105"/>
      <c r="B112" s="411"/>
      <c r="C112" s="412" t="s">
        <v>179</v>
      </c>
      <c r="D112" s="365" t="s">
        <v>199</v>
      </c>
      <c r="E112" s="413"/>
      <c r="F112" s="413"/>
      <c r="G112" s="413"/>
      <c r="H112" s="366"/>
      <c r="I112" s="366"/>
      <c r="J112" s="366"/>
      <c r="K112" s="366"/>
      <c r="L112" s="366"/>
      <c r="M112" s="366"/>
      <c r="N112" s="366"/>
      <c r="O112" s="366"/>
      <c r="P112" s="366"/>
      <c r="Q112" s="366"/>
      <c r="R112" s="366"/>
      <c r="S112" s="366"/>
      <c r="T112" s="366"/>
      <c r="U112" s="366"/>
      <c r="V112" s="366"/>
      <c r="W112" s="366"/>
      <c r="X112" s="366"/>
      <c r="Y112" s="366"/>
      <c r="Z112" s="367"/>
      <c r="AA112" s="367"/>
      <c r="AB112" s="367"/>
      <c r="AC112" s="367"/>
      <c r="AD112" s="200"/>
      <c r="AE112" s="200"/>
      <c r="AF112" s="200"/>
      <c r="AG112" s="200"/>
      <c r="AH112" s="368"/>
      <c r="AI112" s="368"/>
      <c r="AJ112" s="368"/>
      <c r="AK112" s="414"/>
      <c r="AL112" s="250"/>
      <c r="AM112" s="370"/>
      <c r="AN112" s="110"/>
      <c r="AO112" s="110"/>
      <c r="AP112" s="110"/>
      <c r="AQ112" s="110"/>
      <c r="AR112" s="110"/>
      <c r="AS112" s="110"/>
      <c r="AT112" s="110"/>
      <c r="AU112" s="110"/>
      <c r="AV112" s="110"/>
      <c r="AW112" s="110"/>
      <c r="AX112" s="110"/>
      <c r="AY112" s="110"/>
      <c r="AZ112" s="110"/>
      <c r="BA112" s="110"/>
      <c r="BB112" s="110"/>
      <c r="BC112" s="110"/>
      <c r="BD112" s="110"/>
      <c r="BE112" s="110"/>
      <c r="BF112" s="110"/>
      <c r="BG112" s="110"/>
      <c r="BH112" s="110"/>
      <c r="BI112" s="110"/>
      <c r="BJ112" s="110"/>
      <c r="BK112" s="110"/>
      <c r="BL112" s="110"/>
      <c r="BM112" s="110"/>
      <c r="BN112" s="110"/>
      <c r="BO112" s="110"/>
    </row>
    <row r="113" ht="6.75" customHeight="1">
      <c r="A113" s="105"/>
      <c r="B113" s="415"/>
      <c r="C113" s="415"/>
      <c r="D113" s="415"/>
      <c r="E113" s="415"/>
      <c r="F113" s="415"/>
      <c r="G113" s="415"/>
      <c r="H113" s="415"/>
      <c r="I113" s="415"/>
      <c r="J113" s="415"/>
      <c r="K113" s="415"/>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105"/>
      <c r="AM113" s="416"/>
      <c r="AN113" s="110"/>
      <c r="AO113" s="110"/>
      <c r="AP113" s="110"/>
      <c r="AQ113" s="110"/>
      <c r="AR113" s="110"/>
      <c r="AS113" s="110"/>
      <c r="AT113" s="110"/>
      <c r="AU113" s="110"/>
      <c r="AV113" s="110"/>
      <c r="AW113" s="110"/>
      <c r="AX113" s="110"/>
      <c r="AY113" s="110"/>
      <c r="AZ113" s="110"/>
      <c r="BA113" s="110"/>
      <c r="BB113" s="110"/>
      <c r="BC113" s="110"/>
      <c r="BD113" s="110"/>
      <c r="BE113" s="110"/>
      <c r="BF113" s="110"/>
      <c r="BG113" s="110"/>
      <c r="BH113" s="110"/>
      <c r="BI113" s="110"/>
      <c r="BJ113" s="110"/>
      <c r="BK113" s="110"/>
      <c r="BL113" s="110"/>
      <c r="BM113" s="110"/>
      <c r="BN113" s="110"/>
      <c r="BO113" s="110"/>
    </row>
    <row r="114" ht="25.5" customHeight="1">
      <c r="A114" s="105"/>
      <c r="B114" s="353"/>
      <c r="C114" s="371" t="s">
        <v>200</v>
      </c>
      <c r="D114" s="97"/>
      <c r="E114" s="97"/>
      <c r="F114" s="97"/>
      <c r="G114" s="97"/>
      <c r="H114" s="97"/>
      <c r="I114" s="97"/>
      <c r="J114" s="97"/>
      <c r="K114" s="98"/>
      <c r="L114" s="243"/>
      <c r="M114" s="351"/>
      <c r="N114" s="14"/>
      <c r="O114" s="417" t="s">
        <v>201</v>
      </c>
      <c r="P114" s="19"/>
      <c r="Q114" s="19"/>
      <c r="R114" s="19"/>
      <c r="S114" s="19"/>
      <c r="T114" s="19"/>
      <c r="U114" s="19"/>
      <c r="V114" s="19"/>
      <c r="W114" s="19"/>
      <c r="X114" s="19"/>
      <c r="Y114" s="19"/>
      <c r="Z114" s="19"/>
      <c r="AA114" s="19"/>
      <c r="AB114" s="19"/>
      <c r="AC114" s="19"/>
      <c r="AD114" s="19"/>
      <c r="AE114" s="19"/>
      <c r="AF114" s="19"/>
      <c r="AG114" s="19"/>
      <c r="AH114" s="19"/>
      <c r="AI114" s="19"/>
      <c r="AJ114" s="154"/>
      <c r="AK114" s="151" t="str">
        <f>IF(T106="○","",(IF(AM108=TRUE,"○","×")))</f>
        <v/>
      </c>
      <c r="AL114" s="105"/>
      <c r="AM114" s="373" t="s">
        <v>202</v>
      </c>
      <c r="AN114" s="13"/>
      <c r="AO114" s="13"/>
      <c r="AP114" s="13"/>
      <c r="AQ114" s="13"/>
      <c r="AR114" s="13"/>
      <c r="AS114" s="13"/>
      <c r="AT114" s="13"/>
      <c r="AU114" s="13"/>
      <c r="AV114" s="13"/>
      <c r="AW114" s="13"/>
      <c r="AX114" s="13"/>
      <c r="AY114" s="14"/>
      <c r="AZ114" s="110"/>
      <c r="BA114" s="110"/>
      <c r="BB114" s="110"/>
      <c r="BC114" s="110"/>
      <c r="BD114" s="110"/>
      <c r="BE114" s="110"/>
      <c r="BF114" s="110"/>
      <c r="BG114" s="110"/>
      <c r="BH114" s="110"/>
      <c r="BI114" s="110"/>
      <c r="BJ114" s="110"/>
      <c r="BK114" s="110"/>
      <c r="BL114" s="110"/>
      <c r="BM114" s="110"/>
      <c r="BN114" s="110"/>
      <c r="BO114" s="110"/>
    </row>
    <row r="115" ht="12.0" customHeight="1">
      <c r="A115" s="105"/>
      <c r="B115" s="415"/>
      <c r="C115" s="415"/>
      <c r="D115" s="415"/>
      <c r="E115" s="415"/>
      <c r="F115" s="415"/>
      <c r="G115" s="415"/>
      <c r="H115" s="415"/>
      <c r="I115" s="415"/>
      <c r="J115" s="415"/>
      <c r="K115" s="415"/>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105"/>
      <c r="AM115" s="416"/>
      <c r="AN115" s="110"/>
      <c r="AO115" s="110"/>
      <c r="AP115" s="110"/>
      <c r="AQ115" s="110"/>
      <c r="AR115" s="110"/>
      <c r="AS115" s="110"/>
      <c r="AT115" s="110"/>
      <c r="AU115" s="110"/>
      <c r="AV115" s="110"/>
      <c r="AW115" s="110"/>
      <c r="AX115" s="110"/>
      <c r="AY115" s="110"/>
      <c r="AZ115" s="110"/>
      <c r="BA115" s="110"/>
      <c r="BB115" s="110"/>
      <c r="BC115" s="110"/>
      <c r="BD115" s="110"/>
      <c r="BE115" s="110"/>
      <c r="BF115" s="110"/>
      <c r="BG115" s="110"/>
      <c r="BH115" s="110"/>
      <c r="BI115" s="110"/>
      <c r="BJ115" s="110"/>
      <c r="BK115" s="110"/>
      <c r="BL115" s="110"/>
      <c r="BM115" s="110"/>
      <c r="BN115" s="110"/>
      <c r="BO115" s="110"/>
    </row>
    <row r="116" ht="21.0" customHeight="1">
      <c r="A116" s="105"/>
      <c r="B116" s="180" t="s">
        <v>203</v>
      </c>
      <c r="AL116" s="105"/>
      <c r="AM116" s="418" t="str">
        <f>IF(AND('別紙様式2-2（４・５月分）'!AQ7="処遇加算Ⅰなし",'別紙様式2-3（６月以降分）'!AY6="旧処遇加算Ⅰ相当なし"),"記入不要","要記入")</f>
        <v>要記入</v>
      </c>
      <c r="AN116" s="110"/>
      <c r="AO116" s="110"/>
      <c r="AP116" s="110"/>
      <c r="AQ116" s="110"/>
      <c r="AR116" s="110"/>
      <c r="AS116" s="110"/>
      <c r="AT116" s="110"/>
      <c r="AU116" s="110"/>
      <c r="AV116" s="110"/>
      <c r="AW116" s="110"/>
      <c r="AX116" s="110"/>
      <c r="AY116" s="110"/>
      <c r="AZ116" s="110"/>
      <c r="BA116" s="110"/>
      <c r="BB116" s="110"/>
      <c r="BC116" s="110"/>
      <c r="BD116" s="110"/>
      <c r="BE116" s="110"/>
      <c r="BF116" s="110"/>
      <c r="BG116" s="110"/>
      <c r="BH116" s="110"/>
      <c r="BI116" s="110"/>
      <c r="BJ116" s="110"/>
      <c r="BK116" s="110"/>
      <c r="BL116" s="110"/>
      <c r="BM116" s="110"/>
      <c r="BN116" s="110"/>
      <c r="BO116" s="110"/>
    </row>
    <row r="117" ht="17.25" customHeight="1">
      <c r="A117" s="105"/>
      <c r="B117" s="419" t="s">
        <v>204</v>
      </c>
      <c r="C117" s="344"/>
      <c r="D117" s="420"/>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4"/>
      <c r="AD117" s="344"/>
      <c r="AE117" s="344"/>
      <c r="AF117" s="344"/>
      <c r="AG117" s="344"/>
      <c r="AH117" s="344"/>
      <c r="AI117" s="344"/>
      <c r="AJ117" s="344"/>
      <c r="AK117" s="344"/>
      <c r="AL117" s="344"/>
      <c r="AM117" s="219" t="s">
        <v>129</v>
      </c>
      <c r="AN117" s="110"/>
      <c r="AO117" s="110"/>
      <c r="AP117" s="110"/>
      <c r="AQ117" s="110"/>
      <c r="AR117" s="176" t="b">
        <v>1</v>
      </c>
      <c r="AS117" s="220" t="s">
        <v>190</v>
      </c>
      <c r="AT117" s="222"/>
      <c r="AU117" s="221"/>
      <c r="AV117" s="110"/>
      <c r="AW117" s="110"/>
      <c r="AX117" s="110"/>
      <c r="AY117" s="110"/>
      <c r="AZ117" s="110"/>
      <c r="BA117" s="110"/>
      <c r="BB117" s="110"/>
      <c r="BC117" s="110"/>
      <c r="BD117" s="110"/>
      <c r="BE117" s="110"/>
      <c r="BF117" s="110"/>
      <c r="BG117" s="110"/>
      <c r="BH117" s="110"/>
      <c r="BI117" s="110"/>
      <c r="BJ117" s="110"/>
      <c r="BK117" s="110"/>
      <c r="BL117" s="110"/>
      <c r="BM117" s="110"/>
      <c r="BN117" s="110"/>
      <c r="BO117" s="110"/>
    </row>
    <row r="118" ht="20.25" customHeight="1">
      <c r="A118" s="105"/>
      <c r="B118" s="351"/>
      <c r="C118" s="14"/>
      <c r="D118" s="421" t="s">
        <v>188</v>
      </c>
      <c r="E118" s="26"/>
      <c r="F118" s="26"/>
      <c r="G118" s="26"/>
      <c r="H118" s="26"/>
      <c r="I118" s="26"/>
      <c r="J118" s="26"/>
      <c r="K118" s="26"/>
      <c r="L118" s="26"/>
      <c r="M118" s="26"/>
      <c r="N118" s="26"/>
      <c r="O118" s="26"/>
      <c r="P118" s="26"/>
      <c r="Q118" s="231"/>
      <c r="R118" s="422" t="s">
        <v>76</v>
      </c>
      <c r="S118" s="263" t="str">
        <f>IF(AM116="記入不要","",IF(AND(AM118=TRUE,OR(AR117=TRUE,AR118=TRUE,AR119=TRUE)),"○","×"))</f>
        <v>○</v>
      </c>
      <c r="T118" s="423"/>
      <c r="U118" s="344"/>
      <c r="V118" s="344"/>
      <c r="W118" s="344"/>
      <c r="X118" s="344"/>
      <c r="Y118" s="344"/>
      <c r="Z118" s="344"/>
      <c r="AA118" s="344"/>
      <c r="AB118" s="344"/>
      <c r="AC118" s="344"/>
      <c r="AD118" s="344"/>
      <c r="AE118" s="344"/>
      <c r="AF118" s="344"/>
      <c r="AG118" s="344"/>
      <c r="AH118" s="344"/>
      <c r="AI118" s="344"/>
      <c r="AJ118" s="344"/>
      <c r="AK118" s="344"/>
      <c r="AL118" s="344"/>
      <c r="AM118" s="176" t="b">
        <v>1</v>
      </c>
      <c r="AN118" s="220" t="s">
        <v>156</v>
      </c>
      <c r="AO118" s="222"/>
      <c r="AP118" s="221"/>
      <c r="AQ118" s="110"/>
      <c r="AR118" s="176" t="b">
        <v>1</v>
      </c>
      <c r="AS118" s="220" t="s">
        <v>193</v>
      </c>
      <c r="AT118" s="222"/>
      <c r="AU118" s="221"/>
      <c r="AV118" s="110"/>
      <c r="AW118" s="110"/>
      <c r="AX118" s="110"/>
      <c r="AY118" s="110"/>
      <c r="AZ118" s="110"/>
      <c r="BA118" s="110"/>
      <c r="BB118" s="110"/>
      <c r="BC118" s="110"/>
      <c r="BD118" s="110"/>
      <c r="BE118" s="110"/>
      <c r="BF118" s="110"/>
      <c r="BG118" s="110"/>
      <c r="BH118" s="110"/>
      <c r="BI118" s="110"/>
      <c r="BJ118" s="110"/>
      <c r="BK118" s="110"/>
      <c r="BL118" s="110"/>
      <c r="BM118" s="110"/>
      <c r="BN118" s="110"/>
      <c r="BO118" s="110"/>
    </row>
    <row r="119" ht="28.5" customHeight="1">
      <c r="A119" s="105"/>
      <c r="B119" s="354" t="s">
        <v>177</v>
      </c>
      <c r="C119" s="424" t="s">
        <v>205</v>
      </c>
      <c r="AK119" s="59"/>
      <c r="AL119" s="105"/>
      <c r="AM119" s="176" t="b">
        <v>0</v>
      </c>
      <c r="AN119" s="220" t="s">
        <v>181</v>
      </c>
      <c r="AO119" s="222"/>
      <c r="AP119" s="221"/>
      <c r="AQ119" s="110"/>
      <c r="AR119" s="176" t="b">
        <v>1</v>
      </c>
      <c r="AS119" s="220" t="s">
        <v>206</v>
      </c>
      <c r="AT119" s="222"/>
      <c r="AU119" s="221"/>
      <c r="AV119" s="110"/>
      <c r="AW119" s="110"/>
      <c r="AX119" s="110"/>
      <c r="AY119" s="110"/>
      <c r="AZ119" s="110"/>
      <c r="BA119" s="110"/>
      <c r="BB119" s="110"/>
      <c r="BC119" s="110"/>
      <c r="BD119" s="110"/>
      <c r="BE119" s="110"/>
      <c r="BF119" s="110"/>
      <c r="BG119" s="110"/>
      <c r="BH119" s="110"/>
      <c r="BI119" s="110"/>
      <c r="BJ119" s="110"/>
      <c r="BK119" s="110"/>
      <c r="BL119" s="110"/>
      <c r="BM119" s="110"/>
      <c r="BN119" s="110"/>
      <c r="BO119" s="110"/>
    </row>
    <row r="120" ht="25.5" customHeight="1">
      <c r="A120" s="105"/>
      <c r="B120" s="383"/>
      <c r="C120" s="384" t="s">
        <v>207</v>
      </c>
      <c r="D120" s="385"/>
      <c r="E120" s="385"/>
      <c r="F120" s="385"/>
      <c r="G120" s="425"/>
      <c r="H120" s="426" t="s">
        <v>69</v>
      </c>
      <c r="I120" s="427" t="s">
        <v>208</v>
      </c>
      <c r="J120" s="389"/>
      <c r="K120" s="389"/>
      <c r="L120" s="389"/>
      <c r="M120" s="389"/>
      <c r="N120" s="389"/>
      <c r="O120" s="389"/>
      <c r="P120" s="389"/>
      <c r="Q120" s="389"/>
      <c r="R120" s="389"/>
      <c r="S120" s="389"/>
      <c r="T120" s="389"/>
      <c r="U120" s="389"/>
      <c r="V120" s="389"/>
      <c r="W120" s="389"/>
      <c r="X120" s="389"/>
      <c r="Y120" s="389"/>
      <c r="Z120" s="389"/>
      <c r="AA120" s="389"/>
      <c r="AB120" s="389"/>
      <c r="AC120" s="389"/>
      <c r="AD120" s="389"/>
      <c r="AE120" s="389"/>
      <c r="AF120" s="389"/>
      <c r="AG120" s="389"/>
      <c r="AH120" s="389"/>
      <c r="AI120" s="389"/>
      <c r="AJ120" s="389"/>
      <c r="AK120" s="390"/>
      <c r="AL120" s="105"/>
      <c r="AM120" s="163" t="s">
        <v>209</v>
      </c>
      <c r="AN120" s="164"/>
      <c r="AO120" s="164"/>
      <c r="AP120" s="164"/>
      <c r="AQ120" s="164"/>
      <c r="AR120" s="164"/>
      <c r="AS120" s="164"/>
      <c r="AT120" s="164"/>
      <c r="AU120" s="164"/>
      <c r="AV120" s="164"/>
      <c r="AW120" s="164"/>
      <c r="AX120" s="164"/>
      <c r="AY120" s="165"/>
      <c r="AZ120" s="110"/>
      <c r="BA120" s="110"/>
      <c r="BB120" s="110"/>
      <c r="BC120" s="110"/>
      <c r="BD120" s="110"/>
      <c r="BE120" s="110"/>
      <c r="BF120" s="110"/>
      <c r="BG120" s="110"/>
      <c r="BH120" s="110"/>
      <c r="BI120" s="110"/>
      <c r="BJ120" s="110"/>
      <c r="BK120" s="110"/>
      <c r="BL120" s="110"/>
      <c r="BM120" s="110"/>
      <c r="BN120" s="110"/>
      <c r="BO120" s="110"/>
    </row>
    <row r="121" ht="33.75" customHeight="1">
      <c r="A121" s="105"/>
      <c r="B121" s="392"/>
      <c r="C121" s="393"/>
      <c r="G121" s="428"/>
      <c r="H121" s="429" t="s">
        <v>78</v>
      </c>
      <c r="I121" s="430" t="s">
        <v>210</v>
      </c>
      <c r="J121" s="397"/>
      <c r="K121" s="397"/>
      <c r="L121" s="397"/>
      <c r="M121" s="397"/>
      <c r="N121" s="397"/>
      <c r="O121" s="397"/>
      <c r="P121" s="397"/>
      <c r="Q121" s="397"/>
      <c r="R121" s="397"/>
      <c r="S121" s="397"/>
      <c r="T121" s="397"/>
      <c r="U121" s="397"/>
      <c r="V121" s="397"/>
      <c r="W121" s="397"/>
      <c r="X121" s="397"/>
      <c r="Y121" s="397"/>
      <c r="Z121" s="397"/>
      <c r="AA121" s="397"/>
      <c r="AB121" s="397"/>
      <c r="AC121" s="397"/>
      <c r="AD121" s="397"/>
      <c r="AE121" s="397"/>
      <c r="AF121" s="397"/>
      <c r="AG121" s="397"/>
      <c r="AH121" s="397"/>
      <c r="AI121" s="397"/>
      <c r="AJ121" s="397"/>
      <c r="AK121" s="398"/>
      <c r="AL121" s="105"/>
      <c r="AM121" s="217"/>
      <c r="AY121" s="218"/>
      <c r="AZ121" s="110"/>
      <c r="BA121" s="110"/>
      <c r="BB121" s="110"/>
      <c r="BC121" s="110"/>
      <c r="BD121" s="110"/>
      <c r="BE121" s="110"/>
      <c r="BF121" s="110"/>
      <c r="BG121" s="110"/>
      <c r="BH121" s="110"/>
      <c r="BI121" s="110"/>
      <c r="BJ121" s="110"/>
      <c r="BK121" s="110"/>
      <c r="BL121" s="110"/>
      <c r="BM121" s="110"/>
      <c r="BN121" s="110"/>
      <c r="BO121" s="110"/>
    </row>
    <row r="122" ht="37.5" customHeight="1">
      <c r="A122" s="105"/>
      <c r="B122" s="405"/>
      <c r="C122" s="395"/>
      <c r="D122" s="380"/>
      <c r="E122" s="380"/>
      <c r="F122" s="380"/>
      <c r="G122" s="431"/>
      <c r="H122" s="432" t="s">
        <v>81</v>
      </c>
      <c r="I122" s="433" t="s">
        <v>211</v>
      </c>
      <c r="J122" s="409"/>
      <c r="K122" s="409"/>
      <c r="L122" s="409"/>
      <c r="M122" s="409"/>
      <c r="N122" s="409"/>
      <c r="O122" s="409"/>
      <c r="P122" s="409"/>
      <c r="Q122" s="409"/>
      <c r="R122" s="409"/>
      <c r="S122" s="409"/>
      <c r="T122" s="409"/>
      <c r="U122" s="409"/>
      <c r="V122" s="409"/>
      <c r="W122" s="409"/>
      <c r="X122" s="409"/>
      <c r="Y122" s="409"/>
      <c r="Z122" s="409"/>
      <c r="AA122" s="409"/>
      <c r="AB122" s="409"/>
      <c r="AC122" s="409"/>
      <c r="AD122" s="409"/>
      <c r="AE122" s="409"/>
      <c r="AF122" s="409"/>
      <c r="AG122" s="409"/>
      <c r="AH122" s="409"/>
      <c r="AI122" s="409"/>
      <c r="AJ122" s="409"/>
      <c r="AK122" s="410"/>
      <c r="AL122" s="105"/>
      <c r="AM122" s="167"/>
      <c r="AN122" s="168"/>
      <c r="AO122" s="168"/>
      <c r="AP122" s="168"/>
      <c r="AQ122" s="168"/>
      <c r="AR122" s="168"/>
      <c r="AS122" s="168"/>
      <c r="AT122" s="168"/>
      <c r="AU122" s="168"/>
      <c r="AV122" s="168"/>
      <c r="AW122" s="168"/>
      <c r="AX122" s="168"/>
      <c r="AY122" s="169"/>
      <c r="AZ122" s="110"/>
      <c r="BA122" s="110"/>
      <c r="BB122" s="110"/>
      <c r="BC122" s="110"/>
      <c r="BD122" s="110"/>
      <c r="BE122" s="110"/>
      <c r="BF122" s="110"/>
      <c r="BG122" s="110"/>
      <c r="BH122" s="110"/>
      <c r="BI122" s="110"/>
      <c r="BJ122" s="110"/>
      <c r="BK122" s="110"/>
      <c r="BL122" s="110"/>
      <c r="BM122" s="110"/>
      <c r="BN122" s="110"/>
      <c r="BO122" s="110"/>
    </row>
    <row r="123" ht="13.5" customHeight="1">
      <c r="A123" s="105"/>
      <c r="B123" s="434" t="s">
        <v>179</v>
      </c>
      <c r="C123" s="435" t="s">
        <v>199</v>
      </c>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324"/>
      <c r="AL123" s="250"/>
      <c r="AM123" s="110"/>
      <c r="AN123" s="110"/>
      <c r="AO123" s="110"/>
      <c r="AP123" s="110"/>
      <c r="AQ123" s="110"/>
      <c r="AR123" s="110"/>
      <c r="AS123" s="110"/>
      <c r="AT123" s="110"/>
      <c r="AU123" s="110"/>
      <c r="AV123" s="110"/>
      <c r="AW123" s="110"/>
      <c r="AX123" s="110"/>
      <c r="AY123" s="110"/>
      <c r="AZ123" s="110"/>
      <c r="BA123" s="110"/>
      <c r="BB123" s="110"/>
      <c r="BC123" s="110"/>
      <c r="BD123" s="110"/>
      <c r="BE123" s="110"/>
      <c r="BF123" s="110"/>
      <c r="BG123" s="110"/>
      <c r="BH123" s="110"/>
      <c r="BI123" s="110"/>
      <c r="BJ123" s="110"/>
      <c r="BK123" s="110"/>
      <c r="BL123" s="110"/>
      <c r="BM123" s="110"/>
      <c r="BN123" s="110"/>
      <c r="BO123" s="110"/>
    </row>
    <row r="124" ht="8.25" customHeight="1">
      <c r="A124" s="105"/>
      <c r="B124" s="436"/>
      <c r="C124" s="436"/>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36"/>
      <c r="AA124" s="436"/>
      <c r="AB124" s="436"/>
      <c r="AC124" s="436"/>
      <c r="AD124" s="436"/>
      <c r="AE124" s="436"/>
      <c r="AF124" s="436"/>
      <c r="AG124" s="436"/>
      <c r="AH124" s="436"/>
      <c r="AI124" s="436"/>
      <c r="AJ124" s="436"/>
      <c r="AK124" s="436"/>
      <c r="AL124" s="105"/>
      <c r="AM124" s="437"/>
      <c r="AN124" s="110"/>
      <c r="AO124" s="110"/>
      <c r="AP124" s="110"/>
      <c r="AQ124" s="110"/>
      <c r="AR124" s="110"/>
      <c r="AS124" s="110"/>
      <c r="AT124" s="110"/>
      <c r="AU124" s="110"/>
      <c r="AV124" s="110"/>
      <c r="AW124" s="110"/>
      <c r="AX124" s="110"/>
      <c r="AY124" s="110"/>
      <c r="AZ124" s="110"/>
      <c r="BA124" s="110"/>
      <c r="BB124" s="110"/>
      <c r="BC124" s="110"/>
      <c r="BD124" s="110"/>
      <c r="BE124" s="110"/>
      <c r="BF124" s="110"/>
      <c r="BG124" s="110"/>
      <c r="BH124" s="110"/>
      <c r="BI124" s="110"/>
      <c r="BJ124" s="110"/>
      <c r="BK124" s="110"/>
      <c r="BL124" s="110"/>
      <c r="BM124" s="110"/>
      <c r="BN124" s="110"/>
      <c r="BO124" s="110"/>
    </row>
    <row r="125" ht="27.75" customHeight="1">
      <c r="A125" s="105"/>
      <c r="B125" s="438" t="s">
        <v>184</v>
      </c>
      <c r="C125" s="97"/>
      <c r="D125" s="97"/>
      <c r="E125" s="97"/>
      <c r="F125" s="97"/>
      <c r="G125" s="97"/>
      <c r="H125" s="97"/>
      <c r="I125" s="97"/>
      <c r="J125" s="97"/>
      <c r="K125" s="98"/>
      <c r="L125" s="243"/>
      <c r="M125" s="351"/>
      <c r="N125" s="14"/>
      <c r="O125" s="439" t="s">
        <v>212</v>
      </c>
      <c r="P125" s="19"/>
      <c r="Q125" s="19"/>
      <c r="R125" s="19"/>
      <c r="S125" s="19"/>
      <c r="T125" s="19"/>
      <c r="U125" s="19"/>
      <c r="V125" s="19"/>
      <c r="W125" s="19"/>
      <c r="X125" s="19"/>
      <c r="Y125" s="19"/>
      <c r="Z125" s="19"/>
      <c r="AA125" s="19"/>
      <c r="AB125" s="19"/>
      <c r="AC125" s="19"/>
      <c r="AD125" s="19"/>
      <c r="AE125" s="19"/>
      <c r="AF125" s="19"/>
      <c r="AG125" s="19"/>
      <c r="AH125" s="19"/>
      <c r="AI125" s="19"/>
      <c r="AJ125" s="154"/>
      <c r="AK125" s="151" t="str">
        <f>IF(S118="","",IF(S118="○","",IF(AM119=TRUE,"○","×")))</f>
        <v/>
      </c>
      <c r="AL125" s="105"/>
      <c r="AM125" s="182" t="s">
        <v>202</v>
      </c>
      <c r="AN125" s="13"/>
      <c r="AO125" s="13"/>
      <c r="AP125" s="13"/>
      <c r="AQ125" s="13"/>
      <c r="AR125" s="13"/>
      <c r="AS125" s="13"/>
      <c r="AT125" s="13"/>
      <c r="AU125" s="13"/>
      <c r="AV125" s="13"/>
      <c r="AW125" s="13"/>
      <c r="AX125" s="13"/>
      <c r="AY125" s="14"/>
      <c r="AZ125" s="110"/>
      <c r="BA125" s="110"/>
      <c r="BB125" s="110"/>
      <c r="BC125" s="110"/>
      <c r="BD125" s="110"/>
      <c r="BE125" s="110"/>
      <c r="BF125" s="110"/>
      <c r="BG125" s="110"/>
      <c r="BH125" s="110"/>
      <c r="BI125" s="110"/>
      <c r="BJ125" s="110"/>
      <c r="BK125" s="110"/>
      <c r="BL125" s="110"/>
      <c r="BM125" s="110"/>
      <c r="BN125" s="110"/>
      <c r="BO125" s="110"/>
    </row>
    <row r="126" ht="8.25" customHeight="1">
      <c r="A126" s="105"/>
      <c r="B126" s="250"/>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c r="AA126" s="250"/>
      <c r="AB126" s="250"/>
      <c r="AC126" s="250"/>
      <c r="AD126" s="250"/>
      <c r="AE126" s="250"/>
      <c r="AF126" s="250"/>
      <c r="AG126" s="250"/>
      <c r="AH126" s="250"/>
      <c r="AI126" s="250"/>
      <c r="AJ126" s="250"/>
      <c r="AK126" s="250"/>
      <c r="AL126" s="105"/>
      <c r="AM126" s="437"/>
      <c r="AN126" s="110"/>
      <c r="AO126" s="110"/>
      <c r="AP126" s="110"/>
      <c r="AQ126" s="110"/>
      <c r="AR126" s="110"/>
      <c r="AS126" s="110"/>
      <c r="AT126" s="110"/>
      <c r="AU126" s="110"/>
      <c r="AV126" s="110"/>
      <c r="AW126" s="110"/>
      <c r="AX126" s="110"/>
      <c r="AY126" s="110"/>
      <c r="AZ126" s="110"/>
      <c r="BA126" s="110"/>
      <c r="BB126" s="110"/>
      <c r="BC126" s="110"/>
      <c r="BD126" s="110"/>
      <c r="BE126" s="110"/>
      <c r="BF126" s="110"/>
      <c r="BG126" s="110"/>
      <c r="BH126" s="110"/>
      <c r="BI126" s="110"/>
      <c r="BJ126" s="110"/>
      <c r="BK126" s="110"/>
      <c r="BL126" s="110"/>
      <c r="BM126" s="110"/>
      <c r="BN126" s="110"/>
      <c r="BO126" s="110"/>
    </row>
    <row r="127" ht="21.75" customHeight="1">
      <c r="A127" s="105"/>
      <c r="B127" s="440" t="s">
        <v>213</v>
      </c>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8"/>
      <c r="AL127" s="105"/>
      <c r="AM127" s="437"/>
      <c r="AN127" s="110"/>
      <c r="AO127" s="110"/>
      <c r="AP127" s="110"/>
      <c r="AQ127" s="110"/>
      <c r="AR127" s="110"/>
      <c r="AS127" s="110"/>
      <c r="AT127" s="110"/>
      <c r="AU127" s="110"/>
      <c r="AV127" s="110"/>
      <c r="AW127" s="110"/>
      <c r="AX127" s="110"/>
      <c r="AY127" s="110"/>
      <c r="AZ127" s="110"/>
      <c r="BA127" s="110"/>
      <c r="BB127" s="110"/>
      <c r="BC127" s="110"/>
      <c r="BD127" s="110"/>
      <c r="BE127" s="110"/>
      <c r="BF127" s="110"/>
      <c r="BG127" s="110"/>
      <c r="BH127" s="110"/>
      <c r="BI127" s="110"/>
      <c r="BJ127" s="110"/>
      <c r="BK127" s="110"/>
      <c r="BL127" s="110"/>
      <c r="BM127" s="110"/>
      <c r="BN127" s="110"/>
      <c r="BO127" s="110"/>
    </row>
    <row r="128" ht="15.75" customHeight="1">
      <c r="A128" s="93"/>
      <c r="B128" s="353" t="s">
        <v>214</v>
      </c>
      <c r="C128" s="93"/>
      <c r="D128" s="255"/>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c r="AA128" s="255"/>
      <c r="AB128" s="255"/>
      <c r="AC128" s="255"/>
      <c r="AD128" s="255"/>
      <c r="AE128" s="255"/>
      <c r="AF128" s="255"/>
      <c r="AG128" s="255"/>
      <c r="AH128" s="255"/>
      <c r="AI128" s="255"/>
      <c r="AJ128" s="255"/>
      <c r="AK128" s="93"/>
      <c r="AL128" s="93"/>
      <c r="AX128" s="177"/>
    </row>
    <row r="129" ht="15.75" customHeight="1">
      <c r="A129" s="93"/>
      <c r="B129" s="441" t="s">
        <v>215</v>
      </c>
      <c r="C129" s="19"/>
      <c r="D129" s="19"/>
      <c r="E129" s="19"/>
      <c r="F129" s="19"/>
      <c r="G129" s="19"/>
      <c r="H129" s="19"/>
      <c r="I129" s="19"/>
      <c r="J129" s="19"/>
      <c r="K129" s="19"/>
      <c r="L129" s="19"/>
      <c r="M129" s="19"/>
      <c r="N129" s="19"/>
      <c r="O129" s="19"/>
      <c r="P129" s="19"/>
      <c r="Q129" s="20"/>
      <c r="R129" s="442" t="s">
        <v>154</v>
      </c>
      <c r="S129" s="443" t="str">
        <f>'別紙様式2-2（４・５月分）'!AK11</f>
        <v/>
      </c>
      <c r="T129" s="444" t="s">
        <v>216</v>
      </c>
      <c r="U129" s="19"/>
      <c r="V129" s="19"/>
      <c r="W129" s="19"/>
      <c r="X129" s="19"/>
      <c r="Y129" s="19"/>
      <c r="Z129" s="19"/>
      <c r="AA129" s="19"/>
      <c r="AB129" s="19"/>
      <c r="AC129" s="19"/>
      <c r="AD129" s="19"/>
      <c r="AE129" s="19"/>
      <c r="AF129" s="19"/>
      <c r="AG129" s="19"/>
      <c r="AH129" s="19"/>
      <c r="AI129" s="19"/>
      <c r="AJ129" s="19"/>
      <c r="AK129" s="20"/>
      <c r="AL129" s="93"/>
      <c r="AM129" s="445" t="str">
        <f>IF(OR(S129="×",S130="×",S131="×"),"×","")</f>
        <v/>
      </c>
      <c r="AX129" s="177"/>
    </row>
    <row r="130" ht="15.75" customHeight="1">
      <c r="A130" s="93"/>
      <c r="B130" s="251" t="s">
        <v>217</v>
      </c>
      <c r="C130" s="19"/>
      <c r="D130" s="19"/>
      <c r="E130" s="19"/>
      <c r="F130" s="19"/>
      <c r="G130" s="19"/>
      <c r="H130" s="19"/>
      <c r="I130" s="19"/>
      <c r="J130" s="19"/>
      <c r="K130" s="19"/>
      <c r="L130" s="19"/>
      <c r="M130" s="19"/>
      <c r="N130" s="19"/>
      <c r="O130" s="19"/>
      <c r="P130" s="19"/>
      <c r="Q130" s="20"/>
      <c r="R130" s="442" t="s">
        <v>154</v>
      </c>
      <c r="S130" s="443" t="str">
        <f>'別紙様式2-3（６月以降分）'!AQ11</f>
        <v/>
      </c>
      <c r="T130" s="444" t="s">
        <v>218</v>
      </c>
      <c r="U130" s="19"/>
      <c r="V130" s="19"/>
      <c r="W130" s="19"/>
      <c r="X130" s="19"/>
      <c r="Y130" s="19"/>
      <c r="Z130" s="19"/>
      <c r="AA130" s="19"/>
      <c r="AB130" s="19"/>
      <c r="AC130" s="19"/>
      <c r="AD130" s="19"/>
      <c r="AE130" s="19"/>
      <c r="AF130" s="19"/>
      <c r="AG130" s="19"/>
      <c r="AH130" s="19"/>
      <c r="AI130" s="19"/>
      <c r="AJ130" s="19"/>
      <c r="AK130" s="20"/>
      <c r="AL130" s="93"/>
      <c r="AM130" s="446"/>
      <c r="AX130" s="177"/>
    </row>
    <row r="131" ht="15.75" customHeight="1">
      <c r="A131" s="93"/>
      <c r="B131" s="251" t="s">
        <v>219</v>
      </c>
      <c r="C131" s="19"/>
      <c r="D131" s="19"/>
      <c r="E131" s="19"/>
      <c r="F131" s="19"/>
      <c r="G131" s="19"/>
      <c r="H131" s="19"/>
      <c r="I131" s="19"/>
      <c r="J131" s="19"/>
      <c r="K131" s="19"/>
      <c r="L131" s="19"/>
      <c r="M131" s="19"/>
      <c r="N131" s="19"/>
      <c r="O131" s="19"/>
      <c r="P131" s="19"/>
      <c r="Q131" s="20"/>
      <c r="R131" s="442" t="s">
        <v>154</v>
      </c>
      <c r="S131" s="443" t="str">
        <f>'別紙様式2-4（年度内の区分変更がある場合に記入）'!AQ11</f>
        <v/>
      </c>
      <c r="T131" s="444" t="s">
        <v>220</v>
      </c>
      <c r="U131" s="19"/>
      <c r="V131" s="19"/>
      <c r="W131" s="19"/>
      <c r="X131" s="19"/>
      <c r="Y131" s="19"/>
      <c r="Z131" s="19"/>
      <c r="AA131" s="19"/>
      <c r="AB131" s="19"/>
      <c r="AC131" s="19"/>
      <c r="AD131" s="19"/>
      <c r="AE131" s="19"/>
      <c r="AF131" s="19"/>
      <c r="AG131" s="19"/>
      <c r="AH131" s="19"/>
      <c r="AI131" s="19"/>
      <c r="AJ131" s="19"/>
      <c r="AK131" s="20"/>
      <c r="AL131" s="93"/>
      <c r="AW131" s="177"/>
    </row>
    <row r="132" ht="6.0" customHeight="1">
      <c r="A132" s="93"/>
      <c r="B132" s="353"/>
      <c r="C132" s="93"/>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93"/>
      <c r="AL132" s="93"/>
      <c r="AM132" s="446"/>
      <c r="AX132" s="177"/>
    </row>
    <row r="133" ht="13.5" customHeight="1">
      <c r="A133" s="93"/>
      <c r="B133" s="447" t="s">
        <v>221</v>
      </c>
      <c r="C133" s="448"/>
      <c r="D133" s="449"/>
      <c r="E133" s="449"/>
      <c r="F133" s="449"/>
      <c r="G133" s="449"/>
      <c r="H133" s="449"/>
      <c r="I133" s="449"/>
      <c r="J133" s="449"/>
      <c r="K133" s="449"/>
      <c r="L133" s="449"/>
      <c r="M133" s="449"/>
      <c r="N133" s="449"/>
      <c r="O133" s="449"/>
      <c r="P133" s="449"/>
      <c r="Q133" s="449"/>
      <c r="R133" s="449"/>
      <c r="S133" s="449"/>
      <c r="T133" s="449"/>
      <c r="U133" s="449"/>
      <c r="V133" s="255"/>
      <c r="W133" s="255"/>
      <c r="X133" s="255"/>
      <c r="Y133" s="255"/>
      <c r="Z133" s="255"/>
      <c r="AA133" s="255"/>
      <c r="AB133" s="255"/>
      <c r="AC133" s="255"/>
      <c r="AD133" s="255"/>
      <c r="AE133" s="255"/>
      <c r="AF133" s="255"/>
      <c r="AG133" s="255"/>
      <c r="AH133" s="255"/>
      <c r="AI133" s="255"/>
      <c r="AJ133" s="255"/>
      <c r="AK133" s="151" t="str">
        <f>IF(AM129="","",IF(AM129="○","",IF(OR(AM135=TRUE,AM136=TRUE,AM137=TRUE,AND(AM138=TRUE,F138&lt;&gt;"")),"○","×")))</f>
        <v/>
      </c>
      <c r="AL133" s="93"/>
      <c r="AM133" s="182" t="s">
        <v>222</v>
      </c>
      <c r="AN133" s="13"/>
      <c r="AO133" s="13"/>
      <c r="AP133" s="13"/>
      <c r="AQ133" s="13"/>
      <c r="AR133" s="13"/>
      <c r="AS133" s="13"/>
      <c r="AT133" s="13"/>
      <c r="AU133" s="13"/>
      <c r="AV133" s="13"/>
      <c r="AW133" s="13"/>
      <c r="AX133" s="13"/>
      <c r="AY133" s="14"/>
    </row>
    <row r="134" ht="14.25" customHeight="1">
      <c r="A134" s="105"/>
      <c r="B134" s="450" t="s">
        <v>223</v>
      </c>
      <c r="C134" s="451"/>
      <c r="D134" s="452"/>
      <c r="E134" s="453"/>
      <c r="F134" s="454"/>
      <c r="G134" s="454"/>
      <c r="H134" s="454"/>
      <c r="I134" s="454"/>
      <c r="J134" s="454"/>
      <c r="K134" s="454"/>
      <c r="L134" s="454"/>
      <c r="M134" s="454"/>
      <c r="N134" s="454"/>
      <c r="O134" s="454"/>
      <c r="P134" s="454"/>
      <c r="Q134" s="454"/>
      <c r="R134" s="454"/>
      <c r="S134" s="454"/>
      <c r="T134" s="454"/>
      <c r="U134" s="454"/>
      <c r="V134" s="454"/>
      <c r="W134" s="454"/>
      <c r="X134" s="454"/>
      <c r="Y134" s="454"/>
      <c r="Z134" s="454"/>
      <c r="AA134" s="454"/>
      <c r="AB134" s="454"/>
      <c r="AC134" s="454"/>
      <c r="AD134" s="454"/>
      <c r="AE134" s="454"/>
      <c r="AF134" s="454"/>
      <c r="AG134" s="454"/>
      <c r="AH134" s="454"/>
      <c r="AI134" s="454"/>
      <c r="AJ134" s="454"/>
      <c r="AK134" s="455"/>
      <c r="AL134" s="105"/>
      <c r="AM134" s="110"/>
      <c r="AN134" s="456"/>
      <c r="AO134" s="456"/>
      <c r="AP134" s="456"/>
      <c r="AQ134" s="456"/>
      <c r="AR134" s="456"/>
      <c r="AS134" s="456"/>
      <c r="AT134" s="456"/>
      <c r="AU134" s="456"/>
      <c r="AV134" s="457"/>
      <c r="AW134" s="458"/>
      <c r="AX134" s="110"/>
      <c r="AY134" s="110"/>
      <c r="AZ134" s="110"/>
      <c r="BA134" s="110"/>
      <c r="BB134" s="110"/>
      <c r="BC134" s="110"/>
      <c r="BD134" s="110"/>
      <c r="BE134" s="110"/>
      <c r="BF134" s="110"/>
      <c r="BG134" s="110"/>
      <c r="BH134" s="110"/>
      <c r="BI134" s="110"/>
      <c r="BJ134" s="110"/>
      <c r="BK134" s="110"/>
      <c r="BL134" s="110"/>
      <c r="BM134" s="110"/>
      <c r="BN134" s="110"/>
      <c r="BO134" s="110"/>
    </row>
    <row r="135" ht="16.5" customHeight="1">
      <c r="A135" s="105"/>
      <c r="B135" s="214"/>
      <c r="C135" s="459"/>
      <c r="D135" s="172" t="s">
        <v>224</v>
      </c>
      <c r="E135" s="105"/>
      <c r="F135" s="105"/>
      <c r="G135" s="105"/>
      <c r="H135" s="105"/>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234"/>
      <c r="AJ135" s="105"/>
      <c r="AK135" s="235"/>
      <c r="AL135" s="105"/>
      <c r="AM135" s="176" t="b">
        <v>0</v>
      </c>
      <c r="AN135" s="456"/>
      <c r="AO135" s="456"/>
      <c r="AP135" s="456"/>
      <c r="AQ135" s="456"/>
      <c r="AR135" s="456"/>
      <c r="AS135" s="456"/>
      <c r="AT135" s="456"/>
      <c r="AU135" s="457"/>
      <c r="AV135" s="458"/>
      <c r="AW135" s="110"/>
      <c r="AX135" s="110"/>
      <c r="AY135" s="110"/>
      <c r="AZ135" s="110"/>
      <c r="BA135" s="110"/>
      <c r="BB135" s="110"/>
      <c r="BC135" s="110"/>
      <c r="BD135" s="110"/>
      <c r="BE135" s="110"/>
      <c r="BF135" s="110"/>
      <c r="BG135" s="110"/>
      <c r="BH135" s="110"/>
      <c r="BI135" s="110"/>
      <c r="BJ135" s="110"/>
      <c r="BK135" s="110"/>
      <c r="BL135" s="110"/>
      <c r="BM135" s="110"/>
      <c r="BN135" s="110"/>
      <c r="BO135" s="110"/>
    </row>
    <row r="136" ht="16.5" customHeight="1">
      <c r="A136" s="105"/>
      <c r="B136" s="214"/>
      <c r="C136" s="460"/>
      <c r="D136" s="172" t="s">
        <v>225</v>
      </c>
      <c r="E136" s="461"/>
      <c r="F136" s="461"/>
      <c r="G136" s="461"/>
      <c r="H136" s="461"/>
      <c r="I136" s="461"/>
      <c r="J136" s="461"/>
      <c r="K136" s="461"/>
      <c r="L136" s="461"/>
      <c r="M136" s="461"/>
      <c r="N136" s="461"/>
      <c r="O136" s="461"/>
      <c r="P136" s="461"/>
      <c r="Q136" s="461"/>
      <c r="R136" s="461"/>
      <c r="S136" s="461"/>
      <c r="T136" s="105"/>
      <c r="U136" s="105"/>
      <c r="V136" s="105"/>
      <c r="W136" s="105"/>
      <c r="X136" s="105"/>
      <c r="Y136" s="105"/>
      <c r="Z136" s="105"/>
      <c r="AA136" s="105"/>
      <c r="AB136" s="105"/>
      <c r="AC136" s="105"/>
      <c r="AD136" s="105"/>
      <c r="AE136" s="105"/>
      <c r="AF136" s="105"/>
      <c r="AG136" s="105"/>
      <c r="AH136" s="105"/>
      <c r="AI136" s="234"/>
      <c r="AJ136" s="105"/>
      <c r="AK136" s="235"/>
      <c r="AL136" s="105"/>
      <c r="AM136" s="176" t="b">
        <v>0</v>
      </c>
      <c r="AN136" s="456"/>
      <c r="AO136" s="456"/>
      <c r="AP136" s="456"/>
      <c r="AQ136" s="456"/>
      <c r="AR136" s="456"/>
      <c r="AS136" s="456"/>
      <c r="AT136" s="456"/>
      <c r="AU136" s="457"/>
      <c r="AV136" s="458"/>
      <c r="AW136" s="110"/>
      <c r="AX136" s="110"/>
      <c r="AY136" s="110"/>
      <c r="AZ136" s="110"/>
      <c r="BA136" s="110"/>
      <c r="BB136" s="110"/>
      <c r="BC136" s="110"/>
      <c r="BD136" s="110"/>
      <c r="BE136" s="110"/>
      <c r="BF136" s="110"/>
      <c r="BG136" s="110"/>
      <c r="BH136" s="110"/>
      <c r="BI136" s="110"/>
      <c r="BJ136" s="110"/>
      <c r="BK136" s="110"/>
      <c r="BL136" s="110"/>
      <c r="BM136" s="110"/>
      <c r="BN136" s="110"/>
      <c r="BO136" s="110"/>
    </row>
    <row r="137" ht="25.5" customHeight="1">
      <c r="A137" s="105"/>
      <c r="B137" s="214"/>
      <c r="C137" s="460"/>
      <c r="D137" s="462" t="s">
        <v>226</v>
      </c>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8"/>
      <c r="AJ137" s="105"/>
      <c r="AK137" s="235"/>
      <c r="AL137" s="463"/>
      <c r="AM137" s="176" t="b">
        <v>0</v>
      </c>
      <c r="AN137" s="457"/>
      <c r="AO137" s="457"/>
      <c r="AP137" s="457"/>
      <c r="AQ137" s="110"/>
      <c r="AR137" s="110"/>
      <c r="AS137" s="458"/>
      <c r="AT137" s="458"/>
      <c r="AU137" s="110"/>
      <c r="AV137" s="110"/>
      <c r="AW137" s="110"/>
      <c r="AX137" s="110"/>
      <c r="AY137" s="110"/>
      <c r="AZ137" s="110"/>
      <c r="BA137" s="110"/>
      <c r="BB137" s="110"/>
      <c r="BC137" s="110"/>
      <c r="BD137" s="110"/>
      <c r="BE137" s="110"/>
      <c r="BF137" s="110"/>
      <c r="BG137" s="110"/>
      <c r="BH137" s="110"/>
      <c r="BI137" s="110"/>
      <c r="BJ137" s="110"/>
      <c r="BK137" s="110"/>
      <c r="BL137" s="110"/>
      <c r="BM137" s="110"/>
      <c r="BN137" s="110"/>
      <c r="BO137" s="110"/>
    </row>
    <row r="138" ht="18.0" customHeight="1">
      <c r="A138" s="105"/>
      <c r="B138" s="464"/>
      <c r="C138" s="465"/>
      <c r="D138" s="466" t="s">
        <v>227</v>
      </c>
      <c r="E138" s="467"/>
      <c r="F138" s="468"/>
      <c r="G138" s="469"/>
      <c r="H138" s="469"/>
      <c r="I138" s="469"/>
      <c r="J138" s="469"/>
      <c r="K138" s="469"/>
      <c r="L138" s="469"/>
      <c r="M138" s="469"/>
      <c r="N138" s="469"/>
      <c r="O138" s="469"/>
      <c r="P138" s="469"/>
      <c r="Q138" s="469"/>
      <c r="R138" s="469"/>
      <c r="S138" s="469"/>
      <c r="T138" s="469"/>
      <c r="U138" s="469"/>
      <c r="V138" s="469"/>
      <c r="W138" s="469"/>
      <c r="X138" s="469"/>
      <c r="Y138" s="469"/>
      <c r="Z138" s="469"/>
      <c r="AA138" s="469"/>
      <c r="AB138" s="469"/>
      <c r="AC138" s="469"/>
      <c r="AD138" s="469"/>
      <c r="AE138" s="469"/>
      <c r="AF138" s="469"/>
      <c r="AG138" s="469"/>
      <c r="AH138" s="469"/>
      <c r="AI138" s="469"/>
      <c r="AJ138" s="470"/>
      <c r="AK138" s="471" t="s">
        <v>121</v>
      </c>
      <c r="AL138" s="105"/>
      <c r="AM138" s="176" t="b">
        <v>0</v>
      </c>
      <c r="AN138" s="373" t="s">
        <v>228</v>
      </c>
      <c r="AO138" s="13"/>
      <c r="AP138" s="13"/>
      <c r="AQ138" s="13"/>
      <c r="AR138" s="13"/>
      <c r="AS138" s="13"/>
      <c r="AT138" s="13"/>
      <c r="AU138" s="13"/>
      <c r="AV138" s="13"/>
      <c r="AW138" s="13"/>
      <c r="AX138" s="13"/>
      <c r="AY138" s="14"/>
      <c r="AZ138" s="110"/>
      <c r="BA138" s="110"/>
      <c r="BB138" s="110"/>
      <c r="BC138" s="110"/>
      <c r="BD138" s="110"/>
      <c r="BE138" s="110"/>
      <c r="BF138" s="110"/>
      <c r="BG138" s="110"/>
      <c r="BH138" s="110"/>
      <c r="BI138" s="110"/>
      <c r="BJ138" s="110"/>
      <c r="BK138" s="110"/>
      <c r="BL138" s="110"/>
      <c r="BM138" s="110"/>
      <c r="BN138" s="110"/>
      <c r="BO138" s="110"/>
    </row>
    <row r="139" ht="6.0" customHeight="1">
      <c r="A139" s="93"/>
      <c r="B139" s="255"/>
      <c r="C139" s="472"/>
      <c r="D139" s="472"/>
      <c r="E139" s="472"/>
      <c r="F139" s="472"/>
      <c r="G139" s="472"/>
      <c r="H139" s="472"/>
      <c r="I139" s="472"/>
      <c r="J139" s="472"/>
      <c r="K139" s="472"/>
      <c r="L139" s="472"/>
      <c r="M139" s="472"/>
      <c r="N139" s="472"/>
      <c r="O139" s="472"/>
      <c r="P139" s="472"/>
      <c r="Q139" s="472"/>
      <c r="R139" s="472"/>
      <c r="S139" s="472"/>
      <c r="T139" s="472"/>
      <c r="U139" s="472"/>
      <c r="V139" s="472"/>
      <c r="W139" s="472"/>
      <c r="X139" s="472"/>
      <c r="Y139" s="472"/>
      <c r="Z139" s="472"/>
      <c r="AA139" s="472"/>
      <c r="AB139" s="472"/>
      <c r="AC139" s="472"/>
      <c r="AD139" s="472"/>
      <c r="AE139" s="472"/>
      <c r="AF139" s="472"/>
      <c r="AG139" s="472"/>
      <c r="AH139" s="472"/>
      <c r="AI139" s="472"/>
      <c r="AJ139" s="472"/>
      <c r="AK139" s="472"/>
      <c r="AL139" s="93"/>
      <c r="AZ139" s="110"/>
    </row>
    <row r="140" ht="18.0" customHeight="1">
      <c r="A140" s="93"/>
      <c r="B140" s="440" t="s">
        <v>229</v>
      </c>
      <c r="C140" s="97"/>
      <c r="D140" s="97"/>
      <c r="E140" s="97"/>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8"/>
      <c r="AL140" s="93"/>
      <c r="AM140" s="473" t="str">
        <f>IF(AND('別紙様式2-2（４・５月分）'!AR8="特定加算Ⅰなし",'別紙様式2-3（６月以降分）'!BH6="旧特定加算Ⅰ相当なし",'別紙様式2-4（年度内の区分変更がある場合に記入）'!BB7="旧特定加算Ⅰ相当なし"),"記入不要","要記入")</f>
        <v>記入不要</v>
      </c>
    </row>
    <row r="141" ht="13.5" customHeight="1">
      <c r="A141" s="93"/>
      <c r="B141" s="353" t="s">
        <v>230</v>
      </c>
      <c r="C141" s="93"/>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93"/>
    </row>
    <row r="142" ht="15.0" customHeight="1">
      <c r="A142" s="93"/>
      <c r="B142" s="474" t="s">
        <v>231</v>
      </c>
      <c r="C142" s="19"/>
      <c r="D142" s="19"/>
      <c r="E142" s="19"/>
      <c r="F142" s="19"/>
      <c r="G142" s="19"/>
      <c r="H142" s="19"/>
      <c r="I142" s="19"/>
      <c r="J142" s="19"/>
      <c r="K142" s="19"/>
      <c r="L142" s="19"/>
      <c r="M142" s="19"/>
      <c r="N142" s="19"/>
      <c r="O142" s="19"/>
      <c r="P142" s="19"/>
      <c r="Q142" s="20"/>
      <c r="R142" s="442" t="s">
        <v>154</v>
      </c>
      <c r="S142" s="475" t="str">
        <f>IF('別紙様式2-2（４・５月分）'!AL11="未入力あり","×",'別紙様式2-2（４・５月分）'!AL11)</f>
        <v/>
      </c>
      <c r="T142" s="444" t="s">
        <v>232</v>
      </c>
      <c r="U142" s="19"/>
      <c r="V142" s="19"/>
      <c r="W142" s="19"/>
      <c r="X142" s="19"/>
      <c r="Y142" s="19"/>
      <c r="Z142" s="19"/>
      <c r="AA142" s="19"/>
      <c r="AB142" s="19"/>
      <c r="AC142" s="19"/>
      <c r="AD142" s="19"/>
      <c r="AE142" s="19"/>
      <c r="AF142" s="19"/>
      <c r="AG142" s="19"/>
      <c r="AH142" s="19"/>
      <c r="AI142" s="19"/>
      <c r="AJ142" s="19"/>
      <c r="AK142" s="20"/>
      <c r="AL142" s="93"/>
      <c r="AM142" s="446"/>
    </row>
    <row r="143" ht="15.0" customHeight="1">
      <c r="A143" s="93"/>
      <c r="B143" s="476" t="s">
        <v>233</v>
      </c>
      <c r="C143" s="19"/>
      <c r="D143" s="19"/>
      <c r="E143" s="19"/>
      <c r="F143" s="19"/>
      <c r="G143" s="19"/>
      <c r="H143" s="19"/>
      <c r="I143" s="19"/>
      <c r="J143" s="19"/>
      <c r="K143" s="19"/>
      <c r="L143" s="19"/>
      <c r="M143" s="19"/>
      <c r="N143" s="19"/>
      <c r="O143" s="19"/>
      <c r="P143" s="19"/>
      <c r="Q143" s="20"/>
      <c r="R143" s="442" t="s">
        <v>154</v>
      </c>
      <c r="S143" s="475" t="str">
        <f>IF('別紙様式2-3（６月以降分）'!AR11="未入力あり","×",'別紙様式2-3（６月以降分）'!AR11)</f>
        <v/>
      </c>
      <c r="T143" s="444" t="s">
        <v>234</v>
      </c>
      <c r="U143" s="19"/>
      <c r="V143" s="19"/>
      <c r="W143" s="19"/>
      <c r="X143" s="19"/>
      <c r="Y143" s="19"/>
      <c r="Z143" s="19"/>
      <c r="AA143" s="19"/>
      <c r="AB143" s="19"/>
      <c r="AC143" s="19"/>
      <c r="AD143" s="19"/>
      <c r="AE143" s="19"/>
      <c r="AF143" s="19"/>
      <c r="AG143" s="19"/>
      <c r="AH143" s="19"/>
      <c r="AI143" s="19"/>
      <c r="AJ143" s="19"/>
      <c r="AK143" s="20"/>
      <c r="AL143" s="93"/>
      <c r="AM143" s="446"/>
    </row>
    <row r="144" ht="15.0" customHeight="1">
      <c r="A144" s="93"/>
      <c r="B144" s="476" t="s">
        <v>235</v>
      </c>
      <c r="C144" s="19"/>
      <c r="D144" s="19"/>
      <c r="E144" s="19"/>
      <c r="F144" s="19"/>
      <c r="G144" s="19"/>
      <c r="H144" s="19"/>
      <c r="I144" s="19"/>
      <c r="J144" s="19"/>
      <c r="K144" s="19"/>
      <c r="L144" s="19"/>
      <c r="M144" s="19"/>
      <c r="N144" s="19"/>
      <c r="O144" s="19"/>
      <c r="P144" s="19"/>
      <c r="Q144" s="20"/>
      <c r="R144" s="442" t="s">
        <v>154</v>
      </c>
      <c r="S144" s="475" t="str">
        <f>IF('別紙様式2-4（年度内の区分変更がある場合に記入）'!AR11="未入力あり","×",'別紙様式2-4（年度内の区分変更がある場合に記入）'!AR11)</f>
        <v/>
      </c>
      <c r="T144" s="444" t="s">
        <v>236</v>
      </c>
      <c r="U144" s="19"/>
      <c r="V144" s="19"/>
      <c r="W144" s="19"/>
      <c r="X144" s="19"/>
      <c r="Y144" s="19"/>
      <c r="Z144" s="19"/>
      <c r="AA144" s="19"/>
      <c r="AB144" s="19"/>
      <c r="AC144" s="19"/>
      <c r="AD144" s="19"/>
      <c r="AE144" s="19"/>
      <c r="AF144" s="19"/>
      <c r="AG144" s="19"/>
      <c r="AH144" s="19"/>
      <c r="AI144" s="19"/>
      <c r="AJ144" s="19"/>
      <c r="AK144" s="20"/>
      <c r="AL144" s="93"/>
      <c r="AM144" s="446"/>
    </row>
    <row r="145" ht="6.75" customHeight="1">
      <c r="A145" s="105"/>
      <c r="B145" s="243"/>
      <c r="C145" s="243"/>
      <c r="D145" s="243"/>
      <c r="E145" s="243"/>
      <c r="F145" s="233"/>
      <c r="G145" s="234"/>
      <c r="H145" s="234"/>
      <c r="I145" s="234"/>
      <c r="J145" s="234"/>
      <c r="K145" s="234"/>
      <c r="L145" s="234"/>
      <c r="M145" s="175"/>
      <c r="N145" s="175"/>
      <c r="O145" s="175"/>
      <c r="P145" s="175"/>
      <c r="Q145" s="175"/>
      <c r="R145" s="175"/>
      <c r="S145" s="175"/>
      <c r="T145" s="175"/>
      <c r="U145" s="234"/>
      <c r="V145" s="234"/>
      <c r="W145" s="262"/>
      <c r="X145" s="234"/>
      <c r="Y145" s="234"/>
      <c r="Z145" s="234"/>
      <c r="AA145" s="175"/>
      <c r="AB145" s="234"/>
      <c r="AC145" s="234"/>
      <c r="AD145" s="234"/>
      <c r="AE145" s="234"/>
      <c r="AF145" s="234"/>
      <c r="AG145" s="234"/>
      <c r="AH145" s="234"/>
      <c r="AI145" s="234"/>
      <c r="AJ145" s="234"/>
      <c r="AK145" s="234"/>
      <c r="AL145" s="105"/>
      <c r="AM145" s="110"/>
      <c r="AN145" s="110"/>
      <c r="AO145" s="110"/>
      <c r="AP145" s="110"/>
      <c r="AQ145" s="110"/>
      <c r="AR145" s="110"/>
      <c r="AS145" s="110"/>
      <c r="AT145" s="110"/>
      <c r="AU145" s="110"/>
      <c r="AV145" s="110"/>
      <c r="AW145" s="110"/>
      <c r="AX145" s="110"/>
      <c r="AY145" s="110"/>
      <c r="AZ145" s="110"/>
      <c r="BA145" s="110"/>
      <c r="BB145" s="110"/>
      <c r="BC145" s="110"/>
      <c r="BD145" s="110"/>
      <c r="BE145" s="110"/>
      <c r="BF145" s="110"/>
      <c r="BG145" s="110"/>
      <c r="BH145" s="110"/>
      <c r="BI145" s="110"/>
      <c r="BJ145" s="110"/>
      <c r="BK145" s="110"/>
      <c r="BL145" s="110"/>
      <c r="BM145" s="110"/>
      <c r="BN145" s="110"/>
      <c r="BO145" s="110"/>
    </row>
    <row r="146" ht="18.0" customHeight="1">
      <c r="A146" s="341"/>
      <c r="B146" s="477" t="s">
        <v>237</v>
      </c>
      <c r="AL146" s="341"/>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row>
    <row r="147" ht="18.75" customHeight="1">
      <c r="A147" s="105"/>
      <c r="B147" s="253" t="s">
        <v>238</v>
      </c>
      <c r="C147" s="172"/>
      <c r="D147" s="172"/>
      <c r="E147" s="172"/>
      <c r="F147" s="172"/>
      <c r="G147" s="172"/>
      <c r="H147" s="172"/>
      <c r="I147" s="172"/>
      <c r="J147" s="172"/>
      <c r="K147" s="172"/>
      <c r="L147" s="172"/>
      <c r="M147" s="172"/>
      <c r="N147" s="172"/>
      <c r="O147" s="172"/>
      <c r="P147" s="172"/>
      <c r="Q147" s="172"/>
      <c r="R147" s="172"/>
      <c r="S147" s="172"/>
      <c r="T147" s="172"/>
      <c r="U147" s="172"/>
      <c r="V147" s="105"/>
      <c r="W147" s="172"/>
      <c r="X147" s="172"/>
      <c r="Y147" s="172"/>
      <c r="Z147" s="172"/>
      <c r="AA147" s="172"/>
      <c r="AB147" s="172"/>
      <c r="AC147" s="172"/>
      <c r="AD147" s="172"/>
      <c r="AE147" s="172"/>
      <c r="AF147" s="172"/>
      <c r="AG147" s="172"/>
      <c r="AH147" s="105"/>
      <c r="AI147" s="345" t="str">
        <f>IF(AND('別紙様式2-2（４・５月分）'!AR7="特定加算なし",'別紙様式2-3（６月以降分）'!BE6="旧特定加算相当なし",'別紙様式2-4（年度内の区分変更がある場合に記入）'!AY7="旧特定加算相当なし"),"該当","")</f>
        <v>該当</v>
      </c>
      <c r="AJ147" s="13"/>
      <c r="AK147" s="14"/>
      <c r="AL147" s="105"/>
      <c r="AM147" s="110"/>
      <c r="AN147" s="110"/>
      <c r="AO147" s="110"/>
      <c r="AP147" s="110"/>
      <c r="AQ147" s="110"/>
      <c r="AR147" s="110"/>
      <c r="AS147" s="110"/>
      <c r="AT147" s="110"/>
      <c r="AU147" s="110"/>
      <c r="AV147" s="110"/>
      <c r="AW147" s="110"/>
      <c r="AX147" s="110"/>
      <c r="AY147" s="110"/>
      <c r="AZ147" s="110"/>
      <c r="BA147" s="110"/>
      <c r="BB147" s="110"/>
      <c r="BC147" s="110"/>
      <c r="BD147" s="110"/>
      <c r="BE147" s="110"/>
      <c r="BF147" s="110"/>
      <c r="BG147" s="110"/>
      <c r="BH147" s="110"/>
      <c r="BI147" s="110"/>
      <c r="BJ147" s="110"/>
      <c r="BK147" s="110"/>
      <c r="BL147" s="110"/>
      <c r="BM147" s="110"/>
      <c r="BN147" s="110"/>
      <c r="BO147" s="110"/>
    </row>
    <row r="148" ht="28.5" customHeight="1">
      <c r="A148" s="105"/>
      <c r="B148" s="292" t="s">
        <v>154</v>
      </c>
      <c r="C148" s="478" t="s">
        <v>239</v>
      </c>
      <c r="D148" s="97"/>
      <c r="E148" s="97"/>
      <c r="F148" s="97"/>
      <c r="G148" s="97"/>
      <c r="H148" s="97"/>
      <c r="I148" s="97"/>
      <c r="J148" s="97"/>
      <c r="K148" s="97"/>
      <c r="L148" s="97"/>
      <c r="M148" s="97"/>
      <c r="N148" s="97"/>
      <c r="O148" s="97"/>
      <c r="P148" s="97"/>
      <c r="Q148" s="97"/>
      <c r="R148" s="97"/>
      <c r="S148" s="97"/>
      <c r="T148" s="97"/>
      <c r="U148" s="97"/>
      <c r="V148" s="97"/>
      <c r="W148" s="97"/>
      <c r="X148" s="97"/>
      <c r="Y148" s="97"/>
      <c r="Z148" s="97"/>
      <c r="AA148" s="97"/>
      <c r="AB148" s="97"/>
      <c r="AC148" s="97"/>
      <c r="AD148" s="97"/>
      <c r="AE148" s="97"/>
      <c r="AF148" s="97"/>
      <c r="AG148" s="97"/>
      <c r="AH148" s="97"/>
      <c r="AI148" s="97"/>
      <c r="AJ148" s="97"/>
      <c r="AK148" s="98"/>
      <c r="AL148" s="105"/>
      <c r="AM148" s="110"/>
      <c r="AN148" s="110"/>
      <c r="AO148" s="110"/>
      <c r="AP148" s="110"/>
      <c r="AQ148" s="110"/>
      <c r="AR148" s="110"/>
      <c r="AS148" s="110"/>
      <c r="AT148" s="110"/>
      <c r="AU148" s="110"/>
      <c r="AV148" s="110"/>
      <c r="AW148" s="110"/>
      <c r="AX148" s="110"/>
      <c r="AY148" s="110"/>
      <c r="AZ148" s="110"/>
      <c r="BA148" s="110"/>
      <c r="BB148" s="110"/>
      <c r="BC148" s="110"/>
      <c r="BD148" s="110"/>
      <c r="BE148" s="110"/>
      <c r="BF148" s="110"/>
      <c r="BG148" s="110"/>
      <c r="BH148" s="110"/>
      <c r="BI148" s="110"/>
      <c r="BJ148" s="110"/>
      <c r="BK148" s="110"/>
      <c r="BL148" s="110"/>
      <c r="BM148" s="110"/>
      <c r="BN148" s="110"/>
      <c r="BO148" s="110"/>
    </row>
    <row r="149" ht="3.75" customHeight="1">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c r="AJ149" s="105"/>
      <c r="AK149" s="105"/>
      <c r="AL149" s="105"/>
      <c r="AM149" s="110"/>
      <c r="AN149" s="110"/>
      <c r="AO149" s="110"/>
      <c r="AP149" s="110"/>
      <c r="AQ149" s="110"/>
      <c r="AR149" s="110"/>
      <c r="AS149" s="110"/>
      <c r="AT149" s="110"/>
      <c r="AU149" s="110"/>
      <c r="AV149" s="110"/>
      <c r="AW149" s="110"/>
      <c r="AX149" s="110"/>
      <c r="AY149" s="110"/>
      <c r="AZ149" s="110"/>
      <c r="BA149" s="110"/>
      <c r="BB149" s="110"/>
      <c r="BC149" s="110"/>
      <c r="BD149" s="110"/>
      <c r="BE149" s="110"/>
      <c r="BF149" s="110"/>
      <c r="BG149" s="110"/>
      <c r="BH149" s="110"/>
      <c r="BI149" s="110"/>
      <c r="BJ149" s="110"/>
      <c r="BK149" s="110"/>
      <c r="BL149" s="110"/>
      <c r="BM149" s="110"/>
      <c r="BN149" s="110"/>
      <c r="BO149" s="110"/>
    </row>
    <row r="150" ht="14.25" customHeight="1">
      <c r="A150" s="105"/>
      <c r="B150" s="253" t="s">
        <v>240</v>
      </c>
      <c r="C150" s="262"/>
      <c r="D150" s="262"/>
      <c r="E150" s="262"/>
      <c r="F150" s="262"/>
      <c r="G150" s="262"/>
      <c r="H150" s="262"/>
      <c r="I150" s="262"/>
      <c r="J150" s="262"/>
      <c r="K150" s="262"/>
      <c r="L150" s="262"/>
      <c r="M150" s="262"/>
      <c r="N150" s="262"/>
      <c r="O150" s="262"/>
      <c r="P150" s="262"/>
      <c r="Q150" s="262"/>
      <c r="R150" s="262"/>
      <c r="S150" s="262"/>
      <c r="T150" s="262"/>
      <c r="U150" s="262"/>
      <c r="V150" s="262"/>
      <c r="W150" s="262"/>
      <c r="X150" s="262"/>
      <c r="Y150" s="262"/>
      <c r="Z150" s="262"/>
      <c r="AA150" s="262"/>
      <c r="AB150" s="262"/>
      <c r="AC150" s="262"/>
      <c r="AD150" s="262"/>
      <c r="AE150" s="262"/>
      <c r="AF150" s="262"/>
      <c r="AG150" s="262"/>
      <c r="AH150" s="172"/>
      <c r="AI150" s="345" t="str">
        <f>IF(OR('別紙様式2-2（４・５月分）'!AR7="特定加算あり",'別紙様式2-3（６月以降分）'!BE6="旧特定加算相当あり",'別紙様式2-4（年度内の区分変更がある場合に記入）'!AY7="旧特定加算相当あり"),"該当","")</f>
        <v/>
      </c>
      <c r="AJ150" s="13"/>
      <c r="AK150" s="14"/>
      <c r="AL150" s="105"/>
      <c r="AM150" s="110"/>
      <c r="AN150" s="110"/>
      <c r="AO150" s="110"/>
      <c r="AP150" s="110"/>
      <c r="AQ150" s="110"/>
      <c r="AR150" s="110"/>
      <c r="AS150" s="110"/>
      <c r="AT150" s="110"/>
      <c r="AU150" s="110"/>
      <c r="AV150" s="110"/>
      <c r="AW150" s="110"/>
      <c r="AX150" s="110"/>
      <c r="AY150" s="110"/>
      <c r="AZ150" s="110"/>
      <c r="BA150" s="110"/>
      <c r="BB150" s="110"/>
      <c r="BC150" s="110"/>
      <c r="BD150" s="110"/>
      <c r="BE150" s="110"/>
      <c r="BF150" s="110"/>
      <c r="BG150" s="110"/>
      <c r="BH150" s="110"/>
      <c r="BI150" s="110"/>
      <c r="BJ150" s="110"/>
      <c r="BK150" s="110"/>
      <c r="BL150" s="110"/>
      <c r="BM150" s="110"/>
      <c r="BN150" s="110"/>
      <c r="BO150" s="110"/>
    </row>
    <row r="151" ht="39.0" customHeight="1">
      <c r="A151" s="105"/>
      <c r="B151" s="292" t="s">
        <v>154</v>
      </c>
      <c r="C151" s="478" t="s">
        <v>241</v>
      </c>
      <c r="D151" s="97"/>
      <c r="E151" s="97"/>
      <c r="F151" s="97"/>
      <c r="G151" s="97"/>
      <c r="H151" s="97"/>
      <c r="I151" s="97"/>
      <c r="J151" s="97"/>
      <c r="K151" s="97"/>
      <c r="L151" s="97"/>
      <c r="M151" s="97"/>
      <c r="N151" s="97"/>
      <c r="O151" s="97"/>
      <c r="P151" s="97"/>
      <c r="Q151" s="97"/>
      <c r="R151" s="97"/>
      <c r="S151" s="97"/>
      <c r="T151" s="97"/>
      <c r="U151" s="97"/>
      <c r="V151" s="97"/>
      <c r="W151" s="97"/>
      <c r="X151" s="97"/>
      <c r="Y151" s="97"/>
      <c r="Z151" s="97"/>
      <c r="AA151" s="97"/>
      <c r="AB151" s="97"/>
      <c r="AC151" s="97"/>
      <c r="AD151" s="97"/>
      <c r="AE151" s="97"/>
      <c r="AF151" s="97"/>
      <c r="AG151" s="97"/>
      <c r="AH151" s="97"/>
      <c r="AI151" s="97"/>
      <c r="AJ151" s="97"/>
      <c r="AK151" s="98"/>
      <c r="AL151" s="105"/>
      <c r="AM151" s="110"/>
      <c r="AN151" s="479" t="s">
        <v>242</v>
      </c>
      <c r="AO151" s="13"/>
      <c r="AP151" s="13"/>
      <c r="AQ151" s="13"/>
      <c r="AR151" s="13"/>
      <c r="AS151" s="13"/>
      <c r="AT151" s="13"/>
      <c r="AU151" s="13"/>
      <c r="AV151" s="13"/>
      <c r="AW151" s="13"/>
      <c r="AX151" s="13"/>
      <c r="AY151" s="14"/>
      <c r="AZ151" s="110"/>
      <c r="BA151" s="110"/>
      <c r="BB151" s="110"/>
      <c r="BC151" s="110"/>
      <c r="BD151" s="110"/>
      <c r="BE151" s="110"/>
      <c r="BF151" s="110"/>
      <c r="BG151" s="110"/>
      <c r="BH151" s="110"/>
      <c r="BI151" s="110"/>
      <c r="BJ151" s="110"/>
      <c r="BK151" s="110"/>
      <c r="BL151" s="110"/>
      <c r="BM151" s="110"/>
      <c r="BN151" s="110"/>
      <c r="BO151" s="110"/>
    </row>
    <row r="152" ht="4.5" customHeight="1">
      <c r="A152" s="105"/>
      <c r="B152" s="480"/>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480"/>
      <c r="Z152" s="480"/>
      <c r="AA152" s="480"/>
      <c r="AB152" s="480"/>
      <c r="AC152" s="480"/>
      <c r="AD152" s="480"/>
      <c r="AE152" s="480"/>
      <c r="AF152" s="480"/>
      <c r="AG152" s="480"/>
      <c r="AH152" s="480"/>
      <c r="AI152" s="480"/>
      <c r="AJ152" s="480"/>
      <c r="AK152" s="480"/>
      <c r="AL152" s="105"/>
      <c r="AN152" s="110"/>
      <c r="AO152" s="110"/>
      <c r="AP152" s="110"/>
      <c r="AQ152" s="110"/>
      <c r="AR152" s="110"/>
      <c r="AS152" s="110"/>
      <c r="AT152" s="110"/>
      <c r="AU152" s="110"/>
      <c r="AV152" s="110"/>
      <c r="AW152" s="110"/>
      <c r="AX152" s="110"/>
      <c r="AY152" s="110"/>
      <c r="AZ152" s="110"/>
      <c r="BA152" s="110"/>
      <c r="BB152" s="110"/>
      <c r="BC152" s="110"/>
      <c r="BD152" s="110"/>
      <c r="BE152" s="110"/>
      <c r="BF152" s="110"/>
      <c r="BG152" s="110"/>
      <c r="BH152" s="110"/>
      <c r="BI152" s="110"/>
      <c r="BJ152" s="110"/>
      <c r="BK152" s="110"/>
      <c r="BL152" s="110"/>
      <c r="BM152" s="110"/>
      <c r="BN152" s="110"/>
      <c r="BO152" s="110"/>
    </row>
    <row r="153" ht="13.5" customHeight="1">
      <c r="A153" s="105"/>
      <c r="B153" s="481"/>
      <c r="C153" s="19"/>
      <c r="D153" s="19"/>
      <c r="E153" s="20"/>
      <c r="F153" s="482"/>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7"/>
      <c r="AK153" s="483" t="str">
        <f>IF(AI150="該当",IF((IF(COUNTIF(AM154:AM157,TRUE)&gt;=1,1,0)+IF(COUNTIF(AM158:AM161,TRUE)&gt;=1,1,0)+IF(COUNTIF(AM162:AM166,TRUE)&gt;=1,1,0)+IF(COUNTIF(AM167:AM170,TRUE)&gt;=1,1,0)+IF(COUNTIF(AM171:AM174,TRUE)&gt;=1,1,0)+IF(COUNTIF(AM175:AM178,TRUE)&gt;=1,1,0))&gt;=3,"○","×"),IF(COUNTIF(AM154:AM178,TRUE)&gt;=1,"○","×"))</f>
        <v>○</v>
      </c>
      <c r="AL153" s="105"/>
      <c r="AM153" s="484" t="s">
        <v>243</v>
      </c>
      <c r="AN153" s="182" t="s">
        <v>244</v>
      </c>
      <c r="AO153" s="13"/>
      <c r="AP153" s="13"/>
      <c r="AQ153" s="13"/>
      <c r="AR153" s="13"/>
      <c r="AS153" s="13"/>
      <c r="AT153" s="13"/>
      <c r="AU153" s="13"/>
      <c r="AV153" s="13"/>
      <c r="AW153" s="13"/>
      <c r="AX153" s="13"/>
      <c r="AY153" s="14"/>
      <c r="AZ153" s="110"/>
      <c r="BA153" s="110"/>
      <c r="BB153" s="110"/>
      <c r="BC153" s="110"/>
      <c r="BD153" s="110"/>
      <c r="BE153" s="110"/>
      <c r="BF153" s="110"/>
      <c r="BG153" s="110"/>
      <c r="BH153" s="110"/>
      <c r="BI153" s="110"/>
      <c r="BJ153" s="110"/>
      <c r="BK153" s="110"/>
      <c r="BL153" s="110"/>
      <c r="BM153" s="110"/>
      <c r="BN153" s="110"/>
      <c r="BO153" s="110"/>
    </row>
    <row r="154" ht="14.25" customHeight="1">
      <c r="A154" s="105"/>
      <c r="B154" s="485" t="s">
        <v>245</v>
      </c>
      <c r="C154" s="53"/>
      <c r="D154" s="53"/>
      <c r="E154" s="184"/>
      <c r="F154" s="486"/>
      <c r="G154" s="487" t="s">
        <v>246</v>
      </c>
      <c r="H154" s="389"/>
      <c r="I154" s="389"/>
      <c r="J154" s="389"/>
      <c r="K154" s="389"/>
      <c r="L154" s="389"/>
      <c r="M154" s="389"/>
      <c r="N154" s="389"/>
      <c r="O154" s="389"/>
      <c r="P154" s="389"/>
      <c r="Q154" s="389"/>
      <c r="R154" s="389"/>
      <c r="S154" s="389"/>
      <c r="T154" s="389"/>
      <c r="U154" s="389"/>
      <c r="V154" s="389"/>
      <c r="W154" s="389"/>
      <c r="X154" s="389"/>
      <c r="Y154" s="389"/>
      <c r="Z154" s="389"/>
      <c r="AA154" s="389"/>
      <c r="AB154" s="389"/>
      <c r="AC154" s="389"/>
      <c r="AD154" s="389"/>
      <c r="AE154" s="389"/>
      <c r="AF154" s="389"/>
      <c r="AG154" s="389"/>
      <c r="AH154" s="389"/>
      <c r="AI154" s="389"/>
      <c r="AJ154" s="389"/>
      <c r="AK154" s="390"/>
      <c r="AL154" s="105"/>
      <c r="AM154" s="176" t="b">
        <v>0</v>
      </c>
      <c r="AN154" s="110"/>
      <c r="AO154" s="110"/>
      <c r="AP154" s="110"/>
      <c r="AQ154" s="110"/>
      <c r="AR154" s="110"/>
      <c r="AS154" s="110"/>
      <c r="AT154" s="110"/>
      <c r="AU154" s="110"/>
      <c r="AV154" s="110"/>
      <c r="AW154" s="110"/>
      <c r="AX154" s="110"/>
      <c r="AY154" s="110"/>
      <c r="AZ154" s="110"/>
      <c r="BA154" s="110"/>
      <c r="BB154" s="110"/>
      <c r="BC154" s="110"/>
      <c r="BD154" s="110"/>
      <c r="BE154" s="110"/>
      <c r="BF154" s="110"/>
      <c r="BG154" s="110"/>
      <c r="BH154" s="110"/>
      <c r="BI154" s="110"/>
      <c r="BJ154" s="110"/>
      <c r="BK154" s="110"/>
      <c r="BL154" s="110"/>
      <c r="BM154" s="110"/>
      <c r="BN154" s="110"/>
      <c r="BO154" s="110"/>
    </row>
    <row r="155" ht="13.5" customHeight="1">
      <c r="A155" s="105"/>
      <c r="B155" s="60"/>
      <c r="E155" s="218"/>
      <c r="F155" s="488"/>
      <c r="G155" s="489" t="s">
        <v>247</v>
      </c>
      <c r="H155" s="397"/>
      <c r="I155" s="397"/>
      <c r="J155" s="397"/>
      <c r="K155" s="397"/>
      <c r="L155" s="397"/>
      <c r="M155" s="397"/>
      <c r="N155" s="397"/>
      <c r="O155" s="397"/>
      <c r="P155" s="397"/>
      <c r="Q155" s="397"/>
      <c r="R155" s="397"/>
      <c r="S155" s="397"/>
      <c r="T155" s="397"/>
      <c r="U155" s="397"/>
      <c r="V155" s="397"/>
      <c r="W155" s="397"/>
      <c r="X155" s="397"/>
      <c r="Y155" s="397"/>
      <c r="Z155" s="397"/>
      <c r="AA155" s="397"/>
      <c r="AB155" s="397"/>
      <c r="AC155" s="397"/>
      <c r="AD155" s="397"/>
      <c r="AE155" s="397"/>
      <c r="AF155" s="397"/>
      <c r="AG155" s="397"/>
      <c r="AH155" s="397"/>
      <c r="AI155" s="397"/>
      <c r="AJ155" s="490"/>
      <c r="AK155" s="491"/>
      <c r="AL155" s="105"/>
      <c r="AM155" s="220" t="b">
        <v>1</v>
      </c>
      <c r="AN155" s="492"/>
      <c r="AZ155" s="110"/>
      <c r="BA155" s="110"/>
      <c r="BB155" s="110"/>
      <c r="BC155" s="110"/>
      <c r="BD155" s="110"/>
      <c r="BE155" s="110"/>
      <c r="BF155" s="110"/>
      <c r="BG155" s="110"/>
      <c r="BH155" s="110"/>
      <c r="BI155" s="110"/>
      <c r="BJ155" s="110"/>
      <c r="BK155" s="110"/>
      <c r="BL155" s="110"/>
      <c r="BM155" s="110"/>
      <c r="BN155" s="110"/>
      <c r="BO155" s="110"/>
    </row>
    <row r="156" ht="13.5" customHeight="1">
      <c r="A156" s="105"/>
      <c r="B156" s="60"/>
      <c r="E156" s="218"/>
      <c r="F156" s="488"/>
      <c r="G156" s="489" t="s">
        <v>248</v>
      </c>
      <c r="H156" s="397"/>
      <c r="I156" s="397"/>
      <c r="J156" s="397"/>
      <c r="K156" s="397"/>
      <c r="L156" s="397"/>
      <c r="M156" s="397"/>
      <c r="N156" s="397"/>
      <c r="O156" s="397"/>
      <c r="P156" s="397"/>
      <c r="Q156" s="397"/>
      <c r="R156" s="397"/>
      <c r="S156" s="397"/>
      <c r="T156" s="397"/>
      <c r="U156" s="397"/>
      <c r="V156" s="397"/>
      <c r="W156" s="397"/>
      <c r="X156" s="397"/>
      <c r="Y156" s="397"/>
      <c r="Z156" s="397"/>
      <c r="AA156" s="397"/>
      <c r="AB156" s="397"/>
      <c r="AC156" s="397"/>
      <c r="AD156" s="397"/>
      <c r="AE156" s="397"/>
      <c r="AF156" s="397"/>
      <c r="AG156" s="397"/>
      <c r="AH156" s="397"/>
      <c r="AI156" s="397"/>
      <c r="AJ156" s="490"/>
      <c r="AK156" s="491"/>
      <c r="AL156" s="105"/>
      <c r="AM156" s="220" t="b">
        <v>1</v>
      </c>
      <c r="AZ156" s="110"/>
      <c r="BA156" s="110"/>
      <c r="BB156" s="110"/>
      <c r="BC156" s="110"/>
      <c r="BD156" s="110"/>
      <c r="BE156" s="110"/>
      <c r="BF156" s="110"/>
      <c r="BG156" s="110"/>
      <c r="BH156" s="110"/>
      <c r="BI156" s="110"/>
      <c r="BJ156" s="110"/>
      <c r="BK156" s="110"/>
      <c r="BL156" s="110"/>
      <c r="BM156" s="110"/>
      <c r="BN156" s="110"/>
      <c r="BO156" s="110"/>
    </row>
    <row r="157" ht="13.5" customHeight="1">
      <c r="A157" s="105"/>
      <c r="B157" s="227"/>
      <c r="C157" s="49"/>
      <c r="D157" s="49"/>
      <c r="E157" s="224"/>
      <c r="F157" s="493"/>
      <c r="G157" s="494" t="s">
        <v>249</v>
      </c>
      <c r="H157" s="495"/>
      <c r="I157" s="495"/>
      <c r="J157" s="495"/>
      <c r="K157" s="495"/>
      <c r="L157" s="495"/>
      <c r="M157" s="495"/>
      <c r="N157" s="495"/>
      <c r="O157" s="495"/>
      <c r="P157" s="495"/>
      <c r="Q157" s="495"/>
      <c r="R157" s="495"/>
      <c r="S157" s="495"/>
      <c r="T157" s="495"/>
      <c r="U157" s="495"/>
      <c r="V157" s="495"/>
      <c r="W157" s="495"/>
      <c r="X157" s="495"/>
      <c r="Y157" s="495"/>
      <c r="Z157" s="495"/>
      <c r="AA157" s="495"/>
      <c r="AB157" s="495"/>
      <c r="AC157" s="495"/>
      <c r="AD157" s="495"/>
      <c r="AE157" s="495"/>
      <c r="AF157" s="495"/>
      <c r="AG157" s="495"/>
      <c r="AH157" s="495"/>
      <c r="AI157" s="495"/>
      <c r="AJ157" s="496"/>
      <c r="AK157" s="497"/>
      <c r="AL157" s="105"/>
      <c r="AM157" s="220" t="b">
        <v>1</v>
      </c>
      <c r="AN157" s="110"/>
      <c r="AO157" s="110"/>
      <c r="AP157" s="110"/>
      <c r="AQ157" s="110"/>
      <c r="AR157" s="110"/>
      <c r="AS157" s="110"/>
      <c r="AT157" s="110"/>
      <c r="AU157" s="110"/>
      <c r="AV157" s="110"/>
      <c r="AW157" s="110"/>
      <c r="AX157" s="110"/>
      <c r="AY157" s="110"/>
      <c r="AZ157" s="110"/>
      <c r="BA157" s="110"/>
      <c r="BB157" s="110"/>
      <c r="BC157" s="110"/>
      <c r="BD157" s="110"/>
      <c r="BE157" s="110"/>
      <c r="BF157" s="110"/>
      <c r="BG157" s="110"/>
      <c r="BH157" s="110"/>
      <c r="BI157" s="110"/>
      <c r="BJ157" s="110"/>
      <c r="BK157" s="110"/>
      <c r="BL157" s="110"/>
      <c r="BM157" s="110"/>
      <c r="BN157" s="110"/>
      <c r="BO157" s="110"/>
    </row>
    <row r="158" ht="27.0" customHeight="1">
      <c r="A158" s="105"/>
      <c r="B158" s="485" t="s">
        <v>250</v>
      </c>
      <c r="C158" s="53"/>
      <c r="D158" s="53"/>
      <c r="E158" s="184"/>
      <c r="F158" s="498"/>
      <c r="G158" s="499" t="s">
        <v>251</v>
      </c>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500"/>
      <c r="AL158" s="105"/>
      <c r="AM158" s="220" t="b">
        <v>1</v>
      </c>
      <c r="AN158" s="110"/>
      <c r="AO158" s="110"/>
      <c r="AP158" s="110"/>
      <c r="AQ158" s="110"/>
      <c r="AR158" s="110"/>
      <c r="AS158" s="110"/>
      <c r="AT158" s="110"/>
      <c r="AU158" s="110"/>
      <c r="AV158" s="110"/>
      <c r="AW158" s="110"/>
      <c r="AX158" s="110"/>
      <c r="AY158" s="110"/>
      <c r="AZ158" s="110"/>
      <c r="BA158" s="110"/>
      <c r="BB158" s="110"/>
      <c r="BC158" s="110"/>
      <c r="BD158" s="110"/>
      <c r="BE158" s="110"/>
      <c r="BF158" s="110"/>
      <c r="BG158" s="110"/>
      <c r="BH158" s="110"/>
      <c r="BI158" s="110"/>
      <c r="BJ158" s="110"/>
      <c r="BK158" s="110"/>
      <c r="BL158" s="110"/>
      <c r="BM158" s="110"/>
      <c r="BN158" s="110"/>
      <c r="BO158" s="110"/>
    </row>
    <row r="159" ht="13.5" customHeight="1">
      <c r="A159" s="105"/>
      <c r="B159" s="60"/>
      <c r="E159" s="218"/>
      <c r="F159" s="488"/>
      <c r="G159" s="489" t="s">
        <v>252</v>
      </c>
      <c r="H159" s="397"/>
      <c r="I159" s="397"/>
      <c r="J159" s="397"/>
      <c r="K159" s="397"/>
      <c r="L159" s="397"/>
      <c r="M159" s="397"/>
      <c r="N159" s="397"/>
      <c r="O159" s="397"/>
      <c r="P159" s="397"/>
      <c r="Q159" s="397"/>
      <c r="R159" s="397"/>
      <c r="S159" s="397"/>
      <c r="T159" s="397"/>
      <c r="U159" s="397"/>
      <c r="V159" s="397"/>
      <c r="W159" s="397"/>
      <c r="X159" s="397"/>
      <c r="Y159" s="397"/>
      <c r="Z159" s="397"/>
      <c r="AA159" s="397"/>
      <c r="AB159" s="397"/>
      <c r="AC159" s="397"/>
      <c r="AD159" s="397"/>
      <c r="AE159" s="397"/>
      <c r="AF159" s="397"/>
      <c r="AG159" s="397"/>
      <c r="AH159" s="397"/>
      <c r="AI159" s="397"/>
      <c r="AJ159" s="490"/>
      <c r="AK159" s="501"/>
      <c r="AL159" s="105"/>
      <c r="AM159" s="220" t="b">
        <v>0</v>
      </c>
      <c r="AN159" s="492"/>
      <c r="AZ159" s="110"/>
      <c r="BA159" s="110"/>
      <c r="BB159" s="110"/>
      <c r="BC159" s="110"/>
      <c r="BD159" s="110"/>
      <c r="BE159" s="110"/>
      <c r="BF159" s="110"/>
      <c r="BG159" s="110"/>
      <c r="BH159" s="110"/>
      <c r="BI159" s="110"/>
      <c r="BJ159" s="110"/>
      <c r="BK159" s="110"/>
      <c r="BL159" s="110"/>
      <c r="BM159" s="110"/>
      <c r="BN159" s="110"/>
      <c r="BO159" s="110"/>
    </row>
    <row r="160" ht="13.5" customHeight="1">
      <c r="A160" s="105"/>
      <c r="B160" s="60"/>
      <c r="E160" s="218"/>
      <c r="F160" s="488"/>
      <c r="G160" s="489" t="s">
        <v>253</v>
      </c>
      <c r="H160" s="397"/>
      <c r="I160" s="397"/>
      <c r="J160" s="397"/>
      <c r="K160" s="397"/>
      <c r="L160" s="397"/>
      <c r="M160" s="397"/>
      <c r="N160" s="397"/>
      <c r="O160" s="397"/>
      <c r="P160" s="397"/>
      <c r="Q160" s="397"/>
      <c r="R160" s="397"/>
      <c r="S160" s="397"/>
      <c r="T160" s="397"/>
      <c r="U160" s="397"/>
      <c r="V160" s="397"/>
      <c r="W160" s="397"/>
      <c r="X160" s="397"/>
      <c r="Y160" s="397"/>
      <c r="Z160" s="397"/>
      <c r="AA160" s="397"/>
      <c r="AB160" s="397"/>
      <c r="AC160" s="397"/>
      <c r="AD160" s="397"/>
      <c r="AE160" s="397"/>
      <c r="AF160" s="397"/>
      <c r="AG160" s="397"/>
      <c r="AH160" s="397"/>
      <c r="AI160" s="397"/>
      <c r="AJ160" s="490"/>
      <c r="AK160" s="491"/>
      <c r="AL160" s="105"/>
      <c r="AM160" s="220" t="b">
        <v>0</v>
      </c>
      <c r="AZ160" s="110"/>
      <c r="BA160" s="110"/>
      <c r="BB160" s="110"/>
      <c r="BC160" s="110"/>
      <c r="BD160" s="110"/>
      <c r="BE160" s="110"/>
      <c r="BF160" s="110"/>
      <c r="BG160" s="110"/>
      <c r="BH160" s="110"/>
      <c r="BI160" s="110"/>
      <c r="BJ160" s="110"/>
      <c r="BK160" s="110"/>
      <c r="BL160" s="110"/>
      <c r="BM160" s="110"/>
      <c r="BN160" s="110"/>
      <c r="BO160" s="110"/>
    </row>
    <row r="161" ht="13.5" customHeight="1">
      <c r="A161" s="105"/>
      <c r="B161" s="227"/>
      <c r="C161" s="49"/>
      <c r="D161" s="49"/>
      <c r="E161" s="224"/>
      <c r="F161" s="502"/>
      <c r="G161" s="503" t="s">
        <v>254</v>
      </c>
      <c r="H161" s="495"/>
      <c r="I161" s="495"/>
      <c r="J161" s="495"/>
      <c r="K161" s="495"/>
      <c r="L161" s="495"/>
      <c r="M161" s="495"/>
      <c r="N161" s="495"/>
      <c r="O161" s="495"/>
      <c r="P161" s="495"/>
      <c r="Q161" s="495"/>
      <c r="R161" s="495"/>
      <c r="S161" s="495"/>
      <c r="T161" s="495"/>
      <c r="U161" s="495"/>
      <c r="V161" s="495"/>
      <c r="W161" s="495"/>
      <c r="X161" s="495"/>
      <c r="Y161" s="495"/>
      <c r="Z161" s="495"/>
      <c r="AA161" s="495"/>
      <c r="AB161" s="495"/>
      <c r="AC161" s="495"/>
      <c r="AD161" s="495"/>
      <c r="AE161" s="495"/>
      <c r="AF161" s="495"/>
      <c r="AG161" s="495"/>
      <c r="AH161" s="495"/>
      <c r="AI161" s="495"/>
      <c r="AJ161" s="495"/>
      <c r="AK161" s="504"/>
      <c r="AL161" s="105"/>
      <c r="AM161" s="220" t="b">
        <v>0</v>
      </c>
      <c r="AN161" s="110"/>
      <c r="AO161" s="110"/>
      <c r="AP161" s="110"/>
      <c r="AQ161" s="110"/>
      <c r="AR161" s="110"/>
      <c r="AS161" s="110"/>
      <c r="AT161" s="110"/>
      <c r="AU161" s="110"/>
      <c r="AV161" s="110"/>
      <c r="AW161" s="110"/>
      <c r="AX161" s="110"/>
      <c r="AY161" s="110"/>
      <c r="AZ161" s="110"/>
      <c r="BA161" s="110"/>
      <c r="BB161" s="110"/>
      <c r="BC161" s="110"/>
      <c r="BD161" s="110"/>
      <c r="BE161" s="110"/>
      <c r="BF161" s="110"/>
      <c r="BG161" s="110"/>
      <c r="BH161" s="110"/>
      <c r="BI161" s="110"/>
      <c r="BJ161" s="110"/>
      <c r="BK161" s="110"/>
      <c r="BL161" s="110"/>
      <c r="BM161" s="110"/>
      <c r="BN161" s="110"/>
      <c r="BO161" s="110"/>
    </row>
    <row r="162" ht="13.5" customHeight="1">
      <c r="A162" s="105"/>
      <c r="B162" s="485" t="s">
        <v>255</v>
      </c>
      <c r="C162" s="53"/>
      <c r="D162" s="53"/>
      <c r="E162" s="184"/>
      <c r="F162" s="505"/>
      <c r="G162" s="506" t="s">
        <v>256</v>
      </c>
      <c r="H162" s="107"/>
      <c r="I162" s="107"/>
      <c r="J162" s="107"/>
      <c r="K162" s="107"/>
      <c r="L162" s="107"/>
      <c r="M162" s="107"/>
      <c r="N162" s="107"/>
      <c r="O162" s="107"/>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507"/>
      <c r="AK162" s="501"/>
      <c r="AL162" s="105"/>
      <c r="AM162" s="220" t="b">
        <v>1</v>
      </c>
      <c r="AN162" s="110"/>
      <c r="AO162" s="110"/>
      <c r="AP162" s="110"/>
      <c r="AQ162" s="110"/>
      <c r="AR162" s="110"/>
      <c r="AS162" s="110"/>
      <c r="AT162" s="110"/>
      <c r="AU162" s="110"/>
      <c r="AV162" s="110"/>
      <c r="AW162" s="110"/>
      <c r="AX162" s="110"/>
      <c r="AY162" s="110"/>
      <c r="AZ162" s="110"/>
      <c r="BA162" s="110"/>
      <c r="BB162" s="110"/>
      <c r="BC162" s="110"/>
      <c r="BD162" s="110"/>
      <c r="BE162" s="110"/>
      <c r="BF162" s="110"/>
      <c r="BG162" s="110"/>
      <c r="BH162" s="110"/>
      <c r="BI162" s="110"/>
      <c r="BJ162" s="110"/>
      <c r="BK162" s="110"/>
      <c r="BL162" s="110"/>
      <c r="BM162" s="110"/>
      <c r="BN162" s="110"/>
      <c r="BO162" s="110"/>
    </row>
    <row r="163" ht="22.5" customHeight="1">
      <c r="A163" s="105"/>
      <c r="B163" s="60"/>
      <c r="E163" s="218"/>
      <c r="F163" s="488"/>
      <c r="G163" s="489" t="s">
        <v>257</v>
      </c>
      <c r="H163" s="397"/>
      <c r="I163" s="397"/>
      <c r="J163" s="397"/>
      <c r="K163" s="397"/>
      <c r="L163" s="397"/>
      <c r="M163" s="397"/>
      <c r="N163" s="397"/>
      <c r="O163" s="397"/>
      <c r="P163" s="397"/>
      <c r="Q163" s="397"/>
      <c r="R163" s="397"/>
      <c r="S163" s="397"/>
      <c r="T163" s="397"/>
      <c r="U163" s="397"/>
      <c r="V163" s="397"/>
      <c r="W163" s="397"/>
      <c r="X163" s="397"/>
      <c r="Y163" s="397"/>
      <c r="Z163" s="397"/>
      <c r="AA163" s="397"/>
      <c r="AB163" s="397"/>
      <c r="AC163" s="397"/>
      <c r="AD163" s="397"/>
      <c r="AE163" s="397"/>
      <c r="AF163" s="397"/>
      <c r="AG163" s="397"/>
      <c r="AH163" s="397"/>
      <c r="AI163" s="397"/>
      <c r="AJ163" s="490"/>
      <c r="AK163" s="491"/>
      <c r="AL163" s="105"/>
      <c r="AM163" s="220" t="b">
        <v>1</v>
      </c>
      <c r="AN163" s="492"/>
      <c r="AZ163" s="110"/>
      <c r="BA163" s="110"/>
      <c r="BB163" s="110"/>
      <c r="BC163" s="110"/>
      <c r="BD163" s="110"/>
      <c r="BE163" s="110"/>
      <c r="BF163" s="110"/>
      <c r="BG163" s="110"/>
      <c r="BH163" s="110"/>
      <c r="BI163" s="110"/>
      <c r="BJ163" s="110"/>
      <c r="BK163" s="110"/>
      <c r="BL163" s="110"/>
      <c r="BM163" s="110"/>
      <c r="BN163" s="110"/>
      <c r="BO163" s="110"/>
    </row>
    <row r="164" ht="13.5" customHeight="1">
      <c r="A164" s="105"/>
      <c r="B164" s="60"/>
      <c r="E164" s="218"/>
      <c r="F164" s="488"/>
      <c r="G164" s="489" t="s">
        <v>258</v>
      </c>
      <c r="H164" s="397"/>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c r="AH164" s="397"/>
      <c r="AI164" s="397"/>
      <c r="AJ164" s="490"/>
      <c r="AK164" s="491"/>
      <c r="AL164" s="105"/>
      <c r="AM164" s="220" t="b">
        <v>1</v>
      </c>
      <c r="AZ164" s="110"/>
      <c r="BA164" s="110"/>
      <c r="BB164" s="110"/>
      <c r="BC164" s="110"/>
      <c r="BD164" s="110"/>
      <c r="BE164" s="110"/>
      <c r="BF164" s="110"/>
      <c r="BG164" s="110"/>
      <c r="BH164" s="110"/>
      <c r="BI164" s="110"/>
      <c r="BJ164" s="110"/>
      <c r="BK164" s="110"/>
      <c r="BL164" s="110"/>
      <c r="BM164" s="110"/>
      <c r="BN164" s="110"/>
      <c r="BO164" s="110"/>
    </row>
    <row r="165" ht="13.5" customHeight="1">
      <c r="A165" s="105"/>
      <c r="B165" s="60"/>
      <c r="E165" s="218"/>
      <c r="F165" s="488"/>
      <c r="G165" s="508" t="s">
        <v>259</v>
      </c>
      <c r="H165" s="397"/>
      <c r="I165" s="397"/>
      <c r="J165" s="397"/>
      <c r="K165" s="397"/>
      <c r="L165" s="397"/>
      <c r="M165" s="397"/>
      <c r="N165" s="397"/>
      <c r="O165" s="397"/>
      <c r="P165" s="397"/>
      <c r="Q165" s="397"/>
      <c r="R165" s="397"/>
      <c r="S165" s="397"/>
      <c r="T165" s="397"/>
      <c r="U165" s="397"/>
      <c r="V165" s="397"/>
      <c r="W165" s="397"/>
      <c r="X165" s="397"/>
      <c r="Y165" s="397"/>
      <c r="Z165" s="397"/>
      <c r="AA165" s="397"/>
      <c r="AB165" s="397"/>
      <c r="AC165" s="397"/>
      <c r="AD165" s="397"/>
      <c r="AE165" s="397"/>
      <c r="AF165" s="397"/>
      <c r="AG165" s="397"/>
      <c r="AH165" s="397"/>
      <c r="AI165" s="397"/>
      <c r="AJ165" s="490"/>
      <c r="AK165" s="491"/>
      <c r="AL165" s="105"/>
      <c r="AM165" s="220" t="b">
        <v>0</v>
      </c>
      <c r="AN165" s="492"/>
      <c r="AO165" s="492"/>
      <c r="AP165" s="492"/>
      <c r="AQ165" s="492"/>
      <c r="AR165" s="492"/>
      <c r="AS165" s="492"/>
      <c r="AT165" s="492"/>
      <c r="AU165" s="492"/>
      <c r="AV165" s="492"/>
      <c r="AW165" s="492"/>
      <c r="AX165" s="492"/>
      <c r="AY165" s="492"/>
      <c r="AZ165" s="110"/>
      <c r="BA165" s="110"/>
      <c r="BB165" s="110"/>
      <c r="BC165" s="110"/>
      <c r="BD165" s="110"/>
      <c r="BE165" s="110"/>
      <c r="BF165" s="110"/>
      <c r="BG165" s="110"/>
      <c r="BH165" s="110"/>
      <c r="BI165" s="110"/>
      <c r="BJ165" s="110"/>
      <c r="BK165" s="110"/>
      <c r="BL165" s="110"/>
      <c r="BM165" s="110"/>
      <c r="BN165" s="110"/>
      <c r="BO165" s="110"/>
    </row>
    <row r="166" ht="13.5" customHeight="1">
      <c r="A166" s="105"/>
      <c r="B166" s="227"/>
      <c r="C166" s="49"/>
      <c r="D166" s="49"/>
      <c r="E166" s="224"/>
      <c r="F166" s="488"/>
      <c r="G166" s="509" t="s">
        <v>260</v>
      </c>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224"/>
      <c r="AL166" s="105"/>
      <c r="AM166" s="220" t="b">
        <v>1</v>
      </c>
      <c r="AN166" s="110"/>
      <c r="AO166" s="110"/>
      <c r="AP166" s="110"/>
      <c r="AQ166" s="110"/>
      <c r="AR166" s="110"/>
      <c r="AS166" s="110"/>
      <c r="AT166" s="110"/>
      <c r="AU166" s="110"/>
      <c r="AV166" s="110"/>
      <c r="AW166" s="110"/>
      <c r="AX166" s="110"/>
      <c r="AY166" s="110"/>
      <c r="AZ166" s="110"/>
      <c r="BA166" s="110"/>
      <c r="BB166" s="110"/>
      <c r="BC166" s="110"/>
      <c r="BD166" s="110"/>
      <c r="BE166" s="110"/>
      <c r="BF166" s="110"/>
      <c r="BG166" s="110"/>
      <c r="BH166" s="110"/>
      <c r="BI166" s="110"/>
      <c r="BJ166" s="110"/>
      <c r="BK166" s="110"/>
      <c r="BL166" s="110"/>
      <c r="BM166" s="110"/>
      <c r="BN166" s="110"/>
      <c r="BO166" s="110"/>
    </row>
    <row r="167" ht="21.0" customHeight="1">
      <c r="A167" s="105"/>
      <c r="B167" s="485" t="s">
        <v>261</v>
      </c>
      <c r="C167" s="53"/>
      <c r="D167" s="53"/>
      <c r="E167" s="184"/>
      <c r="F167" s="498"/>
      <c r="G167" s="510" t="s">
        <v>262</v>
      </c>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7"/>
      <c r="AK167" s="501"/>
      <c r="AL167" s="105"/>
      <c r="AM167" s="220" t="b">
        <v>0</v>
      </c>
      <c r="AN167" s="110"/>
      <c r="AO167" s="110"/>
      <c r="AP167" s="110"/>
      <c r="AQ167" s="110"/>
      <c r="AR167" s="110"/>
      <c r="AS167" s="110"/>
      <c r="AT167" s="110"/>
      <c r="AU167" s="110"/>
      <c r="AV167" s="110"/>
      <c r="AW167" s="110"/>
      <c r="AX167" s="110"/>
      <c r="AY167" s="110"/>
      <c r="AZ167" s="110"/>
      <c r="BA167" s="110"/>
      <c r="BB167" s="110"/>
      <c r="BC167" s="110"/>
      <c r="BD167" s="110"/>
      <c r="BE167" s="110"/>
      <c r="BF167" s="110"/>
      <c r="BG167" s="110"/>
      <c r="BH167" s="110"/>
      <c r="BI167" s="110"/>
      <c r="BJ167" s="110"/>
      <c r="BK167" s="110"/>
      <c r="BL167" s="110"/>
      <c r="BM167" s="110"/>
      <c r="BN167" s="110"/>
      <c r="BO167" s="110"/>
    </row>
    <row r="168" ht="13.5" customHeight="1">
      <c r="A168" s="105"/>
      <c r="B168" s="60"/>
      <c r="E168" s="218"/>
      <c r="F168" s="488"/>
      <c r="G168" s="508" t="s">
        <v>263</v>
      </c>
      <c r="H168" s="397"/>
      <c r="I168" s="397"/>
      <c r="J168" s="397"/>
      <c r="K168" s="397"/>
      <c r="L168" s="397"/>
      <c r="M168" s="397"/>
      <c r="N168" s="397"/>
      <c r="O168" s="397"/>
      <c r="P168" s="397"/>
      <c r="Q168" s="397"/>
      <c r="R168" s="397"/>
      <c r="S168" s="397"/>
      <c r="T168" s="397"/>
      <c r="U168" s="397"/>
      <c r="V168" s="397"/>
      <c r="W168" s="397"/>
      <c r="X168" s="397"/>
      <c r="Y168" s="397"/>
      <c r="Z168" s="397"/>
      <c r="AA168" s="397"/>
      <c r="AB168" s="397"/>
      <c r="AC168" s="397"/>
      <c r="AD168" s="397"/>
      <c r="AE168" s="397"/>
      <c r="AF168" s="397"/>
      <c r="AG168" s="397"/>
      <c r="AH168" s="397"/>
      <c r="AI168" s="397"/>
      <c r="AJ168" s="490"/>
      <c r="AK168" s="501"/>
      <c r="AL168" s="93"/>
      <c r="AM168" s="220" t="b">
        <v>1</v>
      </c>
      <c r="AN168" s="492"/>
      <c r="AZ168" s="110"/>
      <c r="BA168" s="110"/>
      <c r="BB168" s="110"/>
      <c r="BC168" s="110"/>
      <c r="BD168" s="110"/>
      <c r="BE168" s="110"/>
      <c r="BF168" s="110"/>
      <c r="BG168" s="110"/>
      <c r="BH168" s="110"/>
      <c r="BI168" s="110"/>
      <c r="BJ168" s="110"/>
      <c r="BK168" s="110"/>
      <c r="BL168" s="110"/>
      <c r="BM168" s="110"/>
      <c r="BN168" s="110"/>
      <c r="BO168" s="110"/>
    </row>
    <row r="169" ht="13.5" customHeight="1">
      <c r="A169" s="105"/>
      <c r="B169" s="60"/>
      <c r="E169" s="218"/>
      <c r="F169" s="488"/>
      <c r="G169" s="508" t="s">
        <v>264</v>
      </c>
      <c r="H169" s="397"/>
      <c r="I169" s="397"/>
      <c r="J169" s="397"/>
      <c r="K169" s="397"/>
      <c r="L169" s="397"/>
      <c r="M169" s="397"/>
      <c r="N169" s="397"/>
      <c r="O169" s="397"/>
      <c r="P169" s="397"/>
      <c r="Q169" s="397"/>
      <c r="R169" s="397"/>
      <c r="S169" s="397"/>
      <c r="T169" s="397"/>
      <c r="U169" s="397"/>
      <c r="V169" s="397"/>
      <c r="W169" s="397"/>
      <c r="X169" s="397"/>
      <c r="Y169" s="397"/>
      <c r="Z169" s="397"/>
      <c r="AA169" s="397"/>
      <c r="AB169" s="397"/>
      <c r="AC169" s="397"/>
      <c r="AD169" s="397"/>
      <c r="AE169" s="397"/>
      <c r="AF169" s="397"/>
      <c r="AG169" s="397"/>
      <c r="AH169" s="397"/>
      <c r="AI169" s="397"/>
      <c r="AJ169" s="490"/>
      <c r="AK169" s="511"/>
      <c r="AL169" s="105"/>
      <c r="AM169" s="220" t="b">
        <v>0</v>
      </c>
      <c r="AZ169" s="110"/>
      <c r="BA169" s="110"/>
      <c r="BB169" s="110"/>
      <c r="BC169" s="110"/>
      <c r="BD169" s="110"/>
      <c r="BE169" s="110"/>
      <c r="BF169" s="110"/>
      <c r="BG169" s="110"/>
      <c r="BH169" s="110"/>
      <c r="BI169" s="110"/>
      <c r="BJ169" s="110"/>
      <c r="BK169" s="110"/>
      <c r="BL169" s="110"/>
      <c r="BM169" s="110"/>
      <c r="BN169" s="110"/>
      <c r="BO169" s="110"/>
    </row>
    <row r="170" ht="13.5" customHeight="1">
      <c r="A170" s="105"/>
      <c r="B170" s="227"/>
      <c r="C170" s="49"/>
      <c r="D170" s="49"/>
      <c r="E170" s="224"/>
      <c r="F170" s="502"/>
      <c r="G170" s="503" t="s">
        <v>265</v>
      </c>
      <c r="H170" s="495"/>
      <c r="I170" s="495"/>
      <c r="J170" s="495"/>
      <c r="K170" s="495"/>
      <c r="L170" s="495"/>
      <c r="M170" s="495"/>
      <c r="N170" s="495"/>
      <c r="O170" s="495"/>
      <c r="P170" s="495"/>
      <c r="Q170" s="495"/>
      <c r="R170" s="495"/>
      <c r="S170" s="495"/>
      <c r="T170" s="495"/>
      <c r="U170" s="495"/>
      <c r="V170" s="495"/>
      <c r="W170" s="495"/>
      <c r="X170" s="495"/>
      <c r="Y170" s="495"/>
      <c r="Z170" s="495"/>
      <c r="AA170" s="495"/>
      <c r="AB170" s="495"/>
      <c r="AC170" s="495"/>
      <c r="AD170" s="495"/>
      <c r="AE170" s="495"/>
      <c r="AF170" s="495"/>
      <c r="AG170" s="495"/>
      <c r="AH170" s="495"/>
      <c r="AI170" s="495"/>
      <c r="AJ170" s="495"/>
      <c r="AK170" s="504"/>
      <c r="AL170" s="105"/>
      <c r="AM170" s="220" t="b">
        <v>0</v>
      </c>
      <c r="AN170" s="110"/>
      <c r="AO170" s="110"/>
      <c r="AP170" s="110"/>
      <c r="AQ170" s="110"/>
      <c r="AR170" s="110"/>
      <c r="AS170" s="110"/>
      <c r="AT170" s="110"/>
      <c r="AU170" s="110"/>
      <c r="AV170" s="110"/>
      <c r="AW170" s="110"/>
      <c r="AX170" s="110"/>
      <c r="AY170" s="110"/>
      <c r="AZ170" s="110"/>
      <c r="BA170" s="110"/>
      <c r="BB170" s="110"/>
      <c r="BC170" s="110"/>
      <c r="BD170" s="110"/>
      <c r="BE170" s="110"/>
      <c r="BF170" s="110"/>
      <c r="BG170" s="110"/>
      <c r="BH170" s="110"/>
      <c r="BI170" s="110"/>
      <c r="BJ170" s="110"/>
      <c r="BK170" s="110"/>
      <c r="BL170" s="110"/>
      <c r="BM170" s="110"/>
      <c r="BN170" s="110"/>
      <c r="BO170" s="110"/>
    </row>
    <row r="171" ht="13.5" customHeight="1">
      <c r="A171" s="105"/>
      <c r="B171" s="485" t="s">
        <v>266</v>
      </c>
      <c r="C171" s="53"/>
      <c r="D171" s="53"/>
      <c r="E171" s="184"/>
      <c r="F171" s="505"/>
      <c r="G171" s="499" t="s">
        <v>267</v>
      </c>
      <c r="H171" s="107"/>
      <c r="I171" s="107"/>
      <c r="J171" s="107"/>
      <c r="K171" s="107"/>
      <c r="L171" s="107"/>
      <c r="M171" s="107"/>
      <c r="N171" s="107"/>
      <c r="O171" s="107"/>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507"/>
      <c r="AK171" s="501"/>
      <c r="AL171" s="105"/>
      <c r="AM171" s="220" t="b">
        <v>0</v>
      </c>
      <c r="AN171" s="110"/>
      <c r="AO171" s="110"/>
      <c r="AP171" s="110"/>
      <c r="AQ171" s="110"/>
      <c r="AR171" s="110"/>
      <c r="AS171" s="110"/>
      <c r="AT171" s="110"/>
      <c r="AU171" s="110"/>
      <c r="AV171" s="110"/>
      <c r="AW171" s="110"/>
      <c r="AX171" s="110"/>
      <c r="AY171" s="110"/>
      <c r="AZ171" s="110"/>
      <c r="BA171" s="110"/>
      <c r="BB171" s="110"/>
      <c r="BC171" s="110"/>
      <c r="BD171" s="110"/>
      <c r="BE171" s="110"/>
      <c r="BF171" s="110"/>
      <c r="BG171" s="110"/>
      <c r="BH171" s="110"/>
      <c r="BI171" s="110"/>
      <c r="BJ171" s="110"/>
      <c r="BK171" s="110"/>
      <c r="BL171" s="110"/>
      <c r="BM171" s="110"/>
      <c r="BN171" s="110"/>
      <c r="BO171" s="110"/>
    </row>
    <row r="172" ht="21.0" customHeight="1">
      <c r="A172" s="105"/>
      <c r="B172" s="60"/>
      <c r="E172" s="218"/>
      <c r="F172" s="488"/>
      <c r="G172" s="508" t="s">
        <v>268</v>
      </c>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397"/>
      <c r="AE172" s="397"/>
      <c r="AF172" s="397"/>
      <c r="AG172" s="397"/>
      <c r="AH172" s="397"/>
      <c r="AI172" s="397"/>
      <c r="AJ172" s="490"/>
      <c r="AK172" s="491"/>
      <c r="AL172" s="105"/>
      <c r="AM172" s="220" t="b">
        <v>0</v>
      </c>
      <c r="AN172" s="492"/>
      <c r="AZ172" s="110"/>
      <c r="BA172" s="110"/>
      <c r="BB172" s="110"/>
      <c r="BC172" s="110"/>
      <c r="BD172" s="110"/>
      <c r="BE172" s="110"/>
      <c r="BF172" s="110"/>
      <c r="BG172" s="110"/>
      <c r="BH172" s="110"/>
      <c r="BI172" s="110"/>
      <c r="BJ172" s="110"/>
      <c r="BK172" s="110"/>
      <c r="BL172" s="110"/>
      <c r="BM172" s="110"/>
      <c r="BN172" s="110"/>
      <c r="BO172" s="110"/>
    </row>
    <row r="173" ht="13.5" customHeight="1">
      <c r="A173" s="105"/>
      <c r="B173" s="60"/>
      <c r="E173" s="218"/>
      <c r="F173" s="488"/>
      <c r="G173" s="508" t="s">
        <v>269</v>
      </c>
      <c r="H173" s="397"/>
      <c r="I173" s="397"/>
      <c r="J173" s="397"/>
      <c r="K173" s="397"/>
      <c r="L173" s="397"/>
      <c r="M173" s="397"/>
      <c r="N173" s="397"/>
      <c r="O173" s="397"/>
      <c r="P173" s="397"/>
      <c r="Q173" s="397"/>
      <c r="R173" s="397"/>
      <c r="S173" s="397"/>
      <c r="T173" s="397"/>
      <c r="U173" s="397"/>
      <c r="V173" s="397"/>
      <c r="W173" s="397"/>
      <c r="X173" s="397"/>
      <c r="Y173" s="397"/>
      <c r="Z173" s="397"/>
      <c r="AA173" s="397"/>
      <c r="AB173" s="397"/>
      <c r="AC173" s="397"/>
      <c r="AD173" s="397"/>
      <c r="AE173" s="397"/>
      <c r="AF173" s="397"/>
      <c r="AG173" s="397"/>
      <c r="AH173" s="397"/>
      <c r="AI173" s="397"/>
      <c r="AJ173" s="490"/>
      <c r="AK173" s="491"/>
      <c r="AL173" s="105"/>
      <c r="AM173" s="220" t="b">
        <v>0</v>
      </c>
      <c r="AZ173" s="110"/>
      <c r="BA173" s="110"/>
      <c r="BB173" s="110"/>
      <c r="BC173" s="110"/>
      <c r="BD173" s="110"/>
      <c r="BE173" s="110"/>
      <c r="BF173" s="110"/>
      <c r="BG173" s="110"/>
      <c r="BH173" s="110"/>
      <c r="BI173" s="110"/>
      <c r="BJ173" s="110"/>
      <c r="BK173" s="110"/>
      <c r="BL173" s="110"/>
      <c r="BM173" s="110"/>
      <c r="BN173" s="110"/>
      <c r="BO173" s="110"/>
    </row>
    <row r="174" ht="13.5" customHeight="1">
      <c r="A174" s="105"/>
      <c r="B174" s="227"/>
      <c r="C174" s="49"/>
      <c r="D174" s="49"/>
      <c r="E174" s="224"/>
      <c r="F174" s="502"/>
      <c r="G174" s="503" t="s">
        <v>270</v>
      </c>
      <c r="H174" s="495"/>
      <c r="I174" s="495"/>
      <c r="J174" s="495"/>
      <c r="K174" s="495"/>
      <c r="L174" s="495"/>
      <c r="M174" s="495"/>
      <c r="N174" s="495"/>
      <c r="O174" s="495"/>
      <c r="P174" s="495"/>
      <c r="Q174" s="495"/>
      <c r="R174" s="495"/>
      <c r="S174" s="495"/>
      <c r="T174" s="495"/>
      <c r="U174" s="495"/>
      <c r="V174" s="495"/>
      <c r="W174" s="495"/>
      <c r="X174" s="495"/>
      <c r="Y174" s="495"/>
      <c r="Z174" s="495"/>
      <c r="AA174" s="495"/>
      <c r="AB174" s="495"/>
      <c r="AC174" s="495"/>
      <c r="AD174" s="495"/>
      <c r="AE174" s="495"/>
      <c r="AF174" s="495"/>
      <c r="AG174" s="495"/>
      <c r="AH174" s="495"/>
      <c r="AI174" s="495"/>
      <c r="AJ174" s="496"/>
      <c r="AK174" s="512"/>
      <c r="AL174" s="105"/>
      <c r="AM174" s="220" t="b">
        <v>0</v>
      </c>
      <c r="AN174" s="110"/>
      <c r="AO174" s="110"/>
      <c r="AP174" s="110"/>
      <c r="AQ174" s="110"/>
      <c r="AR174" s="110"/>
      <c r="AS174" s="110"/>
      <c r="AT174" s="110"/>
      <c r="AU174" s="110"/>
      <c r="AV174" s="110"/>
      <c r="AW174" s="110"/>
      <c r="AX174" s="110"/>
      <c r="AY174" s="110"/>
      <c r="AZ174" s="110"/>
      <c r="BA174" s="110"/>
      <c r="BB174" s="110"/>
      <c r="BC174" s="110"/>
      <c r="BD174" s="110"/>
      <c r="BE174" s="110"/>
      <c r="BF174" s="110"/>
      <c r="BG174" s="110"/>
      <c r="BH174" s="110"/>
      <c r="BI174" s="110"/>
      <c r="BJ174" s="110"/>
      <c r="BK174" s="110"/>
      <c r="BL174" s="110"/>
      <c r="BM174" s="110"/>
      <c r="BN174" s="110"/>
      <c r="BO174" s="110"/>
    </row>
    <row r="175" ht="13.5" customHeight="1">
      <c r="A175" s="105"/>
      <c r="B175" s="485" t="s">
        <v>271</v>
      </c>
      <c r="C175" s="53"/>
      <c r="D175" s="53"/>
      <c r="E175" s="184"/>
      <c r="F175" s="505"/>
      <c r="G175" s="499" t="s">
        <v>272</v>
      </c>
      <c r="H175" s="107"/>
      <c r="I175" s="107"/>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c r="AK175" s="500"/>
      <c r="AL175" s="513"/>
      <c r="AM175" s="220" t="b">
        <v>1</v>
      </c>
      <c r="AQ175" s="110"/>
      <c r="AR175" s="110"/>
      <c r="AS175" s="110"/>
      <c r="AT175" s="110"/>
      <c r="AU175" s="110"/>
      <c r="AV175" s="110"/>
      <c r="AW175" s="110"/>
      <c r="AX175" s="110"/>
      <c r="AY175" s="110"/>
      <c r="AZ175" s="110"/>
      <c r="BA175" s="110"/>
      <c r="BB175" s="110"/>
      <c r="BC175" s="110"/>
      <c r="BD175" s="110"/>
      <c r="BE175" s="110"/>
      <c r="BF175" s="110"/>
      <c r="BG175" s="110"/>
      <c r="BH175" s="110"/>
      <c r="BI175" s="110"/>
      <c r="BJ175" s="110"/>
      <c r="BK175" s="110"/>
      <c r="BL175" s="110"/>
      <c r="BM175" s="110"/>
      <c r="BN175" s="110"/>
      <c r="BO175" s="110"/>
    </row>
    <row r="176" ht="13.5" customHeight="1">
      <c r="A176" s="93"/>
      <c r="B176" s="60"/>
      <c r="E176" s="218"/>
      <c r="F176" s="488"/>
      <c r="G176" s="508" t="s">
        <v>273</v>
      </c>
      <c r="H176" s="397"/>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c r="AH176" s="397"/>
      <c r="AI176" s="397"/>
      <c r="AJ176" s="490"/>
      <c r="AK176" s="491"/>
      <c r="AL176" s="105"/>
      <c r="AM176" s="220" t="b">
        <v>0</v>
      </c>
      <c r="AN176" s="492"/>
    </row>
    <row r="177" ht="13.5" customHeight="1">
      <c r="A177" s="93"/>
      <c r="B177" s="60"/>
      <c r="E177" s="218"/>
      <c r="F177" s="488"/>
      <c r="G177" s="508" t="s">
        <v>274</v>
      </c>
      <c r="H177" s="397"/>
      <c r="I177" s="397"/>
      <c r="J177" s="397"/>
      <c r="K177" s="397"/>
      <c r="L177" s="397"/>
      <c r="M177" s="397"/>
      <c r="N177" s="397"/>
      <c r="O177" s="397"/>
      <c r="P177" s="397"/>
      <c r="Q177" s="397"/>
      <c r="R177" s="397"/>
      <c r="S177" s="397"/>
      <c r="T177" s="397"/>
      <c r="U177" s="397"/>
      <c r="V177" s="397"/>
      <c r="W177" s="397"/>
      <c r="X177" s="397"/>
      <c r="Y177" s="397"/>
      <c r="Z177" s="397"/>
      <c r="AA177" s="397"/>
      <c r="AB177" s="397"/>
      <c r="AC177" s="397"/>
      <c r="AD177" s="397"/>
      <c r="AE177" s="397"/>
      <c r="AF177" s="397"/>
      <c r="AG177" s="397"/>
      <c r="AH177" s="397"/>
      <c r="AI177" s="397"/>
      <c r="AJ177" s="490"/>
      <c r="AK177" s="491"/>
      <c r="AL177" s="105"/>
      <c r="AM177" s="220" t="b">
        <v>0</v>
      </c>
    </row>
    <row r="178" ht="13.5" customHeight="1">
      <c r="A178" s="93"/>
      <c r="B178" s="227"/>
      <c r="C178" s="49"/>
      <c r="D178" s="49"/>
      <c r="E178" s="224"/>
      <c r="F178" s="514"/>
      <c r="G178" s="515" t="s">
        <v>275</v>
      </c>
      <c r="H178" s="409"/>
      <c r="I178" s="409"/>
      <c r="J178" s="409"/>
      <c r="K178" s="409"/>
      <c r="L178" s="409"/>
      <c r="M178" s="409"/>
      <c r="N178" s="409"/>
      <c r="O178" s="409"/>
      <c r="P178" s="409"/>
      <c r="Q178" s="409"/>
      <c r="R178" s="409"/>
      <c r="S178" s="409"/>
      <c r="T178" s="409"/>
      <c r="U178" s="409"/>
      <c r="V178" s="409"/>
      <c r="W178" s="409"/>
      <c r="X178" s="409"/>
      <c r="Y178" s="409"/>
      <c r="Z178" s="409"/>
      <c r="AA178" s="409"/>
      <c r="AB178" s="409"/>
      <c r="AC178" s="409"/>
      <c r="AD178" s="409"/>
      <c r="AE178" s="409"/>
      <c r="AF178" s="409"/>
      <c r="AG178" s="409"/>
      <c r="AH178" s="409"/>
      <c r="AI178" s="409"/>
      <c r="AJ178" s="516"/>
      <c r="AK178" s="517"/>
      <c r="AL178" s="93"/>
      <c r="AM178" s="176" t="b">
        <v>0</v>
      </c>
    </row>
    <row r="179" ht="6.75" customHeight="1">
      <c r="A179" s="93"/>
      <c r="B179" s="518"/>
      <c r="C179" s="518"/>
      <c r="D179" s="518"/>
      <c r="E179" s="518"/>
      <c r="F179" s="518"/>
      <c r="G179" s="518"/>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93"/>
      <c r="AM179" s="519"/>
      <c r="AO179" s="519"/>
      <c r="AP179" s="519"/>
      <c r="AQ179" s="519"/>
      <c r="AR179" s="519"/>
      <c r="AS179" s="519"/>
      <c r="AT179" s="519"/>
      <c r="AU179" s="519"/>
      <c r="AV179" s="519"/>
      <c r="AW179" s="519"/>
      <c r="AX179" s="519"/>
      <c r="AY179" s="519"/>
      <c r="AZ179" s="519"/>
      <c r="BB179" s="519"/>
      <c r="BC179" s="519"/>
    </row>
    <row r="180" ht="16.5" customHeight="1">
      <c r="A180" s="520"/>
      <c r="B180" s="440" t="s">
        <v>276</v>
      </c>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8"/>
      <c r="AL180" s="341"/>
      <c r="AM180" s="521"/>
      <c r="AN180" s="2"/>
      <c r="AO180" s="521"/>
      <c r="AP180" s="521"/>
      <c r="AQ180" s="521"/>
      <c r="AR180" s="521"/>
      <c r="AS180" s="521"/>
      <c r="AT180" s="521"/>
      <c r="AU180" s="521"/>
      <c r="AV180" s="521"/>
      <c r="AW180" s="521"/>
      <c r="AX180" s="521"/>
      <c r="AY180" s="521"/>
      <c r="AZ180" s="521"/>
      <c r="BA180" s="521"/>
      <c r="BB180" s="521"/>
      <c r="BC180" s="521"/>
      <c r="BD180" s="521"/>
      <c r="BE180" s="521"/>
      <c r="BF180" s="521"/>
      <c r="BG180" s="521"/>
      <c r="BH180" s="521"/>
      <c r="BI180" s="521"/>
      <c r="BJ180" s="521"/>
      <c r="BK180" s="521"/>
      <c r="BL180" s="521"/>
      <c r="BM180" s="521"/>
      <c r="BN180" s="521"/>
      <c r="BO180" s="521"/>
    </row>
    <row r="181" ht="15.75" customHeight="1">
      <c r="A181" s="513"/>
      <c r="B181" s="522" t="s">
        <v>94</v>
      </c>
      <c r="C181" s="210" t="s">
        <v>277</v>
      </c>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483" t="str">
        <f>IF(AI147="該当","",IF(OR(AM182=TRUE,AM183=TRUE),"○","×"))</f>
        <v/>
      </c>
      <c r="AL181" s="93"/>
      <c r="AM181" s="519"/>
      <c r="AN181" s="519"/>
      <c r="AO181" s="519"/>
      <c r="AP181" s="519"/>
      <c r="AQ181" s="519"/>
      <c r="AR181" s="519"/>
      <c r="AS181" s="519"/>
      <c r="AT181" s="519"/>
      <c r="AU181" s="519"/>
      <c r="AV181" s="519"/>
      <c r="AW181" s="519"/>
      <c r="AX181" s="519"/>
      <c r="AY181" s="519"/>
      <c r="AZ181" s="519"/>
      <c r="BA181" s="519"/>
      <c r="BB181" s="519"/>
      <c r="BC181" s="519"/>
      <c r="BD181" s="519"/>
      <c r="BE181" s="519"/>
      <c r="BF181" s="519"/>
      <c r="BG181" s="519"/>
      <c r="BH181" s="519"/>
      <c r="BI181" s="519"/>
      <c r="BJ181" s="519"/>
      <c r="BK181" s="519"/>
      <c r="BL181" s="519"/>
      <c r="BM181" s="519"/>
      <c r="BN181" s="519"/>
      <c r="BO181" s="519"/>
    </row>
    <row r="182" ht="25.5" customHeight="1">
      <c r="A182" s="513"/>
      <c r="B182" s="523" t="s">
        <v>278</v>
      </c>
      <c r="C182" s="53"/>
      <c r="D182" s="53"/>
      <c r="E182" s="184"/>
      <c r="F182" s="486"/>
      <c r="G182" s="524" t="s">
        <v>279</v>
      </c>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c r="AI182" s="389"/>
      <c r="AJ182" s="389"/>
      <c r="AK182" s="390"/>
      <c r="AL182" s="105"/>
      <c r="AM182" s="176" t="b">
        <v>0</v>
      </c>
      <c r="AN182" s="163" t="s">
        <v>280</v>
      </c>
      <c r="AO182" s="164"/>
      <c r="AP182" s="164"/>
      <c r="AQ182" s="164"/>
      <c r="AR182" s="164"/>
      <c r="AS182" s="164"/>
      <c r="AT182" s="164"/>
      <c r="AU182" s="164"/>
      <c r="AV182" s="164"/>
      <c r="AW182" s="164"/>
      <c r="AX182" s="164"/>
      <c r="AY182" s="165"/>
      <c r="AZ182" s="519"/>
      <c r="BA182" s="519"/>
      <c r="BB182" s="519"/>
      <c r="BC182" s="519"/>
      <c r="BD182" s="519"/>
      <c r="BE182" s="519"/>
      <c r="BF182" s="519"/>
      <c r="BG182" s="519"/>
      <c r="BH182" s="519"/>
      <c r="BI182" s="519"/>
      <c r="BJ182" s="519"/>
      <c r="BK182" s="519"/>
      <c r="BL182" s="519"/>
      <c r="BM182" s="519"/>
      <c r="BN182" s="519"/>
      <c r="BO182" s="519"/>
    </row>
    <row r="183" ht="20.25" customHeight="1">
      <c r="A183" s="513"/>
      <c r="B183" s="227"/>
      <c r="C183" s="49"/>
      <c r="D183" s="49"/>
      <c r="E183" s="224"/>
      <c r="F183" s="514"/>
      <c r="G183" s="525" t="s">
        <v>281</v>
      </c>
      <c r="H183" s="469"/>
      <c r="I183" s="469"/>
      <c r="J183" s="469"/>
      <c r="K183" s="469"/>
      <c r="L183" s="469"/>
      <c r="M183" s="469"/>
      <c r="N183" s="469"/>
      <c r="O183" s="469"/>
      <c r="P183" s="469"/>
      <c r="Q183" s="469"/>
      <c r="R183" s="469"/>
      <c r="S183" s="469"/>
      <c r="T183" s="469"/>
      <c r="U183" s="469"/>
      <c r="V183" s="469"/>
      <c r="W183" s="469"/>
      <c r="X183" s="469"/>
      <c r="Y183" s="469"/>
      <c r="Z183" s="469"/>
      <c r="AA183" s="469"/>
      <c r="AB183" s="469"/>
      <c r="AC183" s="469"/>
      <c r="AD183" s="469"/>
      <c r="AE183" s="469"/>
      <c r="AF183" s="469"/>
      <c r="AG183" s="469"/>
      <c r="AH183" s="469"/>
      <c r="AI183" s="469"/>
      <c r="AJ183" s="469"/>
      <c r="AK183" s="526"/>
      <c r="AL183" s="93"/>
      <c r="AM183" s="176" t="b">
        <v>0</v>
      </c>
      <c r="AN183" s="167"/>
      <c r="AO183" s="168"/>
      <c r="AP183" s="168"/>
      <c r="AQ183" s="168"/>
      <c r="AR183" s="168"/>
      <c r="AS183" s="168"/>
      <c r="AT183" s="168"/>
      <c r="AU183" s="168"/>
      <c r="AV183" s="168"/>
      <c r="AW183" s="168"/>
      <c r="AX183" s="168"/>
      <c r="AY183" s="169"/>
      <c r="AZ183" s="519"/>
      <c r="BA183" s="519"/>
      <c r="BB183" s="519"/>
      <c r="BC183" s="519"/>
      <c r="BD183" s="519"/>
      <c r="BE183" s="519"/>
      <c r="BF183" s="519"/>
      <c r="BG183" s="519"/>
      <c r="BH183" s="519"/>
      <c r="BI183" s="519"/>
      <c r="BJ183" s="519"/>
      <c r="BK183" s="519"/>
      <c r="BL183" s="519"/>
      <c r="BM183" s="519"/>
      <c r="BN183" s="519"/>
      <c r="BO183" s="519"/>
    </row>
    <row r="184" ht="4.5" customHeight="1">
      <c r="A184" s="105"/>
      <c r="B184" s="527"/>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110"/>
      <c r="AO184" s="110"/>
      <c r="AP184" s="110"/>
      <c r="AQ184" s="110"/>
      <c r="AR184" s="110"/>
      <c r="AS184" s="110"/>
      <c r="AT184" s="110"/>
      <c r="AU184" s="110"/>
      <c r="AV184" s="110"/>
      <c r="AW184" s="110"/>
      <c r="AX184" s="110"/>
      <c r="AY184" s="110"/>
      <c r="AZ184" s="110"/>
      <c r="BA184" s="110"/>
      <c r="BB184" s="110"/>
      <c r="BC184" s="110"/>
      <c r="BD184" s="110"/>
      <c r="BE184" s="110"/>
      <c r="BF184" s="110"/>
      <c r="BG184" s="110"/>
      <c r="BH184" s="110"/>
      <c r="BI184" s="110"/>
      <c r="BJ184" s="110"/>
      <c r="BK184" s="110"/>
      <c r="BL184" s="110"/>
      <c r="BM184" s="110"/>
      <c r="BN184" s="110"/>
      <c r="BO184" s="110"/>
    </row>
    <row r="185" ht="16.5" customHeight="1">
      <c r="A185" s="93"/>
      <c r="B185" s="103" t="s">
        <v>282</v>
      </c>
      <c r="C185" s="103"/>
      <c r="D185" s="103"/>
      <c r="E185" s="103"/>
      <c r="F185" s="103"/>
      <c r="G185" s="103"/>
      <c r="H185" s="103"/>
      <c r="I185" s="103"/>
      <c r="J185" s="104"/>
      <c r="K185" s="104"/>
      <c r="L185" s="104"/>
      <c r="M185" s="104"/>
      <c r="N185" s="104"/>
      <c r="O185" s="104"/>
      <c r="P185" s="104"/>
      <c r="Q185" s="104"/>
      <c r="R185" s="104"/>
      <c r="S185" s="104"/>
      <c r="T185" s="104"/>
      <c r="U185" s="104"/>
      <c r="V185" s="104"/>
      <c r="W185" s="104"/>
      <c r="X185" s="104"/>
      <c r="Y185" s="104"/>
      <c r="Z185" s="104"/>
      <c r="AA185" s="104"/>
      <c r="AB185" s="104"/>
      <c r="AC185" s="104"/>
      <c r="AD185" s="104"/>
      <c r="AE185" s="104"/>
      <c r="AF185" s="104"/>
      <c r="AG185" s="104"/>
      <c r="AH185" s="104"/>
      <c r="AI185" s="104"/>
      <c r="AJ185" s="104"/>
      <c r="AK185" s="104"/>
      <c r="AL185" s="93"/>
    </row>
    <row r="186" ht="13.5" customHeight="1">
      <c r="A186" s="105"/>
      <c r="B186" s="215" t="s">
        <v>94</v>
      </c>
      <c r="C186" s="210" t="s">
        <v>283</v>
      </c>
      <c r="D186" s="528"/>
      <c r="E186" s="528"/>
      <c r="F186" s="528"/>
      <c r="G186" s="528"/>
      <c r="H186" s="528"/>
      <c r="I186" s="528"/>
      <c r="J186" s="528"/>
      <c r="K186" s="528"/>
      <c r="L186" s="528"/>
      <c r="M186" s="528"/>
      <c r="N186" s="528"/>
      <c r="O186" s="528"/>
      <c r="P186" s="528"/>
      <c r="Q186" s="528"/>
      <c r="R186" s="528"/>
      <c r="S186" s="528"/>
      <c r="T186" s="528"/>
      <c r="U186" s="528"/>
      <c r="V186" s="528"/>
      <c r="W186" s="528"/>
      <c r="X186" s="528"/>
      <c r="Y186" s="528"/>
      <c r="Z186" s="528"/>
      <c r="AA186" s="528"/>
      <c r="AB186" s="528"/>
      <c r="AC186" s="528"/>
      <c r="AD186" s="528"/>
      <c r="AE186" s="528"/>
      <c r="AF186" s="528"/>
      <c r="AG186" s="528"/>
      <c r="AH186" s="528"/>
      <c r="AI186" s="528"/>
      <c r="AJ186" s="528"/>
      <c r="AK186" s="93"/>
      <c r="AL186" s="93"/>
      <c r="AM186" s="110"/>
      <c r="AN186" s="2"/>
      <c r="AO186" s="110"/>
      <c r="AP186" s="110"/>
      <c r="AQ186" s="110"/>
      <c r="AR186" s="110"/>
      <c r="AS186" s="110"/>
      <c r="AT186" s="110"/>
      <c r="AU186" s="110"/>
      <c r="AV186" s="110"/>
      <c r="AW186" s="110"/>
      <c r="AX186" s="110"/>
      <c r="AY186" s="110"/>
      <c r="AZ186" s="110"/>
      <c r="BA186" s="110"/>
      <c r="BB186" s="110"/>
      <c r="BC186" s="110"/>
      <c r="BD186" s="110"/>
      <c r="BE186" s="110"/>
      <c r="BF186" s="110"/>
      <c r="BG186" s="110"/>
      <c r="BH186" s="110"/>
      <c r="BI186" s="110"/>
      <c r="BJ186" s="110"/>
      <c r="BK186" s="110"/>
      <c r="BL186" s="110"/>
      <c r="BM186" s="110"/>
      <c r="BN186" s="110"/>
      <c r="BO186" s="110"/>
    </row>
    <row r="187" ht="40.5" customHeight="1">
      <c r="A187" s="105"/>
      <c r="B187" s="529" t="s">
        <v>284</v>
      </c>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86"/>
      <c r="AE187" s="530" t="s">
        <v>285</v>
      </c>
      <c r="AF187" s="26"/>
      <c r="AG187" s="26"/>
      <c r="AH187" s="26"/>
      <c r="AI187" s="26"/>
      <c r="AJ187" s="27"/>
      <c r="AK187" s="483" t="str">
        <f>IF(AND(AM188=TRUE,OR(Q20=0,AM189=TRUE),AM190=TRUE,AM191=TRUE,AM192=TRUE,AM193=TRUE),"○","×")</f>
        <v>○</v>
      </c>
      <c r="AL187" s="93"/>
      <c r="AM187" s="182" t="s">
        <v>286</v>
      </c>
      <c r="AN187" s="13"/>
      <c r="AO187" s="13"/>
      <c r="AP187" s="13"/>
      <c r="AQ187" s="13"/>
      <c r="AR187" s="13"/>
      <c r="AS187" s="13"/>
      <c r="AT187" s="13"/>
      <c r="AU187" s="13"/>
      <c r="AV187" s="13"/>
      <c r="AW187" s="13"/>
      <c r="AX187" s="13"/>
      <c r="AY187" s="14"/>
      <c r="AZ187" s="110"/>
      <c r="BA187" s="110"/>
      <c r="BB187" s="110"/>
      <c r="BC187" s="110"/>
      <c r="BD187" s="110"/>
      <c r="BE187" s="110"/>
      <c r="BF187" s="110"/>
      <c r="BG187" s="110"/>
      <c r="BH187" s="110"/>
      <c r="BI187" s="110"/>
      <c r="BJ187" s="110"/>
      <c r="BK187" s="110"/>
      <c r="BL187" s="110"/>
      <c r="BM187" s="110"/>
      <c r="BN187" s="110"/>
      <c r="BO187" s="110"/>
    </row>
    <row r="188" ht="26.25" customHeight="1">
      <c r="A188" s="105"/>
      <c r="B188" s="486"/>
      <c r="C188" s="524" t="s">
        <v>287</v>
      </c>
      <c r="D188" s="389"/>
      <c r="E188" s="389"/>
      <c r="F188" s="389"/>
      <c r="G188" s="389"/>
      <c r="H188" s="389"/>
      <c r="I188" s="389"/>
      <c r="J188" s="389"/>
      <c r="K188" s="389"/>
      <c r="L188" s="389"/>
      <c r="M188" s="389"/>
      <c r="N188" s="389"/>
      <c r="O188" s="389"/>
      <c r="P188" s="389"/>
      <c r="Q188" s="389"/>
      <c r="R188" s="389"/>
      <c r="S188" s="389"/>
      <c r="T188" s="389"/>
      <c r="U188" s="389"/>
      <c r="V188" s="389"/>
      <c r="W188" s="389"/>
      <c r="X188" s="389"/>
      <c r="Y188" s="389"/>
      <c r="Z188" s="389"/>
      <c r="AA188" s="389"/>
      <c r="AB188" s="389"/>
      <c r="AC188" s="389"/>
      <c r="AD188" s="531"/>
      <c r="AE188" s="532" t="s">
        <v>288</v>
      </c>
      <c r="AF188" s="389"/>
      <c r="AG188" s="389"/>
      <c r="AH188" s="389"/>
      <c r="AI188" s="389"/>
      <c r="AJ188" s="389"/>
      <c r="AK188" s="390"/>
      <c r="AL188" s="93"/>
      <c r="AM188" s="533" t="b">
        <v>1</v>
      </c>
      <c r="AN188" s="391"/>
      <c r="AO188" s="391"/>
      <c r="AP188" s="391"/>
      <c r="AQ188" s="391"/>
      <c r="AR188" s="391"/>
      <c r="AS188" s="391"/>
      <c r="AT188" s="391"/>
      <c r="AU188" s="391"/>
      <c r="AV188" s="391"/>
      <c r="AW188" s="110"/>
      <c r="AX188" s="110"/>
      <c r="AY188" s="110"/>
      <c r="AZ188" s="110"/>
      <c r="BA188" s="110"/>
      <c r="BB188" s="110"/>
      <c r="BC188" s="110"/>
      <c r="BD188" s="110"/>
      <c r="BE188" s="110"/>
      <c r="BF188" s="110"/>
      <c r="BG188" s="110"/>
      <c r="BH188" s="110"/>
      <c r="BI188" s="110"/>
      <c r="BJ188" s="110"/>
      <c r="BK188" s="110"/>
      <c r="BL188" s="110"/>
      <c r="BM188" s="110"/>
      <c r="BN188" s="110"/>
      <c r="BO188" s="110"/>
    </row>
    <row r="189" ht="35.25" customHeight="1">
      <c r="A189" s="105"/>
      <c r="B189" s="505"/>
      <c r="C189" s="534" t="s">
        <v>289</v>
      </c>
      <c r="D189" s="397"/>
      <c r="E189" s="397"/>
      <c r="F189" s="397"/>
      <c r="G189" s="397"/>
      <c r="H189" s="397"/>
      <c r="I189" s="397"/>
      <c r="J189" s="397"/>
      <c r="K189" s="397"/>
      <c r="L189" s="397"/>
      <c r="M189" s="397"/>
      <c r="N189" s="397"/>
      <c r="O189" s="397"/>
      <c r="P189" s="397"/>
      <c r="Q189" s="397"/>
      <c r="R189" s="397"/>
      <c r="S189" s="397"/>
      <c r="T189" s="397"/>
      <c r="U189" s="397"/>
      <c r="V189" s="397"/>
      <c r="W189" s="397"/>
      <c r="X189" s="397"/>
      <c r="Y189" s="397"/>
      <c r="Z189" s="397"/>
      <c r="AA189" s="397"/>
      <c r="AB189" s="397"/>
      <c r="AC189" s="397"/>
      <c r="AD189" s="535"/>
      <c r="AE189" s="536" t="s">
        <v>288</v>
      </c>
      <c r="AF189" s="397"/>
      <c r="AG189" s="397"/>
      <c r="AH189" s="397"/>
      <c r="AI189" s="397"/>
      <c r="AJ189" s="397"/>
      <c r="AK189" s="398"/>
      <c r="AL189" s="93"/>
      <c r="AM189" s="176" t="b">
        <v>0</v>
      </c>
      <c r="AN189" s="391"/>
      <c r="AO189" s="391"/>
      <c r="AP189" s="391"/>
      <c r="AQ189" s="391"/>
      <c r="AR189" s="391"/>
      <c r="AS189" s="391"/>
      <c r="AT189" s="391"/>
      <c r="AU189" s="391"/>
      <c r="AV189" s="391"/>
      <c r="AW189" s="110"/>
      <c r="AX189" s="110"/>
      <c r="AY189" s="110"/>
      <c r="AZ189" s="110"/>
      <c r="BA189" s="110"/>
      <c r="BB189" s="110"/>
      <c r="BC189" s="110"/>
      <c r="BD189" s="110"/>
      <c r="BE189" s="110"/>
      <c r="BF189" s="110"/>
      <c r="BG189" s="110"/>
      <c r="BH189" s="110"/>
      <c r="BI189" s="110"/>
      <c r="BJ189" s="110"/>
      <c r="BK189" s="110"/>
      <c r="BL189" s="110"/>
      <c r="BM189" s="110"/>
      <c r="BN189" s="110"/>
      <c r="BO189" s="110"/>
    </row>
    <row r="190" ht="37.5" customHeight="1">
      <c r="A190" s="105"/>
      <c r="B190" s="505"/>
      <c r="C190" s="534" t="s">
        <v>290</v>
      </c>
      <c r="D190" s="397"/>
      <c r="E190" s="397"/>
      <c r="F190" s="397"/>
      <c r="G190" s="397"/>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535"/>
      <c r="AE190" s="536" t="s">
        <v>291</v>
      </c>
      <c r="AF190" s="397"/>
      <c r="AG190" s="397"/>
      <c r="AH190" s="397"/>
      <c r="AI190" s="397"/>
      <c r="AJ190" s="397"/>
      <c r="AK190" s="398"/>
      <c r="AL190" s="93"/>
      <c r="AM190" s="176" t="b">
        <v>1</v>
      </c>
      <c r="AN190" s="391"/>
      <c r="AO190" s="391"/>
      <c r="AP190" s="391"/>
      <c r="AQ190" s="391"/>
      <c r="AR190" s="391"/>
      <c r="AS190" s="391"/>
      <c r="AT190" s="391"/>
      <c r="AU190" s="391"/>
      <c r="AV190" s="391"/>
      <c r="AW190" s="110"/>
      <c r="AX190" s="110"/>
      <c r="AY190" s="110"/>
      <c r="AZ190" s="110"/>
      <c r="BA190" s="110"/>
      <c r="BB190" s="110"/>
      <c r="BC190" s="110"/>
      <c r="BD190" s="110"/>
      <c r="BE190" s="110"/>
      <c r="BF190" s="110"/>
      <c r="BG190" s="110"/>
      <c r="BH190" s="110"/>
      <c r="BI190" s="110"/>
      <c r="BJ190" s="110"/>
      <c r="BK190" s="110"/>
      <c r="BL190" s="110"/>
      <c r="BM190" s="110"/>
      <c r="BN190" s="110"/>
      <c r="BO190" s="110"/>
    </row>
    <row r="191" ht="23.25" customHeight="1">
      <c r="A191" s="105"/>
      <c r="B191" s="505"/>
      <c r="C191" s="534" t="s">
        <v>292</v>
      </c>
      <c r="D191" s="397"/>
      <c r="E191" s="397"/>
      <c r="F191" s="397"/>
      <c r="G191" s="397"/>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535"/>
      <c r="AE191" s="537" t="s">
        <v>293</v>
      </c>
      <c r="AF191" s="397"/>
      <c r="AG191" s="397"/>
      <c r="AH191" s="397"/>
      <c r="AI191" s="397"/>
      <c r="AJ191" s="397"/>
      <c r="AK191" s="398"/>
      <c r="AL191" s="93"/>
      <c r="AM191" s="176" t="b">
        <v>1</v>
      </c>
      <c r="AN191" s="110"/>
      <c r="AO191" s="110"/>
      <c r="AP191" s="110"/>
      <c r="AQ191" s="110"/>
      <c r="AR191" s="110"/>
      <c r="AS191" s="110"/>
      <c r="AT191" s="110"/>
      <c r="AU191" s="110"/>
      <c r="AV191" s="110"/>
      <c r="AW191" s="110"/>
      <c r="AX191" s="110"/>
      <c r="AY191" s="110"/>
      <c r="AZ191" s="110"/>
      <c r="BA191" s="110"/>
      <c r="BB191" s="110"/>
      <c r="BC191" s="110"/>
      <c r="BD191" s="110"/>
      <c r="BE191" s="110"/>
      <c r="BF191" s="110"/>
      <c r="BG191" s="110"/>
      <c r="BH191" s="110"/>
      <c r="BI191" s="110"/>
      <c r="BJ191" s="110"/>
      <c r="BK191" s="110"/>
      <c r="BL191" s="110"/>
      <c r="BM191" s="110"/>
      <c r="BN191" s="110"/>
      <c r="BO191" s="110"/>
    </row>
    <row r="192" ht="23.25" customHeight="1">
      <c r="A192" s="105"/>
      <c r="B192" s="505"/>
      <c r="C192" s="534" t="s">
        <v>294</v>
      </c>
      <c r="D192" s="397"/>
      <c r="E192" s="397"/>
      <c r="F192" s="397"/>
      <c r="G192" s="397"/>
      <c r="H192" s="397"/>
      <c r="I192" s="397"/>
      <c r="J192" s="397"/>
      <c r="K192" s="397"/>
      <c r="L192" s="397"/>
      <c r="M192" s="397"/>
      <c r="N192" s="397"/>
      <c r="O192" s="397"/>
      <c r="P192" s="397"/>
      <c r="Q192" s="397"/>
      <c r="R192" s="397"/>
      <c r="S192" s="397"/>
      <c r="T192" s="397"/>
      <c r="U192" s="397"/>
      <c r="V192" s="397"/>
      <c r="W192" s="397"/>
      <c r="X192" s="397"/>
      <c r="Y192" s="397"/>
      <c r="Z192" s="397"/>
      <c r="AA192" s="397"/>
      <c r="AB192" s="397"/>
      <c r="AC192" s="397"/>
      <c r="AD192" s="535"/>
      <c r="AE192" s="536" t="s">
        <v>295</v>
      </c>
      <c r="AF192" s="397"/>
      <c r="AG192" s="397"/>
      <c r="AH192" s="397"/>
      <c r="AI192" s="397"/>
      <c r="AJ192" s="397"/>
      <c r="AK192" s="398"/>
      <c r="AL192" s="93"/>
      <c r="AM192" s="176" t="b">
        <v>1</v>
      </c>
      <c r="AN192" s="447"/>
      <c r="AO192" s="447"/>
      <c r="AP192" s="447"/>
      <c r="AQ192" s="110"/>
      <c r="AR192" s="110"/>
      <c r="AS192" s="110"/>
      <c r="AT192" s="110"/>
      <c r="AU192" s="110"/>
      <c r="AV192" s="110"/>
      <c r="AW192" s="110"/>
      <c r="AX192" s="110"/>
      <c r="AY192" s="110"/>
      <c r="AZ192" s="110"/>
      <c r="BA192" s="110"/>
      <c r="BB192" s="110"/>
      <c r="BC192" s="110"/>
      <c r="BD192" s="110"/>
      <c r="BE192" s="110"/>
      <c r="BF192" s="110"/>
      <c r="BG192" s="110"/>
      <c r="BH192" s="110"/>
      <c r="BI192" s="110"/>
      <c r="BJ192" s="110"/>
      <c r="BK192" s="110"/>
      <c r="BL192" s="110"/>
      <c r="BM192" s="110"/>
      <c r="BN192" s="110"/>
      <c r="BO192" s="110"/>
    </row>
    <row r="193" ht="13.5" customHeight="1">
      <c r="A193" s="105"/>
      <c r="B193" s="514"/>
      <c r="C193" s="538" t="s">
        <v>296</v>
      </c>
      <c r="D193" s="409"/>
      <c r="E193" s="409"/>
      <c r="F193" s="409"/>
      <c r="G193" s="409"/>
      <c r="H193" s="409"/>
      <c r="I193" s="409"/>
      <c r="J193" s="409"/>
      <c r="K193" s="409"/>
      <c r="L193" s="409"/>
      <c r="M193" s="409"/>
      <c r="N193" s="409"/>
      <c r="O193" s="409"/>
      <c r="P193" s="409"/>
      <c r="Q193" s="409"/>
      <c r="R193" s="409"/>
      <c r="S193" s="409"/>
      <c r="T193" s="409"/>
      <c r="U193" s="409"/>
      <c r="V193" s="409"/>
      <c r="W193" s="409"/>
      <c r="X193" s="409"/>
      <c r="Y193" s="409"/>
      <c r="Z193" s="409"/>
      <c r="AA193" s="409"/>
      <c r="AB193" s="409"/>
      <c r="AC193" s="409"/>
      <c r="AD193" s="539"/>
      <c r="AE193" s="540" t="s">
        <v>297</v>
      </c>
      <c r="AF193" s="409"/>
      <c r="AG193" s="409"/>
      <c r="AH193" s="409"/>
      <c r="AI193" s="409"/>
      <c r="AJ193" s="409"/>
      <c r="AK193" s="410"/>
      <c r="AL193" s="93"/>
      <c r="AM193" s="176" t="b">
        <v>1</v>
      </c>
      <c r="AN193" s="110"/>
      <c r="AO193" s="110"/>
      <c r="AP193" s="110"/>
      <c r="AQ193" s="110"/>
      <c r="AR193" s="110"/>
      <c r="AS193" s="110"/>
      <c r="AT193" s="110"/>
      <c r="AU193" s="110"/>
      <c r="AV193" s="110"/>
      <c r="AW193" s="110"/>
      <c r="AX193" s="110"/>
      <c r="AY193" s="110"/>
      <c r="AZ193" s="110"/>
      <c r="BA193" s="110"/>
      <c r="BB193" s="110"/>
      <c r="BC193" s="110"/>
      <c r="BD193" s="110"/>
      <c r="BE193" s="110"/>
      <c r="BF193" s="110"/>
      <c r="BG193" s="110"/>
      <c r="BH193" s="110"/>
      <c r="BI193" s="110"/>
      <c r="BJ193" s="110"/>
      <c r="BK193" s="110"/>
      <c r="BL193" s="110"/>
      <c r="BM193" s="110"/>
      <c r="BN193" s="110"/>
      <c r="BO193" s="110"/>
    </row>
    <row r="194" ht="5.25" customHeight="1">
      <c r="A194" s="105"/>
      <c r="B194" s="528"/>
      <c r="C194" s="210"/>
      <c r="D194" s="528"/>
      <c r="E194" s="528"/>
      <c r="F194" s="528"/>
      <c r="G194" s="528"/>
      <c r="H194" s="528"/>
      <c r="I194" s="528"/>
      <c r="J194" s="528"/>
      <c r="K194" s="528"/>
      <c r="L194" s="528"/>
      <c r="M194" s="528"/>
      <c r="N194" s="528"/>
      <c r="O194" s="528"/>
      <c r="P194" s="528"/>
      <c r="Q194" s="528"/>
      <c r="R194" s="528"/>
      <c r="S194" s="528"/>
      <c r="T194" s="528"/>
      <c r="U194" s="528"/>
      <c r="V194" s="528"/>
      <c r="W194" s="528"/>
      <c r="X194" s="528"/>
      <c r="Y194" s="528"/>
      <c r="Z194" s="210"/>
      <c r="AA194" s="210"/>
      <c r="AB194" s="210"/>
      <c r="AC194" s="210"/>
      <c r="AD194" s="210"/>
      <c r="AE194" s="210"/>
      <c r="AF194" s="210"/>
      <c r="AG194" s="210"/>
      <c r="AH194" s="210"/>
      <c r="AI194" s="528"/>
      <c r="AJ194" s="528"/>
      <c r="AK194" s="93"/>
      <c r="AL194" s="93"/>
      <c r="AM194" s="110"/>
      <c r="AN194" s="110"/>
      <c r="AO194" s="110"/>
      <c r="AP194" s="110"/>
      <c r="AQ194" s="110"/>
      <c r="AR194" s="110"/>
      <c r="AS194" s="110"/>
      <c r="AT194" s="110"/>
      <c r="AU194" s="110"/>
      <c r="AV194" s="110"/>
      <c r="AW194" s="110"/>
      <c r="AX194" s="110"/>
      <c r="AY194" s="110"/>
      <c r="AZ194" s="110"/>
      <c r="BA194" s="110"/>
      <c r="BB194" s="110"/>
      <c r="BC194" s="110"/>
      <c r="BD194" s="110"/>
      <c r="BE194" s="110"/>
      <c r="BF194" s="110"/>
      <c r="BG194" s="110"/>
      <c r="BH194" s="110"/>
      <c r="BI194" s="110"/>
      <c r="BJ194" s="110"/>
      <c r="BK194" s="110"/>
      <c r="BL194" s="110"/>
      <c r="BM194" s="110"/>
      <c r="BN194" s="110"/>
      <c r="BO194" s="110"/>
    </row>
    <row r="195" ht="12.0" customHeight="1">
      <c r="A195" s="105"/>
      <c r="B195" s="541" t="s">
        <v>298</v>
      </c>
      <c r="C195" s="542" t="s">
        <v>299</v>
      </c>
      <c r="D195" s="542"/>
      <c r="E195" s="542"/>
      <c r="F195" s="542"/>
      <c r="G195" s="542"/>
      <c r="H195" s="542"/>
      <c r="I195" s="542"/>
      <c r="J195" s="542"/>
      <c r="K195" s="542"/>
      <c r="L195" s="542"/>
      <c r="M195" s="542"/>
      <c r="N195" s="542"/>
      <c r="O195" s="542"/>
      <c r="P195" s="542"/>
      <c r="Q195" s="542"/>
      <c r="R195" s="542"/>
      <c r="S195" s="542"/>
      <c r="T195" s="542"/>
      <c r="U195" s="542"/>
      <c r="V195" s="542"/>
      <c r="W195" s="542"/>
      <c r="X195" s="542"/>
      <c r="Y195" s="542"/>
      <c r="Z195" s="542"/>
      <c r="AA195" s="542"/>
      <c r="AB195" s="542"/>
      <c r="AC195" s="542"/>
      <c r="AD195" s="542"/>
      <c r="AE195" s="542"/>
      <c r="AF195" s="542"/>
      <c r="AG195" s="542"/>
      <c r="AH195" s="542"/>
      <c r="AI195" s="542"/>
      <c r="AJ195" s="542"/>
      <c r="AK195" s="210"/>
      <c r="AL195" s="93"/>
      <c r="AM195" s="110"/>
      <c r="AN195" s="110"/>
      <c r="AO195" s="110"/>
      <c r="AP195" s="110"/>
      <c r="AQ195" s="110"/>
      <c r="AR195" s="110"/>
      <c r="AS195" s="110"/>
      <c r="AT195" s="110"/>
      <c r="AU195" s="110"/>
      <c r="AV195" s="110"/>
      <c r="AW195" s="110"/>
      <c r="AX195" s="110"/>
      <c r="AY195" s="110"/>
      <c r="AZ195" s="110"/>
      <c r="BA195" s="110"/>
      <c r="BB195" s="110"/>
      <c r="BC195" s="110"/>
      <c r="BD195" s="110"/>
      <c r="BE195" s="110"/>
      <c r="BF195" s="110"/>
      <c r="BG195" s="110"/>
      <c r="BH195" s="110"/>
      <c r="BI195" s="110"/>
      <c r="BJ195" s="110"/>
      <c r="BK195" s="110"/>
      <c r="BL195" s="110"/>
      <c r="BM195" s="110"/>
      <c r="BN195" s="110"/>
      <c r="BO195" s="110"/>
    </row>
    <row r="196" ht="24.0" customHeight="1">
      <c r="A196" s="105"/>
      <c r="B196" s="541" t="s">
        <v>298</v>
      </c>
      <c r="C196" s="543" t="s">
        <v>300</v>
      </c>
      <c r="AL196" s="93"/>
      <c r="AM196" s="110"/>
      <c r="AN196" s="110"/>
      <c r="AO196" s="110"/>
      <c r="AP196" s="110"/>
      <c r="AQ196" s="110"/>
      <c r="AR196" s="110"/>
      <c r="AS196" s="110"/>
      <c r="AT196" s="110"/>
      <c r="AU196" s="110"/>
      <c r="AV196" s="110"/>
      <c r="AW196" s="110"/>
      <c r="AX196" s="110"/>
      <c r="AY196" s="110"/>
      <c r="AZ196" s="110"/>
      <c r="BA196" s="110"/>
      <c r="BB196" s="110"/>
      <c r="BC196" s="110"/>
      <c r="BD196" s="110"/>
      <c r="BE196" s="110"/>
      <c r="BF196" s="110"/>
      <c r="BG196" s="110"/>
      <c r="BH196" s="110"/>
      <c r="BI196" s="110"/>
      <c r="BJ196" s="110"/>
      <c r="BK196" s="110"/>
      <c r="BL196" s="110"/>
      <c r="BM196" s="110"/>
      <c r="BN196" s="110"/>
      <c r="BO196" s="110"/>
    </row>
    <row r="197" ht="16.5" customHeight="1">
      <c r="A197" s="105"/>
      <c r="B197" s="544"/>
      <c r="C197" s="289"/>
      <c r="D197" s="289"/>
      <c r="E197" s="289"/>
      <c r="F197" s="289"/>
      <c r="G197" s="289"/>
      <c r="H197" s="289"/>
      <c r="I197" s="289"/>
      <c r="J197" s="289"/>
      <c r="K197" s="289"/>
      <c r="L197" s="289"/>
      <c r="M197" s="289"/>
      <c r="N197" s="289"/>
      <c r="O197" s="289"/>
      <c r="P197" s="289"/>
      <c r="Q197" s="289"/>
      <c r="R197" s="289"/>
      <c r="S197" s="289"/>
      <c r="T197" s="289"/>
      <c r="U197" s="289"/>
      <c r="V197" s="289"/>
      <c r="W197" s="289"/>
      <c r="X197" s="289"/>
      <c r="Y197" s="289"/>
      <c r="Z197" s="289"/>
      <c r="AA197" s="289"/>
      <c r="AB197" s="289"/>
      <c r="AC197" s="289"/>
      <c r="AD197" s="289"/>
      <c r="AE197" s="289"/>
      <c r="AF197" s="289"/>
      <c r="AG197" s="289"/>
      <c r="AH197" s="289"/>
      <c r="AI197" s="289"/>
      <c r="AJ197" s="289"/>
      <c r="AK197" s="483" t="str">
        <f>IF(COUNTA(E201,H201,K201,T202,AA202)=5,"○","×")</f>
        <v>○</v>
      </c>
      <c r="AL197" s="93"/>
      <c r="AM197" s="110"/>
      <c r="AN197" s="110"/>
      <c r="AO197" s="110"/>
      <c r="AP197" s="110"/>
      <c r="AQ197" s="110"/>
      <c r="AR197" s="110"/>
      <c r="AS197" s="110"/>
      <c r="AT197" s="110"/>
      <c r="AU197" s="110"/>
      <c r="AV197" s="110"/>
      <c r="AW197" s="110"/>
      <c r="AX197" s="110"/>
      <c r="AY197" s="110"/>
      <c r="AZ197" s="110"/>
      <c r="BA197" s="110"/>
      <c r="BB197" s="110"/>
      <c r="BC197" s="110"/>
      <c r="BD197" s="110"/>
      <c r="BE197" s="110"/>
      <c r="BF197" s="110"/>
      <c r="BG197" s="110"/>
      <c r="BH197" s="110"/>
      <c r="BI197" s="110"/>
      <c r="BJ197" s="110"/>
      <c r="BK197" s="110"/>
      <c r="BL197" s="110"/>
      <c r="BM197" s="110"/>
      <c r="BN197" s="110"/>
      <c r="BO197" s="110"/>
    </row>
    <row r="198" ht="8.25" customHeight="1">
      <c r="A198" s="105"/>
      <c r="B198" s="545"/>
      <c r="C198" s="546"/>
      <c r="D198" s="546"/>
      <c r="E198" s="546"/>
      <c r="F198" s="546"/>
      <c r="G198" s="546"/>
      <c r="H198" s="546"/>
      <c r="I198" s="546"/>
      <c r="J198" s="546"/>
      <c r="K198" s="546"/>
      <c r="L198" s="546"/>
      <c r="M198" s="546"/>
      <c r="N198" s="546"/>
      <c r="O198" s="546"/>
      <c r="P198" s="546"/>
      <c r="Q198" s="546"/>
      <c r="R198" s="546"/>
      <c r="S198" s="546"/>
      <c r="T198" s="546"/>
      <c r="U198" s="546"/>
      <c r="V198" s="546"/>
      <c r="W198" s="546"/>
      <c r="X198" s="546"/>
      <c r="Y198" s="546"/>
      <c r="Z198" s="546"/>
      <c r="AA198" s="546"/>
      <c r="AB198" s="546"/>
      <c r="AC198" s="546"/>
      <c r="AD198" s="546"/>
      <c r="AE198" s="546"/>
      <c r="AF198" s="546"/>
      <c r="AG198" s="546"/>
      <c r="AH198" s="546"/>
      <c r="AI198" s="546"/>
      <c r="AJ198" s="546"/>
      <c r="AK198" s="547"/>
      <c r="AL198" s="93"/>
      <c r="AN198" s="110"/>
      <c r="AO198" s="110"/>
      <c r="AP198" s="110"/>
      <c r="AQ198" s="110"/>
      <c r="AR198" s="110"/>
      <c r="AS198" s="110"/>
      <c r="AT198" s="110"/>
      <c r="AU198" s="110"/>
      <c r="AV198" s="110"/>
      <c r="AW198" s="110"/>
      <c r="AX198" s="110"/>
      <c r="AY198" s="110"/>
      <c r="AZ198" s="110"/>
      <c r="BA198" s="110"/>
      <c r="BB198" s="110"/>
      <c r="BC198" s="110"/>
      <c r="BD198" s="110"/>
      <c r="BE198" s="110"/>
      <c r="BF198" s="110"/>
      <c r="BG198" s="110"/>
      <c r="BH198" s="110"/>
      <c r="BI198" s="110"/>
      <c r="BJ198" s="110"/>
      <c r="BK198" s="110"/>
      <c r="BL198" s="110"/>
      <c r="BM198" s="110"/>
      <c r="BN198" s="110"/>
      <c r="BO198" s="110"/>
    </row>
    <row r="199" ht="26.25" customHeight="1">
      <c r="A199" s="105"/>
      <c r="B199" s="548"/>
      <c r="C199" s="349" t="s">
        <v>301</v>
      </c>
      <c r="D199" s="97"/>
      <c r="E199" s="97"/>
      <c r="F199" s="97"/>
      <c r="G199" s="97"/>
      <c r="H199" s="97"/>
      <c r="I199" s="97"/>
      <c r="J199" s="97"/>
      <c r="K199" s="97"/>
      <c r="L199" s="97"/>
      <c r="M199" s="97"/>
      <c r="N199" s="97"/>
      <c r="O199" s="97"/>
      <c r="P199" s="97"/>
      <c r="Q199" s="97"/>
      <c r="R199" s="97"/>
      <c r="S199" s="97"/>
      <c r="T199" s="97"/>
      <c r="U199" s="97"/>
      <c r="V199" s="97"/>
      <c r="W199" s="97"/>
      <c r="X199" s="97"/>
      <c r="Y199" s="97"/>
      <c r="Z199" s="97"/>
      <c r="AA199" s="97"/>
      <c r="AB199" s="97"/>
      <c r="AC199" s="97"/>
      <c r="AD199" s="97"/>
      <c r="AE199" s="97"/>
      <c r="AF199" s="97"/>
      <c r="AG199" s="97"/>
      <c r="AH199" s="97"/>
      <c r="AI199" s="98"/>
      <c r="AJ199" s="528"/>
      <c r="AK199" s="549"/>
      <c r="AL199" s="528"/>
      <c r="AN199" s="110"/>
      <c r="AO199" s="110"/>
      <c r="AP199" s="110"/>
      <c r="AQ199" s="110"/>
      <c r="AR199" s="110"/>
      <c r="AS199" s="110"/>
      <c r="AT199" s="110"/>
      <c r="AU199" s="110"/>
      <c r="AV199" s="110"/>
      <c r="AW199" s="110"/>
      <c r="AX199" s="110"/>
      <c r="AY199" s="110"/>
      <c r="AZ199" s="110"/>
      <c r="BA199" s="110"/>
      <c r="BB199" s="110"/>
      <c r="BC199" s="110"/>
      <c r="BD199" s="110"/>
      <c r="BE199" s="110"/>
      <c r="BF199" s="110"/>
      <c r="BG199" s="110"/>
      <c r="BH199" s="110"/>
      <c r="BI199" s="110"/>
      <c r="BJ199" s="110"/>
      <c r="BK199" s="110"/>
      <c r="BL199" s="110"/>
      <c r="BM199" s="110"/>
      <c r="BN199" s="110"/>
      <c r="BO199" s="110"/>
    </row>
    <row r="200" ht="6.75" customHeight="1">
      <c r="A200" s="105"/>
      <c r="B200" s="548"/>
      <c r="C200" s="210"/>
      <c r="D200" s="528"/>
      <c r="E200" s="528"/>
      <c r="F200" s="528"/>
      <c r="G200" s="528"/>
      <c r="H200" s="528"/>
      <c r="I200" s="528"/>
      <c r="J200" s="528"/>
      <c r="K200" s="528"/>
      <c r="L200" s="528"/>
      <c r="M200" s="528"/>
      <c r="N200" s="528"/>
      <c r="O200" s="528"/>
      <c r="P200" s="528"/>
      <c r="Q200" s="528"/>
      <c r="R200" s="528"/>
      <c r="S200" s="528"/>
      <c r="T200" s="528"/>
      <c r="U200" s="528"/>
      <c r="V200" s="528"/>
      <c r="W200" s="528"/>
      <c r="X200" s="528"/>
      <c r="Y200" s="528"/>
      <c r="Z200" s="528"/>
      <c r="AA200" s="528"/>
      <c r="AB200" s="528"/>
      <c r="AC200" s="528"/>
      <c r="AD200" s="528"/>
      <c r="AE200" s="528"/>
      <c r="AF200" s="528"/>
      <c r="AG200" s="528"/>
      <c r="AH200" s="528"/>
      <c r="AI200" s="528"/>
      <c r="AJ200" s="528"/>
      <c r="AK200" s="549"/>
      <c r="AL200" s="93"/>
      <c r="AN200" s="110"/>
      <c r="AO200" s="110"/>
      <c r="AP200" s="110"/>
      <c r="AQ200" s="110"/>
      <c r="AR200" s="110"/>
      <c r="AS200" s="110"/>
      <c r="AT200" s="110"/>
      <c r="AU200" s="110"/>
      <c r="AV200" s="110"/>
      <c r="AW200" s="110"/>
      <c r="AX200" s="110"/>
      <c r="AY200" s="110"/>
      <c r="AZ200" s="110"/>
      <c r="BA200" s="110"/>
      <c r="BB200" s="110"/>
      <c r="BC200" s="110"/>
      <c r="BD200" s="110"/>
      <c r="BE200" s="110"/>
      <c r="BF200" s="110"/>
      <c r="BG200" s="110"/>
      <c r="BH200" s="110"/>
      <c r="BI200" s="110"/>
      <c r="BJ200" s="110"/>
      <c r="BK200" s="110"/>
      <c r="BL200" s="110"/>
      <c r="BM200" s="110"/>
      <c r="BN200" s="110"/>
      <c r="BO200" s="110"/>
    </row>
    <row r="201" ht="15.0" customHeight="1">
      <c r="A201" s="105"/>
      <c r="B201" s="550"/>
      <c r="C201" s="353" t="s">
        <v>107</v>
      </c>
      <c r="D201" s="353"/>
      <c r="E201" s="551">
        <v>6.0</v>
      </c>
      <c r="F201" s="98"/>
      <c r="G201" s="353" t="s">
        <v>108</v>
      </c>
      <c r="H201" s="551">
        <v>4.0</v>
      </c>
      <c r="I201" s="98"/>
      <c r="J201" s="353" t="s">
        <v>109</v>
      </c>
      <c r="K201" s="551">
        <v>11.0</v>
      </c>
      <c r="L201" s="98"/>
      <c r="M201" s="353" t="s">
        <v>302</v>
      </c>
      <c r="N201" s="528"/>
      <c r="O201" s="552" t="s">
        <v>12</v>
      </c>
      <c r="P201" s="97"/>
      <c r="Q201" s="98"/>
      <c r="R201" s="553" t="str">
        <f>IF(H7="","",H7)</f>
        <v>特定非営利活動法人杜の家</v>
      </c>
      <c r="S201" s="97"/>
      <c r="T201" s="97"/>
      <c r="U201" s="97"/>
      <c r="V201" s="97"/>
      <c r="W201" s="97"/>
      <c r="X201" s="97"/>
      <c r="Y201" s="97"/>
      <c r="Z201" s="97"/>
      <c r="AA201" s="97"/>
      <c r="AB201" s="97"/>
      <c r="AC201" s="97"/>
      <c r="AD201" s="97"/>
      <c r="AE201" s="97"/>
      <c r="AF201" s="97"/>
      <c r="AG201" s="97"/>
      <c r="AH201" s="97"/>
      <c r="AI201" s="98"/>
      <c r="AJ201" s="554"/>
      <c r="AK201" s="555"/>
      <c r="AL201" s="105"/>
      <c r="AM201" s="110"/>
      <c r="AW201" s="177"/>
      <c r="BD201" s="110"/>
      <c r="BE201" s="110"/>
      <c r="BF201" s="110"/>
      <c r="BG201" s="110"/>
      <c r="BH201" s="110"/>
      <c r="BI201" s="110"/>
      <c r="BJ201" s="110"/>
      <c r="BK201" s="110"/>
      <c r="BL201" s="110"/>
      <c r="BM201" s="110"/>
      <c r="BN201" s="110"/>
      <c r="BO201" s="110"/>
    </row>
    <row r="202" ht="15.0" customHeight="1">
      <c r="A202" s="93"/>
      <c r="B202" s="550"/>
      <c r="C202" s="105"/>
      <c r="D202" s="353"/>
      <c r="E202" s="353"/>
      <c r="F202" s="353"/>
      <c r="G202" s="353"/>
      <c r="H202" s="353"/>
      <c r="I202" s="353"/>
      <c r="J202" s="353"/>
      <c r="K202" s="353"/>
      <c r="L202" s="353"/>
      <c r="M202" s="353"/>
      <c r="N202" s="353"/>
      <c r="O202" s="556" t="s">
        <v>303</v>
      </c>
      <c r="P202" s="97"/>
      <c r="Q202" s="98"/>
      <c r="R202" s="557" t="s">
        <v>24</v>
      </c>
      <c r="S202" s="98"/>
      <c r="T202" s="558" t="s">
        <v>25</v>
      </c>
      <c r="U202" s="97"/>
      <c r="V202" s="97"/>
      <c r="W202" s="97"/>
      <c r="X202" s="98"/>
      <c r="Y202" s="559" t="s">
        <v>26</v>
      </c>
      <c r="Z202" s="98"/>
      <c r="AA202" s="558" t="s">
        <v>27</v>
      </c>
      <c r="AB202" s="97"/>
      <c r="AC202" s="97"/>
      <c r="AD202" s="97"/>
      <c r="AE202" s="97"/>
      <c r="AF202" s="97"/>
      <c r="AG202" s="97"/>
      <c r="AH202" s="97"/>
      <c r="AI202" s="98"/>
      <c r="AJ202" s="105"/>
      <c r="AK202" s="226"/>
      <c r="AL202" s="105"/>
      <c r="AM202" s="110"/>
      <c r="AW202" s="177"/>
    </row>
    <row r="203" ht="7.5" customHeight="1">
      <c r="A203" s="93"/>
      <c r="B203" s="560"/>
      <c r="C203" s="561"/>
      <c r="D203" s="419"/>
      <c r="E203" s="419"/>
      <c r="F203" s="419"/>
      <c r="G203" s="419"/>
      <c r="H203" s="419"/>
      <c r="I203" s="419"/>
      <c r="J203" s="419"/>
      <c r="K203" s="419"/>
      <c r="L203" s="419"/>
      <c r="M203" s="419"/>
      <c r="N203" s="419"/>
      <c r="O203" s="419"/>
      <c r="P203" s="419"/>
      <c r="Q203" s="561"/>
      <c r="R203" s="419"/>
      <c r="S203" s="562"/>
      <c r="T203" s="562"/>
      <c r="U203" s="562"/>
      <c r="V203" s="562"/>
      <c r="W203" s="562"/>
      <c r="X203" s="563"/>
      <c r="Y203" s="563"/>
      <c r="Z203" s="563"/>
      <c r="AA203" s="563"/>
      <c r="AB203" s="563"/>
      <c r="AC203" s="563"/>
      <c r="AD203" s="563"/>
      <c r="AE203" s="563"/>
      <c r="AF203" s="563"/>
      <c r="AG203" s="563"/>
      <c r="AH203" s="563"/>
      <c r="AI203" s="563"/>
      <c r="AJ203" s="564"/>
      <c r="AK203" s="565"/>
      <c r="AL203" s="105"/>
      <c r="AM203" s="110"/>
      <c r="AW203" s="177"/>
    </row>
    <row r="204" ht="4.5" customHeight="1">
      <c r="A204" s="93"/>
      <c r="B204" s="353"/>
      <c r="C204" s="105"/>
      <c r="D204" s="353"/>
      <c r="E204" s="353"/>
      <c r="F204" s="353"/>
      <c r="G204" s="353"/>
      <c r="H204" s="353"/>
      <c r="I204" s="353"/>
      <c r="J204" s="353"/>
      <c r="K204" s="353"/>
      <c r="L204" s="353"/>
      <c r="M204" s="353"/>
      <c r="N204" s="353"/>
      <c r="O204" s="353"/>
      <c r="P204" s="353"/>
      <c r="Q204" s="105"/>
      <c r="R204" s="353"/>
      <c r="S204" s="566"/>
      <c r="T204" s="566"/>
      <c r="U204" s="566"/>
      <c r="V204" s="566"/>
      <c r="W204" s="566"/>
      <c r="X204" s="567"/>
      <c r="Y204" s="567"/>
      <c r="Z204" s="567"/>
      <c r="AA204" s="567"/>
      <c r="AB204" s="567"/>
      <c r="AC204" s="567"/>
      <c r="AD204" s="567"/>
      <c r="AE204" s="567"/>
      <c r="AF204" s="567"/>
      <c r="AG204" s="567"/>
      <c r="AH204" s="567"/>
      <c r="AI204" s="567"/>
      <c r="AJ204" s="234"/>
      <c r="AK204" s="105"/>
      <c r="AL204" s="105"/>
      <c r="AM204" s="110"/>
      <c r="AW204" s="177"/>
    </row>
    <row r="205" ht="15.0" customHeight="1">
      <c r="A205" s="105"/>
      <c r="B205" s="103" t="s">
        <v>304</v>
      </c>
      <c r="C205" s="353"/>
      <c r="D205" s="105"/>
      <c r="E205" s="105"/>
      <c r="F205" s="103" t="s">
        <v>305</v>
      </c>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N205" s="110"/>
      <c r="AO205" s="110"/>
      <c r="AP205" s="110"/>
      <c r="AQ205" s="110"/>
      <c r="AR205" s="110"/>
      <c r="AS205" s="110"/>
      <c r="AT205" s="110"/>
      <c r="AU205" s="110"/>
      <c r="AV205" s="110"/>
      <c r="AW205" s="110"/>
      <c r="AX205" s="110"/>
      <c r="AY205" s="110"/>
      <c r="AZ205" s="110"/>
      <c r="BA205" s="110"/>
      <c r="BB205" s="110"/>
      <c r="BC205" s="110"/>
      <c r="BD205" s="110"/>
      <c r="BE205" s="110"/>
      <c r="BF205" s="110"/>
      <c r="BG205" s="110"/>
      <c r="BH205" s="110"/>
      <c r="BI205" s="110"/>
      <c r="BJ205" s="110"/>
      <c r="BK205" s="110"/>
      <c r="BL205" s="110"/>
      <c r="BM205" s="110"/>
      <c r="BN205" s="110"/>
      <c r="BO205" s="110"/>
    </row>
    <row r="206" ht="12.75" customHeight="1">
      <c r="A206" s="93"/>
      <c r="B206" s="215" t="s">
        <v>94</v>
      </c>
      <c r="C206" s="210" t="s">
        <v>306</v>
      </c>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row>
    <row r="207" ht="12.0" customHeight="1">
      <c r="A207" s="172"/>
      <c r="B207" s="215" t="s">
        <v>298</v>
      </c>
      <c r="C207" s="210" t="s">
        <v>307</v>
      </c>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285"/>
      <c r="AN207" s="285"/>
      <c r="AO207" s="285"/>
      <c r="AP207" s="285"/>
      <c r="AQ207" s="285"/>
      <c r="AR207" s="285"/>
      <c r="AS207" s="285"/>
      <c r="AT207" s="285"/>
      <c r="AU207" s="285"/>
      <c r="AV207" s="285"/>
      <c r="AW207" s="285"/>
      <c r="AX207" s="285"/>
      <c r="AY207" s="285"/>
      <c r="AZ207" s="285"/>
      <c r="BA207" s="285"/>
      <c r="BB207" s="285"/>
      <c r="BC207" s="285"/>
      <c r="BD207" s="285"/>
      <c r="BE207" s="285"/>
      <c r="BF207" s="285"/>
      <c r="BG207" s="285"/>
      <c r="BH207" s="285"/>
      <c r="BI207" s="285"/>
      <c r="BJ207" s="285"/>
      <c r="BK207" s="285"/>
      <c r="BL207" s="285"/>
      <c r="BM207" s="285"/>
      <c r="BN207" s="285"/>
      <c r="BO207" s="285"/>
    </row>
    <row r="208" ht="6.0" customHeight="1">
      <c r="A208" s="93"/>
      <c r="B208" s="103"/>
      <c r="C208" s="35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3"/>
    </row>
    <row r="209" ht="13.5" customHeight="1">
      <c r="A209" s="93"/>
      <c r="B209" s="568" t="s">
        <v>66</v>
      </c>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20"/>
      <c r="AL209" s="93"/>
    </row>
    <row r="210" ht="13.5" customHeight="1">
      <c r="A210" s="93"/>
      <c r="B210" s="569" t="s">
        <v>308</v>
      </c>
      <c r="C210" s="570" t="s">
        <v>309</v>
      </c>
      <c r="D210" s="107"/>
      <c r="E210" s="107"/>
      <c r="F210" s="107"/>
      <c r="G210" s="107"/>
      <c r="H210" s="107"/>
      <c r="I210" s="107"/>
      <c r="J210" s="107"/>
      <c r="K210" s="107"/>
      <c r="L210" s="107"/>
      <c r="M210" s="107"/>
      <c r="N210" s="107"/>
      <c r="O210" s="107"/>
      <c r="P210" s="107"/>
      <c r="Q210" s="107"/>
      <c r="R210" s="107"/>
      <c r="S210" s="107"/>
      <c r="T210" s="107"/>
      <c r="U210" s="107"/>
      <c r="V210" s="107"/>
      <c r="W210" s="107"/>
      <c r="X210" s="107"/>
      <c r="Y210" s="107"/>
      <c r="Z210" s="107"/>
      <c r="AA210" s="107"/>
      <c r="AB210" s="107"/>
      <c r="AC210" s="107"/>
      <c r="AD210" s="107"/>
      <c r="AE210" s="107"/>
      <c r="AF210" s="107"/>
      <c r="AG210" s="107"/>
      <c r="AH210" s="107"/>
      <c r="AI210" s="107"/>
      <c r="AJ210" s="108"/>
      <c r="AK210" s="571" t="str">
        <f t="shared" ref="AK210:AK211" si="1">Y20</f>
        <v/>
      </c>
      <c r="AL210" s="93"/>
    </row>
    <row r="211" ht="13.5" customHeight="1">
      <c r="A211" s="93"/>
      <c r="B211" s="392"/>
      <c r="C211" s="572" t="s">
        <v>310</v>
      </c>
      <c r="D211" s="397"/>
      <c r="E211" s="397"/>
      <c r="F211" s="397"/>
      <c r="G211" s="397"/>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535"/>
      <c r="AK211" s="571" t="str">
        <f t="shared" si="1"/>
        <v>○</v>
      </c>
      <c r="AL211" s="93"/>
    </row>
    <row r="212" ht="13.5" customHeight="1">
      <c r="A212" s="93"/>
      <c r="B212" s="405"/>
      <c r="C212" s="572" t="s">
        <v>311</v>
      </c>
      <c r="D212" s="397"/>
      <c r="E212" s="397"/>
      <c r="F212" s="397"/>
      <c r="G212" s="397"/>
      <c r="H212" s="397"/>
      <c r="I212" s="397"/>
      <c r="J212" s="397"/>
      <c r="K212" s="397"/>
      <c r="L212" s="397"/>
      <c r="M212" s="397"/>
      <c r="N212" s="397"/>
      <c r="O212" s="397"/>
      <c r="P212" s="397"/>
      <c r="Q212" s="397"/>
      <c r="R212" s="397"/>
      <c r="S212" s="397"/>
      <c r="T212" s="397"/>
      <c r="U212" s="397"/>
      <c r="V212" s="397"/>
      <c r="W212" s="397"/>
      <c r="X212" s="397"/>
      <c r="Y212" s="397"/>
      <c r="Z212" s="397"/>
      <c r="AA212" s="397"/>
      <c r="AB212" s="397"/>
      <c r="AC212" s="397"/>
      <c r="AD212" s="397"/>
      <c r="AE212" s="397"/>
      <c r="AF212" s="397"/>
      <c r="AG212" s="397"/>
      <c r="AH212" s="397"/>
      <c r="AI212" s="397"/>
      <c r="AJ212" s="535"/>
      <c r="AK212" s="571" t="str">
        <f>IF(Y25="○","○",IF(AA25="○","○","×"))</f>
        <v>○</v>
      </c>
      <c r="AL212" s="93"/>
    </row>
    <row r="213" ht="13.5" customHeight="1">
      <c r="A213" s="93"/>
      <c r="B213" s="573" t="s">
        <v>312</v>
      </c>
      <c r="C213" s="572" t="s">
        <v>313</v>
      </c>
      <c r="D213" s="397"/>
      <c r="E213" s="397"/>
      <c r="F213" s="397"/>
      <c r="G213" s="397"/>
      <c r="H213" s="397"/>
      <c r="I213" s="397"/>
      <c r="J213" s="397"/>
      <c r="K213" s="397"/>
      <c r="L213" s="397"/>
      <c r="M213" s="397"/>
      <c r="N213" s="397"/>
      <c r="O213" s="397"/>
      <c r="P213" s="397"/>
      <c r="Q213" s="397"/>
      <c r="R213" s="397"/>
      <c r="S213" s="397"/>
      <c r="T213" s="397"/>
      <c r="U213" s="397"/>
      <c r="V213" s="397"/>
      <c r="W213" s="397"/>
      <c r="X213" s="397"/>
      <c r="Y213" s="397"/>
      <c r="Z213" s="397"/>
      <c r="AA213" s="397"/>
      <c r="AB213" s="397"/>
      <c r="AC213" s="397"/>
      <c r="AD213" s="397"/>
      <c r="AE213" s="397"/>
      <c r="AF213" s="397"/>
      <c r="AG213" s="397"/>
      <c r="AH213" s="397"/>
      <c r="AI213" s="397"/>
      <c r="AJ213" s="535"/>
      <c r="AK213" s="571" t="str">
        <f>AB37</f>
        <v>○</v>
      </c>
      <c r="AL213" s="93"/>
    </row>
    <row r="214" ht="13.5" customHeight="1">
      <c r="A214" s="93"/>
      <c r="B214" s="574" t="s">
        <v>314</v>
      </c>
      <c r="C214" s="575" t="s">
        <v>315</v>
      </c>
      <c r="D214" s="495"/>
      <c r="E214" s="495"/>
      <c r="F214" s="495"/>
      <c r="G214" s="495"/>
      <c r="H214" s="495"/>
      <c r="I214" s="495"/>
      <c r="J214" s="495"/>
      <c r="K214" s="495"/>
      <c r="L214" s="495"/>
      <c r="M214" s="495"/>
      <c r="N214" s="495"/>
      <c r="O214" s="495"/>
      <c r="P214" s="495"/>
      <c r="Q214" s="495"/>
      <c r="R214" s="495"/>
      <c r="S214" s="495"/>
      <c r="T214" s="495"/>
      <c r="U214" s="495"/>
      <c r="V214" s="495"/>
      <c r="W214" s="495"/>
      <c r="X214" s="495"/>
      <c r="Y214" s="495"/>
      <c r="Z214" s="495"/>
      <c r="AA214" s="495"/>
      <c r="AB214" s="495"/>
      <c r="AC214" s="495"/>
      <c r="AD214" s="495"/>
      <c r="AE214" s="495"/>
      <c r="AF214" s="495"/>
      <c r="AG214" s="495"/>
      <c r="AH214" s="495"/>
      <c r="AI214" s="495"/>
      <c r="AJ214" s="576"/>
      <c r="AK214" s="571" t="str">
        <f>AK42</f>
        <v>○</v>
      </c>
      <c r="AL214" s="93"/>
      <c r="AN214" s="519"/>
      <c r="AO214" s="519"/>
      <c r="AP214" s="519"/>
      <c r="AQ214" s="519"/>
      <c r="AR214" s="519"/>
      <c r="AS214" s="519"/>
      <c r="AT214" s="519"/>
      <c r="AU214" s="519"/>
      <c r="AV214" s="519"/>
      <c r="AW214" s="519"/>
      <c r="AX214" s="519"/>
      <c r="AY214" s="519"/>
      <c r="AZ214" s="519"/>
      <c r="BA214" s="519"/>
      <c r="BB214" s="519"/>
      <c r="BC214" s="519"/>
      <c r="BD214" s="519"/>
    </row>
    <row r="215" ht="8.25" customHeight="1">
      <c r="A215" s="93"/>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3"/>
      <c r="AK215" s="93"/>
      <c r="AL215" s="93"/>
      <c r="AN215" s="519"/>
      <c r="AO215" s="519"/>
      <c r="AP215" s="519"/>
      <c r="AQ215" s="519"/>
      <c r="AR215" s="519"/>
      <c r="AS215" s="519"/>
      <c r="AT215" s="519"/>
      <c r="AU215" s="519"/>
      <c r="AV215" s="519"/>
      <c r="AW215" s="519"/>
      <c r="AX215" s="519"/>
      <c r="AY215" s="519"/>
      <c r="AZ215" s="519"/>
      <c r="BA215" s="519"/>
      <c r="BB215" s="519"/>
      <c r="BC215" s="519"/>
      <c r="BD215" s="519"/>
    </row>
    <row r="216" ht="15.0" customHeight="1">
      <c r="A216" s="513"/>
      <c r="B216" s="568" t="s">
        <v>139</v>
      </c>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20"/>
      <c r="AL216" s="93"/>
      <c r="AN216" s="519"/>
      <c r="AO216" s="519"/>
      <c r="AP216" s="519"/>
      <c r="AQ216" s="519"/>
      <c r="AR216" s="519"/>
      <c r="AS216" s="519"/>
      <c r="AT216" s="519"/>
      <c r="AU216" s="519"/>
      <c r="AV216" s="519"/>
      <c r="AW216" s="519"/>
      <c r="AX216" s="519"/>
      <c r="AY216" s="519"/>
      <c r="AZ216" s="519"/>
      <c r="BA216" s="519"/>
      <c r="BB216" s="519"/>
      <c r="BC216" s="519"/>
      <c r="BD216" s="519"/>
      <c r="BE216" s="519"/>
      <c r="BF216" s="519"/>
      <c r="BG216" s="519"/>
      <c r="BH216" s="519"/>
      <c r="BI216" s="519"/>
      <c r="BJ216" s="519"/>
      <c r="BK216" s="519"/>
      <c r="BL216" s="519"/>
      <c r="BM216" s="519"/>
      <c r="BN216" s="519"/>
      <c r="BO216" s="519"/>
    </row>
    <row r="217" ht="13.5" customHeight="1">
      <c r="A217" s="513"/>
      <c r="B217" s="577" t="s">
        <v>308</v>
      </c>
      <c r="C217" s="578" t="s">
        <v>316</v>
      </c>
      <c r="D217" s="397"/>
      <c r="E217" s="397"/>
      <c r="F217" s="397"/>
      <c r="G217" s="397"/>
      <c r="H217" s="397"/>
      <c r="I217" s="579"/>
      <c r="J217" s="572" t="s">
        <v>317</v>
      </c>
      <c r="K217" s="397"/>
      <c r="L217" s="397"/>
      <c r="M217" s="397"/>
      <c r="N217" s="397"/>
      <c r="O217" s="397"/>
      <c r="P217" s="397"/>
      <c r="Q217" s="397"/>
      <c r="R217" s="397"/>
      <c r="S217" s="397"/>
      <c r="T217" s="397"/>
      <c r="U217" s="397"/>
      <c r="V217" s="397"/>
      <c r="W217" s="397"/>
      <c r="X217" s="397"/>
      <c r="Y217" s="397"/>
      <c r="Z217" s="397"/>
      <c r="AA217" s="397"/>
      <c r="AB217" s="397"/>
      <c r="AC217" s="397"/>
      <c r="AD217" s="397"/>
      <c r="AE217" s="397"/>
      <c r="AF217" s="397"/>
      <c r="AG217" s="397"/>
      <c r="AH217" s="397"/>
      <c r="AI217" s="397"/>
      <c r="AJ217" s="535"/>
      <c r="AK217" s="571" t="str">
        <f>AH68</f>
        <v/>
      </c>
      <c r="AL217" s="580"/>
      <c r="AN217" s="110"/>
      <c r="AO217" s="110"/>
      <c r="AP217" s="110"/>
      <c r="AQ217" s="110"/>
      <c r="AR217" s="110"/>
      <c r="AS217" s="110"/>
      <c r="AT217" s="110"/>
      <c r="AU217" s="110"/>
      <c r="AV217" s="110"/>
      <c r="AW217" s="110"/>
      <c r="AX217" s="110"/>
      <c r="AY217" s="110"/>
      <c r="AZ217" s="110"/>
      <c r="BA217" s="110"/>
      <c r="BB217" s="110"/>
      <c r="BC217" s="110"/>
      <c r="BD217" s="110"/>
      <c r="BE217" s="519"/>
      <c r="BF217" s="519"/>
      <c r="BG217" s="519"/>
      <c r="BH217" s="519"/>
      <c r="BI217" s="519"/>
      <c r="BJ217" s="519"/>
      <c r="BK217" s="519"/>
      <c r="BL217" s="519"/>
      <c r="BM217" s="519"/>
      <c r="BN217" s="519"/>
      <c r="BO217" s="519"/>
    </row>
    <row r="218" ht="27.0" customHeight="1">
      <c r="A218" s="513"/>
      <c r="B218" s="581" t="s">
        <v>312</v>
      </c>
      <c r="C218" s="582" t="s">
        <v>318</v>
      </c>
      <c r="D218" s="385"/>
      <c r="E218" s="385"/>
      <c r="F218" s="385"/>
      <c r="G218" s="385"/>
      <c r="H218" s="385"/>
      <c r="I218" s="583"/>
      <c r="J218" s="584" t="s">
        <v>319</v>
      </c>
      <c r="K218" s="397"/>
      <c r="L218" s="397"/>
      <c r="M218" s="397"/>
      <c r="N218" s="397"/>
      <c r="O218" s="397"/>
      <c r="P218" s="397"/>
      <c r="Q218" s="397"/>
      <c r="R218" s="397"/>
      <c r="S218" s="397"/>
      <c r="T218" s="397"/>
      <c r="U218" s="397"/>
      <c r="V218" s="397"/>
      <c r="W218" s="397"/>
      <c r="X218" s="397"/>
      <c r="Y218" s="397"/>
      <c r="Z218" s="397"/>
      <c r="AA218" s="397"/>
      <c r="AB218" s="397"/>
      <c r="AC218" s="397"/>
      <c r="AD218" s="397"/>
      <c r="AE218" s="397"/>
      <c r="AF218" s="397"/>
      <c r="AG218" s="397"/>
      <c r="AH218" s="397"/>
      <c r="AI218" s="397"/>
      <c r="AJ218" s="535"/>
      <c r="AK218" s="571" t="str">
        <f>Z75</f>
        <v>○</v>
      </c>
      <c r="AL218" s="585"/>
      <c r="AN218" s="110"/>
      <c r="AO218" s="110"/>
      <c r="AP218" s="110"/>
      <c r="AQ218" s="110"/>
      <c r="AR218" s="110"/>
      <c r="AS218" s="110"/>
      <c r="AT218" s="110"/>
      <c r="AU218" s="110"/>
      <c r="AV218" s="110"/>
      <c r="AW218" s="110"/>
      <c r="AX218" s="110"/>
      <c r="AY218" s="110"/>
      <c r="AZ218" s="110"/>
      <c r="BA218" s="110"/>
      <c r="BB218" s="110"/>
      <c r="BC218" s="110"/>
      <c r="BD218" s="110"/>
      <c r="BE218" s="519"/>
      <c r="BF218" s="519"/>
      <c r="BG218" s="519"/>
      <c r="BH218" s="519"/>
      <c r="BI218" s="519"/>
      <c r="BJ218" s="519"/>
      <c r="BK218" s="519"/>
      <c r="BL218" s="519"/>
      <c r="BM218" s="519"/>
      <c r="BN218" s="519"/>
      <c r="BO218" s="519"/>
    </row>
    <row r="219" ht="26.25" customHeight="1">
      <c r="A219" s="513"/>
      <c r="B219" s="392"/>
      <c r="C219" s="393"/>
      <c r="I219" s="586"/>
      <c r="J219" s="584" t="s">
        <v>320</v>
      </c>
      <c r="K219" s="397"/>
      <c r="L219" s="397"/>
      <c r="M219" s="397"/>
      <c r="N219" s="397"/>
      <c r="O219" s="397"/>
      <c r="P219" s="397"/>
      <c r="Q219" s="397"/>
      <c r="R219" s="397"/>
      <c r="S219" s="397"/>
      <c r="T219" s="397"/>
      <c r="U219" s="397"/>
      <c r="V219" s="397"/>
      <c r="W219" s="397"/>
      <c r="X219" s="397"/>
      <c r="Y219" s="397"/>
      <c r="Z219" s="397"/>
      <c r="AA219" s="397"/>
      <c r="AB219" s="397"/>
      <c r="AC219" s="397"/>
      <c r="AD219" s="397"/>
      <c r="AE219" s="397"/>
      <c r="AF219" s="397"/>
      <c r="AG219" s="397"/>
      <c r="AH219" s="397"/>
      <c r="AI219" s="397"/>
      <c r="AJ219" s="535"/>
      <c r="AK219" s="571" t="str">
        <f>AB79</f>
        <v/>
      </c>
      <c r="AL219" s="585"/>
      <c r="AN219" s="110"/>
      <c r="AO219" s="110"/>
      <c r="AP219" s="110"/>
      <c r="AQ219" s="110"/>
      <c r="AR219" s="110"/>
      <c r="AS219" s="110"/>
      <c r="AT219" s="110"/>
      <c r="AU219" s="110"/>
      <c r="AV219" s="110"/>
      <c r="AW219" s="110"/>
      <c r="AX219" s="110"/>
      <c r="AY219" s="110"/>
      <c r="AZ219" s="110"/>
      <c r="BA219" s="110"/>
      <c r="BB219" s="110"/>
      <c r="BC219" s="110"/>
      <c r="BD219" s="110"/>
      <c r="BE219" s="519"/>
      <c r="BF219" s="519"/>
      <c r="BG219" s="519"/>
      <c r="BH219" s="519"/>
      <c r="BI219" s="519"/>
      <c r="BJ219" s="519"/>
      <c r="BK219" s="519"/>
      <c r="BL219" s="519"/>
      <c r="BM219" s="519"/>
      <c r="BN219" s="519"/>
      <c r="BO219" s="519"/>
    </row>
    <row r="220" ht="24.75" customHeight="1">
      <c r="A220" s="513"/>
      <c r="B220" s="392"/>
      <c r="C220" s="393"/>
      <c r="I220" s="586"/>
      <c r="J220" s="584" t="s">
        <v>321</v>
      </c>
      <c r="K220" s="397"/>
      <c r="L220" s="397"/>
      <c r="M220" s="397"/>
      <c r="N220" s="397"/>
      <c r="O220" s="397"/>
      <c r="P220" s="397"/>
      <c r="Q220" s="397"/>
      <c r="R220" s="397"/>
      <c r="S220" s="397"/>
      <c r="T220" s="397"/>
      <c r="U220" s="397"/>
      <c r="V220" s="397"/>
      <c r="W220" s="397"/>
      <c r="X220" s="397"/>
      <c r="Y220" s="397"/>
      <c r="Z220" s="397"/>
      <c r="AA220" s="397"/>
      <c r="AB220" s="397"/>
      <c r="AC220" s="397"/>
      <c r="AD220" s="397"/>
      <c r="AE220" s="397"/>
      <c r="AF220" s="397"/>
      <c r="AG220" s="397"/>
      <c r="AH220" s="397"/>
      <c r="AI220" s="397"/>
      <c r="AJ220" s="535"/>
      <c r="AK220" s="571" t="str">
        <f>AI82</f>
        <v/>
      </c>
      <c r="AL220" s="585"/>
      <c r="AN220" s="519"/>
      <c r="AO220" s="519"/>
      <c r="AP220" s="519"/>
      <c r="AQ220" s="519"/>
      <c r="AR220" s="519"/>
      <c r="AS220" s="519"/>
      <c r="AT220" s="519"/>
      <c r="AU220" s="519"/>
      <c r="AV220" s="519"/>
      <c r="AW220" s="519"/>
      <c r="AX220" s="519"/>
      <c r="AY220" s="519"/>
      <c r="AZ220" s="519"/>
      <c r="BA220" s="519"/>
      <c r="BB220" s="519"/>
      <c r="BC220" s="519"/>
      <c r="BD220" s="519"/>
      <c r="BE220" s="519"/>
      <c r="BF220" s="519"/>
      <c r="BG220" s="519"/>
      <c r="BH220" s="519"/>
      <c r="BI220" s="519"/>
      <c r="BJ220" s="519"/>
      <c r="BK220" s="519"/>
      <c r="BL220" s="519"/>
      <c r="BM220" s="519"/>
      <c r="BN220" s="519"/>
      <c r="BO220" s="519"/>
    </row>
    <row r="221" ht="25.5" customHeight="1">
      <c r="A221" s="513"/>
      <c r="B221" s="405"/>
      <c r="C221" s="395"/>
      <c r="D221" s="380"/>
      <c r="E221" s="380"/>
      <c r="F221" s="380"/>
      <c r="G221" s="380"/>
      <c r="H221" s="380"/>
      <c r="I221" s="587"/>
      <c r="J221" s="584" t="s">
        <v>322</v>
      </c>
      <c r="K221" s="397"/>
      <c r="L221" s="397"/>
      <c r="M221" s="397"/>
      <c r="N221" s="397"/>
      <c r="O221" s="397"/>
      <c r="P221" s="397"/>
      <c r="Q221" s="397"/>
      <c r="R221" s="397"/>
      <c r="S221" s="397"/>
      <c r="T221" s="397"/>
      <c r="U221" s="397"/>
      <c r="V221" s="397"/>
      <c r="W221" s="397"/>
      <c r="X221" s="397"/>
      <c r="Y221" s="397"/>
      <c r="Z221" s="397"/>
      <c r="AA221" s="397"/>
      <c r="AB221" s="397"/>
      <c r="AC221" s="397"/>
      <c r="AD221" s="397"/>
      <c r="AE221" s="397"/>
      <c r="AF221" s="397"/>
      <c r="AG221" s="397"/>
      <c r="AH221" s="397"/>
      <c r="AI221" s="397"/>
      <c r="AJ221" s="535"/>
      <c r="AK221" s="571" t="str">
        <f>AI87</f>
        <v/>
      </c>
      <c r="AL221" s="585"/>
      <c r="AN221" s="519"/>
      <c r="AO221" s="519"/>
      <c r="AP221" s="519"/>
      <c r="AQ221" s="519"/>
      <c r="AR221" s="519"/>
      <c r="AS221" s="519"/>
      <c r="AT221" s="519"/>
      <c r="AU221" s="519"/>
      <c r="AV221" s="519"/>
      <c r="AW221" s="519"/>
      <c r="AX221" s="519"/>
      <c r="AY221" s="519"/>
      <c r="AZ221" s="519"/>
      <c r="BA221" s="519"/>
      <c r="BB221" s="519"/>
      <c r="BC221" s="519"/>
      <c r="BD221" s="519"/>
      <c r="BE221" s="519"/>
      <c r="BF221" s="519"/>
      <c r="BG221" s="519"/>
      <c r="BH221" s="519"/>
      <c r="BI221" s="519"/>
      <c r="BJ221" s="519"/>
      <c r="BK221" s="519"/>
      <c r="BL221" s="519"/>
      <c r="BM221" s="519"/>
      <c r="BN221" s="519"/>
      <c r="BO221" s="519"/>
    </row>
    <row r="222" ht="48.75" customHeight="1">
      <c r="A222" s="513"/>
      <c r="B222" s="581" t="s">
        <v>314</v>
      </c>
      <c r="C222" s="582" t="s">
        <v>323</v>
      </c>
      <c r="D222" s="385"/>
      <c r="E222" s="385"/>
      <c r="F222" s="385"/>
      <c r="G222" s="385"/>
      <c r="H222" s="385"/>
      <c r="I222" s="583"/>
      <c r="J222" s="584" t="s">
        <v>324</v>
      </c>
      <c r="K222" s="397"/>
      <c r="L222" s="397"/>
      <c r="M222" s="397"/>
      <c r="N222" s="397"/>
      <c r="O222" s="397"/>
      <c r="P222" s="397"/>
      <c r="Q222" s="397"/>
      <c r="R222" s="397"/>
      <c r="S222" s="397"/>
      <c r="T222" s="397"/>
      <c r="U222" s="397"/>
      <c r="V222" s="397"/>
      <c r="W222" s="397"/>
      <c r="X222" s="397"/>
      <c r="Y222" s="397"/>
      <c r="Z222" s="397"/>
      <c r="AA222" s="397"/>
      <c r="AB222" s="397"/>
      <c r="AC222" s="397"/>
      <c r="AD222" s="397"/>
      <c r="AE222" s="397"/>
      <c r="AF222" s="397"/>
      <c r="AG222" s="397"/>
      <c r="AH222" s="397"/>
      <c r="AI222" s="397"/>
      <c r="AJ222" s="535"/>
      <c r="AK222" s="571" t="str">
        <f>IF(AI93="該当",IF(AND(OR(T98="○",AK103="○"),OR(T106="○",AK114="○")),"○","×"),"")</f>
        <v>○</v>
      </c>
      <c r="AL222" s="588"/>
      <c r="AN222" s="110"/>
      <c r="AO222" s="110"/>
      <c r="AP222" s="110"/>
      <c r="AQ222" s="110"/>
      <c r="AR222" s="110"/>
      <c r="AS222" s="110"/>
      <c r="AT222" s="110"/>
      <c r="AU222" s="110"/>
      <c r="AV222" s="110"/>
      <c r="AW222" s="110"/>
      <c r="AX222" s="110"/>
      <c r="AY222" s="110"/>
      <c r="AZ222" s="110"/>
      <c r="BA222" s="110"/>
      <c r="BB222" s="110"/>
      <c r="BC222" s="110"/>
      <c r="BD222" s="110"/>
      <c r="BE222" s="519"/>
      <c r="BF222" s="519"/>
      <c r="BG222" s="519"/>
      <c r="BH222" s="519"/>
      <c r="BI222" s="519"/>
      <c r="BJ222" s="519"/>
      <c r="BK222" s="519"/>
      <c r="BL222" s="519"/>
      <c r="BM222" s="519"/>
      <c r="BN222" s="519"/>
      <c r="BO222" s="519"/>
    </row>
    <row r="223" ht="49.5" customHeight="1">
      <c r="A223" s="513"/>
      <c r="B223" s="405"/>
      <c r="C223" s="395"/>
      <c r="D223" s="380"/>
      <c r="E223" s="380"/>
      <c r="F223" s="380"/>
      <c r="G223" s="380"/>
      <c r="H223" s="380"/>
      <c r="I223" s="587"/>
      <c r="J223" s="584" t="s">
        <v>325</v>
      </c>
      <c r="K223" s="397"/>
      <c r="L223" s="397"/>
      <c r="M223" s="397"/>
      <c r="N223" s="397"/>
      <c r="O223" s="397"/>
      <c r="P223" s="397"/>
      <c r="Q223" s="397"/>
      <c r="R223" s="397"/>
      <c r="S223" s="397"/>
      <c r="T223" s="397"/>
      <c r="U223" s="397"/>
      <c r="V223" s="397"/>
      <c r="W223" s="397"/>
      <c r="X223" s="397"/>
      <c r="Y223" s="397"/>
      <c r="Z223" s="397"/>
      <c r="AA223" s="397"/>
      <c r="AB223" s="397"/>
      <c r="AC223" s="397"/>
      <c r="AD223" s="397"/>
      <c r="AE223" s="397"/>
      <c r="AF223" s="397"/>
      <c r="AG223" s="397"/>
      <c r="AH223" s="397"/>
      <c r="AI223" s="397"/>
      <c r="AJ223" s="535"/>
      <c r="AK223" s="571" t="str">
        <f>IF(AI95="該当",IF(OR(OR(T98="○",AK103="○"),OR(T106="○",AK114="○")),"○","×"),"")</f>
        <v/>
      </c>
      <c r="AL223" s="588"/>
      <c r="AN223" s="110"/>
      <c r="AO223" s="110"/>
      <c r="AP223" s="110"/>
      <c r="AQ223" s="110"/>
      <c r="AR223" s="110"/>
      <c r="AS223" s="110"/>
      <c r="AT223" s="110"/>
      <c r="AU223" s="110"/>
      <c r="AV223" s="110"/>
      <c r="AW223" s="110"/>
      <c r="AX223" s="110"/>
      <c r="AY223" s="110"/>
      <c r="AZ223" s="110"/>
      <c r="BA223" s="110"/>
      <c r="BB223" s="110"/>
      <c r="BC223" s="110"/>
      <c r="BD223" s="110"/>
      <c r="BE223" s="519"/>
      <c r="BF223" s="519"/>
      <c r="BG223" s="519"/>
      <c r="BH223" s="519"/>
      <c r="BI223" s="519"/>
      <c r="BJ223" s="519"/>
      <c r="BK223" s="519"/>
      <c r="BL223" s="519"/>
      <c r="BM223" s="519"/>
      <c r="BN223" s="519"/>
      <c r="BO223" s="519"/>
    </row>
    <row r="224" ht="26.25" customHeight="1">
      <c r="A224" s="105"/>
      <c r="B224" s="573" t="s">
        <v>326</v>
      </c>
      <c r="C224" s="578" t="s">
        <v>327</v>
      </c>
      <c r="D224" s="397"/>
      <c r="E224" s="397"/>
      <c r="F224" s="397"/>
      <c r="G224" s="397"/>
      <c r="H224" s="397"/>
      <c r="I224" s="579"/>
      <c r="J224" s="584" t="s">
        <v>328</v>
      </c>
      <c r="K224" s="397"/>
      <c r="L224" s="397"/>
      <c r="M224" s="397"/>
      <c r="N224" s="397"/>
      <c r="O224" s="397"/>
      <c r="P224" s="397"/>
      <c r="Q224" s="397"/>
      <c r="R224" s="397"/>
      <c r="S224" s="397"/>
      <c r="T224" s="397"/>
      <c r="U224" s="397"/>
      <c r="V224" s="397"/>
      <c r="W224" s="397"/>
      <c r="X224" s="397"/>
      <c r="Y224" s="397"/>
      <c r="Z224" s="397"/>
      <c r="AA224" s="397"/>
      <c r="AB224" s="397"/>
      <c r="AC224" s="397"/>
      <c r="AD224" s="397"/>
      <c r="AE224" s="397"/>
      <c r="AF224" s="397"/>
      <c r="AG224" s="397"/>
      <c r="AH224" s="397"/>
      <c r="AI224" s="397"/>
      <c r="AJ224" s="535"/>
      <c r="AK224" s="571" t="str">
        <f>IF(AM116="記入不要","",IF(OR(S118="○",AK125="○"),"○","×"))</f>
        <v>○</v>
      </c>
      <c r="AL224" s="93"/>
      <c r="AN224" s="110"/>
      <c r="AO224" s="110"/>
      <c r="AP224" s="110"/>
      <c r="AQ224" s="110"/>
      <c r="AR224" s="110"/>
      <c r="AS224" s="110"/>
      <c r="AT224" s="110"/>
      <c r="AU224" s="110"/>
      <c r="AV224" s="110"/>
      <c r="AW224" s="110"/>
      <c r="AX224" s="110"/>
      <c r="AY224" s="110"/>
      <c r="AZ224" s="110"/>
      <c r="BA224" s="110"/>
      <c r="BB224" s="110"/>
      <c r="BC224" s="110"/>
      <c r="BD224" s="110"/>
      <c r="BE224" s="110"/>
      <c r="BF224" s="110"/>
      <c r="BG224" s="110"/>
      <c r="BH224" s="110"/>
      <c r="BI224" s="110"/>
      <c r="BJ224" s="110"/>
      <c r="BK224" s="110"/>
      <c r="BL224" s="110"/>
      <c r="BM224" s="110"/>
      <c r="BN224" s="110"/>
      <c r="BO224" s="110"/>
    </row>
    <row r="225" ht="36.0" customHeight="1">
      <c r="A225" s="105"/>
      <c r="B225" s="573" t="s">
        <v>329</v>
      </c>
      <c r="C225" s="578" t="s">
        <v>330</v>
      </c>
      <c r="D225" s="397"/>
      <c r="E225" s="397"/>
      <c r="F225" s="397"/>
      <c r="G225" s="397"/>
      <c r="H225" s="397"/>
      <c r="I225" s="579"/>
      <c r="J225" s="584" t="s">
        <v>331</v>
      </c>
      <c r="K225" s="397"/>
      <c r="L225" s="397"/>
      <c r="M225" s="397"/>
      <c r="N225" s="397"/>
      <c r="O225" s="397"/>
      <c r="P225" s="397"/>
      <c r="Q225" s="397"/>
      <c r="R225" s="397"/>
      <c r="S225" s="397"/>
      <c r="T225" s="397"/>
      <c r="U225" s="397"/>
      <c r="V225" s="397"/>
      <c r="W225" s="397"/>
      <c r="X225" s="397"/>
      <c r="Y225" s="397"/>
      <c r="Z225" s="397"/>
      <c r="AA225" s="397"/>
      <c r="AB225" s="397"/>
      <c r="AC225" s="397"/>
      <c r="AD225" s="397"/>
      <c r="AE225" s="397"/>
      <c r="AF225" s="397"/>
      <c r="AG225" s="397"/>
      <c r="AH225" s="397"/>
      <c r="AI225" s="397"/>
      <c r="AJ225" s="535"/>
      <c r="AK225" s="571" t="str">
        <f>IF(OR(AND(S129&lt;&gt;"×",S130&lt;&gt;"×",S131&lt;&gt;"×"),AK133="○"),"○","×")</f>
        <v>○</v>
      </c>
      <c r="AL225" s="93"/>
      <c r="AN225" s="110"/>
      <c r="AO225" s="110"/>
      <c r="AP225" s="110"/>
      <c r="AQ225" s="110"/>
      <c r="AR225" s="110"/>
      <c r="AS225" s="110"/>
      <c r="AT225" s="110"/>
      <c r="AU225" s="110"/>
      <c r="AV225" s="110"/>
      <c r="AW225" s="110"/>
      <c r="AX225" s="110"/>
      <c r="AY225" s="110"/>
      <c r="AZ225" s="110"/>
      <c r="BA225" s="110"/>
      <c r="BB225" s="110"/>
      <c r="BC225" s="110"/>
      <c r="BD225" s="110"/>
      <c r="BE225" s="110"/>
      <c r="BF225" s="110"/>
      <c r="BG225" s="110"/>
      <c r="BH225" s="110"/>
      <c r="BI225" s="110"/>
      <c r="BJ225" s="110"/>
      <c r="BK225" s="110"/>
      <c r="BL225" s="110"/>
      <c r="BM225" s="110"/>
      <c r="BN225" s="110"/>
      <c r="BO225" s="110"/>
    </row>
    <row r="226" ht="13.5" customHeight="1">
      <c r="A226" s="105"/>
      <c r="B226" s="573" t="s">
        <v>332</v>
      </c>
      <c r="C226" s="578" t="s">
        <v>333</v>
      </c>
      <c r="D226" s="397"/>
      <c r="E226" s="397"/>
      <c r="F226" s="397"/>
      <c r="G226" s="397"/>
      <c r="H226" s="397"/>
      <c r="I226" s="579"/>
      <c r="J226" s="572" t="s">
        <v>334</v>
      </c>
      <c r="K226" s="397"/>
      <c r="L226" s="397"/>
      <c r="M226" s="397"/>
      <c r="N226" s="397"/>
      <c r="O226" s="397"/>
      <c r="P226" s="397"/>
      <c r="Q226" s="397"/>
      <c r="R226" s="397"/>
      <c r="S226" s="397"/>
      <c r="T226" s="397"/>
      <c r="U226" s="397"/>
      <c r="V226" s="397"/>
      <c r="W226" s="397"/>
      <c r="X226" s="397"/>
      <c r="Y226" s="397"/>
      <c r="Z226" s="397"/>
      <c r="AA226" s="397"/>
      <c r="AB226" s="397"/>
      <c r="AC226" s="397"/>
      <c r="AD226" s="397"/>
      <c r="AE226" s="397"/>
      <c r="AF226" s="397"/>
      <c r="AG226" s="397"/>
      <c r="AH226" s="397"/>
      <c r="AI226" s="397"/>
      <c r="AJ226" s="535"/>
      <c r="AK226" s="571" t="str">
        <f>IF(AND(S142="",S143=""),"",IF(AND(S142&lt;&gt;"×",S143&lt;&gt;"×"),"○","×"))</f>
        <v/>
      </c>
      <c r="AL226" s="588"/>
      <c r="AN226" s="110"/>
      <c r="AO226" s="110"/>
      <c r="AP226" s="110"/>
      <c r="AQ226" s="110"/>
      <c r="AR226" s="110"/>
      <c r="AS226" s="110"/>
      <c r="AT226" s="110"/>
      <c r="AU226" s="110"/>
      <c r="AV226" s="110"/>
      <c r="AW226" s="110"/>
      <c r="AX226" s="110"/>
      <c r="AY226" s="110"/>
      <c r="AZ226" s="110"/>
      <c r="BA226" s="110"/>
      <c r="BB226" s="110"/>
      <c r="BC226" s="110"/>
      <c r="BD226" s="110"/>
      <c r="BE226" s="110"/>
      <c r="BF226" s="110"/>
      <c r="BG226" s="110"/>
      <c r="BH226" s="110"/>
      <c r="BI226" s="110"/>
      <c r="BJ226" s="110"/>
      <c r="BK226" s="110"/>
      <c r="BL226" s="110"/>
      <c r="BM226" s="110"/>
      <c r="BN226" s="110"/>
      <c r="BO226" s="110"/>
    </row>
    <row r="227" ht="13.5" customHeight="1">
      <c r="A227" s="105"/>
      <c r="B227" s="581" t="s">
        <v>335</v>
      </c>
      <c r="C227" s="582" t="s">
        <v>336</v>
      </c>
      <c r="D227" s="385"/>
      <c r="E227" s="385"/>
      <c r="F227" s="385"/>
      <c r="G227" s="385"/>
      <c r="H227" s="385"/>
      <c r="I227" s="583"/>
      <c r="J227" s="572" t="s">
        <v>337</v>
      </c>
      <c r="K227" s="397"/>
      <c r="L227" s="397"/>
      <c r="M227" s="397"/>
      <c r="N227" s="397"/>
      <c r="O227" s="397"/>
      <c r="P227" s="397"/>
      <c r="Q227" s="397"/>
      <c r="R227" s="397"/>
      <c r="S227" s="397"/>
      <c r="T227" s="397"/>
      <c r="U227" s="397"/>
      <c r="V227" s="397"/>
      <c r="W227" s="397"/>
      <c r="X227" s="397"/>
      <c r="Y227" s="397"/>
      <c r="Z227" s="397"/>
      <c r="AA227" s="397"/>
      <c r="AB227" s="397"/>
      <c r="AC227" s="397"/>
      <c r="AD227" s="397"/>
      <c r="AE227" s="397"/>
      <c r="AF227" s="397"/>
      <c r="AG227" s="397"/>
      <c r="AH227" s="397"/>
      <c r="AI227" s="397"/>
      <c r="AJ227" s="535"/>
      <c r="AK227" s="571" t="str">
        <f>AK153</f>
        <v>○</v>
      </c>
      <c r="AL227" s="93"/>
      <c r="AX227" s="177"/>
      <c r="BE227" s="110"/>
      <c r="BF227" s="110"/>
      <c r="BG227" s="110"/>
      <c r="BH227" s="110"/>
      <c r="BI227" s="110"/>
      <c r="BJ227" s="110"/>
      <c r="BK227" s="110"/>
      <c r="BL227" s="110"/>
      <c r="BM227" s="110"/>
      <c r="BN227" s="110"/>
      <c r="BO227" s="110"/>
    </row>
    <row r="228" ht="13.5" customHeight="1">
      <c r="A228" s="105"/>
      <c r="B228" s="589"/>
      <c r="C228" s="590"/>
      <c r="D228" s="49"/>
      <c r="E228" s="49"/>
      <c r="F228" s="49"/>
      <c r="G228" s="49"/>
      <c r="H228" s="49"/>
      <c r="I228" s="591"/>
      <c r="J228" s="575" t="s">
        <v>338</v>
      </c>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576"/>
      <c r="AK228" s="571" t="str">
        <f>AK181</f>
        <v/>
      </c>
      <c r="AL228" s="93"/>
      <c r="AX228" s="177"/>
      <c r="BE228" s="110"/>
      <c r="BF228" s="110"/>
      <c r="BG228" s="110"/>
      <c r="BH228" s="110"/>
      <c r="BI228" s="110"/>
      <c r="BJ228" s="110"/>
      <c r="BK228" s="110"/>
      <c r="BL228" s="110"/>
      <c r="BM228" s="110"/>
      <c r="BN228" s="110"/>
      <c r="BO228" s="110"/>
    </row>
    <row r="229" ht="4.5" customHeight="1">
      <c r="A229" s="93"/>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c r="AL229" s="93"/>
    </row>
    <row r="230" ht="13.5" customHeight="1">
      <c r="A230" s="93"/>
      <c r="B230" s="568" t="s">
        <v>282</v>
      </c>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20"/>
      <c r="AL230" s="93"/>
    </row>
    <row r="231" ht="13.5" customHeight="1">
      <c r="A231" s="93"/>
      <c r="B231" s="592" t="s">
        <v>94</v>
      </c>
      <c r="C231" s="593" t="s">
        <v>339</v>
      </c>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8"/>
      <c r="AK231" s="571" t="str">
        <f>AK187</f>
        <v>○</v>
      </c>
      <c r="AL231" s="93"/>
    </row>
    <row r="232" ht="13.5" customHeight="1">
      <c r="B232" s="594" t="s">
        <v>94</v>
      </c>
      <c r="C232" s="595" t="s">
        <v>340</v>
      </c>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324"/>
      <c r="AK232" s="571" t="str">
        <f>AK197</f>
        <v>○</v>
      </c>
      <c r="AL232" s="93"/>
    </row>
    <row r="233" ht="4.5" customHeight="1">
      <c r="A233" s="93"/>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row>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c r="AN247" s="110"/>
      <c r="AO247" s="110"/>
      <c r="AP247" s="110"/>
      <c r="AQ247" s="110"/>
      <c r="AR247" s="110"/>
      <c r="AS247" s="110"/>
      <c r="AT247" s="110"/>
      <c r="AU247" s="110"/>
      <c r="AV247" s="110"/>
      <c r="AW247" s="110"/>
      <c r="AX247" s="110"/>
      <c r="AY247" s="110"/>
      <c r="AZ247" s="110"/>
      <c r="BA247" s="110"/>
      <c r="BB247" s="110"/>
      <c r="BC247" s="110"/>
      <c r="BD247" s="110"/>
    </row>
    <row r="248" ht="13.5" customHeight="1">
      <c r="A248" s="110"/>
      <c r="AN248" s="110"/>
      <c r="AO248" s="110"/>
      <c r="AP248" s="110"/>
      <c r="AQ248" s="110"/>
      <c r="AR248" s="110"/>
      <c r="AS248" s="110"/>
      <c r="AT248" s="110"/>
      <c r="AU248" s="110"/>
      <c r="AV248" s="110"/>
      <c r="AW248" s="110"/>
      <c r="AX248" s="110"/>
      <c r="AY248" s="110"/>
      <c r="AZ248" s="110"/>
      <c r="BA248" s="110"/>
      <c r="BB248" s="110"/>
      <c r="BC248" s="110"/>
      <c r="BD248" s="110"/>
      <c r="BE248" s="110"/>
      <c r="BF248" s="110"/>
      <c r="BG248" s="110"/>
      <c r="BH248" s="110"/>
      <c r="BI248" s="110"/>
      <c r="BJ248" s="110"/>
      <c r="BK248" s="110"/>
      <c r="BL248" s="110"/>
      <c r="BM248" s="110"/>
      <c r="BN248" s="110"/>
      <c r="BO248" s="110"/>
    </row>
    <row r="249" ht="13.5" customHeight="1">
      <c r="A249" s="110"/>
      <c r="AN249" s="110"/>
      <c r="AO249" s="110"/>
      <c r="AP249" s="110"/>
      <c r="AQ249" s="110"/>
      <c r="AR249" s="110"/>
      <c r="AS249" s="110"/>
      <c r="AT249" s="110"/>
      <c r="AU249" s="110"/>
      <c r="AV249" s="110"/>
      <c r="AW249" s="110"/>
      <c r="AX249" s="110"/>
      <c r="AY249" s="110"/>
      <c r="AZ249" s="110"/>
      <c r="BA249" s="110"/>
      <c r="BB249" s="110"/>
      <c r="BC249" s="110"/>
      <c r="BD249" s="110"/>
      <c r="BE249" s="110"/>
      <c r="BF249" s="110"/>
      <c r="BG249" s="110"/>
      <c r="BH249" s="110"/>
      <c r="BI249" s="110"/>
      <c r="BJ249" s="110"/>
      <c r="BK249" s="110"/>
      <c r="BL249" s="110"/>
      <c r="BM249" s="110"/>
      <c r="BN249" s="110"/>
      <c r="BO249" s="110"/>
    </row>
    <row r="250" ht="13.5" customHeight="1">
      <c r="A250" s="110"/>
      <c r="BE250" s="110"/>
      <c r="BF250" s="110"/>
      <c r="BG250" s="110"/>
      <c r="BH250" s="110"/>
      <c r="BI250" s="110"/>
      <c r="BJ250" s="110"/>
      <c r="BK250" s="110"/>
      <c r="BL250" s="110"/>
      <c r="BM250" s="110"/>
      <c r="BN250" s="110"/>
      <c r="BO250" s="110"/>
    </row>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351">
    <mergeCell ref="C108:C111"/>
    <mergeCell ref="D108:G111"/>
    <mergeCell ref="C114:K114"/>
    <mergeCell ref="M114:N114"/>
    <mergeCell ref="D118:Q118"/>
    <mergeCell ref="J108:AK108"/>
    <mergeCell ref="AN108:AP108"/>
    <mergeCell ref="S110:AK110"/>
    <mergeCell ref="J111:AK111"/>
    <mergeCell ref="AM111:AY111"/>
    <mergeCell ref="O114:AJ114"/>
    <mergeCell ref="B116:AK116"/>
    <mergeCell ref="B92:AK92"/>
    <mergeCell ref="AI93:AK93"/>
    <mergeCell ref="AI95:AK95"/>
    <mergeCell ref="C97:T97"/>
    <mergeCell ref="E98:R98"/>
    <mergeCell ref="AN99:AP99"/>
    <mergeCell ref="AN100:AP100"/>
    <mergeCell ref="E106:R106"/>
    <mergeCell ref="D107:AK107"/>
    <mergeCell ref="AN107:AP107"/>
    <mergeCell ref="AS107:AU107"/>
    <mergeCell ref="H108:H109"/>
    <mergeCell ref="I108:I109"/>
    <mergeCell ref="I110:I111"/>
    <mergeCell ref="B107:B111"/>
    <mergeCell ref="H110:H111"/>
    <mergeCell ref="B118:C118"/>
    <mergeCell ref="B120:B122"/>
    <mergeCell ref="C120:F122"/>
    <mergeCell ref="B125:K125"/>
    <mergeCell ref="M125:N125"/>
    <mergeCell ref="AM114:AY114"/>
    <mergeCell ref="AS117:AU117"/>
    <mergeCell ref="AN118:AP118"/>
    <mergeCell ref="AS118:AU118"/>
    <mergeCell ref="AM120:AY122"/>
    <mergeCell ref="C119:AK119"/>
    <mergeCell ref="AN119:AP119"/>
    <mergeCell ref="AS119:AU119"/>
    <mergeCell ref="I120:AK120"/>
    <mergeCell ref="I121:AK121"/>
    <mergeCell ref="I122:AK122"/>
    <mergeCell ref="C123:AK123"/>
    <mergeCell ref="G159:AJ159"/>
    <mergeCell ref="G160:AJ160"/>
    <mergeCell ref="G161:AK161"/>
    <mergeCell ref="G162:AJ162"/>
    <mergeCell ref="G163:AJ163"/>
    <mergeCell ref="AN163:AY164"/>
    <mergeCell ref="G164:AJ164"/>
    <mergeCell ref="G165:AJ165"/>
    <mergeCell ref="G166:AK166"/>
    <mergeCell ref="G167:AJ167"/>
    <mergeCell ref="G168:AJ168"/>
    <mergeCell ref="AN168:AY169"/>
    <mergeCell ref="G169:AJ169"/>
    <mergeCell ref="G170:AK170"/>
    <mergeCell ref="G171:AJ171"/>
    <mergeCell ref="G172:AJ172"/>
    <mergeCell ref="AN172:AY173"/>
    <mergeCell ref="G173:AJ173"/>
    <mergeCell ref="G174:AJ174"/>
    <mergeCell ref="G175:AK175"/>
    <mergeCell ref="AN176:AY177"/>
    <mergeCell ref="G176:AJ176"/>
    <mergeCell ref="G177:AJ177"/>
    <mergeCell ref="G178:AJ178"/>
    <mergeCell ref="B180:AK180"/>
    <mergeCell ref="G182:AK182"/>
    <mergeCell ref="AN182:AY183"/>
    <mergeCell ref="G183:AK183"/>
    <mergeCell ref="O125:AJ125"/>
    <mergeCell ref="AM125:AY125"/>
    <mergeCell ref="B127:AK127"/>
    <mergeCell ref="B129:Q129"/>
    <mergeCell ref="T129:AK129"/>
    <mergeCell ref="B130:Q130"/>
    <mergeCell ref="B131:Q131"/>
    <mergeCell ref="T130:AK130"/>
    <mergeCell ref="T131:AK131"/>
    <mergeCell ref="AM133:AY133"/>
    <mergeCell ref="D137:AI137"/>
    <mergeCell ref="F138:AJ138"/>
    <mergeCell ref="AN138:AY138"/>
    <mergeCell ref="B140:AK140"/>
    <mergeCell ref="B142:Q142"/>
    <mergeCell ref="T142:AK142"/>
    <mergeCell ref="B143:Q143"/>
    <mergeCell ref="T143:AK143"/>
    <mergeCell ref="B144:Q144"/>
    <mergeCell ref="T144:AK144"/>
    <mergeCell ref="B146:AK146"/>
    <mergeCell ref="B153:E153"/>
    <mergeCell ref="B154:E157"/>
    <mergeCell ref="B158:E161"/>
    <mergeCell ref="B162:E166"/>
    <mergeCell ref="B167:E170"/>
    <mergeCell ref="B171:E174"/>
    <mergeCell ref="B175:E178"/>
    <mergeCell ref="B182:E183"/>
    <mergeCell ref="AI147:AK147"/>
    <mergeCell ref="C148:AK148"/>
    <mergeCell ref="AI150:AK150"/>
    <mergeCell ref="C151:AK151"/>
    <mergeCell ref="AN151:AY151"/>
    <mergeCell ref="F153:AJ153"/>
    <mergeCell ref="AN153:AY153"/>
    <mergeCell ref="G154:AK154"/>
    <mergeCell ref="G155:AJ155"/>
    <mergeCell ref="AN155:AY156"/>
    <mergeCell ref="G156:AJ156"/>
    <mergeCell ref="G157:AJ157"/>
    <mergeCell ref="G158:AK158"/>
    <mergeCell ref="AN159:AY160"/>
    <mergeCell ref="B187:AD187"/>
    <mergeCell ref="AE187:AJ187"/>
    <mergeCell ref="AM187:AY187"/>
    <mergeCell ref="C188:AD188"/>
    <mergeCell ref="AE188:AK188"/>
    <mergeCell ref="C189:AD189"/>
    <mergeCell ref="AE189:AK189"/>
    <mergeCell ref="B227:B228"/>
    <mergeCell ref="C227:I228"/>
    <mergeCell ref="B218:B221"/>
    <mergeCell ref="C218:I221"/>
    <mergeCell ref="B222:B223"/>
    <mergeCell ref="C222:I223"/>
    <mergeCell ref="C224:I224"/>
    <mergeCell ref="C225:I225"/>
    <mergeCell ref="C226:I226"/>
    <mergeCell ref="C190:AD190"/>
    <mergeCell ref="AE190:AK190"/>
    <mergeCell ref="C191:AD191"/>
    <mergeCell ref="AE191:AK191"/>
    <mergeCell ref="C192:AD192"/>
    <mergeCell ref="AE192:AK192"/>
    <mergeCell ref="AE193:AK193"/>
    <mergeCell ref="C193:AD193"/>
    <mergeCell ref="C196:AK196"/>
    <mergeCell ref="C199:AI199"/>
    <mergeCell ref="E201:F201"/>
    <mergeCell ref="H201:I201"/>
    <mergeCell ref="K201:L201"/>
    <mergeCell ref="R201:AI201"/>
    <mergeCell ref="B209:AK209"/>
    <mergeCell ref="C210:AJ210"/>
    <mergeCell ref="O201:Q201"/>
    <mergeCell ref="O202:Q202"/>
    <mergeCell ref="R202:S202"/>
    <mergeCell ref="T202:X202"/>
    <mergeCell ref="Y202:Z202"/>
    <mergeCell ref="AA202:AI202"/>
    <mergeCell ref="B210:B212"/>
    <mergeCell ref="C211:AJ211"/>
    <mergeCell ref="C212:AJ212"/>
    <mergeCell ref="C213:AJ213"/>
    <mergeCell ref="C214:AJ214"/>
    <mergeCell ref="B216:AK216"/>
    <mergeCell ref="C217:I217"/>
    <mergeCell ref="J217:AJ217"/>
    <mergeCell ref="J225:AJ225"/>
    <mergeCell ref="J226:AJ226"/>
    <mergeCell ref="J227:AJ227"/>
    <mergeCell ref="J228:AJ228"/>
    <mergeCell ref="B230:AK230"/>
    <mergeCell ref="C231:AJ231"/>
    <mergeCell ref="C232:AJ232"/>
    <mergeCell ref="J218:AJ218"/>
    <mergeCell ref="J219:AJ219"/>
    <mergeCell ref="J220:AJ220"/>
    <mergeCell ref="J221:AJ221"/>
    <mergeCell ref="J222:AJ222"/>
    <mergeCell ref="J223:AJ223"/>
    <mergeCell ref="J224:AJ224"/>
    <mergeCell ref="C26:P26"/>
    <mergeCell ref="Q26:V26"/>
    <mergeCell ref="C27:P27"/>
    <mergeCell ref="Q27:V27"/>
    <mergeCell ref="AM27:AY28"/>
    <mergeCell ref="C28:P28"/>
    <mergeCell ref="Q28:V28"/>
    <mergeCell ref="C31:AK31"/>
    <mergeCell ref="C32:AK32"/>
    <mergeCell ref="C33:AK33"/>
    <mergeCell ref="C34:AK34"/>
    <mergeCell ref="B37:C37"/>
    <mergeCell ref="D37:Z37"/>
    <mergeCell ref="AM37:AY37"/>
    <mergeCell ref="AA43:AB43"/>
    <mergeCell ref="AD43:AE43"/>
    <mergeCell ref="C40:AK40"/>
    <mergeCell ref="C41:AK41"/>
    <mergeCell ref="AM42:AY42"/>
    <mergeCell ref="B43:N43"/>
    <mergeCell ref="O43:P43"/>
    <mergeCell ref="Q43:R43"/>
    <mergeCell ref="T43:U43"/>
    <mergeCell ref="AI43:AJ43"/>
    <mergeCell ref="AS49:AT49"/>
    <mergeCell ref="AS50:AT50"/>
    <mergeCell ref="AN51:AP51"/>
    <mergeCell ref="AS51:AT51"/>
    <mergeCell ref="AN52:AP52"/>
    <mergeCell ref="AS52:AT52"/>
    <mergeCell ref="AS53:AT53"/>
    <mergeCell ref="AS54:AT54"/>
    <mergeCell ref="AM82:AY83"/>
    <mergeCell ref="AM87:AY88"/>
    <mergeCell ref="AN53:AP53"/>
    <mergeCell ref="AN54:AP54"/>
    <mergeCell ref="AM60:AY61"/>
    <mergeCell ref="AM67:AY67"/>
    <mergeCell ref="AM68:AY68"/>
    <mergeCell ref="AN74:AP74"/>
    <mergeCell ref="AM75:AY75"/>
    <mergeCell ref="H9:AK9"/>
    <mergeCell ref="H10:AK10"/>
    <mergeCell ref="H11:AK11"/>
    <mergeCell ref="H12:AK12"/>
    <mergeCell ref="L13:U13"/>
    <mergeCell ref="V13:Y13"/>
    <mergeCell ref="Z13:AK13"/>
    <mergeCell ref="Z1:AC1"/>
    <mergeCell ref="AD1:AK1"/>
    <mergeCell ref="B3:AK3"/>
    <mergeCell ref="B6:G6"/>
    <mergeCell ref="H6:AK6"/>
    <mergeCell ref="B7:G7"/>
    <mergeCell ref="H7:AK7"/>
    <mergeCell ref="B8:G10"/>
    <mergeCell ref="I8:M8"/>
    <mergeCell ref="B11:G11"/>
    <mergeCell ref="B12:G12"/>
    <mergeCell ref="B13:G13"/>
    <mergeCell ref="H13:K13"/>
    <mergeCell ref="B17:W17"/>
    <mergeCell ref="C18:P18"/>
    <mergeCell ref="Q18:V18"/>
    <mergeCell ref="D19:P19"/>
    <mergeCell ref="Q19:V19"/>
    <mergeCell ref="E20:P20"/>
    <mergeCell ref="Q20:V20"/>
    <mergeCell ref="AM20:AY20"/>
    <mergeCell ref="AM21:AY21"/>
    <mergeCell ref="Y21:Y22"/>
    <mergeCell ref="Y25:Y26"/>
    <mergeCell ref="AA25:AA28"/>
    <mergeCell ref="C21:P21"/>
    <mergeCell ref="Q21:V21"/>
    <mergeCell ref="C22:P22"/>
    <mergeCell ref="Q22:V22"/>
    <mergeCell ref="B24:W24"/>
    <mergeCell ref="C25:P25"/>
    <mergeCell ref="Q25:V25"/>
    <mergeCell ref="AB44:AC44"/>
    <mergeCell ref="AE44:AI44"/>
    <mergeCell ref="AJ44:AK44"/>
    <mergeCell ref="AM44:AY44"/>
    <mergeCell ref="Y46:AJ46"/>
    <mergeCell ref="AM46:AY47"/>
    <mergeCell ref="AN50:AP50"/>
    <mergeCell ref="Q44:V44"/>
    <mergeCell ref="F48:AK52"/>
    <mergeCell ref="W43:X43"/>
    <mergeCell ref="Y43:Z43"/>
    <mergeCell ref="B44:E44"/>
    <mergeCell ref="G44:I44"/>
    <mergeCell ref="K44:O44"/>
    <mergeCell ref="X44:Z44"/>
    <mergeCell ref="B45:E54"/>
    <mergeCell ref="S54:T54"/>
    <mergeCell ref="M54:O54"/>
    <mergeCell ref="P54:Q54"/>
    <mergeCell ref="B55:E56"/>
    <mergeCell ref="F55:F56"/>
    <mergeCell ref="G55:I56"/>
    <mergeCell ref="J55:M56"/>
    <mergeCell ref="N55:AK56"/>
    <mergeCell ref="B58:AK58"/>
    <mergeCell ref="B59:AK59"/>
    <mergeCell ref="C60:S60"/>
    <mergeCell ref="T60:Y60"/>
    <mergeCell ref="AB60:AB61"/>
    <mergeCell ref="C61:S61"/>
    <mergeCell ref="T61:Y61"/>
    <mergeCell ref="T68:X68"/>
    <mergeCell ref="T69:X69"/>
    <mergeCell ref="C64:AK64"/>
    <mergeCell ref="B66:AK66"/>
    <mergeCell ref="B67:S67"/>
    <mergeCell ref="T67:X67"/>
    <mergeCell ref="B68:S68"/>
    <mergeCell ref="AB68:AD68"/>
    <mergeCell ref="C69:S70"/>
    <mergeCell ref="U70:W70"/>
    <mergeCell ref="B72:AK72"/>
    <mergeCell ref="D74:AK74"/>
    <mergeCell ref="C75:D75"/>
    <mergeCell ref="E75:X75"/>
    <mergeCell ref="D78:AK78"/>
    <mergeCell ref="C79:T79"/>
    <mergeCell ref="C80:T80"/>
    <mergeCell ref="AB79:AB80"/>
    <mergeCell ref="AB82:AB83"/>
    <mergeCell ref="AC82:AE83"/>
    <mergeCell ref="AF82:AF83"/>
    <mergeCell ref="AG82:AG83"/>
    <mergeCell ref="AH82:AH83"/>
    <mergeCell ref="AI82:AI83"/>
    <mergeCell ref="AE85:AF85"/>
    <mergeCell ref="U81:Y82"/>
    <mergeCell ref="U83:Y84"/>
    <mergeCell ref="Z83:Z84"/>
    <mergeCell ref="AA83:AA84"/>
    <mergeCell ref="AB87:AB88"/>
    <mergeCell ref="AC87:AE88"/>
    <mergeCell ref="AF87:AF88"/>
    <mergeCell ref="AG87:AG88"/>
    <mergeCell ref="AH87:AH88"/>
    <mergeCell ref="AI87:AI88"/>
    <mergeCell ref="C81:D85"/>
    <mergeCell ref="C86:D90"/>
    <mergeCell ref="C98:D98"/>
    <mergeCell ref="U79:Y79"/>
    <mergeCell ref="U80:Y80"/>
    <mergeCell ref="E81:T82"/>
    <mergeCell ref="Z81:Z82"/>
    <mergeCell ref="AA81:AA82"/>
    <mergeCell ref="F83:T85"/>
    <mergeCell ref="V85:X85"/>
    <mergeCell ref="U88:Y89"/>
    <mergeCell ref="V90:X90"/>
    <mergeCell ref="AD90:AE90"/>
    <mergeCell ref="E86:T87"/>
    <mergeCell ref="U86:Y87"/>
    <mergeCell ref="Z86:Z87"/>
    <mergeCell ref="AA86:AA87"/>
    <mergeCell ref="F88:T90"/>
    <mergeCell ref="Z88:Z89"/>
    <mergeCell ref="AA88:AA89"/>
    <mergeCell ref="AS108:AU108"/>
    <mergeCell ref="J109:AK109"/>
    <mergeCell ref="C103:K103"/>
    <mergeCell ref="M103:N103"/>
    <mergeCell ref="O103:AJ103"/>
    <mergeCell ref="AM103:AY103"/>
    <mergeCell ref="C105:R105"/>
    <mergeCell ref="C106:D106"/>
    <mergeCell ref="AM109:AY109"/>
  </mergeCells>
  <conditionalFormatting sqref="B27:Z28">
    <cfRule type="expression" dxfId="0" priority="1">
      <formula>$Y$25="○"</formula>
    </cfRule>
  </conditionalFormatting>
  <conditionalFormatting sqref="B93:AK93">
    <cfRule type="expression" dxfId="0" priority="2">
      <formula>$AI$93=""</formula>
    </cfRule>
  </conditionalFormatting>
  <conditionalFormatting sqref="B95:AK95">
    <cfRule type="expression" dxfId="0" priority="3">
      <formula>$AI$95=""</formula>
    </cfRule>
  </conditionalFormatting>
  <conditionalFormatting sqref="B117:AK124">
    <cfRule type="expression" dxfId="0" priority="4">
      <formula>$AM$116="記入不要"</formula>
    </cfRule>
  </conditionalFormatting>
  <conditionalFormatting sqref="B125:AK125">
    <cfRule type="expression" dxfId="0" priority="5">
      <formula>$S$118&lt;&gt;"×"</formula>
    </cfRule>
  </conditionalFormatting>
  <conditionalFormatting sqref="B128:AK131">
    <cfRule type="expression" dxfId="0" priority="6">
      <formula>$AI$147="該当"</formula>
    </cfRule>
  </conditionalFormatting>
  <conditionalFormatting sqref="B133:AK138">
    <cfRule type="expression" dxfId="0" priority="7">
      <formula>$AM$129&lt;&gt;"×"</formula>
    </cfRule>
  </conditionalFormatting>
  <conditionalFormatting sqref="B141:AK144">
    <cfRule type="expression" dxfId="0" priority="8">
      <formula>$AM$140="記入不要"</formula>
    </cfRule>
  </conditionalFormatting>
  <conditionalFormatting sqref="B147:AK148">
    <cfRule type="expression" dxfId="0" priority="9">
      <formula>$AI$147=""</formula>
    </cfRule>
  </conditionalFormatting>
  <conditionalFormatting sqref="B150:AK151">
    <cfRule type="expression" dxfId="0" priority="10">
      <formula>$AI$150=""</formula>
    </cfRule>
  </conditionalFormatting>
  <conditionalFormatting sqref="B180:AK183">
    <cfRule type="expression" dxfId="0" priority="11">
      <formula>$AI$147="該当"</formula>
    </cfRule>
  </conditionalFormatting>
  <conditionalFormatting sqref="C103:AK103">
    <cfRule type="expression" dxfId="0" priority="12">
      <formula>$T$98&lt;&gt;"×"</formula>
    </cfRule>
  </conditionalFormatting>
  <conditionalFormatting sqref="C114:AK114">
    <cfRule type="expression" dxfId="0" priority="13">
      <formula>$T$106&lt;&gt;"×"</formula>
    </cfRule>
  </conditionalFormatting>
  <conditionalFormatting sqref="S118">
    <cfRule type="expression" dxfId="1" priority="14">
      <formula>$S$118="○"</formula>
    </cfRule>
  </conditionalFormatting>
  <conditionalFormatting sqref="S129">
    <cfRule type="expression" dxfId="1" priority="15">
      <formula>$S$129="○"</formula>
    </cfRule>
  </conditionalFormatting>
  <conditionalFormatting sqref="S129:S131">
    <cfRule type="expression" dxfId="2" priority="16">
      <formula>$S129=""</formula>
    </cfRule>
  </conditionalFormatting>
  <conditionalFormatting sqref="S130">
    <cfRule type="expression" dxfId="1" priority="17">
      <formula>$S$130="○"</formula>
    </cfRule>
  </conditionalFormatting>
  <conditionalFormatting sqref="S131">
    <cfRule type="expression" dxfId="1" priority="18">
      <formula>$S$131="○"</formula>
    </cfRule>
  </conditionalFormatting>
  <conditionalFormatting sqref="S142:S144">
    <cfRule type="expression" dxfId="2" priority="19">
      <formula>$S142=""</formula>
    </cfRule>
  </conditionalFormatting>
  <conditionalFormatting sqref="T98">
    <cfRule type="expression" dxfId="1" priority="20">
      <formula>$T$98="○"</formula>
    </cfRule>
  </conditionalFormatting>
  <conditionalFormatting sqref="T106">
    <cfRule type="expression" dxfId="1" priority="21">
      <formula>$T$106="○"</formula>
    </cfRule>
  </conditionalFormatting>
  <conditionalFormatting sqref="X20:Y20">
    <cfRule type="expression" dxfId="3" priority="22">
      <formula>$Y$20&lt;&gt;"×"</formula>
    </cfRule>
  </conditionalFormatting>
  <conditionalFormatting sqref="Y25:Y26">
    <cfRule type="expression" dxfId="1" priority="23">
      <formula>$Y$25="○"</formula>
    </cfRule>
  </conditionalFormatting>
  <conditionalFormatting sqref="Z25:Z27">
    <cfRule type="expression" dxfId="0" priority="24">
      <formula>$Y$25="○"</formula>
    </cfRule>
  </conditionalFormatting>
  <conditionalFormatting sqref="AA25:AA28">
    <cfRule type="expression" dxfId="0" priority="25">
      <formula>$Y$25="○"</formula>
    </cfRule>
  </conditionalFormatting>
  <conditionalFormatting sqref="AK210:AK214 AK217:AK228 AK231:AK232">
    <cfRule type="expression" dxfId="2" priority="26">
      <formula>$AK210=""</formula>
    </cfRule>
  </conditionalFormatting>
  <conditionalFormatting sqref="AM20:AY20">
    <cfRule type="expression" dxfId="4" priority="27">
      <formula>$Y$20&lt;&gt;"×"</formula>
    </cfRule>
  </conditionalFormatting>
  <conditionalFormatting sqref="AM20:AY21">
    <cfRule type="expression" dxfId="5" priority="28">
      <formula>AND($Y$20&lt;&gt;"×",$Y$21="○")</formula>
    </cfRule>
  </conditionalFormatting>
  <conditionalFormatting sqref="AM21:AY21">
    <cfRule type="expression" dxfId="6" priority="29">
      <formula>$Y$21="○"</formula>
    </cfRule>
  </conditionalFormatting>
  <conditionalFormatting sqref="AM27:AY28">
    <cfRule type="expression" dxfId="6" priority="30">
      <formula>OR($Y$25="○",$AA$25="○")</formula>
    </cfRule>
  </conditionalFormatting>
  <conditionalFormatting sqref="AM37:AY37">
    <cfRule type="expression" dxfId="6" priority="31">
      <formula>$AB$37&lt;&gt;"×"</formula>
    </cfRule>
  </conditionalFormatting>
  <conditionalFormatting sqref="AM42:AY42">
    <cfRule type="expression" dxfId="6" priority="32">
      <formula>$AK$42&lt;&gt;"×"</formula>
    </cfRule>
  </conditionalFormatting>
  <conditionalFormatting sqref="AM44:AY44">
    <cfRule type="expression" dxfId="6" priority="33">
      <formula>OR(AND($AM$54=FALSE,$AE$44=""),AND($AN$54=TRUE,$AE$44&lt;&gt;""))</formula>
    </cfRule>
  </conditionalFormatting>
  <conditionalFormatting sqref="AM46:AY47">
    <cfRule type="expression" dxfId="6" priority="34">
      <formula>OR(AND($AR$51=FALSE,$Y$46=""),AND($AR$51=TRUE,$Y$46&lt;&gt;""))</formula>
    </cfRule>
  </conditionalFormatting>
  <conditionalFormatting sqref="AM60:AY61">
    <cfRule type="expression" dxfId="6" priority="35">
      <formula>$AB$60="○"</formula>
    </cfRule>
  </conditionalFormatting>
  <conditionalFormatting sqref="AM67:AY67">
    <cfRule type="expression" dxfId="6" priority="36">
      <formula>$AH$67&lt;&gt;"×"</formula>
    </cfRule>
  </conditionalFormatting>
  <conditionalFormatting sqref="AM67:AY68">
    <cfRule type="expression" dxfId="6" priority="37">
      <formula>AND($AH$67&lt;&gt;"×",$AH$68&lt;&gt;"×")</formula>
    </cfRule>
  </conditionalFormatting>
  <conditionalFormatting sqref="AM68:AY68">
    <cfRule type="expression" dxfId="6" priority="38">
      <formula>$AH$68&lt;&gt;"×"</formula>
    </cfRule>
  </conditionalFormatting>
  <conditionalFormatting sqref="AM75:AY75">
    <cfRule type="expression" dxfId="6" priority="39">
      <formula>$Z$75&lt;&gt;"×"</formula>
    </cfRule>
  </conditionalFormatting>
  <conditionalFormatting sqref="AM82:AY83">
    <cfRule type="expression" dxfId="6" priority="40">
      <formula>$AI$82&lt;&gt;"×"</formula>
    </cfRule>
  </conditionalFormatting>
  <conditionalFormatting sqref="AM87:AY88">
    <cfRule type="expression" dxfId="6" priority="41">
      <formula>$AI$87&lt;&gt;"×"</formula>
    </cfRule>
  </conditionalFormatting>
  <conditionalFormatting sqref="AM103:AY103">
    <cfRule type="expression" dxfId="6" priority="42">
      <formula>OR($T$98="○",$AK$103="",$AK$103="○")</formula>
    </cfRule>
  </conditionalFormatting>
  <conditionalFormatting sqref="AM109:AY109">
    <cfRule type="expression" dxfId="6" priority="43">
      <formula>OR(AND($AR$107=FALSE,$J$109=""),AND($AR$107=TRUE,$J$109&lt;&gt;""))</formula>
    </cfRule>
  </conditionalFormatting>
  <conditionalFormatting sqref="AM111:AY111">
    <cfRule type="expression" dxfId="6" priority="44">
      <formula>OR(AND($AR$108=FALSE,$J$111=""),AND($AR$108=TRUE,$J$111&lt;&gt;""))</formula>
    </cfRule>
  </conditionalFormatting>
  <conditionalFormatting sqref="AM114:AY114">
    <cfRule type="expression" dxfId="6" priority="45">
      <formula>OR($T$106="○",$AK$114="○",$AK$114="")</formula>
    </cfRule>
  </conditionalFormatting>
  <conditionalFormatting sqref="AM120:AY122">
    <cfRule type="expression" dxfId="6" priority="46">
      <formula>OR(AND($AM$118=TRUE,OR($AR$117=TRUE,$AR$118=TRUE,$AR$119=TRUE)),$AK$125="○")</formula>
    </cfRule>
  </conditionalFormatting>
  <conditionalFormatting sqref="AM125:AY125">
    <cfRule type="expression" dxfId="6" priority="47">
      <formula>OR($S$118="○",$AK$125="○")</formula>
    </cfRule>
  </conditionalFormatting>
  <conditionalFormatting sqref="AM133:AY133">
    <cfRule type="expression" dxfId="6" priority="48">
      <formula>OR($AM$129&lt;&gt;"×",$AK$133="○")</formula>
    </cfRule>
  </conditionalFormatting>
  <conditionalFormatting sqref="AM187:AY187">
    <cfRule type="expression" dxfId="6" priority="49">
      <formula>$AK$187&lt;&gt;"×"</formula>
    </cfRule>
  </conditionalFormatting>
  <conditionalFormatting sqref="AN138:AY138">
    <cfRule type="expression" dxfId="7" priority="50">
      <formula>OR(AND($AM$138=FALSE),AND($AM$138=TRUE,$F$138&lt;&gt;""))</formula>
    </cfRule>
  </conditionalFormatting>
  <conditionalFormatting sqref="AN151:AY151">
    <cfRule type="expression" dxfId="4" priority="51">
      <formula>OR($AI$147="該当",AND($AI$150="該当",$AK$153="○"))</formula>
    </cfRule>
  </conditionalFormatting>
  <conditionalFormatting sqref="AN153:AY153">
    <cfRule type="expression" dxfId="4" priority="52">
      <formula>OR($AI$150="該当",AND($AI$147="該当",$AK$153="○"))</formula>
    </cfRule>
  </conditionalFormatting>
  <conditionalFormatting sqref="AN182:AY183">
    <cfRule type="expression" dxfId="6" priority="53">
      <formula>$AK$181&lt;&gt;"×"</formula>
    </cfRule>
  </conditionalFormatting>
  <dataValidations>
    <dataValidation type="list" allowBlank="1" showErrorMessage="1" sqref="M54">
      <formula1>"令和,平成"</formula1>
    </dataValidation>
  </dataValidations>
  <printOptions/>
  <pageMargins bottom="1.0" footer="0.0" header="0.0" left="1.0" right="1.0" top="1.0"/>
  <pageSetup fitToHeight="0" paperSize="9"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6.14"/>
    <col customWidth="1" min="2" max="6" width="2.57"/>
    <col customWidth="1" min="7" max="7" width="16.57"/>
    <col customWidth="1" min="8" max="8" width="11.14"/>
    <col customWidth="1" min="9" max="9" width="9.43"/>
    <col customWidth="1" min="10" max="10" width="15.86"/>
    <col customWidth="1" min="11" max="11" width="15.43"/>
    <col customWidth="1" min="12" max="12" width="20.29"/>
    <col customWidth="1" min="13" max="13" width="20.43"/>
    <col customWidth="1" min="14" max="14" width="15.43"/>
    <col customWidth="1" min="15" max="15" width="7.0"/>
    <col customWidth="1" min="16" max="16" width="14.86"/>
    <col customWidth="1" min="17" max="17" width="7.29"/>
    <col customWidth="1" min="18" max="18" width="4.14"/>
    <col customWidth="1" min="19" max="19" width="3.57"/>
    <col customWidth="1" min="20" max="20" width="3.14"/>
    <col customWidth="1" min="21" max="21" width="3.57"/>
    <col customWidth="1" min="22" max="22" width="8.29"/>
    <col customWidth="1" min="23" max="23" width="3.57"/>
    <col customWidth="1" min="24" max="24" width="3.14"/>
    <col customWidth="1" min="25" max="25" width="3.57"/>
    <col customWidth="1" min="26" max="26" width="3.14"/>
    <col customWidth="1" min="27" max="27" width="2.43"/>
    <col customWidth="1" min="28" max="28" width="3.43"/>
    <col customWidth="1" min="29" max="29" width="5.43"/>
    <col customWidth="1" min="30" max="30" width="16.86"/>
    <col customWidth="1" min="31" max="31" width="18.43"/>
    <col customWidth="1" min="32" max="32" width="14.14"/>
    <col customWidth="1" min="33" max="33" width="9.43"/>
    <col customWidth="1" min="34" max="34" width="13.14"/>
    <col customWidth="1" min="35" max="35" width="11.57"/>
    <col customWidth="1" min="36" max="36" width="13.43"/>
    <col customWidth="1" min="37" max="37" width="14.57"/>
    <col customWidth="1" min="38" max="38" width="25.43"/>
    <col customWidth="1" min="39" max="39" width="77.71"/>
    <col customWidth="1" min="40" max="40" width="9.29"/>
    <col customWidth="1" hidden="1" min="41" max="41" width="14.14"/>
    <col customWidth="1" hidden="1" min="42" max="42" width="25.14"/>
    <col customWidth="1" hidden="1" min="43" max="43" width="30.43"/>
    <col customWidth="1" hidden="1" min="44" max="47" width="6.57"/>
    <col customWidth="1" hidden="1" min="48" max="48" width="9.43"/>
    <col customWidth="1" hidden="1" min="49" max="49" width="6.57"/>
    <col customWidth="1" hidden="1" min="50" max="50" width="16.43"/>
    <col customWidth="1" min="51" max="70" width="2.43"/>
  </cols>
  <sheetData>
    <row r="1" ht="27.75" customHeight="1">
      <c r="A1" s="596" t="s">
        <v>341</v>
      </c>
      <c r="B1" s="597"/>
      <c r="C1" s="597"/>
      <c r="D1" s="597"/>
      <c r="E1" s="597"/>
      <c r="F1" s="597"/>
      <c r="G1" s="93"/>
      <c r="H1" s="93"/>
      <c r="I1" s="93"/>
      <c r="J1" s="93"/>
      <c r="K1" s="93"/>
      <c r="L1" s="93"/>
      <c r="M1" s="93"/>
      <c r="N1" s="598"/>
      <c r="O1" s="94"/>
      <c r="P1" s="598"/>
      <c r="Q1" s="94"/>
      <c r="R1" s="93"/>
      <c r="S1" s="93"/>
      <c r="T1" s="93"/>
      <c r="U1" s="93"/>
      <c r="V1" s="93"/>
      <c r="W1" s="93"/>
      <c r="X1" s="93"/>
      <c r="Y1" s="93"/>
      <c r="Z1" s="93"/>
      <c r="AA1" s="93"/>
      <c r="AB1" s="93"/>
      <c r="AC1" s="93"/>
      <c r="AD1" s="599"/>
      <c r="AE1" s="599"/>
      <c r="AF1" s="599"/>
      <c r="AG1" s="93"/>
      <c r="AH1" s="93"/>
      <c r="AI1" s="93"/>
      <c r="AJ1" s="600" t="s">
        <v>61</v>
      </c>
      <c r="AK1" s="20"/>
      <c r="AL1" s="601" t="str">
        <f>IF('基本情報入力シート'!C33="","",'基本情報入力シート'!C33)</f>
        <v>岡山市</v>
      </c>
      <c r="AM1" s="602"/>
      <c r="AN1" s="602"/>
      <c r="AO1" s="603"/>
      <c r="AP1" s="10"/>
      <c r="AQ1" s="10"/>
      <c r="AR1" s="10"/>
      <c r="AS1" s="10"/>
      <c r="AT1" s="10"/>
      <c r="AU1" s="10"/>
      <c r="AV1" s="10"/>
      <c r="AW1" s="10"/>
    </row>
    <row r="2" ht="13.5" customHeight="1">
      <c r="A2" s="93"/>
      <c r="B2" s="598"/>
      <c r="C2" s="598"/>
      <c r="D2" s="598"/>
      <c r="E2" s="598"/>
      <c r="F2" s="598"/>
      <c r="G2" s="94"/>
      <c r="H2" s="94"/>
      <c r="I2" s="94"/>
      <c r="J2" s="94"/>
      <c r="K2" s="94"/>
      <c r="L2" s="94"/>
      <c r="M2" s="94"/>
      <c r="N2" s="598"/>
      <c r="O2" s="94"/>
      <c r="P2" s="598"/>
      <c r="Q2" s="94"/>
      <c r="R2" s="94"/>
      <c r="S2" s="93"/>
      <c r="T2" s="93"/>
      <c r="U2" s="604"/>
      <c r="V2" s="604"/>
      <c r="W2" s="604"/>
      <c r="X2" s="605"/>
      <c r="Y2" s="605"/>
      <c r="Z2" s="606"/>
      <c r="AA2" s="606"/>
      <c r="AB2" s="606"/>
      <c r="AC2" s="606"/>
      <c r="AD2" s="599"/>
      <c r="AE2" s="599"/>
      <c r="AF2" s="599"/>
      <c r="AG2" s="606"/>
      <c r="AH2" s="93"/>
      <c r="AI2" s="93"/>
      <c r="AJ2" s="93"/>
      <c r="AK2" s="93"/>
      <c r="AL2" s="341"/>
      <c r="AM2" s="3"/>
      <c r="AN2" s="3"/>
      <c r="AO2" s="603"/>
      <c r="AP2" s="10"/>
      <c r="AQ2" s="10"/>
    </row>
    <row r="3" ht="27.0" customHeight="1">
      <c r="A3" s="607" t="s">
        <v>12</v>
      </c>
      <c r="B3" s="19"/>
      <c r="C3" s="154"/>
      <c r="D3" s="608" t="str">
        <f>IF('基本情報入力シート'!M38="","",'基本情報入力シート'!M38)</f>
        <v>特定非営利活動法人杜の家</v>
      </c>
      <c r="E3" s="13"/>
      <c r="F3" s="13"/>
      <c r="G3" s="13"/>
      <c r="H3" s="13"/>
      <c r="I3" s="13"/>
      <c r="J3" s="14"/>
      <c r="K3" s="341"/>
      <c r="L3" s="609"/>
      <c r="M3" s="609"/>
      <c r="N3" s="598"/>
      <c r="O3" s="94"/>
      <c r="P3" s="598"/>
      <c r="Q3" s="94"/>
      <c r="R3" s="609"/>
      <c r="S3" s="93"/>
      <c r="T3" s="93"/>
      <c r="U3" s="604"/>
      <c r="V3" s="604"/>
      <c r="W3" s="604"/>
      <c r="X3" s="604"/>
      <c r="Y3" s="604"/>
      <c r="Z3" s="93"/>
      <c r="AA3" s="93"/>
      <c r="AB3" s="93"/>
      <c r="AC3" s="93"/>
      <c r="AD3" s="599"/>
      <c r="AE3" s="599"/>
      <c r="AF3" s="599"/>
      <c r="AG3" s="93"/>
      <c r="AH3" s="93"/>
      <c r="AI3" s="93"/>
      <c r="AJ3" s="93"/>
      <c r="AK3" s="93"/>
      <c r="AL3" s="341"/>
      <c r="AM3" s="3"/>
      <c r="AN3" s="3"/>
      <c r="AO3" s="603"/>
      <c r="AP3" s="10"/>
      <c r="AQ3" s="10"/>
    </row>
    <row r="4" ht="12.0" customHeight="1">
      <c r="A4" s="610"/>
      <c r="B4" s="611"/>
      <c r="C4" s="611"/>
      <c r="D4" s="612"/>
      <c r="E4" s="612"/>
      <c r="F4" s="612"/>
      <c r="G4" s="613"/>
      <c r="H4" s="613"/>
      <c r="I4" s="613"/>
      <c r="J4" s="613"/>
      <c r="K4" s="613"/>
      <c r="L4" s="609"/>
      <c r="M4" s="93"/>
      <c r="N4" s="598"/>
      <c r="O4" s="94"/>
      <c r="P4" s="598"/>
      <c r="Q4" s="94"/>
      <c r="R4" s="609"/>
      <c r="S4" s="93"/>
      <c r="T4" s="93"/>
      <c r="U4" s="93"/>
      <c r="V4" s="93"/>
      <c r="W4" s="93"/>
      <c r="X4" s="93"/>
      <c r="Y4" s="93"/>
      <c r="Z4" s="93"/>
      <c r="AA4" s="93"/>
      <c r="AB4" s="93"/>
      <c r="AC4" s="93"/>
      <c r="AD4" s="599"/>
      <c r="AE4" s="599"/>
      <c r="AF4" s="599"/>
      <c r="AG4" s="93"/>
      <c r="AH4" s="93"/>
      <c r="AI4" s="93"/>
      <c r="AJ4" s="93"/>
      <c r="AK4" s="93"/>
      <c r="AL4" s="341"/>
      <c r="AM4" s="3"/>
      <c r="AN4" s="3"/>
      <c r="AO4" s="603"/>
      <c r="AP4" s="10"/>
      <c r="AQ4" s="10"/>
    </row>
    <row r="5" ht="28.5" customHeight="1">
      <c r="A5" s="614" t="s">
        <v>342</v>
      </c>
      <c r="B5" s="19"/>
      <c r="C5" s="19"/>
      <c r="D5" s="19"/>
      <c r="E5" s="19"/>
      <c r="F5" s="19"/>
      <c r="G5" s="19"/>
      <c r="H5" s="19"/>
      <c r="I5" s="19"/>
      <c r="J5" s="36"/>
      <c r="K5" s="615">
        <f>IFERROR(SUMIF(M:M, "処遇改善加算", AD:AD),"")</f>
        <v>522284</v>
      </c>
      <c r="L5" s="616" t="s">
        <v>71</v>
      </c>
      <c r="M5" s="609"/>
      <c r="N5" s="617"/>
      <c r="O5" s="618"/>
      <c r="P5" s="617"/>
      <c r="Q5" s="618"/>
      <c r="R5" s="609"/>
      <c r="S5" s="609"/>
      <c r="T5" s="609"/>
      <c r="U5" s="609"/>
      <c r="V5" s="609"/>
      <c r="W5" s="609"/>
      <c r="X5" s="609"/>
      <c r="Y5" s="609"/>
      <c r="Z5" s="609"/>
      <c r="AA5" s="609"/>
      <c r="AB5" s="609"/>
      <c r="AC5" s="609"/>
      <c r="AD5" s="619"/>
      <c r="AE5" s="619"/>
      <c r="AF5" s="599"/>
      <c r="AG5" s="93"/>
      <c r="AH5" s="93"/>
      <c r="AI5" s="93"/>
      <c r="AJ5" s="93"/>
      <c r="AK5" s="93"/>
      <c r="AL5" s="341"/>
      <c r="AM5" s="3"/>
      <c r="AN5" s="3"/>
      <c r="AO5" s="10"/>
      <c r="AP5" s="10"/>
      <c r="AQ5" s="10"/>
    </row>
    <row r="6" ht="28.5" customHeight="1">
      <c r="A6" s="614" t="s">
        <v>343</v>
      </c>
      <c r="B6" s="19"/>
      <c r="C6" s="19"/>
      <c r="D6" s="19"/>
      <c r="E6" s="19"/>
      <c r="F6" s="19"/>
      <c r="G6" s="19"/>
      <c r="H6" s="19"/>
      <c r="I6" s="19"/>
      <c r="J6" s="36"/>
      <c r="K6" s="615">
        <f>IFERROR(SUMIF(M:M, "特定加算", AD:AD),"")</f>
        <v>0</v>
      </c>
      <c r="L6" s="616" t="s">
        <v>71</v>
      </c>
      <c r="M6" s="609"/>
      <c r="N6" s="617"/>
      <c r="O6" s="618"/>
      <c r="P6" s="617"/>
      <c r="Q6" s="618"/>
      <c r="R6" s="609"/>
      <c r="S6" s="609"/>
      <c r="T6" s="609"/>
      <c r="U6" s="609"/>
      <c r="V6" s="609"/>
      <c r="W6" s="609"/>
      <c r="X6" s="609"/>
      <c r="Y6" s="609"/>
      <c r="Z6" s="609"/>
      <c r="AA6" s="609"/>
      <c r="AB6" s="609"/>
      <c r="AC6" s="609"/>
      <c r="AD6" s="619"/>
      <c r="AE6" s="619"/>
      <c r="AF6" s="620" t="s">
        <v>344</v>
      </c>
      <c r="AG6" s="93"/>
      <c r="AH6" s="93"/>
      <c r="AI6" s="93"/>
      <c r="AJ6" s="93"/>
      <c r="AK6" s="93"/>
      <c r="AL6" s="341"/>
      <c r="AM6" s="3"/>
      <c r="AN6" s="3"/>
      <c r="AO6" s="621"/>
      <c r="AP6" s="10"/>
      <c r="AQ6" s="603"/>
      <c r="AR6" s="10"/>
      <c r="AS6" s="10"/>
      <c r="AT6" s="10"/>
      <c r="AU6" s="10"/>
      <c r="AV6" s="10"/>
      <c r="AW6" s="10"/>
    </row>
    <row r="7" ht="32.25" customHeight="1">
      <c r="A7" s="614" t="s">
        <v>345</v>
      </c>
      <c r="B7" s="19"/>
      <c r="C7" s="19"/>
      <c r="D7" s="19"/>
      <c r="E7" s="19"/>
      <c r="F7" s="19"/>
      <c r="G7" s="19"/>
      <c r="H7" s="19"/>
      <c r="I7" s="19"/>
      <c r="J7" s="36"/>
      <c r="K7" s="615">
        <f>IFERROR(SUMIF(M:M, "ベースアップ等加算", AD:AD),"")</f>
        <v>158606</v>
      </c>
      <c r="L7" s="616" t="s">
        <v>71</v>
      </c>
      <c r="M7" s="622"/>
      <c r="N7" s="623"/>
      <c r="O7" s="624"/>
      <c r="P7" s="623"/>
      <c r="Q7" s="624"/>
      <c r="R7" s="625"/>
      <c r="S7" s="625"/>
      <c r="T7" s="625"/>
      <c r="U7" s="625"/>
      <c r="V7" s="625"/>
      <c r="W7" s="625"/>
      <c r="X7" s="625"/>
      <c r="Y7" s="625"/>
      <c r="Z7" s="625"/>
      <c r="AA7" s="625"/>
      <c r="AB7" s="93"/>
      <c r="AC7" s="93"/>
      <c r="AD7" s="599"/>
      <c r="AE7" s="599"/>
      <c r="AF7" s="626" t="s">
        <v>346</v>
      </c>
      <c r="AG7" s="19"/>
      <c r="AH7" s="19"/>
      <c r="AI7" s="19"/>
      <c r="AJ7" s="36"/>
      <c r="AK7" s="627">
        <f>SUMIF(M:M,"特定加算",AK:AK)</f>
        <v>0</v>
      </c>
      <c r="AL7" s="341"/>
      <c r="AM7" s="3"/>
      <c r="AN7" s="3"/>
      <c r="AO7" s="603"/>
      <c r="AP7" s="628" t="s">
        <v>347</v>
      </c>
      <c r="AQ7" s="629" t="str">
        <f>IF(COUNTIF(P:P,"処遇加算Ⅰ")&gt;=1,"処遇加算Ⅰあり","処遇加算Ⅰなし")</f>
        <v>処遇加算Ⅰあり</v>
      </c>
      <c r="AR7" s="630" t="str">
        <f>IF((COUNTIF(P:P,"特定加算Ⅰ")+COUNTIF(P:P,"特定加算Ⅱ"))&gt;=1,"特定加算あり","特定加算なし")</f>
        <v>特定加算なし</v>
      </c>
      <c r="AS7" s="222"/>
      <c r="AT7" s="221"/>
      <c r="AU7" s="630" t="str">
        <f>IF(COUNTIFS(N:N,"ベア加算なし",P:P,"ベア加算")&gt;=1,"新規ベア加算あり","新規ベア加算なし")</f>
        <v>新規ベア加算なし</v>
      </c>
      <c r="AV7" s="222"/>
      <c r="AW7" s="221"/>
    </row>
    <row r="8" ht="38.25" customHeight="1">
      <c r="A8" s="631"/>
      <c r="B8" s="632"/>
      <c r="C8" s="633" t="s">
        <v>348</v>
      </c>
      <c r="D8" s="19"/>
      <c r="E8" s="19"/>
      <c r="F8" s="19"/>
      <c r="G8" s="19"/>
      <c r="H8" s="19"/>
      <c r="I8" s="19"/>
      <c r="J8" s="36"/>
      <c r="K8" s="615">
        <f>IFERROR(SUMIF(M:M, "ベースアップ等加算",AF:AF),"")</f>
        <v>0</v>
      </c>
      <c r="L8" s="616" t="s">
        <v>71</v>
      </c>
      <c r="M8" s="625"/>
      <c r="N8" s="623"/>
      <c r="O8" s="624"/>
      <c r="P8" s="623"/>
      <c r="Q8" s="624"/>
      <c r="R8" s="625"/>
      <c r="S8" s="625"/>
      <c r="T8" s="625"/>
      <c r="U8" s="625"/>
      <c r="V8" s="625"/>
      <c r="W8" s="625"/>
      <c r="X8" s="625"/>
      <c r="Y8" s="625"/>
      <c r="Z8" s="625"/>
      <c r="AA8" s="625"/>
      <c r="AB8" s="93"/>
      <c r="AC8" s="93"/>
      <c r="AD8" s="599"/>
      <c r="AE8" s="599"/>
      <c r="AF8" s="626" t="s">
        <v>349</v>
      </c>
      <c r="AG8" s="19"/>
      <c r="AH8" s="19"/>
      <c r="AI8" s="19"/>
      <c r="AJ8" s="36"/>
      <c r="AK8" s="627">
        <f>SUM(AV:AV)</f>
        <v>0</v>
      </c>
      <c r="AL8" s="341"/>
      <c r="AM8" s="3"/>
      <c r="AN8" s="3"/>
      <c r="AO8" s="603"/>
      <c r="AP8" s="628" t="s">
        <v>350</v>
      </c>
      <c r="AQ8" s="629" t="str">
        <f>IF((COUNTIF(P:P,"処遇加算Ⅰ")+COUNTIF(P:P,"処遇加算Ⅱ"))&gt;=1,"処遇加算Ⅰ・Ⅱあり","処遇加算Ⅰ・Ⅱなし")</f>
        <v>処遇加算Ⅰ・Ⅱあり</v>
      </c>
      <c r="AR8" s="630" t="str">
        <f>IF(COUNTIF(P:P,"特定加算Ⅰ")&gt;=1,"特定加算Ⅰあり","特定加算Ⅰなし")</f>
        <v>特定加算Ⅰなし</v>
      </c>
      <c r="AS8" s="222"/>
      <c r="AT8" s="221"/>
      <c r="AU8" s="630" t="str">
        <f>IF(COUNTIFS(N:N,"ベア加算",P:P,"ベア加算")&gt;=1,"継続ベア加算あり","継続ベア加算なし")</f>
        <v>継続ベア加算あり</v>
      </c>
      <c r="AV8" s="222"/>
      <c r="AW8" s="221"/>
    </row>
    <row r="9" ht="36.0" customHeight="1">
      <c r="A9" s="634" t="s">
        <v>351</v>
      </c>
      <c r="B9" s="19"/>
      <c r="C9" s="19"/>
      <c r="D9" s="19"/>
      <c r="E9" s="19"/>
      <c r="F9" s="19"/>
      <c r="G9" s="19"/>
      <c r="H9" s="19"/>
      <c r="I9" s="19"/>
      <c r="J9" s="20"/>
      <c r="K9" s="615">
        <f>SUM(AE:AE)</f>
        <v>0</v>
      </c>
      <c r="L9" s="616" t="s">
        <v>71</v>
      </c>
      <c r="M9" s="625"/>
      <c r="N9" s="623"/>
      <c r="O9" s="624"/>
      <c r="P9" s="623"/>
      <c r="Q9" s="624"/>
      <c r="R9" s="625"/>
      <c r="S9" s="625"/>
      <c r="T9" s="625"/>
      <c r="U9" s="625"/>
      <c r="V9" s="625"/>
      <c r="W9" s="625"/>
      <c r="X9" s="625"/>
      <c r="Y9" s="625"/>
      <c r="Z9" s="625"/>
      <c r="AA9" s="625"/>
      <c r="AB9" s="93"/>
      <c r="AC9" s="93"/>
      <c r="AD9" s="599"/>
      <c r="AE9" s="599"/>
      <c r="AF9" s="635"/>
      <c r="AG9" s="636"/>
      <c r="AH9" s="636"/>
      <c r="AI9" s="636"/>
      <c r="AJ9" s="636"/>
      <c r="AK9" s="637"/>
      <c r="AL9" s="341"/>
      <c r="AM9" s="3"/>
      <c r="AN9" s="3"/>
      <c r="AO9" s="603"/>
      <c r="AP9" s="621"/>
      <c r="AQ9" s="638"/>
      <c r="AR9" s="638"/>
      <c r="AS9" s="638"/>
      <c r="AT9" s="638"/>
      <c r="AU9" s="638"/>
      <c r="AV9" s="638"/>
      <c r="AW9" s="638"/>
    </row>
    <row r="10" ht="30.0" customHeight="1">
      <c r="A10" s="639" t="s">
        <v>352</v>
      </c>
      <c r="B10" s="316"/>
      <c r="C10" s="316"/>
      <c r="D10" s="316"/>
      <c r="E10" s="316"/>
      <c r="F10" s="316"/>
      <c r="G10" s="316"/>
      <c r="H10" s="316"/>
      <c r="I10" s="316"/>
      <c r="J10" s="316"/>
      <c r="K10" s="316"/>
      <c r="L10" s="640"/>
      <c r="M10" s="636"/>
      <c r="N10" s="641"/>
      <c r="O10" s="642"/>
      <c r="P10" s="641"/>
      <c r="Q10" s="642"/>
      <c r="R10" s="636"/>
      <c r="S10" s="636"/>
      <c r="T10" s="636"/>
      <c r="U10" s="636"/>
      <c r="V10" s="636"/>
      <c r="W10" s="636"/>
      <c r="X10" s="636"/>
      <c r="Y10" s="636"/>
      <c r="Z10" s="643"/>
      <c r="AA10" s="643"/>
      <c r="AB10" s="643"/>
      <c r="AC10" s="643"/>
      <c r="AD10" s="599"/>
      <c r="AE10" s="599"/>
      <c r="AF10" s="599"/>
      <c r="AG10" s="93"/>
      <c r="AH10" s="93"/>
      <c r="AI10" s="93"/>
      <c r="AJ10" s="93"/>
      <c r="AK10" s="644"/>
      <c r="AL10" s="341"/>
      <c r="AM10" s="3"/>
      <c r="AN10" s="3"/>
      <c r="AO10" s="603"/>
      <c r="AP10" s="10"/>
      <c r="AQ10" s="10"/>
      <c r="AR10" s="10"/>
      <c r="AS10" s="10"/>
      <c r="AT10" s="10"/>
      <c r="AU10" s="10"/>
      <c r="AV10" s="10"/>
      <c r="AW10" s="10"/>
    </row>
    <row r="11" ht="23.25" customHeight="1">
      <c r="A11" s="645"/>
      <c r="B11" s="168"/>
      <c r="C11" s="168"/>
      <c r="D11" s="168"/>
      <c r="E11" s="168"/>
      <c r="F11" s="168"/>
      <c r="G11" s="168"/>
      <c r="H11" s="168"/>
      <c r="I11" s="168"/>
      <c r="J11" s="168"/>
      <c r="K11" s="168"/>
      <c r="L11" s="646"/>
      <c r="M11" s="93"/>
      <c r="N11" s="598"/>
      <c r="O11" s="94"/>
      <c r="P11" s="598"/>
      <c r="Q11" s="94"/>
      <c r="R11" s="93"/>
      <c r="S11" s="93"/>
      <c r="T11" s="93"/>
      <c r="U11" s="93"/>
      <c r="V11" s="93"/>
      <c r="W11" s="93"/>
      <c r="X11" s="93"/>
      <c r="Y11" s="93"/>
      <c r="Z11" s="93"/>
      <c r="AA11" s="93"/>
      <c r="AB11" s="93"/>
      <c r="AC11" s="93"/>
      <c r="AD11" s="647"/>
      <c r="AE11" s="647"/>
      <c r="AF11" s="648" t="str">
        <f>IFERROR(IF(COUNTIF(AR:AR,"未入力")=0,"○","未入力あり"),"")</f>
        <v>○</v>
      </c>
      <c r="AG11" s="14"/>
      <c r="AH11" s="649" t="str">
        <f t="shared" ref="AH11:AJ11" si="1">IFERROR(IF(COUNTIF(AS:AS,"未入力")=0,"○","未入力あり"),"")</f>
        <v>○</v>
      </c>
      <c r="AI11" s="649" t="str">
        <f t="shared" si="1"/>
        <v>未入力あり</v>
      </c>
      <c r="AJ11" s="649" t="str">
        <f t="shared" si="1"/>
        <v>○</v>
      </c>
      <c r="AK11" s="650" t="str">
        <f>IF(AR7="特定加算なし","",(IF(AK7&gt;=AK8,"○","×")))</f>
        <v/>
      </c>
      <c r="AL11" s="651" t="str">
        <f>IF(AR8="特定加算Ⅰなし","",IF(COUNTIF(AW:AW,"未入力")=0,"○","未入力あり"))</f>
        <v/>
      </c>
      <c r="AM11" s="652" t="s">
        <v>353</v>
      </c>
      <c r="AN11" s="603"/>
      <c r="AO11" s="603"/>
      <c r="AP11" s="603"/>
      <c r="AQ11" s="603"/>
      <c r="AR11" s="603"/>
      <c r="AS11" s="603"/>
      <c r="AT11" s="603"/>
      <c r="AU11" s="603"/>
      <c r="AV11" s="603"/>
      <c r="AW11" s="603"/>
      <c r="AX11" s="603"/>
      <c r="AY11" s="603"/>
      <c r="AZ11" s="603"/>
      <c r="BA11" s="603"/>
      <c r="BB11" s="603"/>
      <c r="BC11" s="603"/>
      <c r="BD11" s="603"/>
      <c r="BE11" s="603"/>
      <c r="BF11" s="603"/>
      <c r="BG11" s="603"/>
      <c r="BH11" s="603"/>
      <c r="BI11" s="603"/>
      <c r="BJ11" s="603"/>
      <c r="BK11" s="603"/>
      <c r="BL11" s="603"/>
      <c r="BM11" s="603"/>
      <c r="BN11" s="603"/>
      <c r="BO11" s="603"/>
      <c r="BP11" s="603"/>
      <c r="BQ11" s="603"/>
      <c r="BR11" s="603"/>
    </row>
    <row r="12" ht="48.75" customHeight="1">
      <c r="A12" s="653"/>
      <c r="B12" s="654" t="s">
        <v>40</v>
      </c>
      <c r="C12" s="655"/>
      <c r="D12" s="655"/>
      <c r="E12" s="655"/>
      <c r="F12" s="656"/>
      <c r="G12" s="657" t="s">
        <v>41</v>
      </c>
      <c r="H12" s="658" t="s">
        <v>42</v>
      </c>
      <c r="I12" s="64"/>
      <c r="J12" s="657" t="s">
        <v>43</v>
      </c>
      <c r="K12" s="654" t="s">
        <v>44</v>
      </c>
      <c r="L12" s="659" t="s">
        <v>354</v>
      </c>
      <c r="M12" s="660" t="s">
        <v>355</v>
      </c>
      <c r="N12" s="661" t="s">
        <v>356</v>
      </c>
      <c r="O12" s="64"/>
      <c r="P12" s="662" t="s">
        <v>357</v>
      </c>
      <c r="Q12" s="22"/>
      <c r="R12" s="22"/>
      <c r="S12" s="22"/>
      <c r="T12" s="22"/>
      <c r="U12" s="22"/>
      <c r="V12" s="22"/>
      <c r="W12" s="22"/>
      <c r="X12" s="22"/>
      <c r="Y12" s="22"/>
      <c r="Z12" s="22"/>
      <c r="AA12" s="22"/>
      <c r="AB12" s="22"/>
      <c r="AC12" s="22"/>
      <c r="AD12" s="64"/>
      <c r="AE12" s="663" t="s">
        <v>358</v>
      </c>
      <c r="AF12" s="664" t="s">
        <v>359</v>
      </c>
      <c r="AG12" s="64"/>
      <c r="AH12" s="665" t="s">
        <v>360</v>
      </c>
      <c r="AI12" s="64"/>
      <c r="AJ12" s="666" t="s">
        <v>361</v>
      </c>
      <c r="AK12" s="666" t="s">
        <v>362</v>
      </c>
      <c r="AL12" s="667" t="s">
        <v>363</v>
      </c>
      <c r="AM12" s="668" t="s">
        <v>364</v>
      </c>
      <c r="AN12" s="3"/>
      <c r="AO12" s="603"/>
      <c r="AP12" s="10"/>
      <c r="AQ12" s="10"/>
      <c r="AR12" s="10"/>
      <c r="AS12" s="10"/>
      <c r="AT12" s="10"/>
      <c r="AU12" s="10"/>
      <c r="AV12" s="10"/>
      <c r="AW12" s="10"/>
      <c r="AX12" s="669" t="s">
        <v>365</v>
      </c>
    </row>
    <row r="13" ht="127.5" customHeight="1">
      <c r="A13" s="670"/>
      <c r="B13" s="671"/>
      <c r="C13" s="672"/>
      <c r="D13" s="672"/>
      <c r="E13" s="672"/>
      <c r="F13" s="673"/>
      <c r="G13" s="674"/>
      <c r="H13" s="675" t="s">
        <v>366</v>
      </c>
      <c r="I13" s="675" t="s">
        <v>367</v>
      </c>
      <c r="J13" s="674"/>
      <c r="K13" s="671"/>
      <c r="L13" s="676"/>
      <c r="M13" s="677"/>
      <c r="N13" s="673" t="s">
        <v>368</v>
      </c>
      <c r="O13" s="678" t="s">
        <v>369</v>
      </c>
      <c r="P13" s="673" t="s">
        <v>370</v>
      </c>
      <c r="Q13" s="678" t="s">
        <v>371</v>
      </c>
      <c r="R13" s="679" t="s">
        <v>372</v>
      </c>
      <c r="S13" s="45"/>
      <c r="T13" s="45"/>
      <c r="U13" s="45"/>
      <c r="V13" s="45"/>
      <c r="W13" s="45"/>
      <c r="X13" s="45"/>
      <c r="Y13" s="45"/>
      <c r="Z13" s="45"/>
      <c r="AA13" s="45"/>
      <c r="AB13" s="45"/>
      <c r="AC13" s="86"/>
      <c r="AD13" s="680" t="s">
        <v>373</v>
      </c>
      <c r="AE13" s="681"/>
      <c r="AF13" s="682" t="s">
        <v>374</v>
      </c>
      <c r="AG13" s="683" t="s">
        <v>375</v>
      </c>
      <c r="AH13" s="684" t="s">
        <v>376</v>
      </c>
      <c r="AI13" s="683" t="s">
        <v>377</v>
      </c>
      <c r="AJ13" s="685" t="s">
        <v>378</v>
      </c>
      <c r="AK13" s="685" t="s">
        <v>379</v>
      </c>
      <c r="AL13" s="686" t="s">
        <v>380</v>
      </c>
      <c r="AM13" s="687"/>
      <c r="AN13" s="688"/>
      <c r="AO13" s="689" t="s">
        <v>381</v>
      </c>
      <c r="AP13" s="689" t="s">
        <v>382</v>
      </c>
      <c r="AQ13" s="689" t="s">
        <v>383</v>
      </c>
      <c r="AR13" s="689" t="s">
        <v>384</v>
      </c>
      <c r="AS13" s="690" t="s">
        <v>385</v>
      </c>
      <c r="AT13" s="691" t="s">
        <v>386</v>
      </c>
      <c r="AU13" s="689" t="s">
        <v>387</v>
      </c>
      <c r="AV13" s="692" t="s">
        <v>388</v>
      </c>
      <c r="AW13" s="689" t="s">
        <v>389</v>
      </c>
      <c r="AX13" s="693"/>
    </row>
    <row r="14" ht="31.5" customHeight="1">
      <c r="A14" s="694">
        <v>1.0</v>
      </c>
      <c r="B14" s="695" t="str">
        <f>IF('基本情報入力シート'!C54="","",'基本情報入力シート'!C54)</f>
        <v>3310103672</v>
      </c>
      <c r="C14" s="696"/>
      <c r="D14" s="696"/>
      <c r="E14" s="696"/>
      <c r="F14" s="697"/>
      <c r="G14" s="698" t="str">
        <f>IF('基本情報入力シート'!M54="","",'基本情報入力シート'!M54)</f>
        <v>岡山市</v>
      </c>
      <c r="H14" s="698" t="str">
        <f>IF('基本情報入力シート'!R54="","",'基本情報入力シート'!R54)</f>
        <v>岡山県</v>
      </c>
      <c r="I14" s="698" t="str">
        <f>IF('基本情報入力シート'!W54="","",'基本情報入力シート'!W54)</f>
        <v>岡山市</v>
      </c>
      <c r="J14" s="698" t="str">
        <f>IF('基本情報入力シート'!X54="","",'基本情報入力シート'!X54)</f>
        <v>杜の家ファーム</v>
      </c>
      <c r="K14" s="698" t="str">
        <f>IF('基本情報入力シート'!Y54="","",'基本情報入力シート'!Y54)</f>
        <v>就労継続支援Ａ型</v>
      </c>
      <c r="L14" s="699">
        <f>IF('基本情報入力シート'!AB54="","",'基本情報入力シート'!AB54)</f>
        <v>2214073</v>
      </c>
      <c r="M14" s="700" t="s">
        <v>390</v>
      </c>
      <c r="N14" s="701" t="s">
        <v>391</v>
      </c>
      <c r="O14" s="702">
        <f>IFERROR(VLOOKUP(K14,'【参考】数式用'!$A$5:$J$37,MATCH(N14,'【参考】数式用'!$B$4:$J$4,0)+1,0),"")</f>
        <v>0.057</v>
      </c>
      <c r="P14" s="701" t="s">
        <v>391</v>
      </c>
      <c r="Q14" s="702">
        <f>IFERROR(VLOOKUP(K14,'【参考】数式用'!$A$5:$J$37,MATCH(P14,'【参考】数式用'!$B$4:$J$4,0)+1,0),"")</f>
        <v>0.057</v>
      </c>
      <c r="R14" s="703" t="s">
        <v>107</v>
      </c>
      <c r="S14" s="704">
        <v>6.0</v>
      </c>
      <c r="T14" s="190" t="s">
        <v>108</v>
      </c>
      <c r="U14" s="705">
        <v>4.0</v>
      </c>
      <c r="V14" s="190" t="s">
        <v>392</v>
      </c>
      <c r="W14" s="704">
        <v>6.0</v>
      </c>
      <c r="X14" s="190" t="s">
        <v>108</v>
      </c>
      <c r="Y14" s="705">
        <v>5.0</v>
      </c>
      <c r="Z14" s="190" t="s">
        <v>109</v>
      </c>
      <c r="AA14" s="706" t="s">
        <v>120</v>
      </c>
      <c r="AB14" s="707">
        <f t="shared" ref="AB14:AB313" si="2">IF(U14&gt;=1,(W14*12+Y14)-(S14*12+U14)+1,"")</f>
        <v>2</v>
      </c>
      <c r="AC14" s="190" t="s">
        <v>393</v>
      </c>
      <c r="AD14" s="708">
        <f>IFERROR(ROUNDDOWN(ROUND(L14*Q14,0),0)*AB14,"")</f>
        <v>252404</v>
      </c>
      <c r="AE14" s="709">
        <f>IFERROR(ROUNDDOWN(ROUND(L14*(Q14-O14),0),0)*AB14,"")</f>
        <v>0</v>
      </c>
      <c r="AF14" s="710"/>
      <c r="AG14" s="711"/>
      <c r="AH14" s="712" t="s">
        <v>394</v>
      </c>
      <c r="AI14" s="713"/>
      <c r="AJ14" s="714" t="s">
        <v>394</v>
      </c>
      <c r="AK14" s="280"/>
      <c r="AL14" s="715"/>
      <c r="AM14" s="716" t="str">
        <f>IF(AO14="","",IF(OR(Q14&lt;O14,Q15&lt;O15,Q16&lt;O16),"！加算の要件上は問題ありませんが、令和６年３月と比較して４・５月に加算率が下がる計画になっています。",""))</f>
        <v/>
      </c>
      <c r="AN14" s="3"/>
      <c r="AO14" s="717" t="str">
        <f>IF(K14&lt;&gt;"","P列・R列に色付け","")</f>
        <v>P列・R列に色付け</v>
      </c>
      <c r="AP14" s="718" t="str">
        <f>IFERROR(VLOOKUP(K14,'【参考】数式用'!$AH$2:$AI$34,2,FALSE),"")</f>
        <v>就労継続支援Ａ型</v>
      </c>
      <c r="AQ14" s="719" t="str">
        <f>P14&amp;P15&amp;P16</f>
        <v>処遇加算Ⅰ特定加算なしベア加算</v>
      </c>
      <c r="AR14" s="718" t="str">
        <f>IF(AF16&lt;&gt;0,IF(AG16="○","入力済","未入力"),"")</f>
        <v/>
      </c>
      <c r="AS14" s="719" t="str">
        <f>IF(OR(P14="処遇加算Ⅰ",P14="処遇加算Ⅱ"),IF(OR(AH14="○",AH14="令和６年度中に満たす"),"入力済","未入力"),"")</f>
        <v>入力済</v>
      </c>
      <c r="AT14" s="720" t="str">
        <f>IF(P14="処遇加算Ⅲ",IF(AI14="○","入力済","未入力"),"")</f>
        <v/>
      </c>
      <c r="AU14" s="718" t="str">
        <f>IF(P14="処遇加算Ⅰ",IF(OR(AJ14="○",AJ14="令和６年度中に満たす"),"入力済","未入力"),"")</f>
        <v>入力済</v>
      </c>
      <c r="AV14" s="718" t="str">
        <f>IF(OR(P15="特定加算Ⅰ",P15="特定加算Ⅱ"),1,"")</f>
        <v/>
      </c>
      <c r="AW14" s="689" t="str">
        <f>IF(P15="特定加算Ⅰ",IF(AL15="","未入力","入力済"),"")</f>
        <v/>
      </c>
      <c r="AX14" s="689" t="str">
        <f>G14</f>
        <v>岡山市</v>
      </c>
    </row>
    <row r="15" ht="31.5" customHeight="1">
      <c r="A15" s="721"/>
      <c r="B15" s="722"/>
      <c r="C15" s="723"/>
      <c r="D15" s="723"/>
      <c r="E15" s="723"/>
      <c r="F15" s="724"/>
      <c r="G15" s="725"/>
      <c r="H15" s="725"/>
      <c r="I15" s="725"/>
      <c r="J15" s="725"/>
      <c r="K15" s="725"/>
      <c r="L15" s="726"/>
      <c r="M15" s="727" t="s">
        <v>395</v>
      </c>
      <c r="N15" s="728" t="s">
        <v>396</v>
      </c>
      <c r="O15" s="729">
        <f>IFERROR(VLOOKUP(K14,'【参考】数式用'!$A$5:$J$37,MATCH(N15,'【参考】数式用'!$B$4:$J$4,0)+1,0),"")</f>
        <v>0</v>
      </c>
      <c r="P15" s="728" t="s">
        <v>396</v>
      </c>
      <c r="Q15" s="729">
        <f>IFERROR(VLOOKUP(K14,'【参考】数式用'!$A$5:$J$37,MATCH(P15,'【参考】数式用'!$B$4:$J$4,0)+1,0),"")</f>
        <v>0</v>
      </c>
      <c r="R15" s="118" t="s">
        <v>107</v>
      </c>
      <c r="S15" s="730">
        <v>6.0</v>
      </c>
      <c r="T15" s="119" t="s">
        <v>108</v>
      </c>
      <c r="U15" s="731">
        <v>4.0</v>
      </c>
      <c r="V15" s="119" t="s">
        <v>392</v>
      </c>
      <c r="W15" s="730">
        <v>6.0</v>
      </c>
      <c r="X15" s="119" t="s">
        <v>108</v>
      </c>
      <c r="Y15" s="731">
        <v>5.0</v>
      </c>
      <c r="Z15" s="119" t="s">
        <v>109</v>
      </c>
      <c r="AA15" s="732" t="s">
        <v>120</v>
      </c>
      <c r="AB15" s="733">
        <f t="shared" si="2"/>
        <v>2</v>
      </c>
      <c r="AC15" s="119" t="s">
        <v>393</v>
      </c>
      <c r="AD15" s="734">
        <f>IFERROR(ROUNDDOWN(ROUND(L14*Q15,0),0)*AB15,"")</f>
        <v>0</v>
      </c>
      <c r="AE15" s="735">
        <f>IFERROR(ROUNDDOWN(ROUND(L14*(Q15-O15),0),0)*AB15,"")</f>
        <v>0</v>
      </c>
      <c r="AF15" s="736"/>
      <c r="AG15" s="737"/>
      <c r="AH15" s="738"/>
      <c r="AI15" s="739"/>
      <c r="AJ15" s="740"/>
      <c r="AK15" s="741"/>
      <c r="AL15" s="742"/>
      <c r="AM15" s="743" t="str">
        <f>IF(AO14="","",IF(OR(Y14=4,Y15=4,Y16=4),"！算定期間の終わりが令和６年４月になっています。５月に区分を変更する場合は、「基本情報入力シート」で同じ事業所を２行に分けて記入してください。",""))</f>
        <v/>
      </c>
      <c r="AN15" s="744"/>
      <c r="AO15" s="717" t="str">
        <f>IF(K14&lt;&gt;"","P列・R列に色付け","")</f>
        <v>P列・R列に色付け</v>
      </c>
      <c r="AP15" s="10"/>
      <c r="AQ15" s="10"/>
      <c r="AR15" s="10"/>
      <c r="AS15" s="10"/>
      <c r="AT15" s="10"/>
      <c r="AU15" s="10"/>
      <c r="AV15" s="10"/>
      <c r="AW15" s="10"/>
      <c r="AX15" s="689" t="str">
        <f>G14</f>
        <v>岡山市</v>
      </c>
    </row>
    <row r="16" ht="31.5" customHeight="1">
      <c r="A16" s="745"/>
      <c r="B16" s="746"/>
      <c r="C16" s="747"/>
      <c r="D16" s="747"/>
      <c r="E16" s="747"/>
      <c r="F16" s="748"/>
      <c r="G16" s="749"/>
      <c r="H16" s="749"/>
      <c r="I16" s="749"/>
      <c r="J16" s="749"/>
      <c r="K16" s="749"/>
      <c r="L16" s="750"/>
      <c r="M16" s="751" t="s">
        <v>397</v>
      </c>
      <c r="N16" s="752" t="s">
        <v>398</v>
      </c>
      <c r="O16" s="753">
        <f>IFERROR(VLOOKUP(K14,'【参考】数式用'!$A$5:$J$37,MATCH(N16,'【参考】数式用'!$B$4:$J$4,0)+1,0),"")</f>
        <v>0.013</v>
      </c>
      <c r="P16" s="752" t="s">
        <v>398</v>
      </c>
      <c r="Q16" s="753">
        <f>IFERROR(VLOOKUP(K14,'【参考】数式用'!$A$5:$J$37,MATCH(P16,'【参考】数式用'!$B$4:$J$4,0)+1,0),"")</f>
        <v>0.013</v>
      </c>
      <c r="R16" s="754" t="s">
        <v>107</v>
      </c>
      <c r="S16" s="755">
        <v>6.0</v>
      </c>
      <c r="T16" s="756" t="s">
        <v>108</v>
      </c>
      <c r="U16" s="757">
        <v>4.0</v>
      </c>
      <c r="V16" s="756" t="s">
        <v>392</v>
      </c>
      <c r="W16" s="755">
        <v>6.0</v>
      </c>
      <c r="X16" s="756" t="s">
        <v>108</v>
      </c>
      <c r="Y16" s="757">
        <v>5.0</v>
      </c>
      <c r="Z16" s="756" t="s">
        <v>109</v>
      </c>
      <c r="AA16" s="758" t="s">
        <v>120</v>
      </c>
      <c r="AB16" s="759">
        <f t="shared" si="2"/>
        <v>2</v>
      </c>
      <c r="AC16" s="756" t="s">
        <v>393</v>
      </c>
      <c r="AD16" s="760">
        <f>IFERROR(ROUNDDOWN(ROUND(L14*Q16,0),0)*AB16,"")</f>
        <v>57566</v>
      </c>
      <c r="AE16" s="761">
        <f>IFERROR(ROUNDDOWN(ROUND(L14*(Q16-O16),0),0)*AB16,"")</f>
        <v>0</v>
      </c>
      <c r="AF16" s="762">
        <f>IF(AND(N16="ベア加算なし",P16="ベア加算"),AD16,0)</f>
        <v>0</v>
      </c>
      <c r="AG16" s="763"/>
      <c r="AH16" s="764"/>
      <c r="AI16" s="765"/>
      <c r="AJ16" s="766"/>
      <c r="AK16" s="767"/>
      <c r="AL16" s="768"/>
      <c r="AM16" s="769"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N16" s="3"/>
      <c r="AO16" s="770" t="str">
        <f>IF(K14&lt;&gt;"","P列・R列に色付け","")</f>
        <v>P列・R列に色付け</v>
      </c>
      <c r="AP16" s="771"/>
      <c r="AQ16" s="771"/>
      <c r="AR16" s="10"/>
      <c r="AS16" s="10"/>
      <c r="AT16" s="10"/>
      <c r="AU16" s="10"/>
      <c r="AV16" s="10"/>
      <c r="AW16" s="772"/>
      <c r="AX16" s="689" t="str">
        <f>G14</f>
        <v>岡山市</v>
      </c>
    </row>
    <row r="17" ht="31.5" customHeight="1">
      <c r="A17" s="773">
        <v>2.0</v>
      </c>
      <c r="B17" s="774" t="str">
        <f>IF('基本情報入力シート'!C55="","",'基本情報入力シート'!C55)</f>
        <v>3350100545</v>
      </c>
      <c r="C17" s="696"/>
      <c r="D17" s="696"/>
      <c r="E17" s="696"/>
      <c r="F17" s="697"/>
      <c r="G17" s="698" t="str">
        <f>IF('基本情報入力シート'!M55="","",'基本情報入力シート'!M55)</f>
        <v>岡山市</v>
      </c>
      <c r="H17" s="698" t="str">
        <f>IF('基本情報入力シート'!R55="","",'基本情報入力シート'!R55)</f>
        <v>岡山県</v>
      </c>
      <c r="I17" s="698" t="str">
        <f>IF('基本情報入力シート'!W55="","",'基本情報入力シート'!W55)</f>
        <v>岡山市</v>
      </c>
      <c r="J17" s="698" t="str">
        <f>IF('基本情報入力シート'!X55="","",'基本情報入力シート'!X55)</f>
        <v>りゅうそう放課後ラボ</v>
      </c>
      <c r="K17" s="698" t="str">
        <f>IF('基本情報入力シート'!Y55="","",'基本情報入力シート'!Y55)</f>
        <v>放課後等デイサービス</v>
      </c>
      <c r="L17" s="699">
        <f>IF('基本情報入力シート'!AB55="","",'基本情報入力シート'!AB55)</f>
        <v>1526403</v>
      </c>
      <c r="M17" s="775" t="s">
        <v>390</v>
      </c>
      <c r="N17" s="701" t="s">
        <v>399</v>
      </c>
      <c r="O17" s="702">
        <f>IFERROR(VLOOKUP(K17,'【参考】数式用'!$A$5:$J$37,MATCH(N17,'【参考】数式用'!$B$4:$J$4,0)+1,0),"")</f>
        <v>0.034</v>
      </c>
      <c r="P17" s="776" t="s">
        <v>399</v>
      </c>
      <c r="Q17" s="702">
        <f>IFERROR(VLOOKUP(K17,'【参考】数式用'!$A$5:$J$37,MATCH(P17,'【参考】数式用'!$B$4:$J$4,0)+1,0),"")</f>
        <v>0.034</v>
      </c>
      <c r="R17" s="777" t="s">
        <v>107</v>
      </c>
      <c r="S17" s="778">
        <v>6.0</v>
      </c>
      <c r="T17" s="200" t="s">
        <v>108</v>
      </c>
      <c r="U17" s="779">
        <v>4.0</v>
      </c>
      <c r="V17" s="200" t="s">
        <v>392</v>
      </c>
      <c r="W17" s="778">
        <v>6.0</v>
      </c>
      <c r="X17" s="200" t="s">
        <v>108</v>
      </c>
      <c r="Y17" s="779">
        <v>5.0</v>
      </c>
      <c r="Z17" s="200" t="s">
        <v>109</v>
      </c>
      <c r="AA17" s="780" t="s">
        <v>120</v>
      </c>
      <c r="AB17" s="781">
        <f t="shared" si="2"/>
        <v>2</v>
      </c>
      <c r="AC17" s="200" t="s">
        <v>393</v>
      </c>
      <c r="AD17" s="708">
        <f>IFERROR(ROUNDDOWN(ROUND(L17*Q17,0),0)*AB17,"")</f>
        <v>103796</v>
      </c>
      <c r="AE17" s="709">
        <f>IFERROR(ROUNDDOWN(ROUND(L17*(Q17-O17),0),0)*AB17,"")</f>
        <v>0</v>
      </c>
      <c r="AF17" s="710"/>
      <c r="AG17" s="782"/>
      <c r="AH17" s="783" t="s">
        <v>394</v>
      </c>
      <c r="AI17" s="784"/>
      <c r="AJ17" s="785" t="s">
        <v>394</v>
      </c>
      <c r="AK17" s="280"/>
      <c r="AL17" s="786"/>
      <c r="AM17" s="716" t="str">
        <f>IF(AO17="","",IF(Q17&lt;O17,"！加算の要件上は問題ありませんが、令和６年３月と比較して４・５月に加算率が下がる計画になっています。",""))</f>
        <v/>
      </c>
      <c r="AN17" s="3"/>
      <c r="AO17" s="717" t="str">
        <f>IF(K17&lt;&gt;"","P列・R列に色付け","")</f>
        <v>P列・R列に色付け</v>
      </c>
      <c r="AP17" s="718" t="str">
        <f>IFERROR(VLOOKUP(K17,'【参考】数式用'!$AH$2:$AI$34,2,FALSE),"")</f>
        <v>放課後等デイサービス</v>
      </c>
      <c r="AQ17" s="720" t="str">
        <f>P17&amp;P18&amp;P19</f>
        <v>処遇加算Ⅲ特定加算なしベア加算</v>
      </c>
      <c r="AR17" s="718" t="str">
        <f>IF(AF19&lt;&gt;0,IF(AG19="○","入力済","未入力"),"")</f>
        <v/>
      </c>
      <c r="AS17" s="719" t="str">
        <f>IF(OR(P17="処遇加算Ⅰ",P17="処遇加算Ⅱ"),IF(OR(AH17="○",AH17="令和６年度中に満たす"),"入力済","未入力"),"")</f>
        <v/>
      </c>
      <c r="AT17" s="720" t="str">
        <f>IF(P17="処遇加算Ⅲ",IF(AI17="○","入力済","未入力"),"")</f>
        <v>未入力</v>
      </c>
      <c r="AU17" s="718" t="str">
        <f>IF(P17="処遇加算Ⅰ",IF(OR(AJ17="○",AJ17="令和６年度中に満たす"),"入力済","未入力"),"")</f>
        <v/>
      </c>
      <c r="AV17" s="718" t="str">
        <f>IF(OR(P18="特定加算Ⅰ",P18="特定加算Ⅱ"),1,"")</f>
        <v/>
      </c>
      <c r="AW17" s="689" t="str">
        <f>IF(P18="特定加算Ⅰ",IF(AL18="","未入力","入力済"),"")</f>
        <v/>
      </c>
      <c r="AX17" s="689" t="str">
        <f>G17</f>
        <v>岡山市</v>
      </c>
    </row>
    <row r="18" ht="31.5" customHeight="1">
      <c r="A18" s="787"/>
      <c r="B18" s="723"/>
      <c r="C18" s="723"/>
      <c r="D18" s="723"/>
      <c r="E18" s="723"/>
      <c r="F18" s="724"/>
      <c r="G18" s="725"/>
      <c r="H18" s="725"/>
      <c r="I18" s="725"/>
      <c r="J18" s="725"/>
      <c r="K18" s="725"/>
      <c r="L18" s="726"/>
      <c r="M18" s="727" t="s">
        <v>395</v>
      </c>
      <c r="N18" s="728" t="s">
        <v>396</v>
      </c>
      <c r="O18" s="729">
        <f>IFERROR(VLOOKUP(K17,'【参考】数式用'!$A$5:$J$37,MATCH(N18,'【参考】数式用'!$B$4:$J$4,0)+1,0),"")</f>
        <v>0</v>
      </c>
      <c r="P18" s="728" t="s">
        <v>396</v>
      </c>
      <c r="Q18" s="729">
        <f>IFERROR(VLOOKUP(K17,'【参考】数式用'!$A$5:$J$37,MATCH(P18,'【参考】数式用'!$B$4:$J$4,0)+1,0),"")</f>
        <v>0</v>
      </c>
      <c r="R18" s="118" t="s">
        <v>107</v>
      </c>
      <c r="S18" s="730">
        <v>6.0</v>
      </c>
      <c r="T18" s="119" t="s">
        <v>108</v>
      </c>
      <c r="U18" s="731">
        <v>4.0</v>
      </c>
      <c r="V18" s="119" t="s">
        <v>392</v>
      </c>
      <c r="W18" s="730">
        <v>6.0</v>
      </c>
      <c r="X18" s="119" t="s">
        <v>108</v>
      </c>
      <c r="Y18" s="731">
        <v>5.0</v>
      </c>
      <c r="Z18" s="119" t="s">
        <v>109</v>
      </c>
      <c r="AA18" s="732" t="s">
        <v>120</v>
      </c>
      <c r="AB18" s="733">
        <f t="shared" si="2"/>
        <v>2</v>
      </c>
      <c r="AC18" s="119" t="s">
        <v>393</v>
      </c>
      <c r="AD18" s="734">
        <f>IFERROR(ROUNDDOWN(ROUND(L17*Q18,0),0)*AB18,"")</f>
        <v>0</v>
      </c>
      <c r="AE18" s="735">
        <f>IFERROR(ROUNDDOWN(ROUND(L17*(Q18-O18),0),0)*AB18,"")</f>
        <v>0</v>
      </c>
      <c r="AF18" s="736"/>
      <c r="AG18" s="737"/>
      <c r="AH18" s="738"/>
      <c r="AI18" s="739"/>
      <c r="AJ18" s="740"/>
      <c r="AK18" s="741"/>
      <c r="AL18" s="742"/>
      <c r="AM18" s="743" t="str">
        <f>IF(AO17="","",IF(OR(Y17=4,Y18=4,Y19=4),"！加算の要件上は問題ありませんが、算定期間の終わりが令和６年５月になっていません。区分変更の場合は、「基本情報入力シート」で同じ事業所を２行に分けて記入してください。",""))</f>
        <v/>
      </c>
      <c r="AN18" s="744"/>
      <c r="AO18" s="717" t="str">
        <f>IF(K17&lt;&gt;"","P列・R列に色付け","")</f>
        <v>P列・R列に色付け</v>
      </c>
      <c r="AP18" s="10"/>
      <c r="AQ18" s="10"/>
      <c r="AR18" s="10"/>
      <c r="AS18" s="10"/>
      <c r="AT18" s="10"/>
      <c r="AU18" s="10"/>
      <c r="AV18" s="10"/>
      <c r="AW18" s="10"/>
      <c r="AX18" s="689" t="str">
        <f>G17</f>
        <v>岡山市</v>
      </c>
    </row>
    <row r="19" ht="31.5" customHeight="1">
      <c r="A19" s="788"/>
      <c r="B19" s="747"/>
      <c r="C19" s="747"/>
      <c r="D19" s="747"/>
      <c r="E19" s="747"/>
      <c r="F19" s="748"/>
      <c r="G19" s="749"/>
      <c r="H19" s="749"/>
      <c r="I19" s="749"/>
      <c r="J19" s="749"/>
      <c r="K19" s="749"/>
      <c r="L19" s="750"/>
      <c r="M19" s="751" t="s">
        <v>397</v>
      </c>
      <c r="N19" s="752" t="s">
        <v>398</v>
      </c>
      <c r="O19" s="753">
        <f>IFERROR(VLOOKUP(K17,'【参考】数式用'!$A$5:$J$37,MATCH(N19,'【参考】数式用'!$B$4:$J$4,0)+1,0),"")</f>
        <v>0.02</v>
      </c>
      <c r="P19" s="752" t="s">
        <v>398</v>
      </c>
      <c r="Q19" s="753">
        <f>IFERROR(VLOOKUP(K17,'【参考】数式用'!$A$5:$J$37,MATCH(P19,'【参考】数式用'!$B$4:$J$4,0)+1,0),"")</f>
        <v>0.02</v>
      </c>
      <c r="R19" s="754" t="s">
        <v>107</v>
      </c>
      <c r="S19" s="755">
        <v>6.0</v>
      </c>
      <c r="T19" s="756" t="s">
        <v>108</v>
      </c>
      <c r="U19" s="757">
        <v>4.0</v>
      </c>
      <c r="V19" s="756" t="s">
        <v>392</v>
      </c>
      <c r="W19" s="755">
        <v>6.0</v>
      </c>
      <c r="X19" s="756" t="s">
        <v>108</v>
      </c>
      <c r="Y19" s="757">
        <v>5.0</v>
      </c>
      <c r="Z19" s="756" t="s">
        <v>109</v>
      </c>
      <c r="AA19" s="758" t="s">
        <v>120</v>
      </c>
      <c r="AB19" s="759">
        <f t="shared" si="2"/>
        <v>2</v>
      </c>
      <c r="AC19" s="756" t="s">
        <v>393</v>
      </c>
      <c r="AD19" s="760">
        <f>IFERROR(ROUNDDOWN(ROUND(L17*Q19,0),0)*AB19,"")</f>
        <v>61056</v>
      </c>
      <c r="AE19" s="761">
        <f>IFERROR(ROUNDDOWN(ROUND(L17*(Q19-O19),0),0)*AB19,"")</f>
        <v>0</v>
      </c>
      <c r="AF19" s="762">
        <f>IF(AND(N19="ベア加算なし",P19="ベア加算"),AD19,0)</f>
        <v>0</v>
      </c>
      <c r="AG19" s="763"/>
      <c r="AH19" s="764"/>
      <c r="AI19" s="765"/>
      <c r="AJ19" s="766"/>
      <c r="AK19" s="767"/>
      <c r="AL19" s="768"/>
      <c r="AM19" s="769" t="str">
        <f>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！記入が必要な欄（緑色、水色、黄色のセル）に空欄があります。空欄を埋めてください。</v>
      </c>
      <c r="AN19" s="3"/>
      <c r="AO19" s="770" t="str">
        <f>IF(K17&lt;&gt;"","P列・R列に色付け","")</f>
        <v>P列・R列に色付け</v>
      </c>
      <c r="AP19" s="771"/>
      <c r="AQ19" s="771"/>
      <c r="AR19" s="10"/>
      <c r="AS19" s="10"/>
      <c r="AT19" s="10"/>
      <c r="AU19" s="10"/>
      <c r="AV19" s="10"/>
      <c r="AW19" s="772"/>
      <c r="AX19" s="689" t="str">
        <f>G17</f>
        <v>岡山市</v>
      </c>
    </row>
    <row r="20" ht="31.5" customHeight="1">
      <c r="A20" s="789">
        <v>3.0</v>
      </c>
      <c r="B20" s="790" t="str">
        <f>IF('基本情報入力シート'!C56="","",'基本情報入力シート'!C56)</f>
        <v>3310104439</v>
      </c>
      <c r="C20" s="791"/>
      <c r="D20" s="791"/>
      <c r="E20" s="791"/>
      <c r="F20" s="791"/>
      <c r="G20" s="792" t="str">
        <f>IF('基本情報入力シート'!M56="","",'基本情報入力シート'!M56)</f>
        <v>岡山市</v>
      </c>
      <c r="H20" s="792" t="str">
        <f>IF('基本情報入力シート'!R56="","",'基本情報入力シート'!R56)</f>
        <v>岡山県</v>
      </c>
      <c r="I20" s="792" t="str">
        <f>IF('基本情報入力シート'!W56="","",'基本情報入力シート'!W56)</f>
        <v>岡山市</v>
      </c>
      <c r="J20" s="792" t="str">
        <f>IF('基本情報入力シート'!X56="","",'基本情報入力シート'!X56)</f>
        <v>晴れの国</v>
      </c>
      <c r="K20" s="792" t="str">
        <f>IF('基本情報入力シート'!Y56="","",'基本情報入力シート'!Y56)</f>
        <v>就労継続支援Ｂ型</v>
      </c>
      <c r="L20" s="793">
        <f>IF('基本情報入力シート'!AB56="","",'基本情報入力シート'!AB56)</f>
        <v>1537821</v>
      </c>
      <c r="M20" s="700" t="s">
        <v>390</v>
      </c>
      <c r="N20" s="701" t="s">
        <v>391</v>
      </c>
      <c r="O20" s="702">
        <f>IFERROR(VLOOKUP(K20,'【参考】数式用'!$A$5:$J$37,MATCH(N20,'【参考】数式用'!$B$4:$J$4,0)+1,0),"")</f>
        <v>0.054</v>
      </c>
      <c r="P20" s="701" t="s">
        <v>391</v>
      </c>
      <c r="Q20" s="702">
        <f>IFERROR(VLOOKUP(K20,'【参考】数式用'!$A$5:$J$37,MATCH(P20,'【参考】数式用'!$B$4:$J$4,0)+1,0),"")</f>
        <v>0.054</v>
      </c>
      <c r="R20" s="703" t="s">
        <v>107</v>
      </c>
      <c r="S20" s="704">
        <v>6.0</v>
      </c>
      <c r="T20" s="190" t="s">
        <v>108</v>
      </c>
      <c r="U20" s="705">
        <v>4.0</v>
      </c>
      <c r="V20" s="190" t="s">
        <v>392</v>
      </c>
      <c r="W20" s="704">
        <v>6.0</v>
      </c>
      <c r="X20" s="190" t="s">
        <v>108</v>
      </c>
      <c r="Y20" s="705">
        <v>5.0</v>
      </c>
      <c r="Z20" s="190" t="s">
        <v>109</v>
      </c>
      <c r="AA20" s="706" t="s">
        <v>120</v>
      </c>
      <c r="AB20" s="707">
        <f t="shared" si="2"/>
        <v>2</v>
      </c>
      <c r="AC20" s="190" t="s">
        <v>393</v>
      </c>
      <c r="AD20" s="708">
        <f>IFERROR(ROUNDDOWN(ROUND(L20*Q20,0),0)*AB20,"")</f>
        <v>166084</v>
      </c>
      <c r="AE20" s="709">
        <f>IFERROR(ROUNDDOWN(ROUND(L20*(Q20-O20),0),0)*AB20,"")</f>
        <v>0</v>
      </c>
      <c r="AF20" s="710"/>
      <c r="AG20" s="782"/>
      <c r="AH20" s="783" t="s">
        <v>394</v>
      </c>
      <c r="AI20" s="794"/>
      <c r="AJ20" s="714" t="s">
        <v>394</v>
      </c>
      <c r="AK20" s="280"/>
      <c r="AL20" s="715"/>
      <c r="AM20" s="716" t="str">
        <f>IF(AO20="","",IF(Q20&lt;O20,"！加算の要件上は問題ありませんが、令和６年３月と比較して４・５月に加算率が下がる計画になっています。",""))</f>
        <v/>
      </c>
      <c r="AN20" s="3"/>
      <c r="AO20" s="717" t="str">
        <f>IF(K20&lt;&gt;"","P列・R列に色付け","")</f>
        <v>P列・R列に色付け</v>
      </c>
      <c r="AP20" s="718" t="str">
        <f>IFERROR(VLOOKUP(K20,'【参考】数式用'!$AH$2:$AI$34,2,FALSE),"")</f>
        <v>就労継続支援Ｂ型</v>
      </c>
      <c r="AQ20" s="720" t="str">
        <f>P20&amp;P21&amp;P22</f>
        <v>処遇加算Ⅰ特定加算なしベア加算</v>
      </c>
      <c r="AR20" s="718" t="str">
        <f>IF(AF22&lt;&gt;0,IF(AG22="○","入力済","未入力"),"")</f>
        <v/>
      </c>
      <c r="AS20" s="719" t="str">
        <f>IF(OR(P20="処遇加算Ⅰ",P20="処遇加算Ⅱ"),IF(OR(AH20="○",AH20="令和６年度中に満たす"),"入力済","未入力"),"")</f>
        <v>入力済</v>
      </c>
      <c r="AT20" s="720" t="str">
        <f>IF(P20="処遇加算Ⅲ",IF(AI20="○","入力済","未入力"),"")</f>
        <v/>
      </c>
      <c r="AU20" s="718" t="str">
        <f>IF(P20="処遇加算Ⅰ",IF(OR(AJ20="○",AJ20="令和６年度中に満たす"),"入力済","未入力"),"")</f>
        <v>入力済</v>
      </c>
      <c r="AV20" s="718" t="str">
        <f>IF(OR(P21="特定加算Ⅰ",P21="特定加算Ⅱ"),1,"")</f>
        <v/>
      </c>
      <c r="AW20" s="689" t="str">
        <f>IF(P21="特定加算Ⅰ",IF(AL21="","未入力","入力済"),"")</f>
        <v/>
      </c>
      <c r="AX20" s="689" t="str">
        <f>G20</f>
        <v>岡山市</v>
      </c>
    </row>
    <row r="21" ht="31.5" customHeight="1">
      <c r="A21" s="787"/>
      <c r="B21" s="795"/>
      <c r="C21" s="795"/>
      <c r="D21" s="795"/>
      <c r="E21" s="795"/>
      <c r="F21" s="795"/>
      <c r="G21" s="796"/>
      <c r="H21" s="796"/>
      <c r="I21" s="796"/>
      <c r="J21" s="796"/>
      <c r="K21" s="796"/>
      <c r="L21" s="797"/>
      <c r="M21" s="727" t="s">
        <v>395</v>
      </c>
      <c r="N21" s="728" t="s">
        <v>396</v>
      </c>
      <c r="O21" s="729">
        <f>IFERROR(VLOOKUP(K20,'【参考】数式用'!$A$5:$J$37,MATCH(N21,'【参考】数式用'!$B$4:$J$4,0)+1,0),"")</f>
        <v>0</v>
      </c>
      <c r="P21" s="728" t="s">
        <v>396</v>
      </c>
      <c r="Q21" s="729">
        <f>IFERROR(VLOOKUP(K20,'【参考】数式用'!$A$5:$J$37,MATCH(P21,'【参考】数式用'!$B$4:$J$4,0)+1,0),"")</f>
        <v>0</v>
      </c>
      <c r="R21" s="118" t="s">
        <v>107</v>
      </c>
      <c r="S21" s="730">
        <v>6.0</v>
      </c>
      <c r="T21" s="119" t="s">
        <v>108</v>
      </c>
      <c r="U21" s="731">
        <v>4.0</v>
      </c>
      <c r="V21" s="119" t="s">
        <v>392</v>
      </c>
      <c r="W21" s="730">
        <v>6.0</v>
      </c>
      <c r="X21" s="119" t="s">
        <v>108</v>
      </c>
      <c r="Y21" s="731">
        <v>5.0</v>
      </c>
      <c r="Z21" s="119" t="s">
        <v>109</v>
      </c>
      <c r="AA21" s="732" t="s">
        <v>120</v>
      </c>
      <c r="AB21" s="733">
        <f t="shared" si="2"/>
        <v>2</v>
      </c>
      <c r="AC21" s="119" t="s">
        <v>393</v>
      </c>
      <c r="AD21" s="734">
        <f>IFERROR(ROUNDDOWN(ROUND(L20*Q21,0),0)*AB21,"")</f>
        <v>0</v>
      </c>
      <c r="AE21" s="735">
        <f>IFERROR(ROUNDDOWN(ROUND(L20*(Q21-O21),0),0)*AB21,"")</f>
        <v>0</v>
      </c>
      <c r="AF21" s="736"/>
      <c r="AG21" s="737"/>
      <c r="AH21" s="738"/>
      <c r="AI21" s="739"/>
      <c r="AJ21" s="740"/>
      <c r="AK21" s="741"/>
      <c r="AL21" s="742"/>
      <c r="AM21" s="743" t="str">
        <f>IF(AO20="","",IF(OR(Y20=4,Y21=4,Y22=4),"！加算の要件上は問題ありませんが、算定期間の終わりが令和６年５月になっていません。区分変更の場合は、「基本情報入力シート」で同じ事業所を２行に分けて記入してください。",""))</f>
        <v/>
      </c>
      <c r="AN21" s="744"/>
      <c r="AO21" s="717" t="str">
        <f>IF(K20&lt;&gt;"","P列・R列に色付け","")</f>
        <v>P列・R列に色付け</v>
      </c>
      <c r="AP21" s="10"/>
      <c r="AQ21" s="10"/>
      <c r="AR21" s="10"/>
      <c r="AS21" s="10"/>
      <c r="AT21" s="10"/>
      <c r="AU21" s="10"/>
      <c r="AV21" s="10"/>
      <c r="AW21" s="10"/>
      <c r="AX21" s="689" t="str">
        <f>G20</f>
        <v>岡山市</v>
      </c>
    </row>
    <row r="22" ht="31.5" customHeight="1">
      <c r="A22" s="798"/>
      <c r="B22" s="799"/>
      <c r="C22" s="799"/>
      <c r="D22" s="799"/>
      <c r="E22" s="799"/>
      <c r="F22" s="799"/>
      <c r="G22" s="800"/>
      <c r="H22" s="800"/>
      <c r="I22" s="800"/>
      <c r="J22" s="800"/>
      <c r="K22" s="800"/>
      <c r="L22" s="801"/>
      <c r="M22" s="751" t="s">
        <v>397</v>
      </c>
      <c r="N22" s="752" t="s">
        <v>398</v>
      </c>
      <c r="O22" s="753">
        <f>IFERROR(VLOOKUP(K20,'【参考】数式用'!$A$5:$J$37,MATCH(N22,'【参考】数式用'!$B$4:$J$4,0)+1,0),"")</f>
        <v>0.013</v>
      </c>
      <c r="P22" s="752" t="s">
        <v>398</v>
      </c>
      <c r="Q22" s="753">
        <f>IFERROR(VLOOKUP(K20,'【参考】数式用'!$A$5:$J$37,MATCH(P22,'【参考】数式用'!$B$4:$J$4,0)+1,0),"")</f>
        <v>0.013</v>
      </c>
      <c r="R22" s="754" t="s">
        <v>107</v>
      </c>
      <c r="S22" s="755">
        <v>6.0</v>
      </c>
      <c r="T22" s="756" t="s">
        <v>108</v>
      </c>
      <c r="U22" s="757">
        <v>4.0</v>
      </c>
      <c r="V22" s="756" t="s">
        <v>392</v>
      </c>
      <c r="W22" s="755">
        <v>6.0</v>
      </c>
      <c r="X22" s="756" t="s">
        <v>108</v>
      </c>
      <c r="Y22" s="757">
        <v>5.0</v>
      </c>
      <c r="Z22" s="756" t="s">
        <v>109</v>
      </c>
      <c r="AA22" s="758" t="s">
        <v>120</v>
      </c>
      <c r="AB22" s="759">
        <f t="shared" si="2"/>
        <v>2</v>
      </c>
      <c r="AC22" s="756" t="s">
        <v>393</v>
      </c>
      <c r="AD22" s="760">
        <f>IFERROR(ROUNDDOWN(ROUND(L20*Q22,0),0)*AB22,"")</f>
        <v>39984</v>
      </c>
      <c r="AE22" s="761">
        <f>IFERROR(ROUNDDOWN(ROUND(L20*(Q22-O22),0),0)*AB22,"")</f>
        <v>0</v>
      </c>
      <c r="AF22" s="762">
        <f>IF(AND(N22="ベア加算なし",P22="ベア加算"),AD22,0)</f>
        <v>0</v>
      </c>
      <c r="AG22" s="802"/>
      <c r="AH22" s="764"/>
      <c r="AI22" s="765"/>
      <c r="AJ22" s="766"/>
      <c r="AK22" s="767"/>
      <c r="AL22" s="768"/>
      <c r="AM22" s="769" t="str">
        <f>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N22" s="3"/>
      <c r="AO22" s="770" t="str">
        <f>IF(K20&lt;&gt;"","P列・R列に色付け","")</f>
        <v>P列・R列に色付け</v>
      </c>
      <c r="AP22" s="771"/>
      <c r="AQ22" s="771"/>
      <c r="AR22" s="10"/>
      <c r="AS22" s="10"/>
      <c r="AT22" s="10"/>
      <c r="AU22" s="10"/>
      <c r="AV22" s="10"/>
      <c r="AW22" s="772"/>
      <c r="AX22" s="689" t="str">
        <f>G20</f>
        <v>岡山市</v>
      </c>
    </row>
    <row r="23" ht="31.5" customHeight="1">
      <c r="A23" s="773">
        <v>4.0</v>
      </c>
      <c r="B23" s="803" t="str">
        <f>IF('基本情報入力シート'!C57="","",'基本情報入力シート'!C57)</f>
        <v/>
      </c>
      <c r="C23" s="803"/>
      <c r="D23" s="803"/>
      <c r="E23" s="803"/>
      <c r="F23" s="803"/>
      <c r="G23" s="804" t="str">
        <f>IF('基本情報入力シート'!M57="","",'基本情報入力シート'!M57)</f>
        <v/>
      </c>
      <c r="H23" s="804" t="str">
        <f>IF('基本情報入力シート'!R57="","",'基本情報入力シート'!R57)</f>
        <v/>
      </c>
      <c r="I23" s="804" t="str">
        <f>IF('基本情報入力シート'!W57="","",'基本情報入力シート'!W57)</f>
        <v/>
      </c>
      <c r="J23" s="804" t="str">
        <f>IF('基本情報入力シート'!X57="","",'基本情報入力シート'!X57)</f>
        <v/>
      </c>
      <c r="K23" s="804" t="str">
        <f>IF('基本情報入力シート'!Y57="","",'基本情報入力シート'!Y57)</f>
        <v/>
      </c>
      <c r="L23" s="805" t="str">
        <f>IF('基本情報入力シート'!AB57="","",'基本情報入力シート'!AB57)</f>
        <v/>
      </c>
      <c r="M23" s="700" t="s">
        <v>390</v>
      </c>
      <c r="N23" s="701"/>
      <c r="O23" s="702" t="str">
        <f>IFERROR(VLOOKUP(K23,'【参考】数式用'!$A$5:$J$37,MATCH(N23,'【参考】数式用'!$B$4:$J$4,0)+1,0),"")</f>
        <v/>
      </c>
      <c r="P23" s="701"/>
      <c r="Q23" s="702" t="str">
        <f>IFERROR(VLOOKUP(K23,'【参考】数式用'!$A$5:$J$37,MATCH(P23,'【参考】数式用'!$B$4:$J$4,0)+1,0),"")</f>
        <v/>
      </c>
      <c r="R23" s="703" t="s">
        <v>107</v>
      </c>
      <c r="S23" s="704">
        <v>6.0</v>
      </c>
      <c r="T23" s="190" t="s">
        <v>108</v>
      </c>
      <c r="U23" s="705">
        <v>4.0</v>
      </c>
      <c r="V23" s="190" t="s">
        <v>392</v>
      </c>
      <c r="W23" s="704">
        <v>6.0</v>
      </c>
      <c r="X23" s="190" t="s">
        <v>108</v>
      </c>
      <c r="Y23" s="705">
        <v>5.0</v>
      </c>
      <c r="Z23" s="190" t="s">
        <v>109</v>
      </c>
      <c r="AA23" s="706" t="s">
        <v>120</v>
      </c>
      <c r="AB23" s="707">
        <f t="shared" si="2"/>
        <v>2</v>
      </c>
      <c r="AC23" s="190" t="s">
        <v>393</v>
      </c>
      <c r="AD23" s="708">
        <f>IFERROR(ROUNDDOWN(ROUND(L23*Q23,0),0)*AB23,"")</f>
        <v>0</v>
      </c>
      <c r="AE23" s="709">
        <f>IFERROR(ROUNDDOWN(ROUND(L23*(Q23-O23),0),0)*AB23,"")</f>
        <v>0</v>
      </c>
      <c r="AF23" s="710"/>
      <c r="AG23" s="782"/>
      <c r="AH23" s="783"/>
      <c r="AI23" s="794"/>
      <c r="AJ23" s="714"/>
      <c r="AK23" s="280"/>
      <c r="AL23" s="715"/>
      <c r="AM23" s="716" t="str">
        <f>IF(AO23="","",IF(Q23&lt;O23,"！加算の要件上は問題ありませんが、令和６年３月と比較して４・５月に加算率が下がる計画になっています。",""))</f>
        <v/>
      </c>
      <c r="AN23" s="3"/>
      <c r="AO23" s="717" t="str">
        <f>IF(K23&lt;&gt;"","P列・R列に色付け","")</f>
        <v/>
      </c>
      <c r="AP23" s="718" t="str">
        <f>IFERROR(VLOOKUP(K23,'【参考】数式用'!$AH$2:$AI$34,2,FALSE),"")</f>
        <v/>
      </c>
      <c r="AQ23" s="720" t="str">
        <f>P23&amp;P24&amp;P25</f>
        <v/>
      </c>
      <c r="AR23" s="718" t="str">
        <f>IF(AF25&lt;&gt;0,IF(AG25="○","入力済","未入力"),"")</f>
        <v/>
      </c>
      <c r="AS23" s="719" t="str">
        <f>IF(OR(P23="処遇加算Ⅰ",P23="処遇加算Ⅱ"),IF(OR(AH23="○",AH23="令和６年度中に満たす"),"入力済","未入力"),"")</f>
        <v/>
      </c>
      <c r="AT23" s="720" t="str">
        <f>IF(P23="処遇加算Ⅲ",IF(AI23="○","入力済","未入力"),"")</f>
        <v/>
      </c>
      <c r="AU23" s="718" t="str">
        <f>IF(P23="処遇加算Ⅰ",IF(OR(AJ23="○",AJ23="令和６年度中に満たす"),"入力済","未入力"),"")</f>
        <v/>
      </c>
      <c r="AV23" s="718" t="str">
        <f>IF(OR(P24="特定加算Ⅰ",P24="特定加算Ⅱ"),1,"")</f>
        <v/>
      </c>
      <c r="AW23" s="689" t="str">
        <f>IF(P24="特定加算Ⅰ",IF(AL24="","未入力","入力済"),"")</f>
        <v/>
      </c>
      <c r="AX23" s="689" t="str">
        <f>G23</f>
        <v/>
      </c>
    </row>
    <row r="24" ht="31.5" customHeight="1">
      <c r="A24" s="787"/>
      <c r="B24" s="795"/>
      <c r="C24" s="795"/>
      <c r="D24" s="795"/>
      <c r="E24" s="795"/>
      <c r="F24" s="795"/>
      <c r="G24" s="796"/>
      <c r="H24" s="796"/>
      <c r="I24" s="796"/>
      <c r="J24" s="796"/>
      <c r="K24" s="796"/>
      <c r="L24" s="797"/>
      <c r="M24" s="727" t="s">
        <v>395</v>
      </c>
      <c r="N24" s="728"/>
      <c r="O24" s="729" t="str">
        <f>IFERROR(VLOOKUP(K23,'【参考】数式用'!$A$5:$J$37,MATCH(N24,'【参考】数式用'!$B$4:$J$4,0)+1,0),"")</f>
        <v/>
      </c>
      <c r="P24" s="728"/>
      <c r="Q24" s="729" t="str">
        <f>IFERROR(VLOOKUP(K23,'【参考】数式用'!$A$5:$J$37,MATCH(P24,'【参考】数式用'!$B$4:$J$4,0)+1,0),"")</f>
        <v/>
      </c>
      <c r="R24" s="118" t="s">
        <v>107</v>
      </c>
      <c r="S24" s="730">
        <v>6.0</v>
      </c>
      <c r="T24" s="119" t="s">
        <v>108</v>
      </c>
      <c r="U24" s="731">
        <v>4.0</v>
      </c>
      <c r="V24" s="119" t="s">
        <v>392</v>
      </c>
      <c r="W24" s="730">
        <v>6.0</v>
      </c>
      <c r="X24" s="119" t="s">
        <v>108</v>
      </c>
      <c r="Y24" s="731">
        <v>5.0</v>
      </c>
      <c r="Z24" s="119" t="s">
        <v>109</v>
      </c>
      <c r="AA24" s="732" t="s">
        <v>120</v>
      </c>
      <c r="AB24" s="733">
        <f t="shared" si="2"/>
        <v>2</v>
      </c>
      <c r="AC24" s="119" t="s">
        <v>393</v>
      </c>
      <c r="AD24" s="734">
        <f>IFERROR(ROUNDDOWN(ROUND(L23*Q24,0),0)*AB24,"")</f>
        <v>0</v>
      </c>
      <c r="AE24" s="735">
        <f>IFERROR(ROUNDDOWN(ROUND(L23*(Q24-O24),0),0)*AB24,"")</f>
        <v>0</v>
      </c>
      <c r="AF24" s="736"/>
      <c r="AG24" s="737"/>
      <c r="AH24" s="738"/>
      <c r="AI24" s="739"/>
      <c r="AJ24" s="740"/>
      <c r="AK24" s="741"/>
      <c r="AL24" s="742"/>
      <c r="AM24" s="743" t="str">
        <f>IF(AO23="","",IF(OR(Y23=4,Y24=4,Y25=4),"！加算の要件上は問題ありませんが、算定期間の終わりが令和６年５月になっていません。区分変更の場合は、「基本情報入力シート」で同じ事業所を２行に分けて記入してください。",""))</f>
        <v/>
      </c>
      <c r="AN24" s="744"/>
      <c r="AO24" s="717" t="str">
        <f>IF(K23&lt;&gt;"","P列・R列に色付け","")</f>
        <v/>
      </c>
      <c r="AP24" s="10"/>
      <c r="AQ24" s="10"/>
      <c r="AR24" s="10"/>
      <c r="AS24" s="10"/>
      <c r="AT24" s="10"/>
      <c r="AU24" s="10"/>
      <c r="AV24" s="10"/>
      <c r="AW24" s="10"/>
      <c r="AX24" s="689" t="str">
        <f>G23</f>
        <v/>
      </c>
    </row>
    <row r="25" ht="31.5" customHeight="1">
      <c r="A25" s="788"/>
      <c r="B25" s="806"/>
      <c r="C25" s="806"/>
      <c r="D25" s="806"/>
      <c r="E25" s="806"/>
      <c r="F25" s="806"/>
      <c r="G25" s="807"/>
      <c r="H25" s="807"/>
      <c r="I25" s="807"/>
      <c r="J25" s="807"/>
      <c r="K25" s="807"/>
      <c r="L25" s="808"/>
      <c r="M25" s="751" t="s">
        <v>397</v>
      </c>
      <c r="N25" s="752"/>
      <c r="O25" s="753" t="str">
        <f>IFERROR(VLOOKUP(K23,'【参考】数式用'!$A$5:$J$37,MATCH(N25,'【参考】数式用'!$B$4:$J$4,0)+1,0),"")</f>
        <v/>
      </c>
      <c r="P25" s="752"/>
      <c r="Q25" s="753" t="str">
        <f>IFERROR(VLOOKUP(K23,'【参考】数式用'!$A$5:$J$37,MATCH(P25,'【参考】数式用'!$B$4:$J$4,0)+1,0),"")</f>
        <v/>
      </c>
      <c r="R25" s="754" t="s">
        <v>107</v>
      </c>
      <c r="S25" s="755">
        <v>6.0</v>
      </c>
      <c r="T25" s="756" t="s">
        <v>108</v>
      </c>
      <c r="U25" s="757">
        <v>4.0</v>
      </c>
      <c r="V25" s="756" t="s">
        <v>392</v>
      </c>
      <c r="W25" s="755">
        <v>6.0</v>
      </c>
      <c r="X25" s="756" t="s">
        <v>108</v>
      </c>
      <c r="Y25" s="757">
        <v>5.0</v>
      </c>
      <c r="Z25" s="756" t="s">
        <v>109</v>
      </c>
      <c r="AA25" s="758" t="s">
        <v>120</v>
      </c>
      <c r="AB25" s="759">
        <f t="shared" si="2"/>
        <v>2</v>
      </c>
      <c r="AC25" s="756" t="s">
        <v>393</v>
      </c>
      <c r="AD25" s="760">
        <f>IFERROR(ROUNDDOWN(ROUND(L23*Q25,0),0)*AB25,"")</f>
        <v>0</v>
      </c>
      <c r="AE25" s="761">
        <f>IFERROR(ROUNDDOWN(ROUND(L23*(Q25-O25),0),0)*AB25,"")</f>
        <v>0</v>
      </c>
      <c r="AF25" s="762">
        <f>IF(AND(N25="ベア加算なし",P25="ベア加算"),AD25,0)</f>
        <v>0</v>
      </c>
      <c r="AG25" s="802"/>
      <c r="AH25" s="764"/>
      <c r="AI25" s="765"/>
      <c r="AJ25" s="766"/>
      <c r="AK25" s="767"/>
      <c r="AL25" s="768"/>
      <c r="AM25" s="769" t="str">
        <f>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N25" s="3"/>
      <c r="AO25" s="770" t="str">
        <f>IF(K23&lt;&gt;"","P列・R列に色付け","")</f>
        <v/>
      </c>
      <c r="AP25" s="771"/>
      <c r="AQ25" s="771"/>
      <c r="AR25" s="10"/>
      <c r="AS25" s="10"/>
      <c r="AT25" s="10"/>
      <c r="AU25" s="10"/>
      <c r="AV25" s="10"/>
      <c r="AW25" s="772"/>
      <c r="AX25" s="689" t="str">
        <f>G23</f>
        <v/>
      </c>
    </row>
    <row r="26" ht="31.5" customHeight="1">
      <c r="A26" s="789">
        <v>5.0</v>
      </c>
      <c r="B26" s="791" t="str">
        <f>IF('基本情報入力シート'!C58="","",'基本情報入力シート'!C58)</f>
        <v/>
      </c>
      <c r="C26" s="791"/>
      <c r="D26" s="791"/>
      <c r="E26" s="791"/>
      <c r="F26" s="791"/>
      <c r="G26" s="792" t="str">
        <f>IF('基本情報入力シート'!M58="","",'基本情報入力シート'!M58)</f>
        <v/>
      </c>
      <c r="H26" s="792" t="str">
        <f>IF('基本情報入力シート'!R58="","",'基本情報入力シート'!R58)</f>
        <v/>
      </c>
      <c r="I26" s="792" t="str">
        <f>IF('基本情報入力シート'!W58="","",'基本情報入力シート'!W58)</f>
        <v/>
      </c>
      <c r="J26" s="792" t="str">
        <f>IF('基本情報入力シート'!X58="","",'基本情報入力シート'!X58)</f>
        <v/>
      </c>
      <c r="K26" s="792" t="str">
        <f>IF('基本情報入力シート'!Y58="","",'基本情報入力シート'!Y58)</f>
        <v/>
      </c>
      <c r="L26" s="793" t="str">
        <f>IF('基本情報入力シート'!AB58="","",'基本情報入力シート'!AB58)</f>
        <v/>
      </c>
      <c r="M26" s="700" t="s">
        <v>390</v>
      </c>
      <c r="N26" s="701"/>
      <c r="O26" s="702" t="str">
        <f>IFERROR(VLOOKUP(K26,'【参考】数式用'!$A$5:$J$37,MATCH(N26,'【参考】数式用'!$B$4:$J$4,0)+1,0),"")</f>
        <v/>
      </c>
      <c r="P26" s="701"/>
      <c r="Q26" s="702" t="str">
        <f>IFERROR(VLOOKUP(K26,'【参考】数式用'!$A$5:$J$37,MATCH(P26,'【参考】数式用'!$B$4:$J$4,0)+1,0),"")</f>
        <v/>
      </c>
      <c r="R26" s="703" t="s">
        <v>107</v>
      </c>
      <c r="S26" s="704">
        <v>6.0</v>
      </c>
      <c r="T26" s="190" t="s">
        <v>108</v>
      </c>
      <c r="U26" s="705">
        <v>4.0</v>
      </c>
      <c r="V26" s="190" t="s">
        <v>392</v>
      </c>
      <c r="W26" s="704">
        <v>6.0</v>
      </c>
      <c r="X26" s="190" t="s">
        <v>108</v>
      </c>
      <c r="Y26" s="705">
        <v>5.0</v>
      </c>
      <c r="Z26" s="190" t="s">
        <v>109</v>
      </c>
      <c r="AA26" s="706" t="s">
        <v>120</v>
      </c>
      <c r="AB26" s="707">
        <f t="shared" si="2"/>
        <v>2</v>
      </c>
      <c r="AC26" s="190" t="s">
        <v>393</v>
      </c>
      <c r="AD26" s="708">
        <f>IFERROR(ROUNDDOWN(ROUND(L26*Q26,0),0)*AB26,"")</f>
        <v>0</v>
      </c>
      <c r="AE26" s="709">
        <f>IFERROR(ROUNDDOWN(ROUND(L26*(Q26-O26),0),0)*AB26,"")</f>
        <v>0</v>
      </c>
      <c r="AF26" s="710"/>
      <c r="AG26" s="782"/>
      <c r="AH26" s="712"/>
      <c r="AI26" s="809"/>
      <c r="AJ26" s="714"/>
      <c r="AK26" s="280"/>
      <c r="AL26" s="715"/>
      <c r="AM26" s="716" t="str">
        <f>IF(AO26="","",IF(Q26&lt;O26,"！加算の要件上は問題ありませんが、令和６年３月と比較して４・５月に加算率が下がる計画になっています。",""))</f>
        <v/>
      </c>
      <c r="AN26" s="3"/>
      <c r="AO26" s="717" t="str">
        <f>IF(K26&lt;&gt;"","P列・R列に色付け","")</f>
        <v/>
      </c>
      <c r="AP26" s="718" t="str">
        <f>IFERROR(VLOOKUP(K26,'【参考】数式用'!$AH$2:$AI$34,2,FALSE),"")</f>
        <v/>
      </c>
      <c r="AQ26" s="720" t="str">
        <f>P26&amp;P27&amp;P28</f>
        <v/>
      </c>
      <c r="AR26" s="718" t="str">
        <f>IF(AF28&lt;&gt;0,IF(AG28="○","入力済","未入力"),"")</f>
        <v/>
      </c>
      <c r="AS26" s="719" t="str">
        <f>IF(OR(P26="処遇加算Ⅰ",P26="処遇加算Ⅱ"),IF(OR(AH26="○",AH26="令和６年度中に満たす"),"入力済","未入力"),"")</f>
        <v/>
      </c>
      <c r="AT26" s="720" t="str">
        <f>IF(P26="処遇加算Ⅲ",IF(AI26="○","入力済","未入力"),"")</f>
        <v/>
      </c>
      <c r="AU26" s="718" t="str">
        <f>IF(P26="処遇加算Ⅰ",IF(OR(AJ26="○",AJ26="令和６年度中に満たす"),"入力済","未入力"),"")</f>
        <v/>
      </c>
      <c r="AV26" s="718" t="str">
        <f>IF(OR(P27="特定加算Ⅰ",P27="特定加算Ⅱ"),1,"")</f>
        <v/>
      </c>
      <c r="AW26" s="689" t="str">
        <f>IF(P27="特定加算Ⅰ",IF(AL27="","未入力","入力済"),"")</f>
        <v/>
      </c>
      <c r="AX26" s="689" t="str">
        <f>G26</f>
        <v/>
      </c>
    </row>
    <row r="27" ht="31.5" customHeight="1">
      <c r="A27" s="787"/>
      <c r="B27" s="795"/>
      <c r="C27" s="795"/>
      <c r="D27" s="795"/>
      <c r="E27" s="795"/>
      <c r="F27" s="795"/>
      <c r="G27" s="796"/>
      <c r="H27" s="796"/>
      <c r="I27" s="796"/>
      <c r="J27" s="796"/>
      <c r="K27" s="796"/>
      <c r="L27" s="797"/>
      <c r="M27" s="727" t="s">
        <v>395</v>
      </c>
      <c r="N27" s="728"/>
      <c r="O27" s="729" t="str">
        <f>IFERROR(VLOOKUP(K26,'【参考】数式用'!$A$5:$J$37,MATCH(N27,'【参考】数式用'!$B$4:$J$4,0)+1,0),"")</f>
        <v/>
      </c>
      <c r="P27" s="728"/>
      <c r="Q27" s="729" t="str">
        <f>IFERROR(VLOOKUP(K26,'【参考】数式用'!$A$5:$J$37,MATCH(P27,'【参考】数式用'!$B$4:$J$4,0)+1,0),"")</f>
        <v/>
      </c>
      <c r="R27" s="118" t="s">
        <v>107</v>
      </c>
      <c r="S27" s="730">
        <v>6.0</v>
      </c>
      <c r="T27" s="119" t="s">
        <v>108</v>
      </c>
      <c r="U27" s="731">
        <v>4.0</v>
      </c>
      <c r="V27" s="119" t="s">
        <v>392</v>
      </c>
      <c r="W27" s="730">
        <v>6.0</v>
      </c>
      <c r="X27" s="119" t="s">
        <v>108</v>
      </c>
      <c r="Y27" s="731">
        <v>5.0</v>
      </c>
      <c r="Z27" s="119" t="s">
        <v>109</v>
      </c>
      <c r="AA27" s="732" t="s">
        <v>120</v>
      </c>
      <c r="AB27" s="733">
        <f t="shared" si="2"/>
        <v>2</v>
      </c>
      <c r="AC27" s="119" t="s">
        <v>393</v>
      </c>
      <c r="AD27" s="734">
        <f>IFERROR(ROUNDDOWN(ROUND(L26*Q27,0),0)*AB27,"")</f>
        <v>0</v>
      </c>
      <c r="AE27" s="735">
        <f>IFERROR(ROUNDDOWN(ROUND(L26*(Q27-O27),0),0)*AB27,"")</f>
        <v>0</v>
      </c>
      <c r="AF27" s="736"/>
      <c r="AG27" s="737"/>
      <c r="AH27" s="738"/>
      <c r="AI27" s="739"/>
      <c r="AJ27" s="740"/>
      <c r="AK27" s="741"/>
      <c r="AL27" s="742"/>
      <c r="AM27" s="743" t="str">
        <f>IF(AO26="","",IF(OR(Y26=4,Y27=4,Y28=4),"！加算の要件上は問題ありませんが、算定期間の終わりが令和６年５月になっていません。区分変更の場合は、「基本情報入力シート」で同じ事業所を２行に分けて記入してください。",""))</f>
        <v/>
      </c>
      <c r="AN27" s="744"/>
      <c r="AO27" s="717" t="str">
        <f>IF(K26&lt;&gt;"","P列・R列に色付け","")</f>
        <v/>
      </c>
      <c r="AP27" s="10"/>
      <c r="AQ27" s="10"/>
      <c r="AR27" s="10"/>
      <c r="AS27" s="10"/>
      <c r="AT27" s="10"/>
      <c r="AU27" s="10"/>
      <c r="AV27" s="10"/>
      <c r="AW27" s="10"/>
      <c r="AX27" s="689" t="str">
        <f>G26</f>
        <v/>
      </c>
    </row>
    <row r="28" ht="31.5" customHeight="1">
      <c r="A28" s="798"/>
      <c r="B28" s="799"/>
      <c r="C28" s="799"/>
      <c r="D28" s="799"/>
      <c r="E28" s="799"/>
      <c r="F28" s="799"/>
      <c r="G28" s="800"/>
      <c r="H28" s="800"/>
      <c r="I28" s="800"/>
      <c r="J28" s="800"/>
      <c r="K28" s="800"/>
      <c r="L28" s="801"/>
      <c r="M28" s="751" t="s">
        <v>397</v>
      </c>
      <c r="N28" s="752"/>
      <c r="O28" s="753" t="str">
        <f>IFERROR(VLOOKUP(K26,'【参考】数式用'!$A$5:$J$37,MATCH(N28,'【参考】数式用'!$B$4:$J$4,0)+1,0),"")</f>
        <v/>
      </c>
      <c r="P28" s="752"/>
      <c r="Q28" s="753" t="str">
        <f>IFERROR(VLOOKUP(K26,'【参考】数式用'!$A$5:$J$37,MATCH(P28,'【参考】数式用'!$B$4:$J$4,0)+1,0),"")</f>
        <v/>
      </c>
      <c r="R28" s="754" t="s">
        <v>107</v>
      </c>
      <c r="S28" s="755">
        <v>6.0</v>
      </c>
      <c r="T28" s="756" t="s">
        <v>108</v>
      </c>
      <c r="U28" s="757">
        <v>4.0</v>
      </c>
      <c r="V28" s="756" t="s">
        <v>392</v>
      </c>
      <c r="W28" s="755">
        <v>6.0</v>
      </c>
      <c r="X28" s="756" t="s">
        <v>108</v>
      </c>
      <c r="Y28" s="757">
        <v>5.0</v>
      </c>
      <c r="Z28" s="756" t="s">
        <v>109</v>
      </c>
      <c r="AA28" s="758" t="s">
        <v>120</v>
      </c>
      <c r="AB28" s="759">
        <f t="shared" si="2"/>
        <v>2</v>
      </c>
      <c r="AC28" s="756" t="s">
        <v>393</v>
      </c>
      <c r="AD28" s="760">
        <f>IFERROR(ROUNDDOWN(ROUND(L26*Q28,0),0)*AB28,"")</f>
        <v>0</v>
      </c>
      <c r="AE28" s="761">
        <f>IFERROR(ROUNDDOWN(ROUND(L26*(Q28-O28),0),0)*AB28,"")</f>
        <v>0</v>
      </c>
      <c r="AF28" s="762">
        <f>IF(AND(N28="ベア加算なし",P28="ベア加算"),AD28,0)</f>
        <v>0</v>
      </c>
      <c r="AG28" s="763"/>
      <c r="AH28" s="764"/>
      <c r="AI28" s="765"/>
      <c r="AJ28" s="766"/>
      <c r="AK28" s="767"/>
      <c r="AL28" s="768"/>
      <c r="AM28" s="769" t="str">
        <f>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N28" s="3"/>
      <c r="AO28" s="770" t="str">
        <f>IF(K26&lt;&gt;"","P列・R列に色付け","")</f>
        <v/>
      </c>
      <c r="AP28" s="771"/>
      <c r="AQ28" s="771"/>
      <c r="AR28" s="10"/>
      <c r="AS28" s="10"/>
      <c r="AT28" s="10"/>
      <c r="AU28" s="10"/>
      <c r="AV28" s="10"/>
      <c r="AW28" s="772"/>
      <c r="AX28" s="689" t="str">
        <f>G26</f>
        <v/>
      </c>
    </row>
    <row r="29" ht="31.5" customHeight="1">
      <c r="A29" s="773">
        <v>6.0</v>
      </c>
      <c r="B29" s="803" t="str">
        <f>IF('基本情報入力シート'!C59="","",'基本情報入力シート'!C59)</f>
        <v/>
      </c>
      <c r="C29" s="803"/>
      <c r="D29" s="803"/>
      <c r="E29" s="803"/>
      <c r="F29" s="803"/>
      <c r="G29" s="804" t="str">
        <f>IF('基本情報入力シート'!M59="","",'基本情報入力シート'!M59)</f>
        <v/>
      </c>
      <c r="H29" s="804" t="str">
        <f>IF('基本情報入力シート'!R59="","",'基本情報入力シート'!R59)</f>
        <v/>
      </c>
      <c r="I29" s="804" t="str">
        <f>IF('基本情報入力シート'!W59="","",'基本情報入力シート'!W59)</f>
        <v/>
      </c>
      <c r="J29" s="804" t="str">
        <f>IF('基本情報入力シート'!X59="","",'基本情報入力シート'!X59)</f>
        <v/>
      </c>
      <c r="K29" s="804" t="str">
        <f>IF('基本情報入力シート'!Y59="","",'基本情報入力シート'!Y59)</f>
        <v/>
      </c>
      <c r="L29" s="805" t="str">
        <f>IF('基本情報入力シート'!AB59="","",'基本情報入力シート'!AB59)</f>
        <v/>
      </c>
      <c r="M29" s="700" t="s">
        <v>390</v>
      </c>
      <c r="N29" s="701"/>
      <c r="O29" s="702" t="str">
        <f>IFERROR(VLOOKUP(K29,'【参考】数式用'!$A$5:$J$37,MATCH(N29,'【参考】数式用'!$B$4:$J$4,0)+1,0),"")</f>
        <v/>
      </c>
      <c r="P29" s="701"/>
      <c r="Q29" s="702" t="str">
        <f>IFERROR(VLOOKUP(K29,'【参考】数式用'!$A$5:$J$37,MATCH(P29,'【参考】数式用'!$B$4:$J$4,0)+1,0),"")</f>
        <v/>
      </c>
      <c r="R29" s="703" t="s">
        <v>107</v>
      </c>
      <c r="S29" s="704">
        <v>6.0</v>
      </c>
      <c r="T29" s="190" t="s">
        <v>108</v>
      </c>
      <c r="U29" s="705">
        <v>4.0</v>
      </c>
      <c r="V29" s="190" t="s">
        <v>392</v>
      </c>
      <c r="W29" s="704">
        <v>6.0</v>
      </c>
      <c r="X29" s="190" t="s">
        <v>108</v>
      </c>
      <c r="Y29" s="705">
        <v>5.0</v>
      </c>
      <c r="Z29" s="190" t="s">
        <v>109</v>
      </c>
      <c r="AA29" s="706" t="s">
        <v>120</v>
      </c>
      <c r="AB29" s="707">
        <f t="shared" si="2"/>
        <v>2</v>
      </c>
      <c r="AC29" s="190" t="s">
        <v>393</v>
      </c>
      <c r="AD29" s="708">
        <f>IFERROR(ROUNDDOWN(ROUND(L29*Q29,0),0)*AB29,"")</f>
        <v>0</v>
      </c>
      <c r="AE29" s="709">
        <f>IFERROR(ROUNDDOWN(ROUND(L29*(Q29-O29),0),0)*AB29,"")</f>
        <v>0</v>
      </c>
      <c r="AF29" s="710"/>
      <c r="AG29" s="782"/>
      <c r="AH29" s="712"/>
      <c r="AI29" s="794"/>
      <c r="AJ29" s="714"/>
      <c r="AK29" s="280"/>
      <c r="AL29" s="715"/>
      <c r="AM29" s="716" t="str">
        <f>IF(AO29="","",IF(Q29&lt;O29,"！加算の要件上は問題ありませんが、令和６年３月と比較して４・５月に加算率が下がる計画になっています。",""))</f>
        <v/>
      </c>
      <c r="AN29" s="3"/>
      <c r="AO29" s="717" t="str">
        <f>IF(K29&lt;&gt;"","P列・R列に色付け","")</f>
        <v/>
      </c>
      <c r="AP29" s="718" t="str">
        <f>IFERROR(VLOOKUP(K29,'【参考】数式用'!$AH$2:$AI$34,2,FALSE),"")</f>
        <v/>
      </c>
      <c r="AQ29" s="720" t="str">
        <f>P29&amp;P30&amp;P31</f>
        <v/>
      </c>
      <c r="AR29" s="718" t="str">
        <f>IF(AF31&lt;&gt;0,IF(AG31="○","入力済","未入力"),"")</f>
        <v/>
      </c>
      <c r="AS29" s="719" t="str">
        <f>IF(OR(P29="処遇加算Ⅰ",P29="処遇加算Ⅱ"),IF(OR(AH29="○",AH29="令和６年度中に満たす"),"入力済","未入力"),"")</f>
        <v/>
      </c>
      <c r="AT29" s="720" t="str">
        <f>IF(P29="処遇加算Ⅲ",IF(AI29="○","入力済","未入力"),"")</f>
        <v/>
      </c>
      <c r="AU29" s="718" t="str">
        <f>IF(P29="処遇加算Ⅰ",IF(OR(AJ29="○",AJ29="令和６年度中に満たす"),"入力済","未入力"),"")</f>
        <v/>
      </c>
      <c r="AV29" s="718" t="str">
        <f>IF(OR(P30="特定加算Ⅰ",P30="特定加算Ⅱ"),1,"")</f>
        <v/>
      </c>
      <c r="AW29" s="689" t="str">
        <f>IF(P30="特定加算Ⅰ",IF(AL30="","未入力","入力済"),"")</f>
        <v/>
      </c>
      <c r="AX29" s="689" t="str">
        <f>G29</f>
        <v/>
      </c>
    </row>
    <row r="30" ht="31.5" customHeight="1">
      <c r="A30" s="787"/>
      <c r="B30" s="795"/>
      <c r="C30" s="795"/>
      <c r="D30" s="795"/>
      <c r="E30" s="795"/>
      <c r="F30" s="795"/>
      <c r="G30" s="796"/>
      <c r="H30" s="796"/>
      <c r="I30" s="796"/>
      <c r="J30" s="796"/>
      <c r="K30" s="796"/>
      <c r="L30" s="797"/>
      <c r="M30" s="727" t="s">
        <v>395</v>
      </c>
      <c r="N30" s="728"/>
      <c r="O30" s="729" t="str">
        <f>IFERROR(VLOOKUP(K29,'【参考】数式用'!$A$5:$J$37,MATCH(N30,'【参考】数式用'!$B$4:$J$4,0)+1,0),"")</f>
        <v/>
      </c>
      <c r="P30" s="728"/>
      <c r="Q30" s="729" t="str">
        <f>IFERROR(VLOOKUP(K29,'【参考】数式用'!$A$5:$J$37,MATCH(P30,'【参考】数式用'!$B$4:$J$4,0)+1,0),"")</f>
        <v/>
      </c>
      <c r="R30" s="118" t="s">
        <v>107</v>
      </c>
      <c r="S30" s="730">
        <v>6.0</v>
      </c>
      <c r="T30" s="119" t="s">
        <v>108</v>
      </c>
      <c r="U30" s="731">
        <v>4.0</v>
      </c>
      <c r="V30" s="119" t="s">
        <v>392</v>
      </c>
      <c r="W30" s="730">
        <v>6.0</v>
      </c>
      <c r="X30" s="119" t="s">
        <v>108</v>
      </c>
      <c r="Y30" s="731">
        <v>5.0</v>
      </c>
      <c r="Z30" s="119" t="s">
        <v>109</v>
      </c>
      <c r="AA30" s="732" t="s">
        <v>120</v>
      </c>
      <c r="AB30" s="733">
        <f t="shared" si="2"/>
        <v>2</v>
      </c>
      <c r="AC30" s="119" t="s">
        <v>393</v>
      </c>
      <c r="AD30" s="734">
        <f>IFERROR(ROUNDDOWN(ROUND(L29*Q30,0),0)*AB30,"")</f>
        <v>0</v>
      </c>
      <c r="AE30" s="735">
        <f>IFERROR(ROUNDDOWN(ROUND(L29*(Q30-O30),0),0)*AB30,"")</f>
        <v>0</v>
      </c>
      <c r="AF30" s="736"/>
      <c r="AG30" s="737"/>
      <c r="AH30" s="738"/>
      <c r="AI30" s="739"/>
      <c r="AJ30" s="740"/>
      <c r="AK30" s="741"/>
      <c r="AL30" s="742"/>
      <c r="AM30" s="743" t="str">
        <f>IF(AO29="","",IF(OR(Y29=4,Y30=4,Y31=4),"！加算の要件上は問題ありませんが、算定期間の終わりが令和６年５月になっていません。区分変更の場合は、「基本情報入力シート」で同じ事業所を２行に分けて記入してください。",""))</f>
        <v/>
      </c>
      <c r="AN30" s="744"/>
      <c r="AO30" s="717" t="str">
        <f>IF(K29&lt;&gt;"","P列・R列に色付け","")</f>
        <v/>
      </c>
      <c r="AP30" s="10"/>
      <c r="AQ30" s="10"/>
      <c r="AR30" s="10"/>
      <c r="AS30" s="10"/>
      <c r="AT30" s="10"/>
      <c r="AU30" s="10"/>
      <c r="AV30" s="10"/>
      <c r="AW30" s="10"/>
      <c r="AX30" s="689" t="str">
        <f>G29</f>
        <v/>
      </c>
    </row>
    <row r="31" ht="31.5" customHeight="1">
      <c r="A31" s="788"/>
      <c r="B31" s="806"/>
      <c r="C31" s="806"/>
      <c r="D31" s="806"/>
      <c r="E31" s="806"/>
      <c r="F31" s="806"/>
      <c r="G31" s="807"/>
      <c r="H31" s="807"/>
      <c r="I31" s="807"/>
      <c r="J31" s="807"/>
      <c r="K31" s="807"/>
      <c r="L31" s="808"/>
      <c r="M31" s="775" t="s">
        <v>397</v>
      </c>
      <c r="N31" s="810"/>
      <c r="O31" s="753" t="str">
        <f>IFERROR(VLOOKUP(K29,'【参考】数式用'!$A$5:$J$37,MATCH(N31,'【参考】数式用'!$B$4:$J$4,0)+1,0),"")</f>
        <v/>
      </c>
      <c r="P31" s="810"/>
      <c r="Q31" s="753" t="str">
        <f>IFERROR(VLOOKUP(K29,'【参考】数式用'!$A$5:$J$37,MATCH(P31,'【参考】数式用'!$B$4:$J$4,0)+1,0),"")</f>
        <v/>
      </c>
      <c r="R31" s="811" t="s">
        <v>107</v>
      </c>
      <c r="S31" s="812">
        <v>6.0</v>
      </c>
      <c r="T31" s="207" t="s">
        <v>108</v>
      </c>
      <c r="U31" s="813">
        <v>4.0</v>
      </c>
      <c r="V31" s="207" t="s">
        <v>392</v>
      </c>
      <c r="W31" s="812">
        <v>6.0</v>
      </c>
      <c r="X31" s="207" t="s">
        <v>108</v>
      </c>
      <c r="Y31" s="813">
        <v>5.0</v>
      </c>
      <c r="Z31" s="207" t="s">
        <v>109</v>
      </c>
      <c r="AA31" s="814" t="s">
        <v>120</v>
      </c>
      <c r="AB31" s="815">
        <f t="shared" si="2"/>
        <v>2</v>
      </c>
      <c r="AC31" s="207" t="s">
        <v>393</v>
      </c>
      <c r="AD31" s="760">
        <f>IFERROR(ROUNDDOWN(ROUND(L29*Q31,0),0)*AB31,"")</f>
        <v>0</v>
      </c>
      <c r="AE31" s="761">
        <f>IFERROR(ROUNDDOWN(ROUND(L29*(Q31-O31),0),0)*AB31,"")</f>
        <v>0</v>
      </c>
      <c r="AF31" s="762">
        <f>IF(AND(N31="ベア加算なし",P31="ベア加算"),AD31,0)</f>
        <v>0</v>
      </c>
      <c r="AG31" s="763"/>
      <c r="AH31" s="764"/>
      <c r="AI31" s="765"/>
      <c r="AJ31" s="766"/>
      <c r="AK31" s="767"/>
      <c r="AL31" s="768"/>
      <c r="AM31" s="769" t="str">
        <f>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N31" s="3"/>
      <c r="AO31" s="770" t="str">
        <f>IF(K29&lt;&gt;"","P列・R列に色付け","")</f>
        <v/>
      </c>
      <c r="AP31" s="771"/>
      <c r="AQ31" s="771"/>
      <c r="AR31" s="10"/>
      <c r="AS31" s="10"/>
      <c r="AT31" s="10"/>
      <c r="AU31" s="10"/>
      <c r="AV31" s="10"/>
      <c r="AW31" s="772"/>
      <c r="AX31" s="689" t="str">
        <f>G29</f>
        <v/>
      </c>
    </row>
    <row r="32" ht="31.5" customHeight="1">
      <c r="A32" s="773">
        <v>7.0</v>
      </c>
      <c r="B32" s="803" t="str">
        <f>IF('基本情報入力シート'!C60="","",'基本情報入力シート'!C60)</f>
        <v/>
      </c>
      <c r="C32" s="803"/>
      <c r="D32" s="803"/>
      <c r="E32" s="803"/>
      <c r="F32" s="803"/>
      <c r="G32" s="804" t="str">
        <f>IF('基本情報入力シート'!M60="","",'基本情報入力シート'!M60)</f>
        <v/>
      </c>
      <c r="H32" s="804" t="str">
        <f>IF('基本情報入力シート'!R60="","",'基本情報入力シート'!R60)</f>
        <v/>
      </c>
      <c r="I32" s="804" t="str">
        <f>IF('基本情報入力シート'!W60="","",'基本情報入力シート'!W60)</f>
        <v/>
      </c>
      <c r="J32" s="804" t="str">
        <f>IF('基本情報入力シート'!X60="","",'基本情報入力シート'!X60)</f>
        <v/>
      </c>
      <c r="K32" s="804" t="str">
        <f>IF('基本情報入力シート'!Y60="","",'基本情報入力シート'!Y60)</f>
        <v/>
      </c>
      <c r="L32" s="805" t="str">
        <f>IF('基本情報入力シート'!AB60="","",'基本情報入力シート'!AB60)</f>
        <v/>
      </c>
      <c r="M32" s="700" t="s">
        <v>390</v>
      </c>
      <c r="N32" s="701"/>
      <c r="O32" s="702" t="str">
        <f>IFERROR(VLOOKUP(K32,'【参考】数式用'!$A$5:$J$37,MATCH(N32,'【参考】数式用'!$B$4:$J$4,0)+1,0),"")</f>
        <v/>
      </c>
      <c r="P32" s="701"/>
      <c r="Q32" s="702" t="str">
        <f>IFERROR(VLOOKUP(K32,'【参考】数式用'!$A$5:$J$37,MATCH(P32,'【参考】数式用'!$B$4:$J$4,0)+1,0),"")</f>
        <v/>
      </c>
      <c r="R32" s="703" t="s">
        <v>107</v>
      </c>
      <c r="S32" s="704">
        <v>6.0</v>
      </c>
      <c r="T32" s="190" t="s">
        <v>108</v>
      </c>
      <c r="U32" s="705">
        <v>4.0</v>
      </c>
      <c r="V32" s="190" t="s">
        <v>392</v>
      </c>
      <c r="W32" s="704">
        <v>6.0</v>
      </c>
      <c r="X32" s="190" t="s">
        <v>108</v>
      </c>
      <c r="Y32" s="705">
        <v>5.0</v>
      </c>
      <c r="Z32" s="190" t="s">
        <v>109</v>
      </c>
      <c r="AA32" s="706" t="s">
        <v>120</v>
      </c>
      <c r="AB32" s="707">
        <f t="shared" si="2"/>
        <v>2</v>
      </c>
      <c r="AC32" s="190" t="s">
        <v>393</v>
      </c>
      <c r="AD32" s="708">
        <f>IFERROR(ROUNDDOWN(ROUND(L32*Q32,0),0)*AB32,"")</f>
        <v>0</v>
      </c>
      <c r="AE32" s="709">
        <f>IFERROR(ROUNDDOWN(ROUND(L32*(Q32-O32),0),0)*AB32,"")</f>
        <v>0</v>
      </c>
      <c r="AF32" s="710"/>
      <c r="AG32" s="782"/>
      <c r="AH32" s="712"/>
      <c r="AI32" s="794"/>
      <c r="AJ32" s="714"/>
      <c r="AK32" s="280"/>
      <c r="AL32" s="715"/>
      <c r="AM32" s="716" t="str">
        <f>IF(AO32="","",IF(Q32&lt;O32,"！加算の要件上は問題ありませんが、令和６年３月と比較して４・５月に加算率が下がる計画になっています。",""))</f>
        <v/>
      </c>
      <c r="AN32" s="3"/>
      <c r="AO32" s="717" t="str">
        <f>IF(K32&lt;&gt;"","P列・R列に色付け","")</f>
        <v/>
      </c>
      <c r="AP32" s="718" t="str">
        <f>IFERROR(VLOOKUP(K32,'【参考】数式用'!$AH$2:$AI$34,2,FALSE),"")</f>
        <v/>
      </c>
      <c r="AQ32" s="720" t="str">
        <f>P32&amp;P33&amp;P34</f>
        <v/>
      </c>
      <c r="AR32" s="718" t="str">
        <f>IF(AF34&lt;&gt;0,IF(AG34="○","入力済","未入力"),"")</f>
        <v/>
      </c>
      <c r="AS32" s="719" t="str">
        <f>IF(OR(P32="処遇加算Ⅰ",P32="処遇加算Ⅱ"),IF(OR(AH32="○",AH32="令和６年度中に満たす"),"入力済","未入力"),"")</f>
        <v/>
      </c>
      <c r="AT32" s="720" t="str">
        <f>IF(P32="処遇加算Ⅲ",IF(AI32="○","入力済","未入力"),"")</f>
        <v/>
      </c>
      <c r="AU32" s="718" t="str">
        <f>IF(P32="処遇加算Ⅰ",IF(OR(AJ32="○",AJ32="令和６年度中に満たす"),"入力済","未入力"),"")</f>
        <v/>
      </c>
      <c r="AV32" s="718" t="str">
        <f>IF(OR(P33="特定加算Ⅰ",P33="特定加算Ⅱ"),1,"")</f>
        <v/>
      </c>
      <c r="AW32" s="689" t="str">
        <f>IF(P33="特定加算Ⅰ",IF(AL33="","未入力","入力済"),"")</f>
        <v/>
      </c>
      <c r="AX32" s="689" t="str">
        <f>G32</f>
        <v/>
      </c>
    </row>
    <row r="33" ht="31.5" customHeight="1">
      <c r="A33" s="787"/>
      <c r="B33" s="795"/>
      <c r="C33" s="795"/>
      <c r="D33" s="795"/>
      <c r="E33" s="795"/>
      <c r="F33" s="795"/>
      <c r="G33" s="796"/>
      <c r="H33" s="796"/>
      <c r="I33" s="796"/>
      <c r="J33" s="796"/>
      <c r="K33" s="796"/>
      <c r="L33" s="797"/>
      <c r="M33" s="727" t="s">
        <v>395</v>
      </c>
      <c r="N33" s="728"/>
      <c r="O33" s="729" t="str">
        <f>IFERROR(VLOOKUP(K32,'【参考】数式用'!$A$5:$J$37,MATCH(N33,'【参考】数式用'!$B$4:$J$4,0)+1,0),"")</f>
        <v/>
      </c>
      <c r="P33" s="728"/>
      <c r="Q33" s="729" t="str">
        <f>IFERROR(VLOOKUP(K32,'【参考】数式用'!$A$5:$J$37,MATCH(P33,'【参考】数式用'!$B$4:$J$4,0)+1,0),"")</f>
        <v/>
      </c>
      <c r="R33" s="118" t="s">
        <v>107</v>
      </c>
      <c r="S33" s="730">
        <v>6.0</v>
      </c>
      <c r="T33" s="119" t="s">
        <v>108</v>
      </c>
      <c r="U33" s="731">
        <v>4.0</v>
      </c>
      <c r="V33" s="119" t="s">
        <v>392</v>
      </c>
      <c r="W33" s="730">
        <v>6.0</v>
      </c>
      <c r="X33" s="119" t="s">
        <v>108</v>
      </c>
      <c r="Y33" s="731">
        <v>5.0</v>
      </c>
      <c r="Z33" s="119" t="s">
        <v>109</v>
      </c>
      <c r="AA33" s="732" t="s">
        <v>120</v>
      </c>
      <c r="AB33" s="733">
        <f t="shared" si="2"/>
        <v>2</v>
      </c>
      <c r="AC33" s="119" t="s">
        <v>393</v>
      </c>
      <c r="AD33" s="734">
        <f>IFERROR(ROUNDDOWN(ROUND(L32*Q33,0),0)*AB33,"")</f>
        <v>0</v>
      </c>
      <c r="AE33" s="735">
        <f>IFERROR(ROUNDDOWN(ROUND(L32*(Q33-O33),0),0)*AB33,"")</f>
        <v>0</v>
      </c>
      <c r="AF33" s="736"/>
      <c r="AG33" s="737"/>
      <c r="AH33" s="738"/>
      <c r="AI33" s="739"/>
      <c r="AJ33" s="740"/>
      <c r="AK33" s="741"/>
      <c r="AL33" s="742"/>
      <c r="AM33" s="743" t="str">
        <f>IF(AO32="","",IF(OR(Y32=4,Y33=4,Y34=4),"！加算の要件上は問題ありませんが、算定期間の終わりが令和６年５月になっていません。区分変更の場合は、「基本情報入力シート」で同じ事業所を２行に分けて記入してください。",""))</f>
        <v/>
      </c>
      <c r="AN33" s="744"/>
      <c r="AO33" s="717" t="str">
        <f>IF(K32&lt;&gt;"","P列・R列に色付け","")</f>
        <v/>
      </c>
      <c r="AP33" s="10"/>
      <c r="AQ33" s="10"/>
      <c r="AR33" s="10"/>
      <c r="AS33" s="10"/>
      <c r="AT33" s="10"/>
      <c r="AU33" s="10"/>
      <c r="AV33" s="10"/>
      <c r="AW33" s="10"/>
      <c r="AX33" s="689" t="str">
        <f>G32</f>
        <v/>
      </c>
    </row>
    <row r="34" ht="31.5" customHeight="1">
      <c r="A34" s="788"/>
      <c r="B34" s="806"/>
      <c r="C34" s="806"/>
      <c r="D34" s="806"/>
      <c r="E34" s="806"/>
      <c r="F34" s="806"/>
      <c r="G34" s="807"/>
      <c r="H34" s="807"/>
      <c r="I34" s="807"/>
      <c r="J34" s="807"/>
      <c r="K34" s="807"/>
      <c r="L34" s="808"/>
      <c r="M34" s="751" t="s">
        <v>397</v>
      </c>
      <c r="N34" s="810"/>
      <c r="O34" s="753" t="str">
        <f>IFERROR(VLOOKUP(K32,'【参考】数式用'!$A$5:$J$37,MATCH(N34,'【参考】数式用'!$B$4:$J$4,0)+1,0),"")</f>
        <v/>
      </c>
      <c r="P34" s="752"/>
      <c r="Q34" s="753" t="str">
        <f>IFERROR(VLOOKUP(K32,'【参考】数式用'!$A$5:$J$37,MATCH(P34,'【参考】数式用'!$B$4:$J$4,0)+1,0),"")</f>
        <v/>
      </c>
      <c r="R34" s="754" t="s">
        <v>107</v>
      </c>
      <c r="S34" s="755">
        <v>6.0</v>
      </c>
      <c r="T34" s="756" t="s">
        <v>108</v>
      </c>
      <c r="U34" s="757">
        <v>4.0</v>
      </c>
      <c r="V34" s="756" t="s">
        <v>392</v>
      </c>
      <c r="W34" s="755">
        <v>6.0</v>
      </c>
      <c r="X34" s="756" t="s">
        <v>108</v>
      </c>
      <c r="Y34" s="757">
        <v>5.0</v>
      </c>
      <c r="Z34" s="756" t="s">
        <v>109</v>
      </c>
      <c r="AA34" s="758" t="s">
        <v>120</v>
      </c>
      <c r="AB34" s="759">
        <f t="shared" si="2"/>
        <v>2</v>
      </c>
      <c r="AC34" s="756" t="s">
        <v>393</v>
      </c>
      <c r="AD34" s="760">
        <f>IFERROR(ROUNDDOWN(ROUND(L32*Q34,0),0)*AB34,"")</f>
        <v>0</v>
      </c>
      <c r="AE34" s="761">
        <f>IFERROR(ROUNDDOWN(ROUND(L32*(Q34-O34),0),0)*AB34,"")</f>
        <v>0</v>
      </c>
      <c r="AF34" s="762">
        <f>IF(AND(N34="ベア加算なし",P34="ベア加算"),AD34,0)</f>
        <v>0</v>
      </c>
      <c r="AG34" s="763"/>
      <c r="AH34" s="764"/>
      <c r="AI34" s="765"/>
      <c r="AJ34" s="766"/>
      <c r="AK34" s="767"/>
      <c r="AL34" s="768"/>
      <c r="AM34" s="769" t="str">
        <f>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N34" s="3"/>
      <c r="AO34" s="770" t="str">
        <f>IF(K32&lt;&gt;"","P列・R列に色付け","")</f>
        <v/>
      </c>
      <c r="AP34" s="771"/>
      <c r="AQ34" s="771"/>
      <c r="AR34" s="10"/>
      <c r="AS34" s="10"/>
      <c r="AT34" s="10"/>
      <c r="AU34" s="10"/>
      <c r="AV34" s="10"/>
      <c r="AW34" s="772"/>
      <c r="AX34" s="689" t="str">
        <f>G32</f>
        <v/>
      </c>
    </row>
    <row r="35" ht="31.5" customHeight="1">
      <c r="A35" s="773">
        <v>8.0</v>
      </c>
      <c r="B35" s="803" t="str">
        <f>IF('基本情報入力シート'!C61="","",'基本情報入力シート'!C61)</f>
        <v/>
      </c>
      <c r="C35" s="803"/>
      <c r="D35" s="803"/>
      <c r="E35" s="803"/>
      <c r="F35" s="803"/>
      <c r="G35" s="804" t="str">
        <f>IF('基本情報入力シート'!M61="","",'基本情報入力シート'!M61)</f>
        <v/>
      </c>
      <c r="H35" s="804" t="str">
        <f>IF('基本情報入力シート'!R61="","",'基本情報入力シート'!R61)</f>
        <v/>
      </c>
      <c r="I35" s="804" t="str">
        <f>IF('基本情報入力シート'!W61="","",'基本情報入力シート'!W61)</f>
        <v/>
      </c>
      <c r="J35" s="804" t="str">
        <f>IF('基本情報入力シート'!X61="","",'基本情報入力シート'!X61)</f>
        <v/>
      </c>
      <c r="K35" s="804" t="str">
        <f>IF('基本情報入力シート'!Y61="","",'基本情報入力シート'!Y61)</f>
        <v/>
      </c>
      <c r="L35" s="805" t="str">
        <f>IF('基本情報入力シート'!AB61="","",'基本情報入力シート'!AB61)</f>
        <v/>
      </c>
      <c r="M35" s="700" t="s">
        <v>390</v>
      </c>
      <c r="N35" s="701"/>
      <c r="O35" s="702" t="str">
        <f>IFERROR(VLOOKUP(K35,'【参考】数式用'!$A$5:$J$37,MATCH(N35,'【参考】数式用'!$B$4:$J$4,0)+1,0),"")</f>
        <v/>
      </c>
      <c r="P35" s="701"/>
      <c r="Q35" s="702" t="str">
        <f>IFERROR(VLOOKUP(K35,'【参考】数式用'!$A$5:$J$37,MATCH(P35,'【参考】数式用'!$B$4:$J$4,0)+1,0),"")</f>
        <v/>
      </c>
      <c r="R35" s="703" t="s">
        <v>107</v>
      </c>
      <c r="S35" s="704">
        <v>6.0</v>
      </c>
      <c r="T35" s="190" t="s">
        <v>108</v>
      </c>
      <c r="U35" s="705">
        <v>4.0</v>
      </c>
      <c r="V35" s="190" t="s">
        <v>392</v>
      </c>
      <c r="W35" s="704">
        <v>6.0</v>
      </c>
      <c r="X35" s="190" t="s">
        <v>108</v>
      </c>
      <c r="Y35" s="705">
        <v>5.0</v>
      </c>
      <c r="Z35" s="190" t="s">
        <v>109</v>
      </c>
      <c r="AA35" s="706" t="s">
        <v>120</v>
      </c>
      <c r="AB35" s="707">
        <f t="shared" si="2"/>
        <v>2</v>
      </c>
      <c r="AC35" s="190" t="s">
        <v>393</v>
      </c>
      <c r="AD35" s="708">
        <f>IFERROR(ROUNDDOWN(ROUND(L35*Q35,0),0)*AB35,"")</f>
        <v>0</v>
      </c>
      <c r="AE35" s="709">
        <f>IFERROR(ROUNDDOWN(ROUND(L35*(Q35-O35),0),0)*AB35,"")</f>
        <v>0</v>
      </c>
      <c r="AF35" s="710"/>
      <c r="AG35" s="782"/>
      <c r="AH35" s="712"/>
      <c r="AI35" s="794"/>
      <c r="AJ35" s="714"/>
      <c r="AK35" s="280"/>
      <c r="AL35" s="715"/>
      <c r="AM35" s="716" t="str">
        <f>IF(AO35="","",IF(Q35&lt;O35,"！加算の要件上は問題ありませんが、令和６年３月と比較して４・５月に加算率が下がる計画になっています。",""))</f>
        <v/>
      </c>
      <c r="AN35" s="3"/>
      <c r="AO35" s="717" t="str">
        <f>IF(K35&lt;&gt;"","P列・R列に色付け","")</f>
        <v/>
      </c>
      <c r="AP35" s="718" t="str">
        <f>IFERROR(VLOOKUP(K35,'【参考】数式用'!$AH$2:$AI$34,2,FALSE),"")</f>
        <v/>
      </c>
      <c r="AQ35" s="720" t="str">
        <f>P35&amp;P36&amp;P37</f>
        <v/>
      </c>
      <c r="AR35" s="718" t="str">
        <f>IF(AF37&lt;&gt;0,IF(AG37="○","入力済","未入力"),"")</f>
        <v/>
      </c>
      <c r="AS35" s="719" t="str">
        <f>IF(OR(P35="処遇加算Ⅰ",P35="処遇加算Ⅱ"),IF(OR(AH35="○",AH35="令和６年度中に満たす"),"入力済","未入力"),"")</f>
        <v/>
      </c>
      <c r="AT35" s="720" t="str">
        <f>IF(P35="処遇加算Ⅲ",IF(AI35="○","入力済","未入力"),"")</f>
        <v/>
      </c>
      <c r="AU35" s="718" t="str">
        <f>IF(P35="処遇加算Ⅰ",IF(OR(AJ35="○",AJ35="令和６年度中に満たす"),"入力済","未入力"),"")</f>
        <v/>
      </c>
      <c r="AV35" s="718" t="str">
        <f>IF(OR(P36="特定加算Ⅰ",P36="特定加算Ⅱ"),1,"")</f>
        <v/>
      </c>
      <c r="AW35" s="689" t="str">
        <f>IF(P36="特定加算Ⅰ",IF(AL36="","未入力","入力済"),"")</f>
        <v/>
      </c>
      <c r="AX35" s="689" t="str">
        <f>G35</f>
        <v/>
      </c>
    </row>
    <row r="36" ht="31.5" customHeight="1">
      <c r="A36" s="787"/>
      <c r="B36" s="795"/>
      <c r="C36" s="795"/>
      <c r="D36" s="795"/>
      <c r="E36" s="795"/>
      <c r="F36" s="795"/>
      <c r="G36" s="796"/>
      <c r="H36" s="796"/>
      <c r="I36" s="796"/>
      <c r="J36" s="796"/>
      <c r="K36" s="796"/>
      <c r="L36" s="797"/>
      <c r="M36" s="727" t="s">
        <v>395</v>
      </c>
      <c r="N36" s="728"/>
      <c r="O36" s="729" t="str">
        <f>IFERROR(VLOOKUP(K35,'【参考】数式用'!$A$5:$J$37,MATCH(N36,'【参考】数式用'!$B$4:$J$4,0)+1,0),"")</f>
        <v/>
      </c>
      <c r="P36" s="728"/>
      <c r="Q36" s="729" t="str">
        <f>IFERROR(VLOOKUP(K35,'【参考】数式用'!$A$5:$J$37,MATCH(P36,'【参考】数式用'!$B$4:$J$4,0)+1,0),"")</f>
        <v/>
      </c>
      <c r="R36" s="118" t="s">
        <v>107</v>
      </c>
      <c r="S36" s="730">
        <v>6.0</v>
      </c>
      <c r="T36" s="119" t="s">
        <v>108</v>
      </c>
      <c r="U36" s="731">
        <v>4.0</v>
      </c>
      <c r="V36" s="119" t="s">
        <v>392</v>
      </c>
      <c r="W36" s="730">
        <v>6.0</v>
      </c>
      <c r="X36" s="119" t="s">
        <v>108</v>
      </c>
      <c r="Y36" s="731">
        <v>5.0</v>
      </c>
      <c r="Z36" s="119" t="s">
        <v>109</v>
      </c>
      <c r="AA36" s="732" t="s">
        <v>120</v>
      </c>
      <c r="AB36" s="733">
        <f t="shared" si="2"/>
        <v>2</v>
      </c>
      <c r="AC36" s="119" t="s">
        <v>393</v>
      </c>
      <c r="AD36" s="734">
        <f>IFERROR(ROUNDDOWN(ROUND(L35*Q36,0),0)*AB36,"")</f>
        <v>0</v>
      </c>
      <c r="AE36" s="735">
        <f>IFERROR(ROUNDDOWN(ROUND(L35*(Q36-O36),0),0)*AB36,"")</f>
        <v>0</v>
      </c>
      <c r="AF36" s="736"/>
      <c r="AG36" s="737"/>
      <c r="AH36" s="738"/>
      <c r="AI36" s="739"/>
      <c r="AJ36" s="740"/>
      <c r="AK36" s="741"/>
      <c r="AL36" s="742"/>
      <c r="AM36" s="743" t="str">
        <f>IF(AO35="","",IF(OR(Y35=4,Y36=4,Y37=4),"！加算の要件上は問題ありませんが、算定期間の終わりが令和６年５月になっていません。区分変更の場合は、「基本情報入力シート」で同じ事業所を２行に分けて記入してください。",""))</f>
        <v/>
      </c>
      <c r="AN36" s="744"/>
      <c r="AO36" s="717" t="str">
        <f>IF(K35&lt;&gt;"","P列・R列に色付け","")</f>
        <v/>
      </c>
      <c r="AP36" s="10"/>
      <c r="AQ36" s="10"/>
      <c r="AR36" s="10"/>
      <c r="AS36" s="10"/>
      <c r="AT36" s="10"/>
      <c r="AU36" s="10"/>
      <c r="AV36" s="10"/>
      <c r="AW36" s="10"/>
      <c r="AX36" s="689" t="str">
        <f>G35</f>
        <v/>
      </c>
    </row>
    <row r="37" ht="31.5" customHeight="1">
      <c r="A37" s="788"/>
      <c r="B37" s="806"/>
      <c r="C37" s="816"/>
      <c r="D37" s="806"/>
      <c r="E37" s="806"/>
      <c r="F37" s="806"/>
      <c r="G37" s="807"/>
      <c r="H37" s="807"/>
      <c r="I37" s="807"/>
      <c r="J37" s="807"/>
      <c r="K37" s="807"/>
      <c r="L37" s="808"/>
      <c r="M37" s="751" t="s">
        <v>397</v>
      </c>
      <c r="N37" s="810"/>
      <c r="O37" s="753" t="str">
        <f>IFERROR(VLOOKUP(K35,'【参考】数式用'!$A$5:$J$37,MATCH(N37,'【参考】数式用'!$B$4:$J$4,0)+1,0),"")</f>
        <v/>
      </c>
      <c r="P37" s="752"/>
      <c r="Q37" s="753" t="str">
        <f>IFERROR(VLOOKUP(K35,'【参考】数式用'!$A$5:$J$37,MATCH(P37,'【参考】数式用'!$B$4:$J$4,0)+1,0),"")</f>
        <v/>
      </c>
      <c r="R37" s="754" t="s">
        <v>107</v>
      </c>
      <c r="S37" s="755">
        <v>6.0</v>
      </c>
      <c r="T37" s="756" t="s">
        <v>108</v>
      </c>
      <c r="U37" s="757">
        <v>4.0</v>
      </c>
      <c r="V37" s="756" t="s">
        <v>392</v>
      </c>
      <c r="W37" s="755">
        <v>6.0</v>
      </c>
      <c r="X37" s="756" t="s">
        <v>108</v>
      </c>
      <c r="Y37" s="757">
        <v>5.0</v>
      </c>
      <c r="Z37" s="756" t="s">
        <v>109</v>
      </c>
      <c r="AA37" s="758" t="s">
        <v>120</v>
      </c>
      <c r="AB37" s="759">
        <f t="shared" si="2"/>
        <v>2</v>
      </c>
      <c r="AC37" s="756" t="s">
        <v>393</v>
      </c>
      <c r="AD37" s="760">
        <f>IFERROR(ROUNDDOWN(ROUND(L35*Q37,0),0)*AB37,"")</f>
        <v>0</v>
      </c>
      <c r="AE37" s="761">
        <f>IFERROR(ROUNDDOWN(ROUND(L35*(Q37-O37),0),0)*AB37,"")</f>
        <v>0</v>
      </c>
      <c r="AF37" s="762">
        <f>IF(AND(N37="ベア加算なし",P37="ベア加算"),AD37,0)</f>
        <v>0</v>
      </c>
      <c r="AG37" s="763"/>
      <c r="AH37" s="764"/>
      <c r="AI37" s="765"/>
      <c r="AJ37" s="766"/>
      <c r="AK37" s="767"/>
      <c r="AL37" s="768"/>
      <c r="AM37" s="769" t="str">
        <f>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N37" s="3"/>
      <c r="AO37" s="770" t="str">
        <f>IF(K35&lt;&gt;"","P列・R列に色付け","")</f>
        <v/>
      </c>
      <c r="AP37" s="771"/>
      <c r="AQ37" s="771"/>
      <c r="AR37" s="10"/>
      <c r="AS37" s="10"/>
      <c r="AT37" s="10"/>
      <c r="AU37" s="10"/>
      <c r="AV37" s="10"/>
      <c r="AW37" s="772"/>
      <c r="AX37" s="689" t="str">
        <f>G35</f>
        <v/>
      </c>
    </row>
    <row r="38" ht="31.5" customHeight="1">
      <c r="A38" s="773">
        <v>9.0</v>
      </c>
      <c r="B38" s="803" t="str">
        <f>IF('基本情報入力シート'!C62="","",'基本情報入力シート'!C62)</f>
        <v/>
      </c>
      <c r="C38" s="803"/>
      <c r="D38" s="803"/>
      <c r="E38" s="803"/>
      <c r="F38" s="803"/>
      <c r="G38" s="804" t="str">
        <f>IF('基本情報入力シート'!M62="","",'基本情報入力シート'!M62)</f>
        <v/>
      </c>
      <c r="H38" s="804" t="str">
        <f>IF('基本情報入力シート'!R62="","",'基本情報入力シート'!R62)</f>
        <v/>
      </c>
      <c r="I38" s="804" t="str">
        <f>IF('基本情報入力シート'!W62="","",'基本情報入力シート'!W62)</f>
        <v/>
      </c>
      <c r="J38" s="804" t="str">
        <f>IF('基本情報入力シート'!X62="","",'基本情報入力シート'!X62)</f>
        <v/>
      </c>
      <c r="K38" s="804" t="str">
        <f>IF('基本情報入力シート'!Y62="","",'基本情報入力シート'!Y62)</f>
        <v/>
      </c>
      <c r="L38" s="805" t="str">
        <f>IF('基本情報入力シート'!AB62="","",'基本情報入力シート'!AB62)</f>
        <v/>
      </c>
      <c r="M38" s="700" t="s">
        <v>390</v>
      </c>
      <c r="N38" s="701"/>
      <c r="O38" s="702" t="str">
        <f>IFERROR(VLOOKUP(K38,'【参考】数式用'!$A$5:$J$37,MATCH(N38,'【参考】数式用'!$B$4:$J$4,0)+1,0),"")</f>
        <v/>
      </c>
      <c r="P38" s="701"/>
      <c r="Q38" s="702" t="str">
        <f>IFERROR(VLOOKUP(K38,'【参考】数式用'!$A$5:$J$37,MATCH(P38,'【参考】数式用'!$B$4:$J$4,0)+1,0),"")</f>
        <v/>
      </c>
      <c r="R38" s="703" t="s">
        <v>107</v>
      </c>
      <c r="S38" s="704">
        <v>6.0</v>
      </c>
      <c r="T38" s="190" t="s">
        <v>108</v>
      </c>
      <c r="U38" s="705">
        <v>4.0</v>
      </c>
      <c r="V38" s="190" t="s">
        <v>392</v>
      </c>
      <c r="W38" s="704">
        <v>6.0</v>
      </c>
      <c r="X38" s="190" t="s">
        <v>108</v>
      </c>
      <c r="Y38" s="705">
        <v>5.0</v>
      </c>
      <c r="Z38" s="190" t="s">
        <v>109</v>
      </c>
      <c r="AA38" s="706" t="s">
        <v>120</v>
      </c>
      <c r="AB38" s="707">
        <f t="shared" si="2"/>
        <v>2</v>
      </c>
      <c r="AC38" s="190" t="s">
        <v>393</v>
      </c>
      <c r="AD38" s="708">
        <f>IFERROR(ROUNDDOWN(ROUND(L38*Q38,0),0)*AB38,"")</f>
        <v>0</v>
      </c>
      <c r="AE38" s="709">
        <f>IFERROR(ROUNDDOWN(ROUND(L38*(Q38-O38),0),0)*AB38,"")</f>
        <v>0</v>
      </c>
      <c r="AF38" s="710"/>
      <c r="AG38" s="782"/>
      <c r="AH38" s="712"/>
      <c r="AI38" s="794"/>
      <c r="AJ38" s="714"/>
      <c r="AK38" s="280"/>
      <c r="AL38" s="715"/>
      <c r="AM38" s="716" t="str">
        <f>IF(AO38="","",IF(Q38&lt;O38,"！加算の要件上は問題ありませんが、令和６年３月と比較して４・５月に加算率が下がる計画になっています。",""))</f>
        <v/>
      </c>
      <c r="AN38" s="3"/>
      <c r="AO38" s="717" t="str">
        <f>IF(K38&lt;&gt;"","P列・R列に色付け","")</f>
        <v/>
      </c>
      <c r="AP38" s="718" t="str">
        <f>IFERROR(VLOOKUP(K38,'【参考】数式用'!$AH$2:$AI$34,2,FALSE),"")</f>
        <v/>
      </c>
      <c r="AQ38" s="720" t="str">
        <f>P38&amp;P39&amp;P40</f>
        <v/>
      </c>
      <c r="AR38" s="718" t="str">
        <f>IF(AF40&lt;&gt;0,IF(AG40="○","入力済","未入力"),"")</f>
        <v/>
      </c>
      <c r="AS38" s="719" t="str">
        <f>IF(OR(P38="処遇加算Ⅰ",P38="処遇加算Ⅱ"),IF(OR(AH38="○",AH38="令和６年度中に満たす"),"入力済","未入力"),"")</f>
        <v/>
      </c>
      <c r="AT38" s="720" t="str">
        <f>IF(P38="処遇加算Ⅲ",IF(AI38="○","入力済","未入力"),"")</f>
        <v/>
      </c>
      <c r="AU38" s="718" t="str">
        <f>IF(P38="処遇加算Ⅰ",IF(OR(AJ38="○",AJ38="令和６年度中に満たす"),"入力済","未入力"),"")</f>
        <v/>
      </c>
      <c r="AV38" s="718" t="str">
        <f>IF(OR(P39="特定加算Ⅰ",P39="特定加算Ⅱ"),1,"")</f>
        <v/>
      </c>
      <c r="AW38" s="689" t="str">
        <f>IF(P39="特定加算Ⅰ",IF(AL39="","未入力","入力済"),"")</f>
        <v/>
      </c>
      <c r="AX38" s="689" t="str">
        <f>G38</f>
        <v/>
      </c>
    </row>
    <row r="39" ht="31.5" customHeight="1">
      <c r="A39" s="787"/>
      <c r="B39" s="795"/>
      <c r="C39" s="795"/>
      <c r="D39" s="795"/>
      <c r="E39" s="795"/>
      <c r="F39" s="795"/>
      <c r="G39" s="796"/>
      <c r="H39" s="796"/>
      <c r="I39" s="796"/>
      <c r="J39" s="796"/>
      <c r="K39" s="796"/>
      <c r="L39" s="797"/>
      <c r="M39" s="727" t="s">
        <v>395</v>
      </c>
      <c r="N39" s="728"/>
      <c r="O39" s="729" t="str">
        <f>IFERROR(VLOOKUP(K38,'【参考】数式用'!$A$5:$J$37,MATCH(N39,'【参考】数式用'!$B$4:$J$4,0)+1,0),"")</f>
        <v/>
      </c>
      <c r="P39" s="728"/>
      <c r="Q39" s="729" t="str">
        <f>IFERROR(VLOOKUP(K38,'【参考】数式用'!$A$5:$J$37,MATCH(P39,'【参考】数式用'!$B$4:$J$4,0)+1,0),"")</f>
        <v/>
      </c>
      <c r="R39" s="118" t="s">
        <v>107</v>
      </c>
      <c r="S39" s="730">
        <v>6.0</v>
      </c>
      <c r="T39" s="119" t="s">
        <v>108</v>
      </c>
      <c r="U39" s="731">
        <v>4.0</v>
      </c>
      <c r="V39" s="119" t="s">
        <v>392</v>
      </c>
      <c r="W39" s="730">
        <v>6.0</v>
      </c>
      <c r="X39" s="119" t="s">
        <v>108</v>
      </c>
      <c r="Y39" s="731">
        <v>5.0</v>
      </c>
      <c r="Z39" s="119" t="s">
        <v>109</v>
      </c>
      <c r="AA39" s="732" t="s">
        <v>120</v>
      </c>
      <c r="AB39" s="733">
        <f t="shared" si="2"/>
        <v>2</v>
      </c>
      <c r="AC39" s="119" t="s">
        <v>393</v>
      </c>
      <c r="AD39" s="734">
        <f>IFERROR(ROUNDDOWN(ROUND(L38*Q39,0),0)*AB39,"")</f>
        <v>0</v>
      </c>
      <c r="AE39" s="735">
        <f>IFERROR(ROUNDDOWN(ROUND(L38*(Q39-O39),0),0)*AB39,"")</f>
        <v>0</v>
      </c>
      <c r="AF39" s="736"/>
      <c r="AG39" s="737"/>
      <c r="AH39" s="738"/>
      <c r="AI39" s="739"/>
      <c r="AJ39" s="740"/>
      <c r="AK39" s="741"/>
      <c r="AL39" s="742"/>
      <c r="AM39" s="743" t="str">
        <f>IF(AO38="","",IF(OR(Y38=4,Y39=4,Y40=4),"！加算の要件上は問題ありませんが、算定期間の終わりが令和６年５月になっていません。区分変更の場合は、「基本情報入力シート」で同じ事業所を２行に分けて記入してください。",""))</f>
        <v/>
      </c>
      <c r="AN39" s="744"/>
      <c r="AO39" s="717" t="str">
        <f>IF(K38&lt;&gt;"","P列・R列に色付け","")</f>
        <v/>
      </c>
      <c r="AP39" s="10"/>
      <c r="AQ39" s="10"/>
      <c r="AR39" s="10"/>
      <c r="AS39" s="10"/>
      <c r="AT39" s="10"/>
      <c r="AU39" s="10"/>
      <c r="AV39" s="10"/>
      <c r="AW39" s="10"/>
      <c r="AX39" s="689" t="str">
        <f>G38</f>
        <v/>
      </c>
    </row>
    <row r="40" ht="31.5" customHeight="1">
      <c r="A40" s="798"/>
      <c r="B40" s="799"/>
      <c r="C40" s="799"/>
      <c r="D40" s="799"/>
      <c r="E40" s="799"/>
      <c r="F40" s="799"/>
      <c r="G40" s="800"/>
      <c r="H40" s="800"/>
      <c r="I40" s="800"/>
      <c r="J40" s="800"/>
      <c r="K40" s="800"/>
      <c r="L40" s="801"/>
      <c r="M40" s="775" t="s">
        <v>397</v>
      </c>
      <c r="N40" s="810"/>
      <c r="O40" s="753" t="str">
        <f>IFERROR(VLOOKUP(K38,'【参考】数式用'!$A$5:$J$37,MATCH(N40,'【参考】数式用'!$B$4:$J$4,0)+1,0),"")</f>
        <v/>
      </c>
      <c r="P40" s="810"/>
      <c r="Q40" s="753" t="str">
        <f>IFERROR(VLOOKUP(K38,'【参考】数式用'!$A$5:$J$37,MATCH(P40,'【参考】数式用'!$B$4:$J$4,0)+1,0),"")</f>
        <v/>
      </c>
      <c r="R40" s="811" t="s">
        <v>107</v>
      </c>
      <c r="S40" s="812">
        <v>6.0</v>
      </c>
      <c r="T40" s="207" t="s">
        <v>108</v>
      </c>
      <c r="U40" s="813">
        <v>4.0</v>
      </c>
      <c r="V40" s="207" t="s">
        <v>392</v>
      </c>
      <c r="W40" s="812">
        <v>6.0</v>
      </c>
      <c r="X40" s="207" t="s">
        <v>108</v>
      </c>
      <c r="Y40" s="813">
        <v>5.0</v>
      </c>
      <c r="Z40" s="207" t="s">
        <v>109</v>
      </c>
      <c r="AA40" s="814" t="s">
        <v>120</v>
      </c>
      <c r="AB40" s="815">
        <f t="shared" si="2"/>
        <v>2</v>
      </c>
      <c r="AC40" s="207" t="s">
        <v>393</v>
      </c>
      <c r="AD40" s="760">
        <f>IFERROR(ROUNDDOWN(ROUND(L38*Q40,0),0)*AB40,"")</f>
        <v>0</v>
      </c>
      <c r="AE40" s="761">
        <f>IFERROR(ROUNDDOWN(ROUND(L38*(Q40-O40),0),0)*AB40,"")</f>
        <v>0</v>
      </c>
      <c r="AF40" s="762">
        <f>IF(AND(N40="ベア加算なし",P40="ベア加算"),AD40,0)</f>
        <v>0</v>
      </c>
      <c r="AG40" s="817"/>
      <c r="AH40" s="818"/>
      <c r="AI40" s="819"/>
      <c r="AJ40" s="820"/>
      <c r="AK40" s="821"/>
      <c r="AL40" s="822"/>
      <c r="AM40" s="769" t="str">
        <f>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N40" s="3"/>
      <c r="AO40" s="770" t="str">
        <f>IF(K38&lt;&gt;"","P列・R列に色付け","")</f>
        <v/>
      </c>
      <c r="AP40" s="771"/>
      <c r="AQ40" s="771"/>
      <c r="AR40" s="10"/>
      <c r="AS40" s="10"/>
      <c r="AT40" s="10"/>
      <c r="AU40" s="10"/>
      <c r="AV40" s="10"/>
      <c r="AW40" s="772"/>
      <c r="AX40" s="689" t="str">
        <f>G38</f>
        <v/>
      </c>
    </row>
    <row r="41" ht="31.5" customHeight="1">
      <c r="A41" s="773">
        <v>10.0</v>
      </c>
      <c r="B41" s="803" t="str">
        <f>IF('基本情報入力シート'!C63="","",'基本情報入力シート'!C63)</f>
        <v/>
      </c>
      <c r="C41" s="803"/>
      <c r="D41" s="803"/>
      <c r="E41" s="803"/>
      <c r="F41" s="803"/>
      <c r="G41" s="804" t="str">
        <f>IF('基本情報入力シート'!M63="","",'基本情報入力シート'!M63)</f>
        <v/>
      </c>
      <c r="H41" s="804" t="str">
        <f>IF('基本情報入力シート'!R63="","",'基本情報入力シート'!R63)</f>
        <v/>
      </c>
      <c r="I41" s="804" t="str">
        <f>IF('基本情報入力シート'!W63="","",'基本情報入力シート'!W63)</f>
        <v/>
      </c>
      <c r="J41" s="804" t="str">
        <f>IF('基本情報入力シート'!X63="","",'基本情報入力シート'!X63)</f>
        <v/>
      </c>
      <c r="K41" s="804" t="str">
        <f>IF('基本情報入力シート'!Y63="","",'基本情報入力シート'!Y63)</f>
        <v/>
      </c>
      <c r="L41" s="805" t="str">
        <f>IF('基本情報入力シート'!AB63="","",'基本情報入力シート'!AB63)</f>
        <v/>
      </c>
      <c r="M41" s="700" t="s">
        <v>390</v>
      </c>
      <c r="N41" s="701"/>
      <c r="O41" s="702" t="str">
        <f>IFERROR(VLOOKUP(K41,'【参考】数式用'!$A$5:$J$37,MATCH(N41,'【参考】数式用'!$B$4:$J$4,0)+1,0),"")</f>
        <v/>
      </c>
      <c r="P41" s="701"/>
      <c r="Q41" s="702" t="str">
        <f>IFERROR(VLOOKUP(K41,'【参考】数式用'!$A$5:$J$37,MATCH(P41,'【参考】数式用'!$B$4:$J$4,0)+1,0),"")</f>
        <v/>
      </c>
      <c r="R41" s="703" t="s">
        <v>107</v>
      </c>
      <c r="S41" s="704">
        <v>6.0</v>
      </c>
      <c r="T41" s="190" t="s">
        <v>108</v>
      </c>
      <c r="U41" s="705">
        <v>4.0</v>
      </c>
      <c r="V41" s="190" t="s">
        <v>392</v>
      </c>
      <c r="W41" s="704">
        <v>6.0</v>
      </c>
      <c r="X41" s="190" t="s">
        <v>108</v>
      </c>
      <c r="Y41" s="705">
        <v>5.0</v>
      </c>
      <c r="Z41" s="190" t="s">
        <v>109</v>
      </c>
      <c r="AA41" s="706" t="s">
        <v>120</v>
      </c>
      <c r="AB41" s="707">
        <f t="shared" si="2"/>
        <v>2</v>
      </c>
      <c r="AC41" s="190" t="s">
        <v>393</v>
      </c>
      <c r="AD41" s="708">
        <f>IFERROR(ROUNDDOWN(ROUND(L41*Q41,0),0)*AB41,"")</f>
        <v>0</v>
      </c>
      <c r="AE41" s="709">
        <f>IFERROR(ROUNDDOWN(ROUND(L41*(Q41-O41),0),0)*AB41,"")</f>
        <v>0</v>
      </c>
      <c r="AF41" s="710"/>
      <c r="AG41" s="782"/>
      <c r="AH41" s="712"/>
      <c r="AI41" s="794"/>
      <c r="AJ41" s="714"/>
      <c r="AK41" s="280"/>
      <c r="AL41" s="715"/>
      <c r="AM41" s="716" t="str">
        <f>IF(AO41="","",IF(Q41&lt;O41,"！加算の要件上は問題ありませんが、令和６年３月と比較して４・５月に加算率が下がる計画になっています。",""))</f>
        <v/>
      </c>
      <c r="AN41" s="3"/>
      <c r="AO41" s="717" t="str">
        <f>IF(K41&lt;&gt;"","P列・R列に色付け","")</f>
        <v/>
      </c>
      <c r="AP41" s="718" t="str">
        <f>IFERROR(VLOOKUP(K41,'【参考】数式用'!$AH$2:$AI$34,2,FALSE),"")</f>
        <v/>
      </c>
      <c r="AQ41" s="720" t="str">
        <f>P41&amp;P42&amp;P43</f>
        <v/>
      </c>
      <c r="AR41" s="718" t="str">
        <f>IF(AF43&lt;&gt;0,IF(AG43="○","入力済","未入力"),"")</f>
        <v/>
      </c>
      <c r="AS41" s="719" t="str">
        <f>IF(OR(P41="処遇加算Ⅰ",P41="処遇加算Ⅱ"),IF(OR(AH41="○",AH41="令和６年度中に満たす"),"入力済","未入力"),"")</f>
        <v/>
      </c>
      <c r="AT41" s="720" t="str">
        <f>IF(P41="処遇加算Ⅲ",IF(AI41="○","入力済","未入力"),"")</f>
        <v/>
      </c>
      <c r="AU41" s="718" t="str">
        <f>IF(P41="処遇加算Ⅰ",IF(OR(AJ41="○",AJ41="令和６年度中に満たす"),"入力済","未入力"),"")</f>
        <v/>
      </c>
      <c r="AV41" s="718" t="str">
        <f>IF(OR(P42="特定加算Ⅰ",P42="特定加算Ⅱ"),1,"")</f>
        <v/>
      </c>
      <c r="AW41" s="689" t="str">
        <f>IF(P42="特定加算Ⅰ",IF(AL42="","未入力","入力済"),"")</f>
        <v/>
      </c>
      <c r="AX41" s="689" t="str">
        <f>G41</f>
        <v/>
      </c>
    </row>
    <row r="42" ht="31.5" customHeight="1">
      <c r="A42" s="787"/>
      <c r="B42" s="795"/>
      <c r="C42" s="795"/>
      <c r="D42" s="795"/>
      <c r="E42" s="795"/>
      <c r="F42" s="795"/>
      <c r="G42" s="796"/>
      <c r="H42" s="796"/>
      <c r="I42" s="796"/>
      <c r="J42" s="796"/>
      <c r="K42" s="796"/>
      <c r="L42" s="797"/>
      <c r="M42" s="727" t="s">
        <v>395</v>
      </c>
      <c r="N42" s="728"/>
      <c r="O42" s="729" t="str">
        <f>IFERROR(VLOOKUP(K41,'【参考】数式用'!$A$5:$J$37,MATCH(N42,'【参考】数式用'!$B$4:$J$4,0)+1,0),"")</f>
        <v/>
      </c>
      <c r="P42" s="728"/>
      <c r="Q42" s="729" t="str">
        <f>IFERROR(VLOOKUP(K41,'【参考】数式用'!$A$5:$J$37,MATCH(P42,'【参考】数式用'!$B$4:$J$4,0)+1,0),"")</f>
        <v/>
      </c>
      <c r="R42" s="118" t="s">
        <v>107</v>
      </c>
      <c r="S42" s="730">
        <v>6.0</v>
      </c>
      <c r="T42" s="119" t="s">
        <v>108</v>
      </c>
      <c r="U42" s="731">
        <v>4.0</v>
      </c>
      <c r="V42" s="119" t="s">
        <v>392</v>
      </c>
      <c r="W42" s="730">
        <v>6.0</v>
      </c>
      <c r="X42" s="119" t="s">
        <v>108</v>
      </c>
      <c r="Y42" s="731">
        <v>5.0</v>
      </c>
      <c r="Z42" s="119" t="s">
        <v>109</v>
      </c>
      <c r="AA42" s="732" t="s">
        <v>120</v>
      </c>
      <c r="AB42" s="733">
        <f t="shared" si="2"/>
        <v>2</v>
      </c>
      <c r="AC42" s="119" t="s">
        <v>393</v>
      </c>
      <c r="AD42" s="734">
        <f>IFERROR(ROUNDDOWN(ROUND(L41*Q42,0),0)*AB42,"")</f>
        <v>0</v>
      </c>
      <c r="AE42" s="735">
        <f>IFERROR(ROUNDDOWN(ROUND(L41*(Q42-O42),0),0)*AB42,"")</f>
        <v>0</v>
      </c>
      <c r="AF42" s="736"/>
      <c r="AG42" s="737"/>
      <c r="AH42" s="738"/>
      <c r="AI42" s="739"/>
      <c r="AJ42" s="740"/>
      <c r="AK42" s="741"/>
      <c r="AL42" s="742"/>
      <c r="AM42" s="743" t="str">
        <f>IF(AO41="","",IF(OR(Y41=4,Y42=4,Y43=4),"！加算の要件上は問題ありませんが、算定期間の終わりが令和６年５月になっていません。区分変更の場合は、「基本情報入力シート」で同じ事業所を２行に分けて記入してください。",""))</f>
        <v/>
      </c>
      <c r="AN42" s="744"/>
      <c r="AO42" s="717" t="str">
        <f>IF(K41&lt;&gt;"","P列・R列に色付け","")</f>
        <v/>
      </c>
      <c r="AP42" s="10"/>
      <c r="AQ42" s="10"/>
      <c r="AR42" s="10"/>
      <c r="AS42" s="10"/>
      <c r="AT42" s="10"/>
      <c r="AU42" s="10"/>
      <c r="AV42" s="10"/>
      <c r="AW42" s="10"/>
      <c r="AX42" s="689" t="str">
        <f>G41</f>
        <v/>
      </c>
    </row>
    <row r="43" ht="31.5" customHeight="1">
      <c r="A43" s="788"/>
      <c r="B43" s="806"/>
      <c r="C43" s="806"/>
      <c r="D43" s="806"/>
      <c r="E43" s="806"/>
      <c r="F43" s="806"/>
      <c r="G43" s="807"/>
      <c r="H43" s="807"/>
      <c r="I43" s="807"/>
      <c r="J43" s="807"/>
      <c r="K43" s="807"/>
      <c r="L43" s="808"/>
      <c r="M43" s="751" t="s">
        <v>397</v>
      </c>
      <c r="N43" s="752"/>
      <c r="O43" s="753" t="str">
        <f>IFERROR(VLOOKUP(K41,'【参考】数式用'!$A$5:$J$37,MATCH(N43,'【参考】数式用'!$B$4:$J$4,0)+1,0),"")</f>
        <v/>
      </c>
      <c r="P43" s="752"/>
      <c r="Q43" s="753" t="str">
        <f>IFERROR(VLOOKUP(K41,'【参考】数式用'!$A$5:$J$37,MATCH(P43,'【参考】数式用'!$B$4:$J$4,0)+1,0),"")</f>
        <v/>
      </c>
      <c r="R43" s="754" t="s">
        <v>107</v>
      </c>
      <c r="S43" s="755">
        <v>6.0</v>
      </c>
      <c r="T43" s="756" t="s">
        <v>108</v>
      </c>
      <c r="U43" s="757">
        <v>4.0</v>
      </c>
      <c r="V43" s="756" t="s">
        <v>392</v>
      </c>
      <c r="W43" s="755">
        <v>6.0</v>
      </c>
      <c r="X43" s="756" t="s">
        <v>108</v>
      </c>
      <c r="Y43" s="757">
        <v>5.0</v>
      </c>
      <c r="Z43" s="756" t="s">
        <v>109</v>
      </c>
      <c r="AA43" s="758" t="s">
        <v>120</v>
      </c>
      <c r="AB43" s="759">
        <f t="shared" si="2"/>
        <v>2</v>
      </c>
      <c r="AC43" s="756" t="s">
        <v>393</v>
      </c>
      <c r="AD43" s="760">
        <f>IFERROR(ROUNDDOWN(ROUND(L41*Q43,0),0)*AB43,"")</f>
        <v>0</v>
      </c>
      <c r="AE43" s="761">
        <f>IFERROR(ROUNDDOWN(ROUND(L41*(Q43-O43),0),0)*AB43,"")</f>
        <v>0</v>
      </c>
      <c r="AF43" s="762">
        <f>IF(AND(N43="ベア加算なし",P43="ベア加算"),AD43,0)</f>
        <v>0</v>
      </c>
      <c r="AG43" s="763"/>
      <c r="AH43" s="764"/>
      <c r="AI43" s="765"/>
      <c r="AJ43" s="766"/>
      <c r="AK43" s="767"/>
      <c r="AL43" s="768"/>
      <c r="AM43" s="769" t="str">
        <f>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N43" s="3"/>
      <c r="AO43" s="770" t="str">
        <f>IF(K41&lt;&gt;"","P列・R列に色付け","")</f>
        <v/>
      </c>
      <c r="AP43" s="771"/>
      <c r="AQ43" s="771"/>
      <c r="AR43" s="10"/>
      <c r="AS43" s="10"/>
      <c r="AT43" s="10"/>
      <c r="AU43" s="10"/>
      <c r="AV43" s="10"/>
      <c r="AW43" s="772"/>
      <c r="AX43" s="689" t="str">
        <f>G41</f>
        <v/>
      </c>
    </row>
    <row r="44" ht="31.5" customHeight="1">
      <c r="A44" s="789">
        <v>11.0</v>
      </c>
      <c r="B44" s="791" t="str">
        <f>IF('基本情報入力シート'!C64="","",'基本情報入力シート'!C64)</f>
        <v/>
      </c>
      <c r="C44" s="791"/>
      <c r="D44" s="791"/>
      <c r="E44" s="791"/>
      <c r="F44" s="791"/>
      <c r="G44" s="792" t="str">
        <f>IF('基本情報入力シート'!M64="","",'基本情報入力シート'!M64)</f>
        <v/>
      </c>
      <c r="H44" s="792" t="str">
        <f>IF('基本情報入力シート'!R64="","",'基本情報入力シート'!R64)</f>
        <v/>
      </c>
      <c r="I44" s="792" t="str">
        <f>IF('基本情報入力シート'!W64="","",'基本情報入力シート'!W64)</f>
        <v/>
      </c>
      <c r="J44" s="792" t="str">
        <f>IF('基本情報入力シート'!X64="","",'基本情報入力シート'!X64)</f>
        <v/>
      </c>
      <c r="K44" s="792" t="str">
        <f>IF('基本情報入力シート'!Y64="","",'基本情報入力シート'!Y64)</f>
        <v/>
      </c>
      <c r="L44" s="793" t="str">
        <f>IF('基本情報入力シート'!AB64="","",'基本情報入力シート'!AB64)</f>
        <v/>
      </c>
      <c r="M44" s="775" t="s">
        <v>390</v>
      </c>
      <c r="N44" s="776"/>
      <c r="O44" s="702" t="str">
        <f>IFERROR(VLOOKUP(K44,'【参考】数式用'!$A$5:$J$37,MATCH(N44,'【参考】数式用'!$B$4:$J$4,0)+1,0),"")</f>
        <v/>
      </c>
      <c r="P44" s="776"/>
      <c r="Q44" s="702" t="str">
        <f>IFERROR(VLOOKUP(K44,'【参考】数式用'!$A$5:$J$37,MATCH(P44,'【参考】数式用'!$B$4:$J$4,0)+1,0),"")</f>
        <v/>
      </c>
      <c r="R44" s="777" t="s">
        <v>107</v>
      </c>
      <c r="S44" s="778">
        <v>6.0</v>
      </c>
      <c r="T44" s="200" t="s">
        <v>108</v>
      </c>
      <c r="U44" s="779">
        <v>4.0</v>
      </c>
      <c r="V44" s="200" t="s">
        <v>392</v>
      </c>
      <c r="W44" s="778">
        <v>6.0</v>
      </c>
      <c r="X44" s="200" t="s">
        <v>108</v>
      </c>
      <c r="Y44" s="779">
        <v>5.0</v>
      </c>
      <c r="Z44" s="200" t="s">
        <v>109</v>
      </c>
      <c r="AA44" s="780" t="s">
        <v>120</v>
      </c>
      <c r="AB44" s="781">
        <f t="shared" si="2"/>
        <v>2</v>
      </c>
      <c r="AC44" s="200" t="s">
        <v>393</v>
      </c>
      <c r="AD44" s="708">
        <f>IFERROR(ROUNDDOWN(ROUND(L44*Q44,0),0)*AB44,"")</f>
        <v>0</v>
      </c>
      <c r="AE44" s="709">
        <f>IFERROR(ROUNDDOWN(ROUND(L44*(Q44-O44),0),0)*AB44,"")</f>
        <v>0</v>
      </c>
      <c r="AF44" s="710"/>
      <c r="AG44" s="823"/>
      <c r="AH44" s="824"/>
      <c r="AI44" s="784"/>
      <c r="AJ44" s="825"/>
      <c r="AK44" s="826"/>
      <c r="AL44" s="786"/>
      <c r="AM44" s="716" t="str">
        <f>IF(AO44="","",IF(Q44&lt;O44,"！加算の要件上は問題ありませんが、令和６年３月と比較して４・５月に加算率が下がる計画になっています。",""))</f>
        <v/>
      </c>
      <c r="AN44" s="3"/>
      <c r="AO44" s="717" t="str">
        <f>IF(K44&lt;&gt;"","P列・R列に色付け","")</f>
        <v/>
      </c>
      <c r="AP44" s="718" t="str">
        <f>IFERROR(VLOOKUP(K44,'【参考】数式用'!$AH$2:$AI$34,2,FALSE),"")</f>
        <v/>
      </c>
      <c r="AQ44" s="720" t="str">
        <f>P44&amp;P45&amp;P46</f>
        <v/>
      </c>
      <c r="AR44" s="718" t="str">
        <f>IF(AF46&lt;&gt;0,IF(AG46="○","入力済","未入力"),"")</f>
        <v/>
      </c>
      <c r="AS44" s="719" t="str">
        <f>IF(OR(P44="処遇加算Ⅰ",P44="処遇加算Ⅱ"),IF(OR(AH44="○",AH44="令和６年度中に満たす"),"入力済","未入力"),"")</f>
        <v/>
      </c>
      <c r="AT44" s="720" t="str">
        <f>IF(P44="処遇加算Ⅲ",IF(AI44="○","入力済","未入力"),"")</f>
        <v/>
      </c>
      <c r="AU44" s="718" t="str">
        <f>IF(P44="処遇加算Ⅰ",IF(OR(AJ44="○",AJ44="令和６年度中に満たす"),"入力済","未入力"),"")</f>
        <v/>
      </c>
      <c r="AV44" s="718" t="str">
        <f>IF(OR(P45="特定加算Ⅰ",P45="特定加算Ⅱ"),1,"")</f>
        <v/>
      </c>
      <c r="AW44" s="689" t="str">
        <f>IF(P45="特定加算Ⅰ",IF(AL45="","未入力","入力済"),"")</f>
        <v/>
      </c>
      <c r="AX44" s="689" t="str">
        <f>G44</f>
        <v/>
      </c>
    </row>
    <row r="45" ht="31.5" customHeight="1">
      <c r="A45" s="787"/>
      <c r="B45" s="795"/>
      <c r="C45" s="795"/>
      <c r="D45" s="795"/>
      <c r="E45" s="795"/>
      <c r="F45" s="795"/>
      <c r="G45" s="796"/>
      <c r="H45" s="796"/>
      <c r="I45" s="796"/>
      <c r="J45" s="796"/>
      <c r="K45" s="796"/>
      <c r="L45" s="797"/>
      <c r="M45" s="727" t="s">
        <v>395</v>
      </c>
      <c r="N45" s="728"/>
      <c r="O45" s="729" t="str">
        <f>IFERROR(VLOOKUP(K44,'【参考】数式用'!$A$5:$J$37,MATCH(N45,'【参考】数式用'!$B$4:$J$4,0)+1,0),"")</f>
        <v/>
      </c>
      <c r="P45" s="728"/>
      <c r="Q45" s="729" t="str">
        <f>IFERROR(VLOOKUP(K44,'【参考】数式用'!$A$5:$J$37,MATCH(P45,'【参考】数式用'!$B$4:$J$4,0)+1,0),"")</f>
        <v/>
      </c>
      <c r="R45" s="118" t="s">
        <v>107</v>
      </c>
      <c r="S45" s="730">
        <v>6.0</v>
      </c>
      <c r="T45" s="119" t="s">
        <v>108</v>
      </c>
      <c r="U45" s="731">
        <v>4.0</v>
      </c>
      <c r="V45" s="119" t="s">
        <v>392</v>
      </c>
      <c r="W45" s="730">
        <v>6.0</v>
      </c>
      <c r="X45" s="119" t="s">
        <v>108</v>
      </c>
      <c r="Y45" s="731">
        <v>5.0</v>
      </c>
      <c r="Z45" s="119" t="s">
        <v>109</v>
      </c>
      <c r="AA45" s="732" t="s">
        <v>120</v>
      </c>
      <c r="AB45" s="733">
        <f t="shared" si="2"/>
        <v>2</v>
      </c>
      <c r="AC45" s="119" t="s">
        <v>393</v>
      </c>
      <c r="AD45" s="734">
        <f>IFERROR(ROUNDDOWN(ROUND(L44*Q45,0),0)*AB45,"")</f>
        <v>0</v>
      </c>
      <c r="AE45" s="735">
        <f>IFERROR(ROUNDDOWN(ROUND(L44*(Q45-O45),0),0)*AB45,"")</f>
        <v>0</v>
      </c>
      <c r="AF45" s="736"/>
      <c r="AG45" s="737"/>
      <c r="AH45" s="738"/>
      <c r="AI45" s="739"/>
      <c r="AJ45" s="740"/>
      <c r="AK45" s="741"/>
      <c r="AL45" s="742"/>
      <c r="AM45" s="743" t="str">
        <f>IF(AO44="","",IF(OR(Y44=4,Y45=4,Y46=4),"！加算の要件上は問題ありませんが、算定期間の終わりが令和６年５月になっていません。区分変更の場合は、「基本情報入力シート」で同じ事業所を２行に分けて記入してください。",""))</f>
        <v/>
      </c>
      <c r="AN45" s="744"/>
      <c r="AO45" s="717" t="str">
        <f>IF(K44&lt;&gt;"","P列・R列に色付け","")</f>
        <v/>
      </c>
      <c r="AP45" s="10"/>
      <c r="AQ45" s="10"/>
      <c r="AR45" s="10"/>
      <c r="AS45" s="10"/>
      <c r="AT45" s="10"/>
      <c r="AU45" s="10"/>
      <c r="AV45" s="10"/>
      <c r="AW45" s="10"/>
      <c r="AX45" s="689" t="str">
        <f>G44</f>
        <v/>
      </c>
    </row>
    <row r="46" ht="31.5" customHeight="1">
      <c r="A46" s="788"/>
      <c r="B46" s="806"/>
      <c r="C46" s="806"/>
      <c r="D46" s="806"/>
      <c r="E46" s="806"/>
      <c r="F46" s="806"/>
      <c r="G46" s="807"/>
      <c r="H46" s="807"/>
      <c r="I46" s="807"/>
      <c r="J46" s="807"/>
      <c r="K46" s="807"/>
      <c r="L46" s="808"/>
      <c r="M46" s="751" t="s">
        <v>397</v>
      </c>
      <c r="N46" s="810"/>
      <c r="O46" s="753" t="str">
        <f>IFERROR(VLOOKUP(K44,'【参考】数式用'!$A$5:$J$37,MATCH(N46,'【参考】数式用'!$B$4:$J$4,0)+1,0),"")</f>
        <v/>
      </c>
      <c r="P46" s="752"/>
      <c r="Q46" s="753" t="str">
        <f>IFERROR(VLOOKUP(K44,'【参考】数式用'!$A$5:$J$37,MATCH(P46,'【参考】数式用'!$B$4:$J$4,0)+1,0),"")</f>
        <v/>
      </c>
      <c r="R46" s="754" t="s">
        <v>107</v>
      </c>
      <c r="S46" s="755">
        <v>6.0</v>
      </c>
      <c r="T46" s="756" t="s">
        <v>108</v>
      </c>
      <c r="U46" s="757">
        <v>4.0</v>
      </c>
      <c r="V46" s="756" t="s">
        <v>392</v>
      </c>
      <c r="W46" s="755">
        <v>6.0</v>
      </c>
      <c r="X46" s="756" t="s">
        <v>108</v>
      </c>
      <c r="Y46" s="757">
        <v>5.0</v>
      </c>
      <c r="Z46" s="756" t="s">
        <v>109</v>
      </c>
      <c r="AA46" s="758" t="s">
        <v>120</v>
      </c>
      <c r="AB46" s="759">
        <f t="shared" si="2"/>
        <v>2</v>
      </c>
      <c r="AC46" s="756" t="s">
        <v>393</v>
      </c>
      <c r="AD46" s="760">
        <f>IFERROR(ROUNDDOWN(ROUND(L44*Q46,0),0)*AB46,"")</f>
        <v>0</v>
      </c>
      <c r="AE46" s="761">
        <f>IFERROR(ROUNDDOWN(ROUND(L44*(Q46-O46),0),0)*AB46,"")</f>
        <v>0</v>
      </c>
      <c r="AF46" s="762">
        <f>IF(AND(N46="ベア加算なし",P46="ベア加算"),AD46,0)</f>
        <v>0</v>
      </c>
      <c r="AG46" s="763"/>
      <c r="AH46" s="764"/>
      <c r="AI46" s="765"/>
      <c r="AJ46" s="766"/>
      <c r="AK46" s="767"/>
      <c r="AL46" s="768"/>
      <c r="AM46" s="769" t="str">
        <f>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N46" s="3"/>
      <c r="AO46" s="770" t="str">
        <f>IF(K44&lt;&gt;"","P列・R列に色付け","")</f>
        <v/>
      </c>
      <c r="AP46" s="771"/>
      <c r="AQ46" s="771"/>
      <c r="AR46" s="10"/>
      <c r="AS46" s="10"/>
      <c r="AT46" s="10"/>
      <c r="AU46" s="10"/>
      <c r="AV46" s="10"/>
      <c r="AW46" s="772"/>
      <c r="AX46" s="689" t="str">
        <f>G44</f>
        <v/>
      </c>
    </row>
    <row r="47" ht="31.5" customHeight="1">
      <c r="A47" s="773">
        <v>12.0</v>
      </c>
      <c r="B47" s="803" t="str">
        <f>IF('基本情報入力シート'!C65="","",'基本情報入力シート'!C65)</f>
        <v/>
      </c>
      <c r="C47" s="803"/>
      <c r="D47" s="803"/>
      <c r="E47" s="803"/>
      <c r="F47" s="803"/>
      <c r="G47" s="804" t="str">
        <f>IF('基本情報入力シート'!M65="","",'基本情報入力シート'!M65)</f>
        <v/>
      </c>
      <c r="H47" s="804" t="str">
        <f>IF('基本情報入力シート'!R65="","",'基本情報入力シート'!R65)</f>
        <v/>
      </c>
      <c r="I47" s="804" t="str">
        <f>IF('基本情報入力シート'!W65="","",'基本情報入力シート'!W65)</f>
        <v/>
      </c>
      <c r="J47" s="804" t="str">
        <f>IF('基本情報入力シート'!X65="","",'基本情報入力シート'!X65)</f>
        <v/>
      </c>
      <c r="K47" s="804" t="str">
        <f>IF('基本情報入力シート'!Y65="","",'基本情報入力シート'!Y65)</f>
        <v/>
      </c>
      <c r="L47" s="805" t="str">
        <f>IF('基本情報入力シート'!AB65="","",'基本情報入力シート'!AB65)</f>
        <v/>
      </c>
      <c r="M47" s="700" t="s">
        <v>390</v>
      </c>
      <c r="N47" s="701"/>
      <c r="O47" s="702" t="str">
        <f>IFERROR(VLOOKUP(K47,'【参考】数式用'!$A$5:$J$37,MATCH(N47,'【参考】数式用'!$B$4:$J$4,0)+1,0),"")</f>
        <v/>
      </c>
      <c r="P47" s="701"/>
      <c r="Q47" s="702" t="str">
        <f>IFERROR(VLOOKUP(K47,'【参考】数式用'!$A$5:$J$37,MATCH(P47,'【参考】数式用'!$B$4:$J$4,0)+1,0),"")</f>
        <v/>
      </c>
      <c r="R47" s="703" t="s">
        <v>107</v>
      </c>
      <c r="S47" s="704">
        <v>6.0</v>
      </c>
      <c r="T47" s="190" t="s">
        <v>108</v>
      </c>
      <c r="U47" s="705">
        <v>4.0</v>
      </c>
      <c r="V47" s="190" t="s">
        <v>392</v>
      </c>
      <c r="W47" s="704">
        <v>6.0</v>
      </c>
      <c r="X47" s="190" t="s">
        <v>108</v>
      </c>
      <c r="Y47" s="705">
        <v>5.0</v>
      </c>
      <c r="Z47" s="190" t="s">
        <v>109</v>
      </c>
      <c r="AA47" s="706" t="s">
        <v>120</v>
      </c>
      <c r="AB47" s="707">
        <f t="shared" si="2"/>
        <v>2</v>
      </c>
      <c r="AC47" s="190" t="s">
        <v>393</v>
      </c>
      <c r="AD47" s="708">
        <f>IFERROR(ROUNDDOWN(ROUND(L47*Q47,0),0)*AB47,"")</f>
        <v>0</v>
      </c>
      <c r="AE47" s="709">
        <f>IFERROR(ROUNDDOWN(ROUND(L47*(Q47-O47),0),0)*AB47,"")</f>
        <v>0</v>
      </c>
      <c r="AF47" s="710"/>
      <c r="AG47" s="782"/>
      <c r="AH47" s="712"/>
      <c r="AI47" s="794"/>
      <c r="AJ47" s="714"/>
      <c r="AK47" s="280"/>
      <c r="AL47" s="715"/>
      <c r="AM47" s="716" t="str">
        <f>IF(AO47="","",IF(Q47&lt;O47,"！加算の要件上は問題ありませんが、令和６年３月と比較して４・５月に加算率が下がる計画になっています。",""))</f>
        <v/>
      </c>
      <c r="AN47" s="3"/>
      <c r="AO47" s="717" t="str">
        <f>IF(K47&lt;&gt;"","P列・R列に色付け","")</f>
        <v/>
      </c>
      <c r="AP47" s="718" t="str">
        <f>IFERROR(VLOOKUP(K47,'【参考】数式用'!$AH$2:$AI$34,2,FALSE),"")</f>
        <v/>
      </c>
      <c r="AQ47" s="720" t="str">
        <f>P47&amp;P48&amp;P49</f>
        <v/>
      </c>
      <c r="AR47" s="718" t="str">
        <f>IF(AF49&lt;&gt;0,IF(AG49="○","入力済","未入力"),"")</f>
        <v/>
      </c>
      <c r="AS47" s="719" t="str">
        <f>IF(OR(P47="処遇加算Ⅰ",P47="処遇加算Ⅱ"),IF(OR(AH47="○",AH47="令和６年度中に満たす"),"入力済","未入力"),"")</f>
        <v/>
      </c>
      <c r="AT47" s="720" t="str">
        <f>IF(P47="処遇加算Ⅲ",IF(AI47="○","入力済","未入力"),"")</f>
        <v/>
      </c>
      <c r="AU47" s="718" t="str">
        <f>IF(P47="処遇加算Ⅰ",IF(OR(AJ47="○",AJ47="令和６年度中に満たす"),"入力済","未入力"),"")</f>
        <v/>
      </c>
      <c r="AV47" s="718" t="str">
        <f>IF(OR(P48="特定加算Ⅰ",P48="特定加算Ⅱ"),1,"")</f>
        <v/>
      </c>
      <c r="AW47" s="689" t="str">
        <f>IF(P48="特定加算Ⅰ",IF(AL48="","未入力","入力済"),"")</f>
        <v/>
      </c>
      <c r="AX47" s="689" t="str">
        <f>G47</f>
        <v/>
      </c>
    </row>
    <row r="48" ht="31.5" customHeight="1">
      <c r="A48" s="787"/>
      <c r="B48" s="795"/>
      <c r="C48" s="795"/>
      <c r="D48" s="795"/>
      <c r="E48" s="795"/>
      <c r="F48" s="795"/>
      <c r="G48" s="796"/>
      <c r="H48" s="796"/>
      <c r="I48" s="796"/>
      <c r="J48" s="796"/>
      <c r="K48" s="796"/>
      <c r="L48" s="797"/>
      <c r="M48" s="727" t="s">
        <v>395</v>
      </c>
      <c r="N48" s="728"/>
      <c r="O48" s="729" t="str">
        <f>IFERROR(VLOOKUP(K47,'【参考】数式用'!$A$5:$J$37,MATCH(N48,'【参考】数式用'!$B$4:$J$4,0)+1,0),"")</f>
        <v/>
      </c>
      <c r="P48" s="728"/>
      <c r="Q48" s="729" t="str">
        <f>IFERROR(VLOOKUP(K47,'【参考】数式用'!$A$5:$J$37,MATCH(P48,'【参考】数式用'!$B$4:$J$4,0)+1,0),"")</f>
        <v/>
      </c>
      <c r="R48" s="118" t="s">
        <v>107</v>
      </c>
      <c r="S48" s="730">
        <v>6.0</v>
      </c>
      <c r="T48" s="119" t="s">
        <v>108</v>
      </c>
      <c r="U48" s="731">
        <v>4.0</v>
      </c>
      <c r="V48" s="119" t="s">
        <v>392</v>
      </c>
      <c r="W48" s="730">
        <v>6.0</v>
      </c>
      <c r="X48" s="119" t="s">
        <v>108</v>
      </c>
      <c r="Y48" s="731">
        <v>5.0</v>
      </c>
      <c r="Z48" s="119" t="s">
        <v>109</v>
      </c>
      <c r="AA48" s="732" t="s">
        <v>120</v>
      </c>
      <c r="AB48" s="733">
        <f t="shared" si="2"/>
        <v>2</v>
      </c>
      <c r="AC48" s="119" t="s">
        <v>393</v>
      </c>
      <c r="AD48" s="734">
        <f>IFERROR(ROUNDDOWN(ROUND(L47*Q48,0),0)*AB48,"")</f>
        <v>0</v>
      </c>
      <c r="AE48" s="735">
        <f>IFERROR(ROUNDDOWN(ROUND(L47*(Q48-O48),0),0)*AB48,"")</f>
        <v>0</v>
      </c>
      <c r="AF48" s="736"/>
      <c r="AG48" s="737"/>
      <c r="AH48" s="738"/>
      <c r="AI48" s="739"/>
      <c r="AJ48" s="740"/>
      <c r="AK48" s="741"/>
      <c r="AL48" s="742"/>
      <c r="AM48" s="743" t="str">
        <f>IF(AO47="","",IF(OR(Y47=4,Y48=4,Y49=4),"！加算の要件上は問題ありませんが、算定期間の終わりが令和６年５月になっていません。区分変更の場合は、「基本情報入力シート」で同じ事業所を２行に分けて記入してください。",""))</f>
        <v/>
      </c>
      <c r="AN48" s="744"/>
      <c r="AO48" s="717" t="str">
        <f>IF(K47&lt;&gt;"","P列・R列に色付け","")</f>
        <v/>
      </c>
      <c r="AP48" s="10"/>
      <c r="AQ48" s="10"/>
      <c r="AR48" s="10"/>
      <c r="AS48" s="10"/>
      <c r="AT48" s="10"/>
      <c r="AU48" s="10"/>
      <c r="AV48" s="10"/>
      <c r="AW48" s="10"/>
      <c r="AX48" s="689" t="str">
        <f>G47</f>
        <v/>
      </c>
    </row>
    <row r="49" ht="31.5" customHeight="1">
      <c r="A49" s="788"/>
      <c r="B49" s="806"/>
      <c r="C49" s="806"/>
      <c r="D49" s="806"/>
      <c r="E49" s="806"/>
      <c r="F49" s="806"/>
      <c r="G49" s="807"/>
      <c r="H49" s="807"/>
      <c r="I49" s="807"/>
      <c r="J49" s="807"/>
      <c r="K49" s="807"/>
      <c r="L49" s="808"/>
      <c r="M49" s="751" t="s">
        <v>397</v>
      </c>
      <c r="N49" s="810"/>
      <c r="O49" s="753" t="str">
        <f>IFERROR(VLOOKUP(K47,'【参考】数式用'!$A$5:$J$37,MATCH(N49,'【参考】数式用'!$B$4:$J$4,0)+1,0),"")</f>
        <v/>
      </c>
      <c r="P49" s="752"/>
      <c r="Q49" s="753" t="str">
        <f>IFERROR(VLOOKUP(K47,'【参考】数式用'!$A$5:$J$37,MATCH(P49,'【参考】数式用'!$B$4:$J$4,0)+1,0),"")</f>
        <v/>
      </c>
      <c r="R49" s="754" t="s">
        <v>107</v>
      </c>
      <c r="S49" s="755">
        <v>6.0</v>
      </c>
      <c r="T49" s="756" t="s">
        <v>108</v>
      </c>
      <c r="U49" s="757">
        <v>4.0</v>
      </c>
      <c r="V49" s="756" t="s">
        <v>392</v>
      </c>
      <c r="W49" s="755">
        <v>6.0</v>
      </c>
      <c r="X49" s="756" t="s">
        <v>108</v>
      </c>
      <c r="Y49" s="757">
        <v>5.0</v>
      </c>
      <c r="Z49" s="756" t="s">
        <v>109</v>
      </c>
      <c r="AA49" s="758" t="s">
        <v>120</v>
      </c>
      <c r="AB49" s="759">
        <f t="shared" si="2"/>
        <v>2</v>
      </c>
      <c r="AC49" s="756" t="s">
        <v>393</v>
      </c>
      <c r="AD49" s="760">
        <f>IFERROR(ROUNDDOWN(ROUND(L47*Q49,0),0)*AB49,"")</f>
        <v>0</v>
      </c>
      <c r="AE49" s="761">
        <f>IFERROR(ROUNDDOWN(ROUND(L47*(Q49-O49),0),0)*AB49,"")</f>
        <v>0</v>
      </c>
      <c r="AF49" s="762">
        <f>IF(AND(N49="ベア加算なし",P49="ベア加算"),AD49,0)</f>
        <v>0</v>
      </c>
      <c r="AG49" s="763"/>
      <c r="AH49" s="764"/>
      <c r="AI49" s="765"/>
      <c r="AJ49" s="766"/>
      <c r="AK49" s="767"/>
      <c r="AL49" s="768"/>
      <c r="AM49" s="769" t="str">
        <f>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N49" s="3"/>
      <c r="AO49" s="770" t="str">
        <f>IF(K47&lt;&gt;"","P列・R列に色付け","")</f>
        <v/>
      </c>
      <c r="AP49" s="771"/>
      <c r="AQ49" s="771"/>
      <c r="AR49" s="10"/>
      <c r="AS49" s="10"/>
      <c r="AT49" s="10"/>
      <c r="AU49" s="10"/>
      <c r="AV49" s="10"/>
      <c r="AW49" s="772"/>
      <c r="AX49" s="689" t="str">
        <f>G47</f>
        <v/>
      </c>
    </row>
    <row r="50" ht="31.5" customHeight="1">
      <c r="A50" s="773">
        <v>13.0</v>
      </c>
      <c r="B50" s="803" t="str">
        <f>IF('基本情報入力シート'!C66="","",'基本情報入力シート'!C66)</f>
        <v/>
      </c>
      <c r="C50" s="803"/>
      <c r="D50" s="803"/>
      <c r="E50" s="803"/>
      <c r="F50" s="803"/>
      <c r="G50" s="804" t="str">
        <f>IF('基本情報入力シート'!M66="","",'基本情報入力シート'!M66)</f>
        <v/>
      </c>
      <c r="H50" s="804" t="str">
        <f>IF('基本情報入力シート'!R66="","",'基本情報入力シート'!R66)</f>
        <v/>
      </c>
      <c r="I50" s="804" t="str">
        <f>IF('基本情報入力シート'!W66="","",'基本情報入力シート'!W66)</f>
        <v/>
      </c>
      <c r="J50" s="804" t="str">
        <f>IF('基本情報入力シート'!X66="","",'基本情報入力シート'!X66)</f>
        <v/>
      </c>
      <c r="K50" s="804" t="str">
        <f>IF('基本情報入力シート'!Y66="","",'基本情報入力シート'!Y66)</f>
        <v/>
      </c>
      <c r="L50" s="805" t="str">
        <f>IF('基本情報入力シート'!AB66="","",'基本情報入力シート'!AB66)</f>
        <v/>
      </c>
      <c r="M50" s="700" t="s">
        <v>390</v>
      </c>
      <c r="N50" s="701"/>
      <c r="O50" s="702" t="str">
        <f>IFERROR(VLOOKUP(K50,'【参考】数式用'!$A$5:$J$37,MATCH(N50,'【参考】数式用'!$B$4:$J$4,0)+1,0),"")</f>
        <v/>
      </c>
      <c r="P50" s="701"/>
      <c r="Q50" s="702" t="str">
        <f>IFERROR(VLOOKUP(K50,'【参考】数式用'!$A$5:$J$37,MATCH(P50,'【参考】数式用'!$B$4:$J$4,0)+1,0),"")</f>
        <v/>
      </c>
      <c r="R50" s="703" t="s">
        <v>107</v>
      </c>
      <c r="S50" s="704">
        <v>6.0</v>
      </c>
      <c r="T50" s="190" t="s">
        <v>108</v>
      </c>
      <c r="U50" s="705">
        <v>4.0</v>
      </c>
      <c r="V50" s="190" t="s">
        <v>392</v>
      </c>
      <c r="W50" s="704">
        <v>6.0</v>
      </c>
      <c r="X50" s="190" t="s">
        <v>108</v>
      </c>
      <c r="Y50" s="705">
        <v>5.0</v>
      </c>
      <c r="Z50" s="190" t="s">
        <v>109</v>
      </c>
      <c r="AA50" s="706" t="s">
        <v>120</v>
      </c>
      <c r="AB50" s="707">
        <f t="shared" si="2"/>
        <v>2</v>
      </c>
      <c r="AC50" s="190" t="s">
        <v>393</v>
      </c>
      <c r="AD50" s="708">
        <f>IFERROR(ROUNDDOWN(ROUND(L50*Q50,0),0)*AB50,"")</f>
        <v>0</v>
      </c>
      <c r="AE50" s="709">
        <f>IFERROR(ROUNDDOWN(ROUND(L50*(Q50-O50),0),0)*AB50,"")</f>
        <v>0</v>
      </c>
      <c r="AF50" s="710"/>
      <c r="AG50" s="782"/>
      <c r="AH50" s="712"/>
      <c r="AI50" s="794"/>
      <c r="AJ50" s="714"/>
      <c r="AK50" s="280"/>
      <c r="AL50" s="715"/>
      <c r="AM50" s="716" t="str">
        <f>IF(AO50="","",IF(Q50&lt;O50,"！加算の要件上は問題ありませんが、令和６年３月と比較して４・５月に加算率が下がる計画になっています。",""))</f>
        <v/>
      </c>
      <c r="AN50" s="3"/>
      <c r="AO50" s="717" t="str">
        <f>IF(K50&lt;&gt;"","P列・R列に色付け","")</f>
        <v/>
      </c>
      <c r="AP50" s="718" t="str">
        <f>IFERROR(VLOOKUP(K50,'【参考】数式用'!$AH$2:$AI$34,2,FALSE),"")</f>
        <v/>
      </c>
      <c r="AQ50" s="720" t="str">
        <f>P50&amp;P51&amp;P52</f>
        <v/>
      </c>
      <c r="AR50" s="718" t="str">
        <f>IF(AF52&lt;&gt;0,IF(AG52="○","入力済","未入力"),"")</f>
        <v/>
      </c>
      <c r="AS50" s="719" t="str">
        <f>IF(OR(P50="処遇加算Ⅰ",P50="処遇加算Ⅱ"),IF(OR(AH50="○",AH50="令和６年度中に満たす"),"入力済","未入力"),"")</f>
        <v/>
      </c>
      <c r="AT50" s="720" t="str">
        <f>IF(P50="処遇加算Ⅲ",IF(AI50="○","入力済","未入力"),"")</f>
        <v/>
      </c>
      <c r="AU50" s="718" t="str">
        <f>IF(P50="処遇加算Ⅰ",IF(OR(AJ50="○",AJ50="令和６年度中に満たす"),"入力済","未入力"),"")</f>
        <v/>
      </c>
      <c r="AV50" s="718" t="str">
        <f>IF(OR(P51="特定加算Ⅰ",P51="特定加算Ⅱ"),1,"")</f>
        <v/>
      </c>
      <c r="AW50" s="689" t="str">
        <f>IF(P51="特定加算Ⅰ",IF(AL51="","未入力","入力済"),"")</f>
        <v/>
      </c>
      <c r="AX50" s="689" t="str">
        <f>G50</f>
        <v/>
      </c>
    </row>
    <row r="51" ht="31.5" customHeight="1">
      <c r="A51" s="787"/>
      <c r="B51" s="795"/>
      <c r="C51" s="795"/>
      <c r="D51" s="795"/>
      <c r="E51" s="795"/>
      <c r="F51" s="795"/>
      <c r="G51" s="796"/>
      <c r="H51" s="796"/>
      <c r="I51" s="796"/>
      <c r="J51" s="796"/>
      <c r="K51" s="796"/>
      <c r="L51" s="797"/>
      <c r="M51" s="727" t="s">
        <v>395</v>
      </c>
      <c r="N51" s="728"/>
      <c r="O51" s="729" t="str">
        <f>IFERROR(VLOOKUP(K50,'【参考】数式用'!$A$5:$J$37,MATCH(N51,'【参考】数式用'!$B$4:$J$4,0)+1,0),"")</f>
        <v/>
      </c>
      <c r="P51" s="728"/>
      <c r="Q51" s="729" t="str">
        <f>IFERROR(VLOOKUP(K50,'【参考】数式用'!$A$5:$J$37,MATCH(P51,'【参考】数式用'!$B$4:$J$4,0)+1,0),"")</f>
        <v/>
      </c>
      <c r="R51" s="118" t="s">
        <v>107</v>
      </c>
      <c r="S51" s="730">
        <v>6.0</v>
      </c>
      <c r="T51" s="119" t="s">
        <v>108</v>
      </c>
      <c r="U51" s="731">
        <v>4.0</v>
      </c>
      <c r="V51" s="119" t="s">
        <v>392</v>
      </c>
      <c r="W51" s="730">
        <v>6.0</v>
      </c>
      <c r="X51" s="119" t="s">
        <v>108</v>
      </c>
      <c r="Y51" s="731">
        <v>5.0</v>
      </c>
      <c r="Z51" s="119" t="s">
        <v>109</v>
      </c>
      <c r="AA51" s="732" t="s">
        <v>120</v>
      </c>
      <c r="AB51" s="733">
        <f t="shared" si="2"/>
        <v>2</v>
      </c>
      <c r="AC51" s="119" t="s">
        <v>393</v>
      </c>
      <c r="AD51" s="734">
        <f>IFERROR(ROUNDDOWN(ROUND(L50*Q51,0),0)*AB51,"")</f>
        <v>0</v>
      </c>
      <c r="AE51" s="735">
        <f>IFERROR(ROUNDDOWN(ROUND(L50*(Q51-O51),0),0)*AB51,"")</f>
        <v>0</v>
      </c>
      <c r="AF51" s="736"/>
      <c r="AG51" s="737"/>
      <c r="AH51" s="738"/>
      <c r="AI51" s="739"/>
      <c r="AJ51" s="740"/>
      <c r="AK51" s="741"/>
      <c r="AL51" s="742"/>
      <c r="AM51" s="743" t="str">
        <f>IF(AO50="","",IF(OR(Y50=4,Y51=4,Y52=4),"！加算の要件上は問題ありませんが、算定期間の終わりが令和６年５月になっていません。区分変更の場合は、「基本情報入力シート」で同じ事業所を２行に分けて記入してください。",""))</f>
        <v/>
      </c>
      <c r="AN51" s="744"/>
      <c r="AO51" s="717" t="str">
        <f>IF(K50&lt;&gt;"","P列・R列に色付け","")</f>
        <v/>
      </c>
      <c r="AP51" s="10"/>
      <c r="AQ51" s="10"/>
      <c r="AR51" s="10"/>
      <c r="AS51" s="10"/>
      <c r="AT51" s="10"/>
      <c r="AU51" s="10"/>
      <c r="AV51" s="10"/>
      <c r="AW51" s="10"/>
      <c r="AX51" s="689" t="str">
        <f>G50</f>
        <v/>
      </c>
    </row>
    <row r="52" ht="31.5" customHeight="1">
      <c r="A52" s="788"/>
      <c r="B52" s="806"/>
      <c r="C52" s="806"/>
      <c r="D52" s="806"/>
      <c r="E52" s="806"/>
      <c r="F52" s="806"/>
      <c r="G52" s="807"/>
      <c r="H52" s="807"/>
      <c r="I52" s="807"/>
      <c r="J52" s="807"/>
      <c r="K52" s="807"/>
      <c r="L52" s="808"/>
      <c r="M52" s="751" t="s">
        <v>397</v>
      </c>
      <c r="N52" s="810"/>
      <c r="O52" s="753" t="str">
        <f>IFERROR(VLOOKUP(K50,'【参考】数式用'!$A$5:$J$37,MATCH(N52,'【参考】数式用'!$B$4:$J$4,0)+1,0),"")</f>
        <v/>
      </c>
      <c r="P52" s="752"/>
      <c r="Q52" s="753" t="str">
        <f>IFERROR(VLOOKUP(K50,'【参考】数式用'!$A$5:$J$37,MATCH(P52,'【参考】数式用'!$B$4:$J$4,0)+1,0),"")</f>
        <v/>
      </c>
      <c r="R52" s="754" t="s">
        <v>107</v>
      </c>
      <c r="S52" s="755">
        <v>6.0</v>
      </c>
      <c r="T52" s="756" t="s">
        <v>108</v>
      </c>
      <c r="U52" s="757">
        <v>4.0</v>
      </c>
      <c r="V52" s="756" t="s">
        <v>392</v>
      </c>
      <c r="W52" s="755">
        <v>6.0</v>
      </c>
      <c r="X52" s="756" t="s">
        <v>108</v>
      </c>
      <c r="Y52" s="757">
        <v>5.0</v>
      </c>
      <c r="Z52" s="756" t="s">
        <v>109</v>
      </c>
      <c r="AA52" s="758" t="s">
        <v>120</v>
      </c>
      <c r="AB52" s="759">
        <f t="shared" si="2"/>
        <v>2</v>
      </c>
      <c r="AC52" s="756" t="s">
        <v>393</v>
      </c>
      <c r="AD52" s="760">
        <f>IFERROR(ROUNDDOWN(ROUND(L50*Q52,0),0)*AB52,"")</f>
        <v>0</v>
      </c>
      <c r="AE52" s="761">
        <f>IFERROR(ROUNDDOWN(ROUND(L50*(Q52-O52),0),0)*AB52,"")</f>
        <v>0</v>
      </c>
      <c r="AF52" s="762">
        <f>IF(AND(N52="ベア加算なし",P52="ベア加算"),AD52,0)</f>
        <v>0</v>
      </c>
      <c r="AG52" s="763"/>
      <c r="AH52" s="764"/>
      <c r="AI52" s="765"/>
      <c r="AJ52" s="766"/>
      <c r="AK52" s="767"/>
      <c r="AL52" s="768"/>
      <c r="AM52" s="769" t="str">
        <f>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N52" s="3"/>
      <c r="AO52" s="770" t="str">
        <f>IF(K50&lt;&gt;"","P列・R列に色付け","")</f>
        <v/>
      </c>
      <c r="AP52" s="771"/>
      <c r="AQ52" s="771"/>
      <c r="AR52" s="10"/>
      <c r="AS52" s="10"/>
      <c r="AT52" s="10"/>
      <c r="AU52" s="10"/>
      <c r="AV52" s="10"/>
      <c r="AW52" s="772"/>
      <c r="AX52" s="689" t="str">
        <f>G50</f>
        <v/>
      </c>
    </row>
    <row r="53" ht="31.5" customHeight="1">
      <c r="A53" s="773">
        <v>14.0</v>
      </c>
      <c r="B53" s="803" t="str">
        <f>IF('基本情報入力シート'!C67="","",'基本情報入力シート'!C67)</f>
        <v/>
      </c>
      <c r="C53" s="803"/>
      <c r="D53" s="803"/>
      <c r="E53" s="803"/>
      <c r="F53" s="803"/>
      <c r="G53" s="804" t="str">
        <f>IF('基本情報入力シート'!M67="","",'基本情報入力シート'!M67)</f>
        <v/>
      </c>
      <c r="H53" s="804" t="str">
        <f>IF('基本情報入力シート'!R67="","",'基本情報入力シート'!R67)</f>
        <v/>
      </c>
      <c r="I53" s="804" t="str">
        <f>IF('基本情報入力シート'!W67="","",'基本情報入力シート'!W67)</f>
        <v/>
      </c>
      <c r="J53" s="804" t="str">
        <f>IF('基本情報入力シート'!X67="","",'基本情報入力シート'!X67)</f>
        <v/>
      </c>
      <c r="K53" s="804" t="str">
        <f>IF('基本情報入力シート'!Y67="","",'基本情報入力シート'!Y67)</f>
        <v/>
      </c>
      <c r="L53" s="805" t="str">
        <f>IF('基本情報入力シート'!AB67="","",'基本情報入力シート'!AB67)</f>
        <v/>
      </c>
      <c r="M53" s="700" t="s">
        <v>390</v>
      </c>
      <c r="N53" s="701"/>
      <c r="O53" s="702" t="str">
        <f>IFERROR(VLOOKUP(K53,'【参考】数式用'!$A$5:$J$37,MATCH(N53,'【参考】数式用'!$B$4:$J$4,0)+1,0),"")</f>
        <v/>
      </c>
      <c r="P53" s="701"/>
      <c r="Q53" s="702" t="str">
        <f>IFERROR(VLOOKUP(K53,'【参考】数式用'!$A$5:$J$37,MATCH(P53,'【参考】数式用'!$B$4:$J$4,0)+1,0),"")</f>
        <v/>
      </c>
      <c r="R53" s="703" t="s">
        <v>107</v>
      </c>
      <c r="S53" s="704">
        <v>6.0</v>
      </c>
      <c r="T53" s="190" t="s">
        <v>108</v>
      </c>
      <c r="U53" s="705">
        <v>4.0</v>
      </c>
      <c r="V53" s="190" t="s">
        <v>392</v>
      </c>
      <c r="W53" s="704">
        <v>6.0</v>
      </c>
      <c r="X53" s="190" t="s">
        <v>108</v>
      </c>
      <c r="Y53" s="705">
        <v>5.0</v>
      </c>
      <c r="Z53" s="190" t="s">
        <v>109</v>
      </c>
      <c r="AA53" s="706" t="s">
        <v>120</v>
      </c>
      <c r="AB53" s="707">
        <f t="shared" si="2"/>
        <v>2</v>
      </c>
      <c r="AC53" s="190" t="s">
        <v>393</v>
      </c>
      <c r="AD53" s="708">
        <f>IFERROR(ROUNDDOWN(ROUND(L53*Q53,0),0)*AB53,"")</f>
        <v>0</v>
      </c>
      <c r="AE53" s="709">
        <f>IFERROR(ROUNDDOWN(ROUND(L53*(Q53-O53),0),0)*AB53,"")</f>
        <v>0</v>
      </c>
      <c r="AF53" s="710"/>
      <c r="AG53" s="782"/>
      <c r="AH53" s="712"/>
      <c r="AI53" s="794"/>
      <c r="AJ53" s="714"/>
      <c r="AK53" s="280"/>
      <c r="AL53" s="715"/>
      <c r="AM53" s="716" t="str">
        <f>IF(AO53="","",IF(Q53&lt;O53,"！加算の要件上は問題ありませんが、令和６年３月と比較して４・５月に加算率が下がる計画になっています。",""))</f>
        <v/>
      </c>
      <c r="AN53" s="3"/>
      <c r="AO53" s="717" t="str">
        <f>IF(K53&lt;&gt;"","P列・R列に色付け","")</f>
        <v/>
      </c>
      <c r="AP53" s="718" t="str">
        <f>IFERROR(VLOOKUP(K53,'【参考】数式用'!$AH$2:$AI$34,2,FALSE),"")</f>
        <v/>
      </c>
      <c r="AQ53" s="720" t="str">
        <f>P53&amp;P54&amp;P55</f>
        <v/>
      </c>
      <c r="AR53" s="718" t="str">
        <f>IF(AF55&lt;&gt;0,IF(AG55="○","入力済","未入力"),"")</f>
        <v/>
      </c>
      <c r="AS53" s="719" t="str">
        <f>IF(OR(P53="処遇加算Ⅰ",P53="処遇加算Ⅱ"),IF(OR(AH53="○",AH53="令和６年度中に満たす"),"入力済","未入力"),"")</f>
        <v/>
      </c>
      <c r="AT53" s="720" t="str">
        <f>IF(P53="処遇加算Ⅲ",IF(AI53="○","入力済","未入力"),"")</f>
        <v/>
      </c>
      <c r="AU53" s="718" t="str">
        <f>IF(P53="処遇加算Ⅰ",IF(OR(AJ53="○",AJ53="令和６年度中に満たす"),"入力済","未入力"),"")</f>
        <v/>
      </c>
      <c r="AV53" s="718" t="str">
        <f>IF(OR(P54="特定加算Ⅰ",P54="特定加算Ⅱ"),1,"")</f>
        <v/>
      </c>
      <c r="AW53" s="689" t="str">
        <f>IF(P54="特定加算Ⅰ",IF(AL54="","未入力","入力済"),"")</f>
        <v/>
      </c>
      <c r="AX53" s="689" t="str">
        <f>G53</f>
        <v/>
      </c>
    </row>
    <row r="54" ht="31.5" customHeight="1">
      <c r="A54" s="787"/>
      <c r="B54" s="795"/>
      <c r="C54" s="795"/>
      <c r="D54" s="795"/>
      <c r="E54" s="795"/>
      <c r="F54" s="795"/>
      <c r="G54" s="796"/>
      <c r="H54" s="796"/>
      <c r="I54" s="796"/>
      <c r="J54" s="796"/>
      <c r="K54" s="796"/>
      <c r="L54" s="797"/>
      <c r="M54" s="727" t="s">
        <v>395</v>
      </c>
      <c r="N54" s="728"/>
      <c r="O54" s="729" t="str">
        <f>IFERROR(VLOOKUP(K53,'【参考】数式用'!$A$5:$J$37,MATCH(N54,'【参考】数式用'!$B$4:$J$4,0)+1,0),"")</f>
        <v/>
      </c>
      <c r="P54" s="728"/>
      <c r="Q54" s="729" t="str">
        <f>IFERROR(VLOOKUP(K53,'【参考】数式用'!$A$5:$J$37,MATCH(P54,'【参考】数式用'!$B$4:$J$4,0)+1,0),"")</f>
        <v/>
      </c>
      <c r="R54" s="118" t="s">
        <v>107</v>
      </c>
      <c r="S54" s="730">
        <v>6.0</v>
      </c>
      <c r="T54" s="119" t="s">
        <v>108</v>
      </c>
      <c r="U54" s="731">
        <v>4.0</v>
      </c>
      <c r="V54" s="119" t="s">
        <v>392</v>
      </c>
      <c r="W54" s="730">
        <v>6.0</v>
      </c>
      <c r="X54" s="119" t="s">
        <v>108</v>
      </c>
      <c r="Y54" s="731">
        <v>5.0</v>
      </c>
      <c r="Z54" s="119" t="s">
        <v>109</v>
      </c>
      <c r="AA54" s="732" t="s">
        <v>120</v>
      </c>
      <c r="AB54" s="733">
        <f t="shared" si="2"/>
        <v>2</v>
      </c>
      <c r="AC54" s="119" t="s">
        <v>393</v>
      </c>
      <c r="AD54" s="734">
        <f>IFERROR(ROUNDDOWN(ROUND(L53*Q54,0),0)*AB54,"")</f>
        <v>0</v>
      </c>
      <c r="AE54" s="735">
        <f>IFERROR(ROUNDDOWN(ROUND(L53*(Q54-O54),0),0)*AB54,"")</f>
        <v>0</v>
      </c>
      <c r="AF54" s="736"/>
      <c r="AG54" s="737"/>
      <c r="AH54" s="738"/>
      <c r="AI54" s="739"/>
      <c r="AJ54" s="740"/>
      <c r="AK54" s="741"/>
      <c r="AL54" s="742"/>
      <c r="AM54" s="743" t="str">
        <f>IF(AO53="","",IF(OR(Y53=4,Y54=4,Y55=4),"！加算の要件上は問題ありませんが、算定期間の終わりが令和６年５月になっていません。区分変更の場合は、「基本情報入力シート」で同じ事業所を２行に分けて記入してください。",""))</f>
        <v/>
      </c>
      <c r="AN54" s="744"/>
      <c r="AO54" s="717" t="str">
        <f>IF(K53&lt;&gt;"","P列・R列に色付け","")</f>
        <v/>
      </c>
      <c r="AP54" s="10"/>
      <c r="AQ54" s="10"/>
      <c r="AR54" s="10"/>
      <c r="AS54" s="10"/>
      <c r="AT54" s="10"/>
      <c r="AU54" s="10"/>
      <c r="AV54" s="10"/>
      <c r="AW54" s="10"/>
      <c r="AX54" s="689" t="str">
        <f>G53</f>
        <v/>
      </c>
    </row>
    <row r="55" ht="31.5" customHeight="1">
      <c r="A55" s="788"/>
      <c r="B55" s="806"/>
      <c r="C55" s="806"/>
      <c r="D55" s="806"/>
      <c r="E55" s="806"/>
      <c r="F55" s="806"/>
      <c r="G55" s="807"/>
      <c r="H55" s="807"/>
      <c r="I55" s="807"/>
      <c r="J55" s="807"/>
      <c r="K55" s="807"/>
      <c r="L55" s="808"/>
      <c r="M55" s="751" t="s">
        <v>397</v>
      </c>
      <c r="N55" s="810"/>
      <c r="O55" s="753" t="str">
        <f>IFERROR(VLOOKUP(K53,'【参考】数式用'!$A$5:$J$37,MATCH(N55,'【参考】数式用'!$B$4:$J$4,0)+1,0),"")</f>
        <v/>
      </c>
      <c r="P55" s="752"/>
      <c r="Q55" s="753" t="str">
        <f>IFERROR(VLOOKUP(K53,'【参考】数式用'!$A$5:$J$37,MATCH(P55,'【参考】数式用'!$B$4:$J$4,0)+1,0),"")</f>
        <v/>
      </c>
      <c r="R55" s="754" t="s">
        <v>107</v>
      </c>
      <c r="S55" s="755">
        <v>6.0</v>
      </c>
      <c r="T55" s="756" t="s">
        <v>108</v>
      </c>
      <c r="U55" s="757">
        <v>4.0</v>
      </c>
      <c r="V55" s="756" t="s">
        <v>392</v>
      </c>
      <c r="W55" s="755">
        <v>6.0</v>
      </c>
      <c r="X55" s="756" t="s">
        <v>108</v>
      </c>
      <c r="Y55" s="757">
        <v>5.0</v>
      </c>
      <c r="Z55" s="756" t="s">
        <v>109</v>
      </c>
      <c r="AA55" s="758" t="s">
        <v>120</v>
      </c>
      <c r="AB55" s="759">
        <f t="shared" si="2"/>
        <v>2</v>
      </c>
      <c r="AC55" s="756" t="s">
        <v>393</v>
      </c>
      <c r="AD55" s="760">
        <f>IFERROR(ROUNDDOWN(ROUND(L53*Q55,0),0)*AB55,"")</f>
        <v>0</v>
      </c>
      <c r="AE55" s="761">
        <f>IFERROR(ROUNDDOWN(ROUND(L53*(Q55-O55),0),0)*AB55,"")</f>
        <v>0</v>
      </c>
      <c r="AF55" s="762">
        <f>IF(AND(N55="ベア加算なし",P55="ベア加算"),AD55,0)</f>
        <v>0</v>
      </c>
      <c r="AG55" s="763"/>
      <c r="AH55" s="764"/>
      <c r="AI55" s="765"/>
      <c r="AJ55" s="766"/>
      <c r="AK55" s="767"/>
      <c r="AL55" s="768"/>
      <c r="AM55" s="769" t="str">
        <f>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N55" s="3"/>
      <c r="AO55" s="770" t="str">
        <f>IF(K53&lt;&gt;"","P列・R列に色付け","")</f>
        <v/>
      </c>
      <c r="AP55" s="771"/>
      <c r="AQ55" s="771"/>
      <c r="AR55" s="10"/>
      <c r="AS55" s="10"/>
      <c r="AT55" s="10"/>
      <c r="AU55" s="10"/>
      <c r="AV55" s="10"/>
      <c r="AW55" s="772"/>
      <c r="AX55" s="689" t="str">
        <f>G53</f>
        <v/>
      </c>
    </row>
    <row r="56" ht="31.5" customHeight="1">
      <c r="A56" s="773">
        <v>15.0</v>
      </c>
      <c r="B56" s="803" t="str">
        <f>IF('基本情報入力シート'!C68="","",'基本情報入力シート'!C68)</f>
        <v/>
      </c>
      <c r="C56" s="803"/>
      <c r="D56" s="803"/>
      <c r="E56" s="803"/>
      <c r="F56" s="803"/>
      <c r="G56" s="804" t="str">
        <f>IF('基本情報入力シート'!M68="","",'基本情報入力シート'!M68)</f>
        <v/>
      </c>
      <c r="H56" s="804" t="str">
        <f>IF('基本情報入力シート'!R68="","",'基本情報入力シート'!R68)</f>
        <v/>
      </c>
      <c r="I56" s="804" t="str">
        <f>IF('基本情報入力シート'!W68="","",'基本情報入力シート'!W68)</f>
        <v/>
      </c>
      <c r="J56" s="804" t="str">
        <f>IF('基本情報入力シート'!X68="","",'基本情報入力シート'!X68)</f>
        <v/>
      </c>
      <c r="K56" s="804" t="str">
        <f>IF('基本情報入力シート'!Y68="","",'基本情報入力シート'!Y68)</f>
        <v/>
      </c>
      <c r="L56" s="805" t="str">
        <f>IF('基本情報入力シート'!AB68="","",'基本情報入力シート'!AB68)</f>
        <v/>
      </c>
      <c r="M56" s="700" t="s">
        <v>390</v>
      </c>
      <c r="N56" s="701"/>
      <c r="O56" s="702" t="str">
        <f>IFERROR(VLOOKUP(K56,'【参考】数式用'!$A$5:$J$37,MATCH(N56,'【参考】数式用'!$B$4:$J$4,0)+1,0),"")</f>
        <v/>
      </c>
      <c r="P56" s="701"/>
      <c r="Q56" s="702" t="str">
        <f>IFERROR(VLOOKUP(K56,'【参考】数式用'!$A$5:$J$37,MATCH(P56,'【参考】数式用'!$B$4:$J$4,0)+1,0),"")</f>
        <v/>
      </c>
      <c r="R56" s="703" t="s">
        <v>107</v>
      </c>
      <c r="S56" s="704">
        <v>6.0</v>
      </c>
      <c r="T56" s="190" t="s">
        <v>108</v>
      </c>
      <c r="U56" s="705">
        <v>4.0</v>
      </c>
      <c r="V56" s="190" t="s">
        <v>392</v>
      </c>
      <c r="W56" s="704">
        <v>6.0</v>
      </c>
      <c r="X56" s="190" t="s">
        <v>108</v>
      </c>
      <c r="Y56" s="705">
        <v>5.0</v>
      </c>
      <c r="Z56" s="190" t="s">
        <v>109</v>
      </c>
      <c r="AA56" s="706" t="s">
        <v>120</v>
      </c>
      <c r="AB56" s="707">
        <f t="shared" si="2"/>
        <v>2</v>
      </c>
      <c r="AC56" s="190" t="s">
        <v>393</v>
      </c>
      <c r="AD56" s="708">
        <f>IFERROR(ROUNDDOWN(ROUND(L56*Q56,0),0)*AB56,"")</f>
        <v>0</v>
      </c>
      <c r="AE56" s="709">
        <f>IFERROR(ROUNDDOWN(ROUND(L56*(Q56-O56),0),0)*AB56,"")</f>
        <v>0</v>
      </c>
      <c r="AF56" s="710"/>
      <c r="AG56" s="782"/>
      <c r="AH56" s="712"/>
      <c r="AI56" s="794"/>
      <c r="AJ56" s="714"/>
      <c r="AK56" s="280"/>
      <c r="AL56" s="715"/>
      <c r="AM56" s="716" t="str">
        <f>IF(AO56="","",IF(Q56&lt;O56,"！加算の要件上は問題ありませんが、令和６年３月と比較して４・５月に加算率が下がる計画になっています。",""))</f>
        <v/>
      </c>
      <c r="AN56" s="3"/>
      <c r="AO56" s="717" t="str">
        <f>IF(K56&lt;&gt;"","P列・R列に色付け","")</f>
        <v/>
      </c>
      <c r="AP56" s="718" t="str">
        <f>IFERROR(VLOOKUP(K56,'【参考】数式用'!$AH$2:$AI$34,2,FALSE),"")</f>
        <v/>
      </c>
      <c r="AQ56" s="720" t="str">
        <f>P56&amp;P57&amp;P58</f>
        <v/>
      </c>
      <c r="AR56" s="718" t="str">
        <f>IF(AF58&lt;&gt;0,IF(AG58="○","入力済","未入力"),"")</f>
        <v/>
      </c>
      <c r="AS56" s="719" t="str">
        <f>IF(OR(P56="処遇加算Ⅰ",P56="処遇加算Ⅱ"),IF(OR(AH56="○",AH56="令和６年度中に満たす"),"入力済","未入力"),"")</f>
        <v/>
      </c>
      <c r="AT56" s="720" t="str">
        <f>IF(P56="処遇加算Ⅲ",IF(AI56="○","入力済","未入力"),"")</f>
        <v/>
      </c>
      <c r="AU56" s="718" t="str">
        <f>IF(P56="処遇加算Ⅰ",IF(OR(AJ56="○",AJ56="令和６年度中に満たす"),"入力済","未入力"),"")</f>
        <v/>
      </c>
      <c r="AV56" s="718" t="str">
        <f>IF(OR(P57="特定加算Ⅰ",P57="特定加算Ⅱ"),1,"")</f>
        <v/>
      </c>
      <c r="AW56" s="689" t="str">
        <f>IF(P57="特定加算Ⅰ",IF(AL57="","未入力","入力済"),"")</f>
        <v/>
      </c>
      <c r="AX56" s="689" t="str">
        <f>G56</f>
        <v/>
      </c>
    </row>
    <row r="57" ht="31.5" customHeight="1">
      <c r="A57" s="787"/>
      <c r="B57" s="795"/>
      <c r="C57" s="795"/>
      <c r="D57" s="795"/>
      <c r="E57" s="795"/>
      <c r="F57" s="795"/>
      <c r="G57" s="796"/>
      <c r="H57" s="796"/>
      <c r="I57" s="796"/>
      <c r="J57" s="796"/>
      <c r="K57" s="796"/>
      <c r="L57" s="797"/>
      <c r="M57" s="727" t="s">
        <v>395</v>
      </c>
      <c r="N57" s="728"/>
      <c r="O57" s="729" t="str">
        <f>IFERROR(VLOOKUP(K56,'【参考】数式用'!$A$5:$J$37,MATCH(N57,'【参考】数式用'!$B$4:$J$4,0)+1,0),"")</f>
        <v/>
      </c>
      <c r="P57" s="728"/>
      <c r="Q57" s="729" t="str">
        <f>IFERROR(VLOOKUP(K56,'【参考】数式用'!$A$5:$J$37,MATCH(P57,'【参考】数式用'!$B$4:$J$4,0)+1,0),"")</f>
        <v/>
      </c>
      <c r="R57" s="118" t="s">
        <v>107</v>
      </c>
      <c r="S57" s="730">
        <v>6.0</v>
      </c>
      <c r="T57" s="119" t="s">
        <v>108</v>
      </c>
      <c r="U57" s="731">
        <v>4.0</v>
      </c>
      <c r="V57" s="119" t="s">
        <v>392</v>
      </c>
      <c r="W57" s="730">
        <v>6.0</v>
      </c>
      <c r="X57" s="119" t="s">
        <v>108</v>
      </c>
      <c r="Y57" s="731">
        <v>5.0</v>
      </c>
      <c r="Z57" s="119" t="s">
        <v>109</v>
      </c>
      <c r="AA57" s="732" t="s">
        <v>120</v>
      </c>
      <c r="AB57" s="733">
        <f t="shared" si="2"/>
        <v>2</v>
      </c>
      <c r="AC57" s="119" t="s">
        <v>393</v>
      </c>
      <c r="AD57" s="734">
        <f>IFERROR(ROUNDDOWN(ROUND(L56*Q57,0),0)*AB57,"")</f>
        <v>0</v>
      </c>
      <c r="AE57" s="735">
        <f>IFERROR(ROUNDDOWN(ROUND(L56*(Q57-O57),0),0)*AB57,"")</f>
        <v>0</v>
      </c>
      <c r="AF57" s="736"/>
      <c r="AG57" s="737"/>
      <c r="AH57" s="738"/>
      <c r="AI57" s="739"/>
      <c r="AJ57" s="740"/>
      <c r="AK57" s="741"/>
      <c r="AL57" s="742"/>
      <c r="AM57" s="743" t="str">
        <f>IF(AO56="","",IF(OR(Y56=4,Y57=4,Y58=4),"！加算の要件上は問題ありませんが、算定期間の終わりが令和６年５月になっていません。区分変更の場合は、「基本情報入力シート」で同じ事業所を２行に分けて記入してください。",""))</f>
        <v/>
      </c>
      <c r="AN57" s="744"/>
      <c r="AO57" s="717" t="str">
        <f>IF(K56&lt;&gt;"","P列・R列に色付け","")</f>
        <v/>
      </c>
      <c r="AP57" s="10"/>
      <c r="AQ57" s="10"/>
      <c r="AR57" s="10"/>
      <c r="AS57" s="10"/>
      <c r="AT57" s="10"/>
      <c r="AU57" s="10"/>
      <c r="AV57" s="10"/>
      <c r="AW57" s="10"/>
      <c r="AX57" s="689" t="str">
        <f>G56</f>
        <v/>
      </c>
    </row>
    <row r="58" ht="31.5" customHeight="1">
      <c r="A58" s="788"/>
      <c r="B58" s="806"/>
      <c r="C58" s="806"/>
      <c r="D58" s="806"/>
      <c r="E58" s="806"/>
      <c r="F58" s="806"/>
      <c r="G58" s="807"/>
      <c r="H58" s="807"/>
      <c r="I58" s="807"/>
      <c r="J58" s="807"/>
      <c r="K58" s="807"/>
      <c r="L58" s="808"/>
      <c r="M58" s="751" t="s">
        <v>397</v>
      </c>
      <c r="N58" s="810"/>
      <c r="O58" s="753" t="str">
        <f>IFERROR(VLOOKUP(K56,'【参考】数式用'!$A$5:$J$37,MATCH(N58,'【参考】数式用'!$B$4:$J$4,0)+1,0),"")</f>
        <v/>
      </c>
      <c r="P58" s="752"/>
      <c r="Q58" s="753" t="str">
        <f>IFERROR(VLOOKUP(K56,'【参考】数式用'!$A$5:$J$37,MATCH(P58,'【参考】数式用'!$B$4:$J$4,0)+1,0),"")</f>
        <v/>
      </c>
      <c r="R58" s="754" t="s">
        <v>107</v>
      </c>
      <c r="S58" s="755">
        <v>6.0</v>
      </c>
      <c r="T58" s="756" t="s">
        <v>108</v>
      </c>
      <c r="U58" s="757">
        <v>4.0</v>
      </c>
      <c r="V58" s="756" t="s">
        <v>392</v>
      </c>
      <c r="W58" s="755">
        <v>6.0</v>
      </c>
      <c r="X58" s="756" t="s">
        <v>108</v>
      </c>
      <c r="Y58" s="757">
        <v>5.0</v>
      </c>
      <c r="Z58" s="756" t="s">
        <v>109</v>
      </c>
      <c r="AA58" s="758" t="s">
        <v>120</v>
      </c>
      <c r="AB58" s="759">
        <f t="shared" si="2"/>
        <v>2</v>
      </c>
      <c r="AC58" s="756" t="s">
        <v>393</v>
      </c>
      <c r="AD58" s="760">
        <f>IFERROR(ROUNDDOWN(ROUND(L56*Q58,0),0)*AB58,"")</f>
        <v>0</v>
      </c>
      <c r="AE58" s="761">
        <f>IFERROR(ROUNDDOWN(ROUND(L56*(Q58-O58),0),0)*AB58,"")</f>
        <v>0</v>
      </c>
      <c r="AF58" s="762">
        <f>IF(AND(N58="ベア加算なし",P58="ベア加算"),AD58,0)</f>
        <v>0</v>
      </c>
      <c r="AG58" s="763"/>
      <c r="AH58" s="764"/>
      <c r="AI58" s="765"/>
      <c r="AJ58" s="766"/>
      <c r="AK58" s="767"/>
      <c r="AL58" s="768"/>
      <c r="AM58" s="769" t="str">
        <f>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N58" s="3"/>
      <c r="AO58" s="770" t="str">
        <f>IF(K56&lt;&gt;"","P列・R列に色付け","")</f>
        <v/>
      </c>
      <c r="AP58" s="771"/>
      <c r="AQ58" s="771"/>
      <c r="AR58" s="10"/>
      <c r="AS58" s="10"/>
      <c r="AT58" s="10"/>
      <c r="AU58" s="10"/>
      <c r="AV58" s="10"/>
      <c r="AW58" s="772"/>
      <c r="AX58" s="689" t="str">
        <f>G56</f>
        <v/>
      </c>
    </row>
    <row r="59" ht="31.5" customHeight="1">
      <c r="A59" s="773">
        <v>16.0</v>
      </c>
      <c r="B59" s="803" t="str">
        <f>IF('基本情報入力シート'!C69="","",'基本情報入力シート'!C69)</f>
        <v/>
      </c>
      <c r="C59" s="803"/>
      <c r="D59" s="803"/>
      <c r="E59" s="803"/>
      <c r="F59" s="803"/>
      <c r="G59" s="804" t="str">
        <f>IF('基本情報入力シート'!M69="","",'基本情報入力シート'!M69)</f>
        <v/>
      </c>
      <c r="H59" s="804" t="str">
        <f>IF('基本情報入力シート'!R69="","",'基本情報入力シート'!R69)</f>
        <v/>
      </c>
      <c r="I59" s="804" t="str">
        <f>IF('基本情報入力シート'!W69="","",'基本情報入力シート'!W69)</f>
        <v/>
      </c>
      <c r="J59" s="804" t="str">
        <f>IF('基本情報入力シート'!X69="","",'基本情報入力シート'!X69)</f>
        <v/>
      </c>
      <c r="K59" s="804" t="str">
        <f>IF('基本情報入力シート'!Y69="","",'基本情報入力シート'!Y69)</f>
        <v/>
      </c>
      <c r="L59" s="805" t="str">
        <f>IF('基本情報入力シート'!AB69="","",'基本情報入力シート'!AB69)</f>
        <v/>
      </c>
      <c r="M59" s="700" t="s">
        <v>390</v>
      </c>
      <c r="N59" s="701"/>
      <c r="O59" s="702" t="str">
        <f>IFERROR(VLOOKUP(K59,'【参考】数式用'!$A$5:$J$37,MATCH(N59,'【参考】数式用'!$B$4:$J$4,0)+1,0),"")</f>
        <v/>
      </c>
      <c r="P59" s="701"/>
      <c r="Q59" s="702" t="str">
        <f>IFERROR(VLOOKUP(K59,'【参考】数式用'!$A$5:$J$37,MATCH(P59,'【参考】数式用'!$B$4:$J$4,0)+1,0),"")</f>
        <v/>
      </c>
      <c r="R59" s="703" t="s">
        <v>107</v>
      </c>
      <c r="S59" s="704">
        <v>6.0</v>
      </c>
      <c r="T59" s="190" t="s">
        <v>108</v>
      </c>
      <c r="U59" s="705">
        <v>4.0</v>
      </c>
      <c r="V59" s="190" t="s">
        <v>392</v>
      </c>
      <c r="W59" s="704">
        <v>6.0</v>
      </c>
      <c r="X59" s="190" t="s">
        <v>108</v>
      </c>
      <c r="Y59" s="705">
        <v>5.0</v>
      </c>
      <c r="Z59" s="190" t="s">
        <v>109</v>
      </c>
      <c r="AA59" s="706" t="s">
        <v>120</v>
      </c>
      <c r="AB59" s="707">
        <f t="shared" si="2"/>
        <v>2</v>
      </c>
      <c r="AC59" s="190" t="s">
        <v>393</v>
      </c>
      <c r="AD59" s="708">
        <f>IFERROR(ROUNDDOWN(ROUND(L59*Q59,0),0)*AB59,"")</f>
        <v>0</v>
      </c>
      <c r="AE59" s="709">
        <f>IFERROR(ROUNDDOWN(ROUND(L59*(Q59-O59),0),0)*AB59,"")</f>
        <v>0</v>
      </c>
      <c r="AF59" s="710"/>
      <c r="AG59" s="782"/>
      <c r="AH59" s="712"/>
      <c r="AI59" s="794"/>
      <c r="AJ59" s="714"/>
      <c r="AK59" s="280"/>
      <c r="AL59" s="715"/>
      <c r="AM59" s="716" t="str">
        <f>IF(AO59="","",IF(Q59&lt;O59,"！加算の要件上は問題ありませんが、令和６年３月と比較して４・５月に加算率が下がる計画になっています。",""))</f>
        <v/>
      </c>
      <c r="AN59" s="3"/>
      <c r="AO59" s="717" t="str">
        <f>IF(K59&lt;&gt;"","P列・R列に色付け","")</f>
        <v/>
      </c>
      <c r="AP59" s="718" t="str">
        <f>IFERROR(VLOOKUP(K59,'【参考】数式用'!$AH$2:$AI$34,2,FALSE),"")</f>
        <v/>
      </c>
      <c r="AQ59" s="720" t="str">
        <f>P59&amp;P60&amp;P61</f>
        <v/>
      </c>
      <c r="AR59" s="718" t="str">
        <f>IF(AF61&lt;&gt;0,IF(AG61="○","入力済","未入力"),"")</f>
        <v/>
      </c>
      <c r="AS59" s="719" t="str">
        <f>IF(OR(P59="処遇加算Ⅰ",P59="処遇加算Ⅱ"),IF(OR(AH59="○",AH59="令和６年度中に満たす"),"入力済","未入力"),"")</f>
        <v/>
      </c>
      <c r="AT59" s="720" t="str">
        <f>IF(P59="処遇加算Ⅲ",IF(AI59="○","入力済","未入力"),"")</f>
        <v/>
      </c>
      <c r="AU59" s="718" t="str">
        <f>IF(P59="処遇加算Ⅰ",IF(OR(AJ59="○",AJ59="令和６年度中に満たす"),"入力済","未入力"),"")</f>
        <v/>
      </c>
      <c r="AV59" s="718" t="str">
        <f>IF(OR(P60="特定加算Ⅰ",P60="特定加算Ⅱ"),1,"")</f>
        <v/>
      </c>
      <c r="AW59" s="689" t="str">
        <f>IF(P60="特定加算Ⅰ",IF(AL60="","未入力","入力済"),"")</f>
        <v/>
      </c>
      <c r="AX59" s="689" t="str">
        <f>G59</f>
        <v/>
      </c>
    </row>
    <row r="60" ht="31.5" customHeight="1">
      <c r="A60" s="787"/>
      <c r="B60" s="795"/>
      <c r="C60" s="795"/>
      <c r="D60" s="795"/>
      <c r="E60" s="795"/>
      <c r="F60" s="795"/>
      <c r="G60" s="796"/>
      <c r="H60" s="796"/>
      <c r="I60" s="796"/>
      <c r="J60" s="796"/>
      <c r="K60" s="796"/>
      <c r="L60" s="797"/>
      <c r="M60" s="727" t="s">
        <v>395</v>
      </c>
      <c r="N60" s="728"/>
      <c r="O60" s="729" t="str">
        <f>IFERROR(VLOOKUP(K59,'【参考】数式用'!$A$5:$J$37,MATCH(N60,'【参考】数式用'!$B$4:$J$4,0)+1,0),"")</f>
        <v/>
      </c>
      <c r="P60" s="728"/>
      <c r="Q60" s="729" t="str">
        <f>IFERROR(VLOOKUP(K59,'【参考】数式用'!$A$5:$J$37,MATCH(P60,'【参考】数式用'!$B$4:$J$4,0)+1,0),"")</f>
        <v/>
      </c>
      <c r="R60" s="118" t="s">
        <v>107</v>
      </c>
      <c r="S60" s="730">
        <v>6.0</v>
      </c>
      <c r="T60" s="119" t="s">
        <v>108</v>
      </c>
      <c r="U60" s="731">
        <v>4.0</v>
      </c>
      <c r="V60" s="119" t="s">
        <v>392</v>
      </c>
      <c r="W60" s="730">
        <v>6.0</v>
      </c>
      <c r="X60" s="119" t="s">
        <v>108</v>
      </c>
      <c r="Y60" s="731">
        <v>5.0</v>
      </c>
      <c r="Z60" s="119" t="s">
        <v>109</v>
      </c>
      <c r="AA60" s="732" t="s">
        <v>120</v>
      </c>
      <c r="AB60" s="733">
        <f t="shared" si="2"/>
        <v>2</v>
      </c>
      <c r="AC60" s="119" t="s">
        <v>393</v>
      </c>
      <c r="AD60" s="734">
        <f>IFERROR(ROUNDDOWN(ROUND(L59*Q60,0),0)*AB60,"")</f>
        <v>0</v>
      </c>
      <c r="AE60" s="735">
        <f>IFERROR(ROUNDDOWN(ROUND(L59*(Q60-O60),0),0)*AB60,"")</f>
        <v>0</v>
      </c>
      <c r="AF60" s="736"/>
      <c r="AG60" s="737"/>
      <c r="AH60" s="738"/>
      <c r="AI60" s="739"/>
      <c r="AJ60" s="740"/>
      <c r="AK60" s="741"/>
      <c r="AL60" s="742"/>
      <c r="AM60" s="743" t="str">
        <f>IF(AO59="","",IF(OR(Y59=4,Y60=4,Y61=4),"！加算の要件上は問題ありませんが、算定期間の終わりが令和６年５月になっていません。区分変更の場合は、「基本情報入力シート」で同じ事業所を２行に分けて記入してください。",""))</f>
        <v/>
      </c>
      <c r="AN60" s="744"/>
      <c r="AO60" s="717" t="str">
        <f>IF(K59&lt;&gt;"","P列・R列に色付け","")</f>
        <v/>
      </c>
      <c r="AP60" s="10"/>
      <c r="AQ60" s="10"/>
      <c r="AR60" s="10"/>
      <c r="AS60" s="10"/>
      <c r="AT60" s="10"/>
      <c r="AU60" s="10"/>
      <c r="AV60" s="10"/>
      <c r="AW60" s="10"/>
      <c r="AX60" s="689" t="str">
        <f>G59</f>
        <v/>
      </c>
    </row>
    <row r="61" ht="31.5" customHeight="1">
      <c r="A61" s="788"/>
      <c r="B61" s="806"/>
      <c r="C61" s="806"/>
      <c r="D61" s="806"/>
      <c r="E61" s="806"/>
      <c r="F61" s="806"/>
      <c r="G61" s="807"/>
      <c r="H61" s="807"/>
      <c r="I61" s="807"/>
      <c r="J61" s="807"/>
      <c r="K61" s="807"/>
      <c r="L61" s="808"/>
      <c r="M61" s="751" t="s">
        <v>397</v>
      </c>
      <c r="N61" s="810"/>
      <c r="O61" s="753" t="str">
        <f>IFERROR(VLOOKUP(K59,'【参考】数式用'!$A$5:$J$37,MATCH(N61,'【参考】数式用'!$B$4:$J$4,0)+1,0),"")</f>
        <v/>
      </c>
      <c r="P61" s="752"/>
      <c r="Q61" s="753" t="str">
        <f>IFERROR(VLOOKUP(K59,'【参考】数式用'!$A$5:$J$37,MATCH(P61,'【参考】数式用'!$B$4:$J$4,0)+1,0),"")</f>
        <v/>
      </c>
      <c r="R61" s="754" t="s">
        <v>107</v>
      </c>
      <c r="S61" s="755">
        <v>6.0</v>
      </c>
      <c r="T61" s="756" t="s">
        <v>108</v>
      </c>
      <c r="U61" s="757">
        <v>4.0</v>
      </c>
      <c r="V61" s="756" t="s">
        <v>392</v>
      </c>
      <c r="W61" s="755">
        <v>6.0</v>
      </c>
      <c r="X61" s="756" t="s">
        <v>108</v>
      </c>
      <c r="Y61" s="757">
        <v>5.0</v>
      </c>
      <c r="Z61" s="756" t="s">
        <v>109</v>
      </c>
      <c r="AA61" s="758" t="s">
        <v>120</v>
      </c>
      <c r="AB61" s="759">
        <f t="shared" si="2"/>
        <v>2</v>
      </c>
      <c r="AC61" s="756" t="s">
        <v>393</v>
      </c>
      <c r="AD61" s="760">
        <f>IFERROR(ROUNDDOWN(ROUND(L59*Q61,0),0)*AB61,"")</f>
        <v>0</v>
      </c>
      <c r="AE61" s="761">
        <f>IFERROR(ROUNDDOWN(ROUND(L59*(Q61-O61),0),0)*AB61,"")</f>
        <v>0</v>
      </c>
      <c r="AF61" s="762">
        <f>IF(AND(N61="ベア加算なし",P61="ベア加算"),AD61,0)</f>
        <v>0</v>
      </c>
      <c r="AG61" s="763"/>
      <c r="AH61" s="764"/>
      <c r="AI61" s="765"/>
      <c r="AJ61" s="766"/>
      <c r="AK61" s="767"/>
      <c r="AL61" s="768"/>
      <c r="AM61" s="769" t="str">
        <f>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N61" s="3"/>
      <c r="AO61" s="770" t="str">
        <f>IF(K59&lt;&gt;"","P列・R列に色付け","")</f>
        <v/>
      </c>
      <c r="AP61" s="771"/>
      <c r="AQ61" s="771"/>
      <c r="AR61" s="10"/>
      <c r="AS61" s="10"/>
      <c r="AT61" s="10"/>
      <c r="AU61" s="10"/>
      <c r="AV61" s="10"/>
      <c r="AW61" s="772"/>
      <c r="AX61" s="689" t="str">
        <f>G59</f>
        <v/>
      </c>
    </row>
    <row r="62" ht="31.5" customHeight="1">
      <c r="A62" s="773">
        <v>17.0</v>
      </c>
      <c r="B62" s="803" t="str">
        <f>IF('基本情報入力シート'!C70="","",'基本情報入力シート'!C70)</f>
        <v/>
      </c>
      <c r="C62" s="803"/>
      <c r="D62" s="803"/>
      <c r="E62" s="803"/>
      <c r="F62" s="803"/>
      <c r="G62" s="804" t="str">
        <f>IF('基本情報入力シート'!M70="","",'基本情報入力シート'!M70)</f>
        <v/>
      </c>
      <c r="H62" s="804" t="str">
        <f>IF('基本情報入力シート'!R70="","",'基本情報入力シート'!R70)</f>
        <v/>
      </c>
      <c r="I62" s="804" t="str">
        <f>IF('基本情報入力シート'!W70="","",'基本情報入力シート'!W70)</f>
        <v/>
      </c>
      <c r="J62" s="804" t="str">
        <f>IF('基本情報入力シート'!X70="","",'基本情報入力シート'!X70)</f>
        <v/>
      </c>
      <c r="K62" s="804" t="str">
        <f>IF('基本情報入力シート'!Y70="","",'基本情報入力シート'!Y70)</f>
        <v/>
      </c>
      <c r="L62" s="805" t="str">
        <f>IF('基本情報入力シート'!AB70="","",'基本情報入力シート'!AB70)</f>
        <v/>
      </c>
      <c r="M62" s="700" t="s">
        <v>390</v>
      </c>
      <c r="N62" s="701"/>
      <c r="O62" s="702" t="str">
        <f>IFERROR(VLOOKUP(K62,'【参考】数式用'!$A$5:$J$37,MATCH(N62,'【参考】数式用'!$B$4:$J$4,0)+1,0),"")</f>
        <v/>
      </c>
      <c r="P62" s="701"/>
      <c r="Q62" s="702" t="str">
        <f>IFERROR(VLOOKUP(K62,'【参考】数式用'!$A$5:$J$37,MATCH(P62,'【参考】数式用'!$B$4:$J$4,0)+1,0),"")</f>
        <v/>
      </c>
      <c r="R62" s="703" t="s">
        <v>107</v>
      </c>
      <c r="S62" s="704">
        <v>6.0</v>
      </c>
      <c r="T62" s="190" t="s">
        <v>108</v>
      </c>
      <c r="U62" s="705">
        <v>4.0</v>
      </c>
      <c r="V62" s="190" t="s">
        <v>392</v>
      </c>
      <c r="W62" s="704">
        <v>6.0</v>
      </c>
      <c r="X62" s="190" t="s">
        <v>108</v>
      </c>
      <c r="Y62" s="705">
        <v>5.0</v>
      </c>
      <c r="Z62" s="190" t="s">
        <v>109</v>
      </c>
      <c r="AA62" s="706" t="s">
        <v>120</v>
      </c>
      <c r="AB62" s="707">
        <f t="shared" si="2"/>
        <v>2</v>
      </c>
      <c r="AC62" s="190" t="s">
        <v>393</v>
      </c>
      <c r="AD62" s="708">
        <f>IFERROR(ROUNDDOWN(ROUND(L62*Q62,0),0)*AB62,"")</f>
        <v>0</v>
      </c>
      <c r="AE62" s="709">
        <f>IFERROR(ROUNDDOWN(ROUND(L62*(Q62-O62),0),0)*AB62,"")</f>
        <v>0</v>
      </c>
      <c r="AF62" s="710"/>
      <c r="AG62" s="782"/>
      <c r="AH62" s="712"/>
      <c r="AI62" s="794"/>
      <c r="AJ62" s="714"/>
      <c r="AK62" s="280"/>
      <c r="AL62" s="715"/>
      <c r="AM62" s="716" t="str">
        <f>IF(AO62="","",IF(Q62&lt;O62,"！加算の要件上は問題ありませんが、令和６年３月と比較して４・５月に加算率が下がる計画になっています。",""))</f>
        <v/>
      </c>
      <c r="AN62" s="3"/>
      <c r="AO62" s="717" t="str">
        <f>IF(K62&lt;&gt;"","P列・R列に色付け","")</f>
        <v/>
      </c>
      <c r="AP62" s="718" t="str">
        <f>IFERROR(VLOOKUP(K62,'【参考】数式用'!$AH$2:$AI$34,2,FALSE),"")</f>
        <v/>
      </c>
      <c r="AQ62" s="720" t="str">
        <f>P62&amp;P63&amp;P64</f>
        <v/>
      </c>
      <c r="AR62" s="718" t="str">
        <f>IF(AF64&lt;&gt;0,IF(AG64="○","入力済","未入力"),"")</f>
        <v/>
      </c>
      <c r="AS62" s="719" t="str">
        <f>IF(OR(P62="処遇加算Ⅰ",P62="処遇加算Ⅱ"),IF(OR(AH62="○",AH62="令和６年度中に満たす"),"入力済","未入力"),"")</f>
        <v/>
      </c>
      <c r="AT62" s="720" t="str">
        <f>IF(P62="処遇加算Ⅲ",IF(AI62="○","入力済","未入力"),"")</f>
        <v/>
      </c>
      <c r="AU62" s="718" t="str">
        <f>IF(P62="処遇加算Ⅰ",IF(OR(AJ62="○",AJ62="令和６年度中に満たす"),"入力済","未入力"),"")</f>
        <v/>
      </c>
      <c r="AV62" s="718" t="str">
        <f>IF(OR(P63="特定加算Ⅰ",P63="特定加算Ⅱ"),1,"")</f>
        <v/>
      </c>
      <c r="AW62" s="689" t="str">
        <f>IF(P63="特定加算Ⅰ",IF(AL63="","未入力","入力済"),"")</f>
        <v/>
      </c>
      <c r="AX62" s="689" t="str">
        <f>G62</f>
        <v/>
      </c>
    </row>
    <row r="63" ht="31.5" customHeight="1">
      <c r="A63" s="787"/>
      <c r="B63" s="795"/>
      <c r="C63" s="795"/>
      <c r="D63" s="795"/>
      <c r="E63" s="795"/>
      <c r="F63" s="795"/>
      <c r="G63" s="796"/>
      <c r="H63" s="796"/>
      <c r="I63" s="796"/>
      <c r="J63" s="796"/>
      <c r="K63" s="796"/>
      <c r="L63" s="797"/>
      <c r="M63" s="727" t="s">
        <v>395</v>
      </c>
      <c r="N63" s="728"/>
      <c r="O63" s="729" t="str">
        <f>IFERROR(VLOOKUP(K62,'【参考】数式用'!$A$5:$J$37,MATCH(N63,'【参考】数式用'!$B$4:$J$4,0)+1,0),"")</f>
        <v/>
      </c>
      <c r="P63" s="728"/>
      <c r="Q63" s="729" t="str">
        <f>IFERROR(VLOOKUP(K62,'【参考】数式用'!$A$5:$J$37,MATCH(P63,'【参考】数式用'!$B$4:$J$4,0)+1,0),"")</f>
        <v/>
      </c>
      <c r="R63" s="118" t="s">
        <v>107</v>
      </c>
      <c r="S63" s="730">
        <v>6.0</v>
      </c>
      <c r="T63" s="119" t="s">
        <v>108</v>
      </c>
      <c r="U63" s="731">
        <v>4.0</v>
      </c>
      <c r="V63" s="119" t="s">
        <v>392</v>
      </c>
      <c r="W63" s="730">
        <v>6.0</v>
      </c>
      <c r="X63" s="119" t="s">
        <v>108</v>
      </c>
      <c r="Y63" s="731">
        <v>5.0</v>
      </c>
      <c r="Z63" s="119" t="s">
        <v>109</v>
      </c>
      <c r="AA63" s="732" t="s">
        <v>120</v>
      </c>
      <c r="AB63" s="733">
        <f t="shared" si="2"/>
        <v>2</v>
      </c>
      <c r="AC63" s="119" t="s">
        <v>393</v>
      </c>
      <c r="AD63" s="734">
        <f>IFERROR(ROUNDDOWN(ROUND(L62*Q63,0),0)*AB63,"")</f>
        <v>0</v>
      </c>
      <c r="AE63" s="735">
        <f>IFERROR(ROUNDDOWN(ROUND(L62*(Q63-O63),0),0)*AB63,"")</f>
        <v>0</v>
      </c>
      <c r="AF63" s="736"/>
      <c r="AG63" s="737"/>
      <c r="AH63" s="738"/>
      <c r="AI63" s="739"/>
      <c r="AJ63" s="740"/>
      <c r="AK63" s="741"/>
      <c r="AL63" s="742"/>
      <c r="AM63" s="743" t="str">
        <f>IF(AO62="","",IF(OR(Y62=4,Y63=4,Y64=4),"！加算の要件上は問題ありませんが、算定期間の終わりが令和６年５月になっていません。区分変更の場合は、「基本情報入力シート」で同じ事業所を２行に分けて記入してください。",""))</f>
        <v/>
      </c>
      <c r="AN63" s="744"/>
      <c r="AO63" s="717" t="str">
        <f>IF(K62&lt;&gt;"","P列・R列に色付け","")</f>
        <v/>
      </c>
      <c r="AP63" s="10"/>
      <c r="AQ63" s="10"/>
      <c r="AR63" s="10"/>
      <c r="AS63" s="10"/>
      <c r="AT63" s="10"/>
      <c r="AU63" s="10"/>
      <c r="AV63" s="10"/>
      <c r="AW63" s="10"/>
      <c r="AX63" s="689" t="str">
        <f>G62</f>
        <v/>
      </c>
    </row>
    <row r="64" ht="31.5" customHeight="1">
      <c r="A64" s="788"/>
      <c r="B64" s="806"/>
      <c r="C64" s="806"/>
      <c r="D64" s="806"/>
      <c r="E64" s="806"/>
      <c r="F64" s="806"/>
      <c r="G64" s="807"/>
      <c r="H64" s="807"/>
      <c r="I64" s="807"/>
      <c r="J64" s="807"/>
      <c r="K64" s="807"/>
      <c r="L64" s="808"/>
      <c r="M64" s="751" t="s">
        <v>397</v>
      </c>
      <c r="N64" s="810"/>
      <c r="O64" s="753" t="str">
        <f>IFERROR(VLOOKUP(K62,'【参考】数式用'!$A$5:$J$37,MATCH(N64,'【参考】数式用'!$B$4:$J$4,0)+1,0),"")</f>
        <v/>
      </c>
      <c r="P64" s="752"/>
      <c r="Q64" s="753" t="str">
        <f>IFERROR(VLOOKUP(K62,'【参考】数式用'!$A$5:$J$37,MATCH(P64,'【参考】数式用'!$B$4:$J$4,0)+1,0),"")</f>
        <v/>
      </c>
      <c r="R64" s="754" t="s">
        <v>107</v>
      </c>
      <c r="S64" s="755">
        <v>6.0</v>
      </c>
      <c r="T64" s="756" t="s">
        <v>108</v>
      </c>
      <c r="U64" s="757">
        <v>4.0</v>
      </c>
      <c r="V64" s="756" t="s">
        <v>392</v>
      </c>
      <c r="W64" s="755">
        <v>6.0</v>
      </c>
      <c r="X64" s="756" t="s">
        <v>108</v>
      </c>
      <c r="Y64" s="757">
        <v>5.0</v>
      </c>
      <c r="Z64" s="756" t="s">
        <v>109</v>
      </c>
      <c r="AA64" s="758" t="s">
        <v>120</v>
      </c>
      <c r="AB64" s="759">
        <f t="shared" si="2"/>
        <v>2</v>
      </c>
      <c r="AC64" s="756" t="s">
        <v>393</v>
      </c>
      <c r="AD64" s="760">
        <f>IFERROR(ROUNDDOWN(ROUND(L62*Q64,0),0)*AB64,"")</f>
        <v>0</v>
      </c>
      <c r="AE64" s="761">
        <f>IFERROR(ROUNDDOWN(ROUND(L62*(Q64-O64),0),0)*AB64,"")</f>
        <v>0</v>
      </c>
      <c r="AF64" s="762">
        <f>IF(AND(N64="ベア加算なし",P64="ベア加算"),AD64,0)</f>
        <v>0</v>
      </c>
      <c r="AG64" s="763"/>
      <c r="AH64" s="764"/>
      <c r="AI64" s="765"/>
      <c r="AJ64" s="766"/>
      <c r="AK64" s="767"/>
      <c r="AL64" s="768"/>
      <c r="AM64" s="769" t="str">
        <f>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N64" s="3"/>
      <c r="AO64" s="770" t="str">
        <f>IF(K62&lt;&gt;"","P列・R列に色付け","")</f>
        <v/>
      </c>
      <c r="AP64" s="771"/>
      <c r="AQ64" s="771"/>
      <c r="AR64" s="10"/>
      <c r="AS64" s="10"/>
      <c r="AT64" s="10"/>
      <c r="AU64" s="10"/>
      <c r="AV64" s="10"/>
      <c r="AW64" s="772"/>
      <c r="AX64" s="689" t="str">
        <f>G62</f>
        <v/>
      </c>
    </row>
    <row r="65" ht="31.5" customHeight="1">
      <c r="A65" s="773">
        <v>18.0</v>
      </c>
      <c r="B65" s="803" t="str">
        <f>IF('基本情報入力シート'!C71="","",'基本情報入力シート'!C71)</f>
        <v/>
      </c>
      <c r="C65" s="803"/>
      <c r="D65" s="803"/>
      <c r="E65" s="803"/>
      <c r="F65" s="803"/>
      <c r="G65" s="804" t="str">
        <f>IF('基本情報入力シート'!M71="","",'基本情報入力シート'!M71)</f>
        <v/>
      </c>
      <c r="H65" s="804" t="str">
        <f>IF('基本情報入力シート'!R71="","",'基本情報入力シート'!R71)</f>
        <v/>
      </c>
      <c r="I65" s="804" t="str">
        <f>IF('基本情報入力シート'!W71="","",'基本情報入力シート'!W71)</f>
        <v/>
      </c>
      <c r="J65" s="804" t="str">
        <f>IF('基本情報入力シート'!X71="","",'基本情報入力シート'!X71)</f>
        <v/>
      </c>
      <c r="K65" s="804" t="str">
        <f>IF('基本情報入力シート'!Y71="","",'基本情報入力シート'!Y71)</f>
        <v/>
      </c>
      <c r="L65" s="805" t="str">
        <f>IF('基本情報入力シート'!AB71="","",'基本情報入力シート'!AB71)</f>
        <v/>
      </c>
      <c r="M65" s="700" t="s">
        <v>390</v>
      </c>
      <c r="N65" s="701"/>
      <c r="O65" s="702" t="str">
        <f>IFERROR(VLOOKUP(K65,'【参考】数式用'!$A$5:$J$37,MATCH(N65,'【参考】数式用'!$B$4:$J$4,0)+1,0),"")</f>
        <v/>
      </c>
      <c r="P65" s="701"/>
      <c r="Q65" s="702" t="str">
        <f>IFERROR(VLOOKUP(K65,'【参考】数式用'!$A$5:$J$37,MATCH(P65,'【参考】数式用'!$B$4:$J$4,0)+1,0),"")</f>
        <v/>
      </c>
      <c r="R65" s="703" t="s">
        <v>107</v>
      </c>
      <c r="S65" s="704">
        <v>6.0</v>
      </c>
      <c r="T65" s="190" t="s">
        <v>108</v>
      </c>
      <c r="U65" s="705">
        <v>4.0</v>
      </c>
      <c r="V65" s="190" t="s">
        <v>392</v>
      </c>
      <c r="W65" s="704">
        <v>6.0</v>
      </c>
      <c r="X65" s="190" t="s">
        <v>108</v>
      </c>
      <c r="Y65" s="705">
        <v>5.0</v>
      </c>
      <c r="Z65" s="190" t="s">
        <v>109</v>
      </c>
      <c r="AA65" s="706" t="s">
        <v>120</v>
      </c>
      <c r="AB65" s="707">
        <f t="shared" si="2"/>
        <v>2</v>
      </c>
      <c r="AC65" s="190" t="s">
        <v>393</v>
      </c>
      <c r="AD65" s="708">
        <f>IFERROR(ROUNDDOWN(ROUND(L65*Q65,0),0)*AB65,"")</f>
        <v>0</v>
      </c>
      <c r="AE65" s="709">
        <f>IFERROR(ROUNDDOWN(ROUND(L65*(Q65-O65),0),0)*AB65,"")</f>
        <v>0</v>
      </c>
      <c r="AF65" s="710"/>
      <c r="AG65" s="782"/>
      <c r="AH65" s="712"/>
      <c r="AI65" s="794"/>
      <c r="AJ65" s="714"/>
      <c r="AK65" s="280"/>
      <c r="AL65" s="715"/>
      <c r="AM65" s="716" t="str">
        <f>IF(AO65="","",IF(Q65&lt;O65,"！加算の要件上は問題ありませんが、令和６年３月と比較して４・５月に加算率が下がる計画になっています。",""))</f>
        <v/>
      </c>
      <c r="AN65" s="3"/>
      <c r="AO65" s="717" t="str">
        <f>IF(K65&lt;&gt;"","P列・R列に色付け","")</f>
        <v/>
      </c>
      <c r="AP65" s="718" t="str">
        <f>IFERROR(VLOOKUP(K65,'【参考】数式用'!$AH$2:$AI$34,2,FALSE),"")</f>
        <v/>
      </c>
      <c r="AQ65" s="720" t="str">
        <f>P65&amp;P66&amp;P67</f>
        <v/>
      </c>
      <c r="AR65" s="718" t="str">
        <f>IF(AF67&lt;&gt;0,IF(AG67="○","入力済","未入力"),"")</f>
        <v/>
      </c>
      <c r="AS65" s="719" t="str">
        <f>IF(OR(P65="処遇加算Ⅰ",P65="処遇加算Ⅱ"),IF(OR(AH65="○",AH65="令和６年度中に満たす"),"入力済","未入力"),"")</f>
        <v/>
      </c>
      <c r="AT65" s="720" t="str">
        <f>IF(P65="処遇加算Ⅲ",IF(AI65="○","入力済","未入力"),"")</f>
        <v/>
      </c>
      <c r="AU65" s="718" t="str">
        <f>IF(P65="処遇加算Ⅰ",IF(OR(AJ65="○",AJ65="令和６年度中に満たす"),"入力済","未入力"),"")</f>
        <v/>
      </c>
      <c r="AV65" s="718" t="str">
        <f>IF(OR(P66="特定加算Ⅰ",P66="特定加算Ⅱ"),1,"")</f>
        <v/>
      </c>
      <c r="AW65" s="689" t="str">
        <f>IF(P66="特定加算Ⅰ",IF(AL66="","未入力","入力済"),"")</f>
        <v/>
      </c>
      <c r="AX65" s="689" t="str">
        <f>G65</f>
        <v/>
      </c>
    </row>
    <row r="66" ht="31.5" customHeight="1">
      <c r="A66" s="787"/>
      <c r="B66" s="795"/>
      <c r="C66" s="795"/>
      <c r="D66" s="795"/>
      <c r="E66" s="795"/>
      <c r="F66" s="795"/>
      <c r="G66" s="796"/>
      <c r="H66" s="796"/>
      <c r="I66" s="796"/>
      <c r="J66" s="796"/>
      <c r="K66" s="796"/>
      <c r="L66" s="797"/>
      <c r="M66" s="727" t="s">
        <v>395</v>
      </c>
      <c r="N66" s="728"/>
      <c r="O66" s="729" t="str">
        <f>IFERROR(VLOOKUP(K65,'【参考】数式用'!$A$5:$J$37,MATCH(N66,'【参考】数式用'!$B$4:$J$4,0)+1,0),"")</f>
        <v/>
      </c>
      <c r="P66" s="728"/>
      <c r="Q66" s="729" t="str">
        <f>IFERROR(VLOOKUP(K65,'【参考】数式用'!$A$5:$J$37,MATCH(P66,'【参考】数式用'!$B$4:$J$4,0)+1,0),"")</f>
        <v/>
      </c>
      <c r="R66" s="118" t="s">
        <v>107</v>
      </c>
      <c r="S66" s="730">
        <v>6.0</v>
      </c>
      <c r="T66" s="119" t="s">
        <v>108</v>
      </c>
      <c r="U66" s="731">
        <v>4.0</v>
      </c>
      <c r="V66" s="119" t="s">
        <v>392</v>
      </c>
      <c r="W66" s="730">
        <v>6.0</v>
      </c>
      <c r="X66" s="119" t="s">
        <v>108</v>
      </c>
      <c r="Y66" s="731">
        <v>5.0</v>
      </c>
      <c r="Z66" s="119" t="s">
        <v>109</v>
      </c>
      <c r="AA66" s="732" t="s">
        <v>120</v>
      </c>
      <c r="AB66" s="733">
        <f t="shared" si="2"/>
        <v>2</v>
      </c>
      <c r="AC66" s="119" t="s">
        <v>393</v>
      </c>
      <c r="AD66" s="734">
        <f>IFERROR(ROUNDDOWN(ROUND(L65*Q66,0),0)*AB66,"")</f>
        <v>0</v>
      </c>
      <c r="AE66" s="735">
        <f>IFERROR(ROUNDDOWN(ROUND(L65*(Q66-O66),0),0)*AB66,"")</f>
        <v>0</v>
      </c>
      <c r="AF66" s="736"/>
      <c r="AG66" s="737"/>
      <c r="AH66" s="738"/>
      <c r="AI66" s="739"/>
      <c r="AJ66" s="740"/>
      <c r="AK66" s="741"/>
      <c r="AL66" s="742"/>
      <c r="AM66" s="743" t="str">
        <f>IF(AO65="","",IF(OR(Y65=4,Y66=4,Y67=4),"！加算の要件上は問題ありませんが、算定期間の終わりが令和６年５月になっていません。区分変更の場合は、「基本情報入力シート」で同じ事業所を２行に分けて記入してください。",""))</f>
        <v/>
      </c>
      <c r="AN66" s="744"/>
      <c r="AO66" s="717" t="str">
        <f>IF(K65&lt;&gt;"","P列・R列に色付け","")</f>
        <v/>
      </c>
      <c r="AP66" s="10"/>
      <c r="AQ66" s="10"/>
      <c r="AR66" s="10"/>
      <c r="AS66" s="10"/>
      <c r="AT66" s="10"/>
      <c r="AU66" s="10"/>
      <c r="AV66" s="10"/>
      <c r="AW66" s="10"/>
      <c r="AX66" s="689" t="str">
        <f>G65</f>
        <v/>
      </c>
    </row>
    <row r="67" ht="31.5" customHeight="1">
      <c r="A67" s="788"/>
      <c r="B67" s="806"/>
      <c r="C67" s="806"/>
      <c r="D67" s="806"/>
      <c r="E67" s="806"/>
      <c r="F67" s="806"/>
      <c r="G67" s="807"/>
      <c r="H67" s="807"/>
      <c r="I67" s="807"/>
      <c r="J67" s="807"/>
      <c r="K67" s="807"/>
      <c r="L67" s="808"/>
      <c r="M67" s="751" t="s">
        <v>397</v>
      </c>
      <c r="N67" s="810"/>
      <c r="O67" s="753" t="str">
        <f>IFERROR(VLOOKUP(K65,'【参考】数式用'!$A$5:$J$37,MATCH(N67,'【参考】数式用'!$B$4:$J$4,0)+1,0),"")</f>
        <v/>
      </c>
      <c r="P67" s="752"/>
      <c r="Q67" s="753" t="str">
        <f>IFERROR(VLOOKUP(K65,'【参考】数式用'!$A$5:$J$37,MATCH(P67,'【参考】数式用'!$B$4:$J$4,0)+1,0),"")</f>
        <v/>
      </c>
      <c r="R67" s="754" t="s">
        <v>107</v>
      </c>
      <c r="S67" s="755">
        <v>6.0</v>
      </c>
      <c r="T67" s="756" t="s">
        <v>108</v>
      </c>
      <c r="U67" s="757">
        <v>4.0</v>
      </c>
      <c r="V67" s="756" t="s">
        <v>392</v>
      </c>
      <c r="W67" s="755">
        <v>6.0</v>
      </c>
      <c r="X67" s="756" t="s">
        <v>108</v>
      </c>
      <c r="Y67" s="757">
        <v>5.0</v>
      </c>
      <c r="Z67" s="756" t="s">
        <v>109</v>
      </c>
      <c r="AA67" s="758" t="s">
        <v>120</v>
      </c>
      <c r="AB67" s="759">
        <f t="shared" si="2"/>
        <v>2</v>
      </c>
      <c r="AC67" s="756" t="s">
        <v>393</v>
      </c>
      <c r="AD67" s="760">
        <f>IFERROR(ROUNDDOWN(ROUND(L65*Q67,0),0)*AB67,"")</f>
        <v>0</v>
      </c>
      <c r="AE67" s="761">
        <f>IFERROR(ROUNDDOWN(ROUND(L65*(Q67-O67),0),0)*AB67,"")</f>
        <v>0</v>
      </c>
      <c r="AF67" s="762">
        <f>IF(AND(N67="ベア加算なし",P67="ベア加算"),AD67,0)</f>
        <v>0</v>
      </c>
      <c r="AG67" s="763"/>
      <c r="AH67" s="764"/>
      <c r="AI67" s="765"/>
      <c r="AJ67" s="766"/>
      <c r="AK67" s="767"/>
      <c r="AL67" s="768"/>
      <c r="AM67" s="769" t="str">
        <f>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N67" s="3"/>
      <c r="AO67" s="770" t="str">
        <f>IF(K65&lt;&gt;"","P列・R列に色付け","")</f>
        <v/>
      </c>
      <c r="AP67" s="771"/>
      <c r="AQ67" s="771"/>
      <c r="AR67" s="10"/>
      <c r="AS67" s="10"/>
      <c r="AT67" s="10"/>
      <c r="AU67" s="10"/>
      <c r="AV67" s="10"/>
      <c r="AW67" s="772"/>
      <c r="AX67" s="689" t="str">
        <f>G65</f>
        <v/>
      </c>
    </row>
    <row r="68" ht="31.5" customHeight="1">
      <c r="A68" s="773">
        <v>19.0</v>
      </c>
      <c r="B68" s="803" t="str">
        <f>IF('基本情報入力シート'!C72="","",'基本情報入力シート'!C72)</f>
        <v/>
      </c>
      <c r="C68" s="803"/>
      <c r="D68" s="803"/>
      <c r="E68" s="803"/>
      <c r="F68" s="803"/>
      <c r="G68" s="804" t="str">
        <f>IF('基本情報入力シート'!M72="","",'基本情報入力シート'!M72)</f>
        <v/>
      </c>
      <c r="H68" s="804" t="str">
        <f>IF('基本情報入力シート'!R72="","",'基本情報入力シート'!R72)</f>
        <v/>
      </c>
      <c r="I68" s="804" t="str">
        <f>IF('基本情報入力シート'!W72="","",'基本情報入力シート'!W72)</f>
        <v/>
      </c>
      <c r="J68" s="804" t="str">
        <f>IF('基本情報入力シート'!X72="","",'基本情報入力シート'!X72)</f>
        <v/>
      </c>
      <c r="K68" s="804" t="str">
        <f>IF('基本情報入力シート'!Y72="","",'基本情報入力シート'!Y72)</f>
        <v/>
      </c>
      <c r="L68" s="805" t="str">
        <f>IF('基本情報入力シート'!AB72="","",'基本情報入力シート'!AB72)</f>
        <v/>
      </c>
      <c r="M68" s="700" t="s">
        <v>390</v>
      </c>
      <c r="N68" s="701"/>
      <c r="O68" s="702" t="str">
        <f>IFERROR(VLOOKUP(K68,'【参考】数式用'!$A$5:$J$37,MATCH(N68,'【参考】数式用'!$B$4:$J$4,0)+1,0),"")</f>
        <v/>
      </c>
      <c r="P68" s="701"/>
      <c r="Q68" s="702" t="str">
        <f>IFERROR(VLOOKUP(K68,'【参考】数式用'!$A$5:$J$37,MATCH(P68,'【参考】数式用'!$B$4:$J$4,0)+1,0),"")</f>
        <v/>
      </c>
      <c r="R68" s="703" t="s">
        <v>107</v>
      </c>
      <c r="S68" s="704">
        <v>6.0</v>
      </c>
      <c r="T68" s="190" t="s">
        <v>108</v>
      </c>
      <c r="U68" s="705">
        <v>4.0</v>
      </c>
      <c r="V68" s="190" t="s">
        <v>392</v>
      </c>
      <c r="W68" s="704">
        <v>6.0</v>
      </c>
      <c r="X68" s="190" t="s">
        <v>108</v>
      </c>
      <c r="Y68" s="705">
        <v>5.0</v>
      </c>
      <c r="Z68" s="190" t="s">
        <v>109</v>
      </c>
      <c r="AA68" s="706" t="s">
        <v>120</v>
      </c>
      <c r="AB68" s="707">
        <f t="shared" si="2"/>
        <v>2</v>
      </c>
      <c r="AC68" s="190" t="s">
        <v>393</v>
      </c>
      <c r="AD68" s="708">
        <f>IFERROR(ROUNDDOWN(ROUND(L68*Q68,0),0)*AB68,"")</f>
        <v>0</v>
      </c>
      <c r="AE68" s="709">
        <f>IFERROR(ROUNDDOWN(ROUND(L68*(Q68-O68),0),0)*AB68,"")</f>
        <v>0</v>
      </c>
      <c r="AF68" s="710"/>
      <c r="AG68" s="782"/>
      <c r="AH68" s="712"/>
      <c r="AI68" s="794"/>
      <c r="AJ68" s="714"/>
      <c r="AK68" s="280"/>
      <c r="AL68" s="715"/>
      <c r="AM68" s="716" t="str">
        <f>IF(AO68="","",IF(Q68&lt;O68,"！加算の要件上は問題ありませんが、令和６年３月と比較して４・５月に加算率が下がる計画になっています。",""))</f>
        <v/>
      </c>
      <c r="AN68" s="3"/>
      <c r="AO68" s="717" t="str">
        <f>IF(K68&lt;&gt;"","P列・R列に色付け","")</f>
        <v/>
      </c>
      <c r="AP68" s="718" t="str">
        <f>IFERROR(VLOOKUP(K68,'【参考】数式用'!$AH$2:$AI$34,2,FALSE),"")</f>
        <v/>
      </c>
      <c r="AQ68" s="720" t="str">
        <f>P68&amp;P69&amp;P70</f>
        <v/>
      </c>
      <c r="AR68" s="718" t="str">
        <f>IF(AF70&lt;&gt;0,IF(AG70="○","入力済","未入力"),"")</f>
        <v/>
      </c>
      <c r="AS68" s="719" t="str">
        <f>IF(OR(P68="処遇加算Ⅰ",P68="処遇加算Ⅱ"),IF(OR(AH68="○",AH68="令和６年度中に満たす"),"入力済","未入力"),"")</f>
        <v/>
      </c>
      <c r="AT68" s="720" t="str">
        <f>IF(P68="処遇加算Ⅲ",IF(AI68="○","入力済","未入力"),"")</f>
        <v/>
      </c>
      <c r="AU68" s="718" t="str">
        <f>IF(P68="処遇加算Ⅰ",IF(OR(AJ68="○",AJ68="令和６年度中に満たす"),"入力済","未入力"),"")</f>
        <v/>
      </c>
      <c r="AV68" s="718" t="str">
        <f>IF(OR(P69="特定加算Ⅰ",P69="特定加算Ⅱ"),1,"")</f>
        <v/>
      </c>
      <c r="AW68" s="689" t="str">
        <f>IF(P69="特定加算Ⅰ",IF(AL69="","未入力","入力済"),"")</f>
        <v/>
      </c>
      <c r="AX68" s="689" t="str">
        <f>G68</f>
        <v/>
      </c>
    </row>
    <row r="69" ht="31.5" customHeight="1">
      <c r="A69" s="787"/>
      <c r="B69" s="795"/>
      <c r="C69" s="795"/>
      <c r="D69" s="795"/>
      <c r="E69" s="795"/>
      <c r="F69" s="795"/>
      <c r="G69" s="796"/>
      <c r="H69" s="796"/>
      <c r="I69" s="796"/>
      <c r="J69" s="796"/>
      <c r="K69" s="796"/>
      <c r="L69" s="797"/>
      <c r="M69" s="727" t="s">
        <v>395</v>
      </c>
      <c r="N69" s="728"/>
      <c r="O69" s="729" t="str">
        <f>IFERROR(VLOOKUP(K68,'【参考】数式用'!$A$5:$J$37,MATCH(N69,'【参考】数式用'!$B$4:$J$4,0)+1,0),"")</f>
        <v/>
      </c>
      <c r="P69" s="728"/>
      <c r="Q69" s="729" t="str">
        <f>IFERROR(VLOOKUP(K68,'【参考】数式用'!$A$5:$J$37,MATCH(P69,'【参考】数式用'!$B$4:$J$4,0)+1,0),"")</f>
        <v/>
      </c>
      <c r="R69" s="118" t="s">
        <v>107</v>
      </c>
      <c r="S69" s="730">
        <v>6.0</v>
      </c>
      <c r="T69" s="119" t="s">
        <v>108</v>
      </c>
      <c r="U69" s="731">
        <v>4.0</v>
      </c>
      <c r="V69" s="119" t="s">
        <v>392</v>
      </c>
      <c r="W69" s="730">
        <v>6.0</v>
      </c>
      <c r="X69" s="119" t="s">
        <v>108</v>
      </c>
      <c r="Y69" s="731">
        <v>5.0</v>
      </c>
      <c r="Z69" s="119" t="s">
        <v>109</v>
      </c>
      <c r="AA69" s="732" t="s">
        <v>120</v>
      </c>
      <c r="AB69" s="733">
        <f t="shared" si="2"/>
        <v>2</v>
      </c>
      <c r="AC69" s="119" t="s">
        <v>393</v>
      </c>
      <c r="AD69" s="734">
        <f>IFERROR(ROUNDDOWN(ROUND(L68*Q69,0),0)*AB69,"")</f>
        <v>0</v>
      </c>
      <c r="AE69" s="735">
        <f>IFERROR(ROUNDDOWN(ROUND(L68*(Q69-O69),0),0)*AB69,"")</f>
        <v>0</v>
      </c>
      <c r="AF69" s="736"/>
      <c r="AG69" s="737"/>
      <c r="AH69" s="738"/>
      <c r="AI69" s="739"/>
      <c r="AJ69" s="740"/>
      <c r="AK69" s="741"/>
      <c r="AL69" s="742"/>
      <c r="AM69" s="743" t="str">
        <f>IF(AO68="","",IF(OR(Y68=4,Y69=4,Y70=4),"！加算の要件上は問題ありませんが、算定期間の終わりが令和６年５月になっていません。区分変更の場合は、「基本情報入力シート」で同じ事業所を２行に分けて記入してください。",""))</f>
        <v/>
      </c>
      <c r="AN69" s="744"/>
      <c r="AO69" s="717" t="str">
        <f>IF(K68&lt;&gt;"","P列・R列に色付け","")</f>
        <v/>
      </c>
      <c r="AP69" s="10"/>
      <c r="AQ69" s="10"/>
      <c r="AR69" s="10"/>
      <c r="AS69" s="10"/>
      <c r="AT69" s="10"/>
      <c r="AU69" s="10"/>
      <c r="AV69" s="10"/>
      <c r="AW69" s="10"/>
      <c r="AX69" s="689" t="str">
        <f>G68</f>
        <v/>
      </c>
    </row>
    <row r="70" ht="31.5" customHeight="1">
      <c r="A70" s="788"/>
      <c r="B70" s="806"/>
      <c r="C70" s="806"/>
      <c r="D70" s="806"/>
      <c r="E70" s="806"/>
      <c r="F70" s="806"/>
      <c r="G70" s="807"/>
      <c r="H70" s="807"/>
      <c r="I70" s="807"/>
      <c r="J70" s="807"/>
      <c r="K70" s="807"/>
      <c r="L70" s="808"/>
      <c r="M70" s="751" t="s">
        <v>397</v>
      </c>
      <c r="N70" s="810"/>
      <c r="O70" s="753" t="str">
        <f>IFERROR(VLOOKUP(K68,'【参考】数式用'!$A$5:$J$37,MATCH(N70,'【参考】数式用'!$B$4:$J$4,0)+1,0),"")</f>
        <v/>
      </c>
      <c r="P70" s="752"/>
      <c r="Q70" s="753" t="str">
        <f>IFERROR(VLOOKUP(K68,'【参考】数式用'!$A$5:$J$37,MATCH(P70,'【参考】数式用'!$B$4:$J$4,0)+1,0),"")</f>
        <v/>
      </c>
      <c r="R70" s="754" t="s">
        <v>107</v>
      </c>
      <c r="S70" s="755">
        <v>6.0</v>
      </c>
      <c r="T70" s="756" t="s">
        <v>108</v>
      </c>
      <c r="U70" s="757">
        <v>4.0</v>
      </c>
      <c r="V70" s="756" t="s">
        <v>392</v>
      </c>
      <c r="W70" s="755">
        <v>6.0</v>
      </c>
      <c r="X70" s="756" t="s">
        <v>108</v>
      </c>
      <c r="Y70" s="757">
        <v>5.0</v>
      </c>
      <c r="Z70" s="756" t="s">
        <v>109</v>
      </c>
      <c r="AA70" s="758" t="s">
        <v>120</v>
      </c>
      <c r="AB70" s="759">
        <f t="shared" si="2"/>
        <v>2</v>
      </c>
      <c r="AC70" s="756" t="s">
        <v>393</v>
      </c>
      <c r="AD70" s="760">
        <f>IFERROR(ROUNDDOWN(ROUND(L68*Q70,0),0)*AB70,"")</f>
        <v>0</v>
      </c>
      <c r="AE70" s="761">
        <f>IFERROR(ROUNDDOWN(ROUND(L68*(Q70-O70),0),0)*AB70,"")</f>
        <v>0</v>
      </c>
      <c r="AF70" s="762">
        <f>IF(AND(N70="ベア加算なし",P70="ベア加算"),AD70,0)</f>
        <v>0</v>
      </c>
      <c r="AG70" s="763"/>
      <c r="AH70" s="764"/>
      <c r="AI70" s="765"/>
      <c r="AJ70" s="766"/>
      <c r="AK70" s="767"/>
      <c r="AL70" s="768"/>
      <c r="AM70" s="769" t="str">
        <f>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N70" s="3"/>
      <c r="AO70" s="770" t="str">
        <f>IF(K68&lt;&gt;"","P列・R列に色付け","")</f>
        <v/>
      </c>
      <c r="AP70" s="771"/>
      <c r="AQ70" s="771"/>
      <c r="AR70" s="10"/>
      <c r="AS70" s="10"/>
      <c r="AT70" s="10"/>
      <c r="AU70" s="10"/>
      <c r="AV70" s="10"/>
      <c r="AW70" s="772"/>
      <c r="AX70" s="689" t="str">
        <f>G68</f>
        <v/>
      </c>
    </row>
    <row r="71" ht="31.5" customHeight="1">
      <c r="A71" s="773">
        <v>20.0</v>
      </c>
      <c r="B71" s="803" t="str">
        <f>IF('基本情報入力シート'!C73="","",'基本情報入力シート'!C73)</f>
        <v/>
      </c>
      <c r="C71" s="803"/>
      <c r="D71" s="803"/>
      <c r="E71" s="803"/>
      <c r="F71" s="803"/>
      <c r="G71" s="804" t="str">
        <f>IF('基本情報入力シート'!M73="","",'基本情報入力シート'!M73)</f>
        <v/>
      </c>
      <c r="H71" s="804" t="str">
        <f>IF('基本情報入力シート'!R73="","",'基本情報入力シート'!R73)</f>
        <v/>
      </c>
      <c r="I71" s="804" t="str">
        <f>IF('基本情報入力シート'!W73="","",'基本情報入力シート'!W73)</f>
        <v/>
      </c>
      <c r="J71" s="804" t="str">
        <f>IF('基本情報入力シート'!X73="","",'基本情報入力シート'!X73)</f>
        <v/>
      </c>
      <c r="K71" s="804" t="str">
        <f>IF('基本情報入力シート'!Y73="","",'基本情報入力シート'!Y73)</f>
        <v/>
      </c>
      <c r="L71" s="805" t="str">
        <f>IF('基本情報入力シート'!AB73="","",'基本情報入力シート'!AB73)</f>
        <v/>
      </c>
      <c r="M71" s="700" t="s">
        <v>390</v>
      </c>
      <c r="N71" s="701"/>
      <c r="O71" s="702" t="str">
        <f>IFERROR(VLOOKUP(K71,'【参考】数式用'!$A$5:$J$37,MATCH(N71,'【参考】数式用'!$B$4:$J$4,0)+1,0),"")</f>
        <v/>
      </c>
      <c r="P71" s="701"/>
      <c r="Q71" s="702" t="str">
        <f>IFERROR(VLOOKUP(K71,'【参考】数式用'!$A$5:$J$37,MATCH(P71,'【参考】数式用'!$B$4:$J$4,0)+1,0),"")</f>
        <v/>
      </c>
      <c r="R71" s="703" t="s">
        <v>107</v>
      </c>
      <c r="S71" s="704">
        <v>6.0</v>
      </c>
      <c r="T71" s="190" t="s">
        <v>108</v>
      </c>
      <c r="U71" s="705">
        <v>4.0</v>
      </c>
      <c r="V71" s="190" t="s">
        <v>392</v>
      </c>
      <c r="W71" s="704">
        <v>6.0</v>
      </c>
      <c r="X71" s="190" t="s">
        <v>108</v>
      </c>
      <c r="Y71" s="705">
        <v>5.0</v>
      </c>
      <c r="Z71" s="190" t="s">
        <v>109</v>
      </c>
      <c r="AA71" s="706" t="s">
        <v>120</v>
      </c>
      <c r="AB71" s="707">
        <f t="shared" si="2"/>
        <v>2</v>
      </c>
      <c r="AC71" s="190" t="s">
        <v>393</v>
      </c>
      <c r="AD71" s="708">
        <f>IFERROR(ROUNDDOWN(ROUND(L71*Q71,0),0)*AB71,"")</f>
        <v>0</v>
      </c>
      <c r="AE71" s="709">
        <f>IFERROR(ROUNDDOWN(ROUND(L71*(Q71-O71),0),0)*AB71,"")</f>
        <v>0</v>
      </c>
      <c r="AF71" s="710"/>
      <c r="AG71" s="782"/>
      <c r="AH71" s="712"/>
      <c r="AI71" s="794"/>
      <c r="AJ71" s="714"/>
      <c r="AK71" s="280"/>
      <c r="AL71" s="715"/>
      <c r="AM71" s="716" t="str">
        <f>IF(AO71="","",IF(Q71&lt;O71,"！加算の要件上は問題ありませんが、令和６年３月と比較して４・５月に加算率が下がる計画になっています。",""))</f>
        <v/>
      </c>
      <c r="AN71" s="3"/>
      <c r="AO71" s="717" t="str">
        <f>IF(K71&lt;&gt;"","P列・R列に色付け","")</f>
        <v/>
      </c>
      <c r="AP71" s="718" t="str">
        <f>IFERROR(VLOOKUP(K71,'【参考】数式用'!$AH$2:$AI$34,2,FALSE),"")</f>
        <v/>
      </c>
      <c r="AQ71" s="720" t="str">
        <f>P71&amp;P72&amp;P73</f>
        <v/>
      </c>
      <c r="AR71" s="718" t="str">
        <f>IF(AF73&lt;&gt;0,IF(AG73="○","入力済","未入力"),"")</f>
        <v/>
      </c>
      <c r="AS71" s="719" t="str">
        <f>IF(OR(P71="処遇加算Ⅰ",P71="処遇加算Ⅱ"),IF(OR(AH71="○",AH71="令和６年度中に満たす"),"入力済","未入力"),"")</f>
        <v/>
      </c>
      <c r="AT71" s="720" t="str">
        <f>IF(P71="処遇加算Ⅲ",IF(AI71="○","入力済","未入力"),"")</f>
        <v/>
      </c>
      <c r="AU71" s="718" t="str">
        <f>IF(P71="処遇加算Ⅰ",IF(OR(AJ71="○",AJ71="令和６年度中に満たす"),"入力済","未入力"),"")</f>
        <v/>
      </c>
      <c r="AV71" s="718" t="str">
        <f>IF(OR(P72="特定加算Ⅰ",P72="特定加算Ⅱ"),1,"")</f>
        <v/>
      </c>
      <c r="AW71" s="689" t="str">
        <f>IF(P72="特定加算Ⅰ",IF(AL72="","未入力","入力済"),"")</f>
        <v/>
      </c>
      <c r="AX71" s="689" t="str">
        <f>G71</f>
        <v/>
      </c>
    </row>
    <row r="72" ht="31.5" customHeight="1">
      <c r="A72" s="787"/>
      <c r="B72" s="795"/>
      <c r="C72" s="795"/>
      <c r="D72" s="795"/>
      <c r="E72" s="795"/>
      <c r="F72" s="795"/>
      <c r="G72" s="796"/>
      <c r="H72" s="796"/>
      <c r="I72" s="796"/>
      <c r="J72" s="796"/>
      <c r="K72" s="796"/>
      <c r="L72" s="797"/>
      <c r="M72" s="727" t="s">
        <v>395</v>
      </c>
      <c r="N72" s="728"/>
      <c r="O72" s="729" t="str">
        <f>IFERROR(VLOOKUP(K71,'【参考】数式用'!$A$5:$J$37,MATCH(N72,'【参考】数式用'!$B$4:$J$4,0)+1,0),"")</f>
        <v/>
      </c>
      <c r="P72" s="728"/>
      <c r="Q72" s="729" t="str">
        <f>IFERROR(VLOOKUP(K71,'【参考】数式用'!$A$5:$J$37,MATCH(P72,'【参考】数式用'!$B$4:$J$4,0)+1,0),"")</f>
        <v/>
      </c>
      <c r="R72" s="118" t="s">
        <v>107</v>
      </c>
      <c r="S72" s="730">
        <v>6.0</v>
      </c>
      <c r="T72" s="119" t="s">
        <v>108</v>
      </c>
      <c r="U72" s="731">
        <v>4.0</v>
      </c>
      <c r="V72" s="119" t="s">
        <v>392</v>
      </c>
      <c r="W72" s="730">
        <v>6.0</v>
      </c>
      <c r="X72" s="119" t="s">
        <v>108</v>
      </c>
      <c r="Y72" s="731">
        <v>5.0</v>
      </c>
      <c r="Z72" s="119" t="s">
        <v>109</v>
      </c>
      <c r="AA72" s="732" t="s">
        <v>120</v>
      </c>
      <c r="AB72" s="733">
        <f t="shared" si="2"/>
        <v>2</v>
      </c>
      <c r="AC72" s="119" t="s">
        <v>393</v>
      </c>
      <c r="AD72" s="734">
        <f>IFERROR(ROUNDDOWN(ROUND(L71*Q72,0),0)*AB72,"")</f>
        <v>0</v>
      </c>
      <c r="AE72" s="735">
        <f>IFERROR(ROUNDDOWN(ROUND(L71*(Q72-O72),0),0)*AB72,"")</f>
        <v>0</v>
      </c>
      <c r="AF72" s="736"/>
      <c r="AG72" s="737"/>
      <c r="AH72" s="738"/>
      <c r="AI72" s="739"/>
      <c r="AJ72" s="740"/>
      <c r="AK72" s="741"/>
      <c r="AL72" s="742"/>
      <c r="AM72" s="743" t="str">
        <f>IF(AO71="","",IF(OR(Y71=4,Y72=4,Y73=4),"！加算の要件上は問題ありませんが、算定期間の終わりが令和６年５月になっていません。区分変更の場合は、「基本情報入力シート」で同じ事業所を２行に分けて記入してください。",""))</f>
        <v/>
      </c>
      <c r="AN72" s="744"/>
      <c r="AO72" s="717" t="str">
        <f>IF(K71&lt;&gt;"","P列・R列に色付け","")</f>
        <v/>
      </c>
      <c r="AP72" s="10"/>
      <c r="AQ72" s="10"/>
      <c r="AR72" s="10"/>
      <c r="AS72" s="10"/>
      <c r="AT72" s="10"/>
      <c r="AU72" s="10"/>
      <c r="AV72" s="10"/>
      <c r="AW72" s="10"/>
      <c r="AX72" s="689" t="str">
        <f>G71</f>
        <v/>
      </c>
    </row>
    <row r="73" ht="31.5" customHeight="1">
      <c r="A73" s="788"/>
      <c r="B73" s="806"/>
      <c r="C73" s="806"/>
      <c r="D73" s="806"/>
      <c r="E73" s="806"/>
      <c r="F73" s="806"/>
      <c r="G73" s="807"/>
      <c r="H73" s="807"/>
      <c r="I73" s="807"/>
      <c r="J73" s="807"/>
      <c r="K73" s="807"/>
      <c r="L73" s="808"/>
      <c r="M73" s="751" t="s">
        <v>397</v>
      </c>
      <c r="N73" s="810"/>
      <c r="O73" s="753" t="str">
        <f>IFERROR(VLOOKUP(K71,'【参考】数式用'!$A$5:$J$37,MATCH(N73,'【参考】数式用'!$B$4:$J$4,0)+1,0),"")</f>
        <v/>
      </c>
      <c r="P73" s="752"/>
      <c r="Q73" s="753" t="str">
        <f>IFERROR(VLOOKUP(K71,'【参考】数式用'!$A$5:$J$37,MATCH(P73,'【参考】数式用'!$B$4:$J$4,0)+1,0),"")</f>
        <v/>
      </c>
      <c r="R73" s="754" t="s">
        <v>107</v>
      </c>
      <c r="S73" s="755">
        <v>6.0</v>
      </c>
      <c r="T73" s="756" t="s">
        <v>108</v>
      </c>
      <c r="U73" s="757">
        <v>4.0</v>
      </c>
      <c r="V73" s="756" t="s">
        <v>392</v>
      </c>
      <c r="W73" s="755">
        <v>6.0</v>
      </c>
      <c r="X73" s="756" t="s">
        <v>108</v>
      </c>
      <c r="Y73" s="757">
        <v>5.0</v>
      </c>
      <c r="Z73" s="756" t="s">
        <v>109</v>
      </c>
      <c r="AA73" s="758" t="s">
        <v>120</v>
      </c>
      <c r="AB73" s="759">
        <f t="shared" si="2"/>
        <v>2</v>
      </c>
      <c r="AC73" s="756" t="s">
        <v>393</v>
      </c>
      <c r="AD73" s="760">
        <f>IFERROR(ROUNDDOWN(ROUND(L71*Q73,0),0)*AB73,"")</f>
        <v>0</v>
      </c>
      <c r="AE73" s="761">
        <f>IFERROR(ROUNDDOWN(ROUND(L71*(Q73-O73),0),0)*AB73,"")</f>
        <v>0</v>
      </c>
      <c r="AF73" s="762">
        <f>IF(AND(N73="ベア加算なし",P73="ベア加算"),AD73,0)</f>
        <v>0</v>
      </c>
      <c r="AG73" s="763"/>
      <c r="AH73" s="764"/>
      <c r="AI73" s="765"/>
      <c r="AJ73" s="766"/>
      <c r="AK73" s="767"/>
      <c r="AL73" s="768"/>
      <c r="AM73" s="769" t="str">
        <f>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N73" s="3"/>
      <c r="AO73" s="770" t="str">
        <f>IF(K71&lt;&gt;"","P列・R列に色付け","")</f>
        <v/>
      </c>
      <c r="AP73" s="771"/>
      <c r="AQ73" s="771"/>
      <c r="AR73" s="10"/>
      <c r="AS73" s="10"/>
      <c r="AT73" s="10"/>
      <c r="AU73" s="10"/>
      <c r="AV73" s="10"/>
      <c r="AW73" s="772"/>
      <c r="AX73" s="689" t="str">
        <f>G71</f>
        <v/>
      </c>
    </row>
    <row r="74" ht="31.5" customHeight="1">
      <c r="A74" s="773">
        <v>21.0</v>
      </c>
      <c r="B74" s="803" t="str">
        <f>IF('基本情報入力シート'!C74="","",'基本情報入力シート'!C74)</f>
        <v/>
      </c>
      <c r="C74" s="803"/>
      <c r="D74" s="803"/>
      <c r="E74" s="803"/>
      <c r="F74" s="803"/>
      <c r="G74" s="804" t="str">
        <f>IF('基本情報入力シート'!M74="","",'基本情報入力シート'!M74)</f>
        <v/>
      </c>
      <c r="H74" s="804" t="str">
        <f>IF('基本情報入力シート'!R74="","",'基本情報入力シート'!R74)</f>
        <v/>
      </c>
      <c r="I74" s="804" t="str">
        <f>IF('基本情報入力シート'!W74="","",'基本情報入力シート'!W74)</f>
        <v/>
      </c>
      <c r="J74" s="804" t="str">
        <f>IF('基本情報入力シート'!X74="","",'基本情報入力シート'!X74)</f>
        <v/>
      </c>
      <c r="K74" s="804" t="str">
        <f>IF('基本情報入力シート'!Y74="","",'基本情報入力シート'!Y74)</f>
        <v/>
      </c>
      <c r="L74" s="805" t="str">
        <f>IF('基本情報入力シート'!AB74="","",'基本情報入力シート'!AB74)</f>
        <v/>
      </c>
      <c r="M74" s="700" t="s">
        <v>390</v>
      </c>
      <c r="N74" s="701"/>
      <c r="O74" s="702" t="str">
        <f>IFERROR(VLOOKUP(K74,'【参考】数式用'!$A$5:$J$37,MATCH(N74,'【参考】数式用'!$B$4:$J$4,0)+1,0),"")</f>
        <v/>
      </c>
      <c r="P74" s="701"/>
      <c r="Q74" s="702" t="str">
        <f>IFERROR(VLOOKUP(K74,'【参考】数式用'!$A$5:$J$37,MATCH(P74,'【参考】数式用'!$B$4:$J$4,0)+1,0),"")</f>
        <v/>
      </c>
      <c r="R74" s="703" t="s">
        <v>107</v>
      </c>
      <c r="S74" s="704">
        <v>6.0</v>
      </c>
      <c r="T74" s="190" t="s">
        <v>108</v>
      </c>
      <c r="U74" s="705">
        <v>4.0</v>
      </c>
      <c r="V74" s="190" t="s">
        <v>392</v>
      </c>
      <c r="W74" s="704">
        <v>6.0</v>
      </c>
      <c r="X74" s="190" t="s">
        <v>108</v>
      </c>
      <c r="Y74" s="705">
        <v>5.0</v>
      </c>
      <c r="Z74" s="190" t="s">
        <v>109</v>
      </c>
      <c r="AA74" s="706" t="s">
        <v>120</v>
      </c>
      <c r="AB74" s="707">
        <f t="shared" si="2"/>
        <v>2</v>
      </c>
      <c r="AC74" s="190" t="s">
        <v>393</v>
      </c>
      <c r="AD74" s="708">
        <f>IFERROR(ROUNDDOWN(ROUND(L74*Q74,0),0)*AB74,"")</f>
        <v>0</v>
      </c>
      <c r="AE74" s="709">
        <f>IFERROR(ROUNDDOWN(ROUND(L74*(Q74-O74),0),0)*AB74,"")</f>
        <v>0</v>
      </c>
      <c r="AF74" s="710"/>
      <c r="AG74" s="782"/>
      <c r="AH74" s="712"/>
      <c r="AI74" s="794"/>
      <c r="AJ74" s="714"/>
      <c r="AK74" s="280"/>
      <c r="AL74" s="715"/>
      <c r="AM74" s="716" t="str">
        <f>IF(AO74="","",IF(Q74&lt;O74,"！加算の要件上は問題ありませんが、令和６年３月と比較して４・５月に加算率が下がる計画になっています。",""))</f>
        <v/>
      </c>
      <c r="AN74" s="3"/>
      <c r="AO74" s="717" t="str">
        <f>IF(K74&lt;&gt;"","P列・R列に色付け","")</f>
        <v/>
      </c>
      <c r="AP74" s="718" t="str">
        <f>IFERROR(VLOOKUP(K74,'【参考】数式用'!$AH$2:$AI$34,2,FALSE),"")</f>
        <v/>
      </c>
      <c r="AQ74" s="720" t="str">
        <f>P74&amp;P75&amp;P76</f>
        <v/>
      </c>
      <c r="AR74" s="718" t="str">
        <f>IF(AF76&lt;&gt;0,IF(AG76="○","入力済","未入力"),"")</f>
        <v/>
      </c>
      <c r="AS74" s="719" t="str">
        <f>IF(OR(P74="処遇加算Ⅰ",P74="処遇加算Ⅱ"),IF(OR(AH74="○",AH74="令和６年度中に満たす"),"入力済","未入力"),"")</f>
        <v/>
      </c>
      <c r="AT74" s="720" t="str">
        <f>IF(P74="処遇加算Ⅲ",IF(AI74="○","入力済","未入力"),"")</f>
        <v/>
      </c>
      <c r="AU74" s="718" t="str">
        <f>IF(P74="処遇加算Ⅰ",IF(OR(AJ74="○",AJ74="令和６年度中に満たす"),"入力済","未入力"),"")</f>
        <v/>
      </c>
      <c r="AV74" s="718" t="str">
        <f>IF(OR(P75="特定加算Ⅰ",P75="特定加算Ⅱ"),1,"")</f>
        <v/>
      </c>
      <c r="AW74" s="689" t="str">
        <f>IF(P75="特定加算Ⅰ",IF(AL75="","未入力","入力済"),"")</f>
        <v/>
      </c>
      <c r="AX74" s="689" t="str">
        <f>G74</f>
        <v/>
      </c>
    </row>
    <row r="75" ht="31.5" customHeight="1">
      <c r="A75" s="787"/>
      <c r="B75" s="795"/>
      <c r="C75" s="795"/>
      <c r="D75" s="795"/>
      <c r="E75" s="795"/>
      <c r="F75" s="795"/>
      <c r="G75" s="796"/>
      <c r="H75" s="796"/>
      <c r="I75" s="796"/>
      <c r="J75" s="796"/>
      <c r="K75" s="796"/>
      <c r="L75" s="797"/>
      <c r="M75" s="727" t="s">
        <v>395</v>
      </c>
      <c r="N75" s="728"/>
      <c r="O75" s="729" t="str">
        <f>IFERROR(VLOOKUP(K74,'【参考】数式用'!$A$5:$J$37,MATCH(N75,'【参考】数式用'!$B$4:$J$4,0)+1,0),"")</f>
        <v/>
      </c>
      <c r="P75" s="728"/>
      <c r="Q75" s="729" t="str">
        <f>IFERROR(VLOOKUP(K74,'【参考】数式用'!$A$5:$J$37,MATCH(P75,'【参考】数式用'!$B$4:$J$4,0)+1,0),"")</f>
        <v/>
      </c>
      <c r="R75" s="118" t="s">
        <v>107</v>
      </c>
      <c r="S75" s="730">
        <v>6.0</v>
      </c>
      <c r="T75" s="119" t="s">
        <v>108</v>
      </c>
      <c r="U75" s="731">
        <v>4.0</v>
      </c>
      <c r="V75" s="119" t="s">
        <v>392</v>
      </c>
      <c r="W75" s="730">
        <v>6.0</v>
      </c>
      <c r="X75" s="119" t="s">
        <v>108</v>
      </c>
      <c r="Y75" s="731">
        <v>5.0</v>
      </c>
      <c r="Z75" s="119" t="s">
        <v>109</v>
      </c>
      <c r="AA75" s="732" t="s">
        <v>120</v>
      </c>
      <c r="AB75" s="733">
        <f t="shared" si="2"/>
        <v>2</v>
      </c>
      <c r="AC75" s="119" t="s">
        <v>393</v>
      </c>
      <c r="AD75" s="734">
        <f>IFERROR(ROUNDDOWN(ROUND(L74*Q75,0),0)*AB75,"")</f>
        <v>0</v>
      </c>
      <c r="AE75" s="735">
        <f>IFERROR(ROUNDDOWN(ROUND(L74*(Q75-O75),0),0)*AB75,"")</f>
        <v>0</v>
      </c>
      <c r="AF75" s="736"/>
      <c r="AG75" s="737"/>
      <c r="AH75" s="738"/>
      <c r="AI75" s="739"/>
      <c r="AJ75" s="740"/>
      <c r="AK75" s="741"/>
      <c r="AL75" s="742"/>
      <c r="AM75" s="743" t="str">
        <f>IF(AO74="","",IF(OR(Y74=4,Y75=4,Y76=4),"！加算の要件上は問題ありませんが、算定期間の終わりが令和６年５月になっていません。区分変更の場合は、「基本情報入力シート」で同じ事業所を２行に分けて記入してください。",""))</f>
        <v/>
      </c>
      <c r="AN75" s="744"/>
      <c r="AO75" s="717" t="str">
        <f>IF(K74&lt;&gt;"","P列・R列に色付け","")</f>
        <v/>
      </c>
      <c r="AP75" s="10"/>
      <c r="AQ75" s="10"/>
      <c r="AR75" s="10"/>
      <c r="AS75" s="10"/>
      <c r="AT75" s="10"/>
      <c r="AU75" s="10"/>
      <c r="AV75" s="10"/>
      <c r="AW75" s="10"/>
      <c r="AX75" s="689" t="str">
        <f>G74</f>
        <v/>
      </c>
    </row>
    <row r="76" ht="31.5" customHeight="1">
      <c r="A76" s="788"/>
      <c r="B76" s="806"/>
      <c r="C76" s="806"/>
      <c r="D76" s="806"/>
      <c r="E76" s="806"/>
      <c r="F76" s="806"/>
      <c r="G76" s="807"/>
      <c r="H76" s="807"/>
      <c r="I76" s="807"/>
      <c r="J76" s="807"/>
      <c r="K76" s="807"/>
      <c r="L76" s="808"/>
      <c r="M76" s="751" t="s">
        <v>397</v>
      </c>
      <c r="N76" s="810"/>
      <c r="O76" s="753" t="str">
        <f>IFERROR(VLOOKUP(K74,'【参考】数式用'!$A$5:$J$37,MATCH(N76,'【参考】数式用'!$B$4:$J$4,0)+1,0),"")</f>
        <v/>
      </c>
      <c r="P76" s="752"/>
      <c r="Q76" s="753" t="str">
        <f>IFERROR(VLOOKUP(K74,'【参考】数式用'!$A$5:$J$37,MATCH(P76,'【参考】数式用'!$B$4:$J$4,0)+1,0),"")</f>
        <v/>
      </c>
      <c r="R76" s="754" t="s">
        <v>107</v>
      </c>
      <c r="S76" s="755">
        <v>6.0</v>
      </c>
      <c r="T76" s="756" t="s">
        <v>108</v>
      </c>
      <c r="U76" s="757">
        <v>4.0</v>
      </c>
      <c r="V76" s="756" t="s">
        <v>392</v>
      </c>
      <c r="W76" s="755">
        <v>6.0</v>
      </c>
      <c r="X76" s="756" t="s">
        <v>108</v>
      </c>
      <c r="Y76" s="757">
        <v>5.0</v>
      </c>
      <c r="Z76" s="756" t="s">
        <v>109</v>
      </c>
      <c r="AA76" s="758" t="s">
        <v>120</v>
      </c>
      <c r="AB76" s="759">
        <f t="shared" si="2"/>
        <v>2</v>
      </c>
      <c r="AC76" s="756" t="s">
        <v>393</v>
      </c>
      <c r="AD76" s="760">
        <f>IFERROR(ROUNDDOWN(ROUND(L74*Q76,0),0)*AB76,"")</f>
        <v>0</v>
      </c>
      <c r="AE76" s="761">
        <f>IFERROR(ROUNDDOWN(ROUND(L74*(Q76-O76),0),0)*AB76,"")</f>
        <v>0</v>
      </c>
      <c r="AF76" s="762">
        <f>IF(AND(N76="ベア加算なし",P76="ベア加算"),AD76,0)</f>
        <v>0</v>
      </c>
      <c r="AG76" s="763"/>
      <c r="AH76" s="764"/>
      <c r="AI76" s="765"/>
      <c r="AJ76" s="766"/>
      <c r="AK76" s="767"/>
      <c r="AL76" s="768"/>
      <c r="AM76" s="769" t="str">
        <f>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N76" s="3"/>
      <c r="AO76" s="770" t="str">
        <f>IF(K74&lt;&gt;"","P列・R列に色付け","")</f>
        <v/>
      </c>
      <c r="AP76" s="771"/>
      <c r="AQ76" s="771"/>
      <c r="AR76" s="10"/>
      <c r="AS76" s="10"/>
      <c r="AT76" s="10"/>
      <c r="AU76" s="10"/>
      <c r="AV76" s="10"/>
      <c r="AW76" s="772"/>
      <c r="AX76" s="689" t="str">
        <f>G74</f>
        <v/>
      </c>
    </row>
    <row r="77" ht="31.5" customHeight="1">
      <c r="A77" s="773">
        <v>22.0</v>
      </c>
      <c r="B77" s="803" t="str">
        <f>IF('基本情報入力シート'!C75="","",'基本情報入力シート'!C75)</f>
        <v/>
      </c>
      <c r="C77" s="803"/>
      <c r="D77" s="803"/>
      <c r="E77" s="803"/>
      <c r="F77" s="803"/>
      <c r="G77" s="804" t="str">
        <f>IF('基本情報入力シート'!M75="","",'基本情報入力シート'!M75)</f>
        <v/>
      </c>
      <c r="H77" s="804" t="str">
        <f>IF('基本情報入力シート'!R75="","",'基本情報入力シート'!R75)</f>
        <v/>
      </c>
      <c r="I77" s="804" t="str">
        <f>IF('基本情報入力シート'!W75="","",'基本情報入力シート'!W75)</f>
        <v/>
      </c>
      <c r="J77" s="804" t="str">
        <f>IF('基本情報入力シート'!X75="","",'基本情報入力シート'!X75)</f>
        <v/>
      </c>
      <c r="K77" s="804" t="str">
        <f>IF('基本情報入力シート'!Y75="","",'基本情報入力シート'!Y75)</f>
        <v/>
      </c>
      <c r="L77" s="805" t="str">
        <f>IF('基本情報入力シート'!AB75="","",'基本情報入力シート'!AB75)</f>
        <v/>
      </c>
      <c r="M77" s="700" t="s">
        <v>390</v>
      </c>
      <c r="N77" s="701"/>
      <c r="O77" s="702" t="str">
        <f>IFERROR(VLOOKUP(K77,'【参考】数式用'!$A$5:$J$37,MATCH(N77,'【参考】数式用'!$B$4:$J$4,0)+1,0),"")</f>
        <v/>
      </c>
      <c r="P77" s="701"/>
      <c r="Q77" s="702" t="str">
        <f>IFERROR(VLOOKUP(K77,'【参考】数式用'!$A$5:$J$37,MATCH(P77,'【参考】数式用'!$B$4:$J$4,0)+1,0),"")</f>
        <v/>
      </c>
      <c r="R77" s="703" t="s">
        <v>107</v>
      </c>
      <c r="S77" s="704">
        <v>6.0</v>
      </c>
      <c r="T77" s="190" t="s">
        <v>108</v>
      </c>
      <c r="U77" s="705">
        <v>4.0</v>
      </c>
      <c r="V77" s="190" t="s">
        <v>392</v>
      </c>
      <c r="W77" s="704">
        <v>6.0</v>
      </c>
      <c r="X77" s="190" t="s">
        <v>108</v>
      </c>
      <c r="Y77" s="705">
        <v>5.0</v>
      </c>
      <c r="Z77" s="190" t="s">
        <v>109</v>
      </c>
      <c r="AA77" s="706" t="s">
        <v>120</v>
      </c>
      <c r="AB77" s="707">
        <f t="shared" si="2"/>
        <v>2</v>
      </c>
      <c r="AC77" s="190" t="s">
        <v>393</v>
      </c>
      <c r="AD77" s="708">
        <f>IFERROR(ROUNDDOWN(ROUND(L77*Q77,0),0)*AB77,"")</f>
        <v>0</v>
      </c>
      <c r="AE77" s="709">
        <f>IFERROR(ROUNDDOWN(ROUND(L77*(Q77-O77),0),0)*AB77,"")</f>
        <v>0</v>
      </c>
      <c r="AF77" s="710"/>
      <c r="AG77" s="782"/>
      <c r="AH77" s="712"/>
      <c r="AI77" s="794"/>
      <c r="AJ77" s="714"/>
      <c r="AK77" s="280"/>
      <c r="AL77" s="715"/>
      <c r="AM77" s="716" t="str">
        <f>IF(AO77="","",IF(Q77&lt;O77,"！加算の要件上は問題ありませんが、令和６年３月と比較して４・５月に加算率が下がる計画になっています。",""))</f>
        <v/>
      </c>
      <c r="AN77" s="3"/>
      <c r="AO77" s="717" t="str">
        <f>IF(K77&lt;&gt;"","P列・R列に色付け","")</f>
        <v/>
      </c>
      <c r="AP77" s="718" t="str">
        <f>IFERROR(VLOOKUP(K77,'【参考】数式用'!$AH$2:$AI$34,2,FALSE),"")</f>
        <v/>
      </c>
      <c r="AQ77" s="720" t="str">
        <f>P77&amp;P78&amp;P79</f>
        <v/>
      </c>
      <c r="AR77" s="718" t="str">
        <f>IF(AF79&lt;&gt;0,IF(AG79="○","入力済","未入力"),"")</f>
        <v/>
      </c>
      <c r="AS77" s="719" t="str">
        <f>IF(OR(P77="処遇加算Ⅰ",P77="処遇加算Ⅱ"),IF(OR(AH77="○",AH77="令和６年度中に満たす"),"入力済","未入力"),"")</f>
        <v/>
      </c>
      <c r="AT77" s="720" t="str">
        <f>IF(P77="処遇加算Ⅲ",IF(AI77="○","入力済","未入力"),"")</f>
        <v/>
      </c>
      <c r="AU77" s="718" t="str">
        <f>IF(P77="処遇加算Ⅰ",IF(OR(AJ77="○",AJ77="令和６年度中に満たす"),"入力済","未入力"),"")</f>
        <v/>
      </c>
      <c r="AV77" s="718" t="str">
        <f>IF(OR(P78="特定加算Ⅰ",P78="特定加算Ⅱ"),1,"")</f>
        <v/>
      </c>
      <c r="AW77" s="689" t="str">
        <f>IF(P78="特定加算Ⅰ",IF(AL78="","未入力","入力済"),"")</f>
        <v/>
      </c>
      <c r="AX77" s="689" t="str">
        <f>G77</f>
        <v/>
      </c>
    </row>
    <row r="78" ht="31.5" customHeight="1">
      <c r="A78" s="787"/>
      <c r="B78" s="795"/>
      <c r="C78" s="795"/>
      <c r="D78" s="795"/>
      <c r="E78" s="795"/>
      <c r="F78" s="795"/>
      <c r="G78" s="796"/>
      <c r="H78" s="796"/>
      <c r="I78" s="796"/>
      <c r="J78" s="796"/>
      <c r="K78" s="796"/>
      <c r="L78" s="797"/>
      <c r="M78" s="727" t="s">
        <v>395</v>
      </c>
      <c r="N78" s="728"/>
      <c r="O78" s="729" t="str">
        <f>IFERROR(VLOOKUP(K77,'【参考】数式用'!$A$5:$J$37,MATCH(N78,'【参考】数式用'!$B$4:$J$4,0)+1,0),"")</f>
        <v/>
      </c>
      <c r="P78" s="728"/>
      <c r="Q78" s="729" t="str">
        <f>IFERROR(VLOOKUP(K77,'【参考】数式用'!$A$5:$J$37,MATCH(P78,'【参考】数式用'!$B$4:$J$4,0)+1,0),"")</f>
        <v/>
      </c>
      <c r="R78" s="118" t="s">
        <v>107</v>
      </c>
      <c r="S78" s="730">
        <v>6.0</v>
      </c>
      <c r="T78" s="119" t="s">
        <v>108</v>
      </c>
      <c r="U78" s="731">
        <v>4.0</v>
      </c>
      <c r="V78" s="119" t="s">
        <v>392</v>
      </c>
      <c r="W78" s="730">
        <v>6.0</v>
      </c>
      <c r="X78" s="119" t="s">
        <v>108</v>
      </c>
      <c r="Y78" s="731">
        <v>5.0</v>
      </c>
      <c r="Z78" s="119" t="s">
        <v>109</v>
      </c>
      <c r="AA78" s="732" t="s">
        <v>120</v>
      </c>
      <c r="AB78" s="733">
        <f t="shared" si="2"/>
        <v>2</v>
      </c>
      <c r="AC78" s="119" t="s">
        <v>393</v>
      </c>
      <c r="AD78" s="734">
        <f>IFERROR(ROUNDDOWN(ROUND(L77*Q78,0),0)*AB78,"")</f>
        <v>0</v>
      </c>
      <c r="AE78" s="735">
        <f>IFERROR(ROUNDDOWN(ROUND(L77*(Q78-O78),0),0)*AB78,"")</f>
        <v>0</v>
      </c>
      <c r="AF78" s="736"/>
      <c r="AG78" s="737"/>
      <c r="AH78" s="738"/>
      <c r="AI78" s="739"/>
      <c r="AJ78" s="740"/>
      <c r="AK78" s="741"/>
      <c r="AL78" s="742"/>
      <c r="AM78" s="743" t="str">
        <f>IF(AO77="","",IF(OR(Y77=4,Y78=4,Y79=4),"！加算の要件上は問題ありませんが、算定期間の終わりが令和６年５月になっていません。区分変更の場合は、「基本情報入力シート」で同じ事業所を２行に分けて記入してください。",""))</f>
        <v/>
      </c>
      <c r="AN78" s="744"/>
      <c r="AO78" s="717" t="str">
        <f>IF(K77&lt;&gt;"","P列・R列に色付け","")</f>
        <v/>
      </c>
      <c r="AP78" s="10"/>
      <c r="AQ78" s="10"/>
      <c r="AR78" s="10"/>
      <c r="AS78" s="10"/>
      <c r="AT78" s="10"/>
      <c r="AU78" s="10"/>
      <c r="AV78" s="10"/>
      <c r="AW78" s="10"/>
      <c r="AX78" s="689" t="str">
        <f>G77</f>
        <v/>
      </c>
    </row>
    <row r="79" ht="31.5" customHeight="1">
      <c r="A79" s="788"/>
      <c r="B79" s="806"/>
      <c r="C79" s="806"/>
      <c r="D79" s="806"/>
      <c r="E79" s="806"/>
      <c r="F79" s="806"/>
      <c r="G79" s="807"/>
      <c r="H79" s="807"/>
      <c r="I79" s="807"/>
      <c r="J79" s="807"/>
      <c r="K79" s="807"/>
      <c r="L79" s="808"/>
      <c r="M79" s="751" t="s">
        <v>397</v>
      </c>
      <c r="N79" s="810"/>
      <c r="O79" s="753" t="str">
        <f>IFERROR(VLOOKUP(K77,'【参考】数式用'!$A$5:$J$37,MATCH(N79,'【参考】数式用'!$B$4:$J$4,0)+1,0),"")</f>
        <v/>
      </c>
      <c r="P79" s="752"/>
      <c r="Q79" s="753" t="str">
        <f>IFERROR(VLOOKUP(K77,'【参考】数式用'!$A$5:$J$37,MATCH(P79,'【参考】数式用'!$B$4:$J$4,0)+1,0),"")</f>
        <v/>
      </c>
      <c r="R79" s="754" t="s">
        <v>107</v>
      </c>
      <c r="S79" s="755">
        <v>6.0</v>
      </c>
      <c r="T79" s="756" t="s">
        <v>108</v>
      </c>
      <c r="U79" s="757">
        <v>4.0</v>
      </c>
      <c r="V79" s="756" t="s">
        <v>392</v>
      </c>
      <c r="W79" s="755">
        <v>6.0</v>
      </c>
      <c r="X79" s="756" t="s">
        <v>108</v>
      </c>
      <c r="Y79" s="757">
        <v>5.0</v>
      </c>
      <c r="Z79" s="756" t="s">
        <v>109</v>
      </c>
      <c r="AA79" s="758" t="s">
        <v>120</v>
      </c>
      <c r="AB79" s="759">
        <f t="shared" si="2"/>
        <v>2</v>
      </c>
      <c r="AC79" s="756" t="s">
        <v>393</v>
      </c>
      <c r="AD79" s="760">
        <f>IFERROR(ROUNDDOWN(ROUND(L77*Q79,0),0)*AB79,"")</f>
        <v>0</v>
      </c>
      <c r="AE79" s="761">
        <f>IFERROR(ROUNDDOWN(ROUND(L77*(Q79-O79),0),0)*AB79,"")</f>
        <v>0</v>
      </c>
      <c r="AF79" s="762">
        <f>IF(AND(N79="ベア加算なし",P79="ベア加算"),AD79,0)</f>
        <v>0</v>
      </c>
      <c r="AG79" s="763"/>
      <c r="AH79" s="764"/>
      <c r="AI79" s="765"/>
      <c r="AJ79" s="766"/>
      <c r="AK79" s="767"/>
      <c r="AL79" s="768"/>
      <c r="AM79" s="769" t="str">
        <f>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N79" s="3"/>
      <c r="AO79" s="770" t="str">
        <f>IF(K77&lt;&gt;"","P列・R列に色付け","")</f>
        <v/>
      </c>
      <c r="AP79" s="771"/>
      <c r="AQ79" s="771"/>
      <c r="AR79" s="10"/>
      <c r="AS79" s="10"/>
      <c r="AT79" s="10"/>
      <c r="AU79" s="10"/>
      <c r="AV79" s="10"/>
      <c r="AW79" s="772"/>
      <c r="AX79" s="689" t="str">
        <f>G77</f>
        <v/>
      </c>
    </row>
    <row r="80" ht="31.5" customHeight="1">
      <c r="A80" s="773">
        <v>23.0</v>
      </c>
      <c r="B80" s="803" t="str">
        <f>IF('基本情報入力シート'!C76="","",'基本情報入力シート'!C76)</f>
        <v/>
      </c>
      <c r="C80" s="803"/>
      <c r="D80" s="803"/>
      <c r="E80" s="803"/>
      <c r="F80" s="803"/>
      <c r="G80" s="804" t="str">
        <f>IF('基本情報入力シート'!M76="","",'基本情報入力シート'!M76)</f>
        <v/>
      </c>
      <c r="H80" s="804" t="str">
        <f>IF('基本情報入力シート'!R76="","",'基本情報入力シート'!R76)</f>
        <v/>
      </c>
      <c r="I80" s="804" t="str">
        <f>IF('基本情報入力シート'!W76="","",'基本情報入力シート'!W76)</f>
        <v/>
      </c>
      <c r="J80" s="804" t="str">
        <f>IF('基本情報入力シート'!X76="","",'基本情報入力シート'!X76)</f>
        <v/>
      </c>
      <c r="K80" s="804" t="str">
        <f>IF('基本情報入力シート'!Y76="","",'基本情報入力シート'!Y76)</f>
        <v/>
      </c>
      <c r="L80" s="805" t="str">
        <f>IF('基本情報入力シート'!AB76="","",'基本情報入力シート'!AB76)</f>
        <v/>
      </c>
      <c r="M80" s="700" t="s">
        <v>390</v>
      </c>
      <c r="N80" s="701"/>
      <c r="O80" s="702" t="str">
        <f>IFERROR(VLOOKUP(K80,'【参考】数式用'!$A$5:$J$37,MATCH(N80,'【参考】数式用'!$B$4:$J$4,0)+1,0),"")</f>
        <v/>
      </c>
      <c r="P80" s="701"/>
      <c r="Q80" s="702" t="str">
        <f>IFERROR(VLOOKUP(K80,'【参考】数式用'!$A$5:$J$37,MATCH(P80,'【参考】数式用'!$B$4:$J$4,0)+1,0),"")</f>
        <v/>
      </c>
      <c r="R80" s="703" t="s">
        <v>107</v>
      </c>
      <c r="S80" s="704">
        <v>6.0</v>
      </c>
      <c r="T80" s="190" t="s">
        <v>108</v>
      </c>
      <c r="U80" s="705">
        <v>4.0</v>
      </c>
      <c r="V80" s="190" t="s">
        <v>392</v>
      </c>
      <c r="W80" s="704">
        <v>6.0</v>
      </c>
      <c r="X80" s="190" t="s">
        <v>108</v>
      </c>
      <c r="Y80" s="705">
        <v>5.0</v>
      </c>
      <c r="Z80" s="190" t="s">
        <v>109</v>
      </c>
      <c r="AA80" s="706" t="s">
        <v>120</v>
      </c>
      <c r="AB80" s="707">
        <f t="shared" si="2"/>
        <v>2</v>
      </c>
      <c r="AC80" s="190" t="s">
        <v>393</v>
      </c>
      <c r="AD80" s="708">
        <f>IFERROR(ROUNDDOWN(ROUND(L80*Q80,0),0)*AB80,"")</f>
        <v>0</v>
      </c>
      <c r="AE80" s="709">
        <f>IFERROR(ROUNDDOWN(ROUND(L80*(Q80-O80),0),0)*AB80,"")</f>
        <v>0</v>
      </c>
      <c r="AF80" s="710"/>
      <c r="AG80" s="782"/>
      <c r="AH80" s="712"/>
      <c r="AI80" s="794"/>
      <c r="AJ80" s="714"/>
      <c r="AK80" s="280"/>
      <c r="AL80" s="715"/>
      <c r="AM80" s="716" t="str">
        <f>IF(AO80="","",IF(Q80&lt;O80,"！加算の要件上は問題ありませんが、令和６年３月と比較して４・５月に加算率が下がる計画になっています。",""))</f>
        <v/>
      </c>
      <c r="AN80" s="3"/>
      <c r="AO80" s="717" t="str">
        <f>IF(K80&lt;&gt;"","P列・R列に色付け","")</f>
        <v/>
      </c>
      <c r="AP80" s="718" t="str">
        <f>IFERROR(VLOOKUP(K80,'【参考】数式用'!$AH$2:$AI$34,2,FALSE),"")</f>
        <v/>
      </c>
      <c r="AQ80" s="720" t="str">
        <f>P80&amp;P81&amp;P82</f>
        <v/>
      </c>
      <c r="AR80" s="718" t="str">
        <f>IF(AF82&lt;&gt;0,IF(AG82="○","入力済","未入力"),"")</f>
        <v/>
      </c>
      <c r="AS80" s="719" t="str">
        <f>IF(OR(P80="処遇加算Ⅰ",P80="処遇加算Ⅱ"),IF(OR(AH80="○",AH80="令和６年度中に満たす"),"入力済","未入力"),"")</f>
        <v/>
      </c>
      <c r="AT80" s="720" t="str">
        <f>IF(P80="処遇加算Ⅲ",IF(AI80="○","入力済","未入力"),"")</f>
        <v/>
      </c>
      <c r="AU80" s="718" t="str">
        <f>IF(P80="処遇加算Ⅰ",IF(OR(AJ80="○",AJ80="令和６年度中に満たす"),"入力済","未入力"),"")</f>
        <v/>
      </c>
      <c r="AV80" s="718" t="str">
        <f>IF(OR(P81="特定加算Ⅰ",P81="特定加算Ⅱ"),1,"")</f>
        <v/>
      </c>
      <c r="AW80" s="689" t="str">
        <f>IF(P81="特定加算Ⅰ",IF(AL81="","未入力","入力済"),"")</f>
        <v/>
      </c>
      <c r="AX80" s="689" t="str">
        <f>G80</f>
        <v/>
      </c>
    </row>
    <row r="81" ht="31.5" customHeight="1">
      <c r="A81" s="787"/>
      <c r="B81" s="795"/>
      <c r="C81" s="795"/>
      <c r="D81" s="795"/>
      <c r="E81" s="795"/>
      <c r="F81" s="795"/>
      <c r="G81" s="796"/>
      <c r="H81" s="796"/>
      <c r="I81" s="796"/>
      <c r="J81" s="796"/>
      <c r="K81" s="796"/>
      <c r="L81" s="797"/>
      <c r="M81" s="727" t="s">
        <v>395</v>
      </c>
      <c r="N81" s="728"/>
      <c r="O81" s="729" t="str">
        <f>IFERROR(VLOOKUP(K80,'【参考】数式用'!$A$5:$J$37,MATCH(N81,'【参考】数式用'!$B$4:$J$4,0)+1,0),"")</f>
        <v/>
      </c>
      <c r="P81" s="728"/>
      <c r="Q81" s="729" t="str">
        <f>IFERROR(VLOOKUP(K80,'【参考】数式用'!$A$5:$J$37,MATCH(P81,'【参考】数式用'!$B$4:$J$4,0)+1,0),"")</f>
        <v/>
      </c>
      <c r="R81" s="118" t="s">
        <v>107</v>
      </c>
      <c r="S81" s="730">
        <v>6.0</v>
      </c>
      <c r="T81" s="119" t="s">
        <v>108</v>
      </c>
      <c r="U81" s="731">
        <v>4.0</v>
      </c>
      <c r="V81" s="119" t="s">
        <v>392</v>
      </c>
      <c r="W81" s="730">
        <v>6.0</v>
      </c>
      <c r="X81" s="119" t="s">
        <v>108</v>
      </c>
      <c r="Y81" s="731">
        <v>5.0</v>
      </c>
      <c r="Z81" s="119" t="s">
        <v>109</v>
      </c>
      <c r="AA81" s="732" t="s">
        <v>120</v>
      </c>
      <c r="AB81" s="733">
        <f t="shared" si="2"/>
        <v>2</v>
      </c>
      <c r="AC81" s="119" t="s">
        <v>393</v>
      </c>
      <c r="AD81" s="734">
        <f>IFERROR(ROUNDDOWN(ROUND(L80*Q81,0),0)*AB81,"")</f>
        <v>0</v>
      </c>
      <c r="AE81" s="735">
        <f>IFERROR(ROUNDDOWN(ROUND(L80*(Q81-O81),0),0)*AB81,"")</f>
        <v>0</v>
      </c>
      <c r="AF81" s="736"/>
      <c r="AG81" s="737"/>
      <c r="AH81" s="738"/>
      <c r="AI81" s="739"/>
      <c r="AJ81" s="740"/>
      <c r="AK81" s="741"/>
      <c r="AL81" s="742"/>
      <c r="AM81" s="743" t="str">
        <f>IF(AO80="","",IF(OR(Y80=4,Y81=4,Y82=4),"！加算の要件上は問題ありませんが、算定期間の終わりが令和６年５月になっていません。区分変更の場合は、「基本情報入力シート」で同じ事業所を２行に分けて記入してください。",""))</f>
        <v/>
      </c>
      <c r="AN81" s="744"/>
      <c r="AO81" s="717" t="str">
        <f>IF(K80&lt;&gt;"","P列・R列に色付け","")</f>
        <v/>
      </c>
      <c r="AP81" s="10"/>
      <c r="AQ81" s="10"/>
      <c r="AR81" s="10"/>
      <c r="AS81" s="10"/>
      <c r="AT81" s="10"/>
      <c r="AU81" s="10"/>
      <c r="AV81" s="10"/>
      <c r="AW81" s="10"/>
      <c r="AX81" s="689" t="str">
        <f>G80</f>
        <v/>
      </c>
    </row>
    <row r="82" ht="31.5" customHeight="1">
      <c r="A82" s="788"/>
      <c r="B82" s="806"/>
      <c r="C82" s="806"/>
      <c r="D82" s="806"/>
      <c r="E82" s="806"/>
      <c r="F82" s="806"/>
      <c r="G82" s="807"/>
      <c r="H82" s="807"/>
      <c r="I82" s="807"/>
      <c r="J82" s="807"/>
      <c r="K82" s="807"/>
      <c r="L82" s="808"/>
      <c r="M82" s="751" t="s">
        <v>397</v>
      </c>
      <c r="N82" s="810"/>
      <c r="O82" s="753" t="str">
        <f>IFERROR(VLOOKUP(K80,'【参考】数式用'!$A$5:$J$37,MATCH(N82,'【参考】数式用'!$B$4:$J$4,0)+1,0),"")</f>
        <v/>
      </c>
      <c r="P82" s="752"/>
      <c r="Q82" s="753" t="str">
        <f>IFERROR(VLOOKUP(K80,'【参考】数式用'!$A$5:$J$37,MATCH(P82,'【参考】数式用'!$B$4:$J$4,0)+1,0),"")</f>
        <v/>
      </c>
      <c r="R82" s="754" t="s">
        <v>107</v>
      </c>
      <c r="S82" s="755">
        <v>6.0</v>
      </c>
      <c r="T82" s="756" t="s">
        <v>108</v>
      </c>
      <c r="U82" s="757">
        <v>4.0</v>
      </c>
      <c r="V82" s="756" t="s">
        <v>392</v>
      </c>
      <c r="W82" s="755">
        <v>6.0</v>
      </c>
      <c r="X82" s="756" t="s">
        <v>108</v>
      </c>
      <c r="Y82" s="757">
        <v>5.0</v>
      </c>
      <c r="Z82" s="756" t="s">
        <v>109</v>
      </c>
      <c r="AA82" s="758" t="s">
        <v>120</v>
      </c>
      <c r="AB82" s="759">
        <f t="shared" si="2"/>
        <v>2</v>
      </c>
      <c r="AC82" s="756" t="s">
        <v>393</v>
      </c>
      <c r="AD82" s="760">
        <f>IFERROR(ROUNDDOWN(ROUND(L80*Q82,0),0)*AB82,"")</f>
        <v>0</v>
      </c>
      <c r="AE82" s="761">
        <f>IFERROR(ROUNDDOWN(ROUND(L80*(Q82-O82),0),0)*AB82,"")</f>
        <v>0</v>
      </c>
      <c r="AF82" s="762">
        <f>IF(AND(N82="ベア加算なし",P82="ベア加算"),AD82,0)</f>
        <v>0</v>
      </c>
      <c r="AG82" s="763"/>
      <c r="AH82" s="764"/>
      <c r="AI82" s="765"/>
      <c r="AJ82" s="766"/>
      <c r="AK82" s="767"/>
      <c r="AL82" s="768"/>
      <c r="AM82" s="769" t="str">
        <f>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N82" s="3"/>
      <c r="AO82" s="770" t="str">
        <f>IF(K80&lt;&gt;"","P列・R列に色付け","")</f>
        <v/>
      </c>
      <c r="AP82" s="771"/>
      <c r="AQ82" s="771"/>
      <c r="AR82" s="10"/>
      <c r="AS82" s="10"/>
      <c r="AT82" s="10"/>
      <c r="AU82" s="10"/>
      <c r="AV82" s="10"/>
      <c r="AW82" s="772"/>
      <c r="AX82" s="689" t="str">
        <f>G80</f>
        <v/>
      </c>
    </row>
    <row r="83" ht="31.5" customHeight="1">
      <c r="A83" s="773">
        <v>24.0</v>
      </c>
      <c r="B83" s="803" t="str">
        <f>IF('基本情報入力シート'!C77="","",'基本情報入力シート'!C77)</f>
        <v/>
      </c>
      <c r="C83" s="803"/>
      <c r="D83" s="803"/>
      <c r="E83" s="803"/>
      <c r="F83" s="803"/>
      <c r="G83" s="804" t="str">
        <f>IF('基本情報入力シート'!M77="","",'基本情報入力シート'!M77)</f>
        <v/>
      </c>
      <c r="H83" s="804" t="str">
        <f>IF('基本情報入力シート'!R77="","",'基本情報入力シート'!R77)</f>
        <v/>
      </c>
      <c r="I83" s="804" t="str">
        <f>IF('基本情報入力シート'!W77="","",'基本情報入力シート'!W77)</f>
        <v/>
      </c>
      <c r="J83" s="804" t="str">
        <f>IF('基本情報入力シート'!X77="","",'基本情報入力シート'!X77)</f>
        <v/>
      </c>
      <c r="K83" s="804" t="str">
        <f>IF('基本情報入力シート'!Y77="","",'基本情報入力シート'!Y77)</f>
        <v/>
      </c>
      <c r="L83" s="805" t="str">
        <f>IF('基本情報入力シート'!AB77="","",'基本情報入力シート'!AB77)</f>
        <v/>
      </c>
      <c r="M83" s="700" t="s">
        <v>390</v>
      </c>
      <c r="N83" s="701"/>
      <c r="O83" s="702" t="str">
        <f>IFERROR(VLOOKUP(K83,'【参考】数式用'!$A$5:$J$37,MATCH(N83,'【参考】数式用'!$B$4:$J$4,0)+1,0),"")</f>
        <v/>
      </c>
      <c r="P83" s="701"/>
      <c r="Q83" s="702" t="str">
        <f>IFERROR(VLOOKUP(K83,'【参考】数式用'!$A$5:$J$37,MATCH(P83,'【参考】数式用'!$B$4:$J$4,0)+1,0),"")</f>
        <v/>
      </c>
      <c r="R83" s="703" t="s">
        <v>107</v>
      </c>
      <c r="S83" s="704">
        <v>6.0</v>
      </c>
      <c r="T83" s="190" t="s">
        <v>108</v>
      </c>
      <c r="U83" s="705">
        <v>4.0</v>
      </c>
      <c r="V83" s="190" t="s">
        <v>392</v>
      </c>
      <c r="W83" s="704">
        <v>6.0</v>
      </c>
      <c r="X83" s="190" t="s">
        <v>108</v>
      </c>
      <c r="Y83" s="705">
        <v>5.0</v>
      </c>
      <c r="Z83" s="190" t="s">
        <v>109</v>
      </c>
      <c r="AA83" s="706" t="s">
        <v>120</v>
      </c>
      <c r="AB83" s="707">
        <f t="shared" si="2"/>
        <v>2</v>
      </c>
      <c r="AC83" s="190" t="s">
        <v>393</v>
      </c>
      <c r="AD83" s="708">
        <f>IFERROR(ROUNDDOWN(ROUND(L83*Q83,0),0)*AB83,"")</f>
        <v>0</v>
      </c>
      <c r="AE83" s="709">
        <f>IFERROR(ROUNDDOWN(ROUND(L83*(Q83-O83),0),0)*AB83,"")</f>
        <v>0</v>
      </c>
      <c r="AF83" s="710"/>
      <c r="AG83" s="782"/>
      <c r="AH83" s="712"/>
      <c r="AI83" s="794"/>
      <c r="AJ83" s="714"/>
      <c r="AK83" s="280"/>
      <c r="AL83" s="715"/>
      <c r="AM83" s="716" t="str">
        <f>IF(AO83="","",IF(Q83&lt;O83,"！加算の要件上は問題ありませんが、令和６年３月と比較して４・５月に加算率が下がる計画になっています。",""))</f>
        <v/>
      </c>
      <c r="AN83" s="3"/>
      <c r="AO83" s="717" t="str">
        <f>IF(K83&lt;&gt;"","P列・R列に色付け","")</f>
        <v/>
      </c>
      <c r="AP83" s="718" t="str">
        <f>IFERROR(VLOOKUP(K83,'【参考】数式用'!$AH$2:$AI$34,2,FALSE),"")</f>
        <v/>
      </c>
      <c r="AQ83" s="720" t="str">
        <f>P83&amp;P84&amp;P85</f>
        <v/>
      </c>
      <c r="AR83" s="718" t="str">
        <f>IF(AF85&lt;&gt;0,IF(AG85="○","入力済","未入力"),"")</f>
        <v/>
      </c>
      <c r="AS83" s="719" t="str">
        <f>IF(OR(P83="処遇加算Ⅰ",P83="処遇加算Ⅱ"),IF(OR(AH83="○",AH83="令和６年度中に満たす"),"入力済","未入力"),"")</f>
        <v/>
      </c>
      <c r="AT83" s="720" t="str">
        <f>IF(P83="処遇加算Ⅲ",IF(AI83="○","入力済","未入力"),"")</f>
        <v/>
      </c>
      <c r="AU83" s="718" t="str">
        <f>IF(P83="処遇加算Ⅰ",IF(OR(AJ83="○",AJ83="令和６年度中に満たす"),"入力済","未入力"),"")</f>
        <v/>
      </c>
      <c r="AV83" s="718" t="str">
        <f>IF(OR(P84="特定加算Ⅰ",P84="特定加算Ⅱ"),1,"")</f>
        <v/>
      </c>
      <c r="AW83" s="689" t="str">
        <f>IF(P84="特定加算Ⅰ",IF(AL84="","未入力","入力済"),"")</f>
        <v/>
      </c>
      <c r="AX83" s="689" t="str">
        <f>G83</f>
        <v/>
      </c>
    </row>
    <row r="84" ht="31.5" customHeight="1">
      <c r="A84" s="787"/>
      <c r="B84" s="795"/>
      <c r="C84" s="795"/>
      <c r="D84" s="795"/>
      <c r="E84" s="795"/>
      <c r="F84" s="795"/>
      <c r="G84" s="796"/>
      <c r="H84" s="796"/>
      <c r="I84" s="796"/>
      <c r="J84" s="796"/>
      <c r="K84" s="796"/>
      <c r="L84" s="797"/>
      <c r="M84" s="727" t="s">
        <v>395</v>
      </c>
      <c r="N84" s="728"/>
      <c r="O84" s="729" t="str">
        <f>IFERROR(VLOOKUP(K83,'【参考】数式用'!$A$5:$J$37,MATCH(N84,'【参考】数式用'!$B$4:$J$4,0)+1,0),"")</f>
        <v/>
      </c>
      <c r="P84" s="728"/>
      <c r="Q84" s="729" t="str">
        <f>IFERROR(VLOOKUP(K83,'【参考】数式用'!$A$5:$J$37,MATCH(P84,'【参考】数式用'!$B$4:$J$4,0)+1,0),"")</f>
        <v/>
      </c>
      <c r="R84" s="118" t="s">
        <v>107</v>
      </c>
      <c r="S84" s="730">
        <v>6.0</v>
      </c>
      <c r="T84" s="119" t="s">
        <v>108</v>
      </c>
      <c r="U84" s="731">
        <v>4.0</v>
      </c>
      <c r="V84" s="119" t="s">
        <v>392</v>
      </c>
      <c r="W84" s="730">
        <v>6.0</v>
      </c>
      <c r="X84" s="119" t="s">
        <v>108</v>
      </c>
      <c r="Y84" s="731">
        <v>5.0</v>
      </c>
      <c r="Z84" s="119" t="s">
        <v>109</v>
      </c>
      <c r="AA84" s="732" t="s">
        <v>120</v>
      </c>
      <c r="AB84" s="733">
        <f t="shared" si="2"/>
        <v>2</v>
      </c>
      <c r="AC84" s="119" t="s">
        <v>393</v>
      </c>
      <c r="AD84" s="734">
        <f>IFERROR(ROUNDDOWN(ROUND(L83*Q84,0),0)*AB84,"")</f>
        <v>0</v>
      </c>
      <c r="AE84" s="735">
        <f>IFERROR(ROUNDDOWN(ROUND(L83*(Q84-O84),0),0)*AB84,"")</f>
        <v>0</v>
      </c>
      <c r="AF84" s="736"/>
      <c r="AG84" s="737"/>
      <c r="AH84" s="738"/>
      <c r="AI84" s="739"/>
      <c r="AJ84" s="740"/>
      <c r="AK84" s="741"/>
      <c r="AL84" s="742"/>
      <c r="AM84" s="743" t="str">
        <f>IF(AO83="","",IF(OR(Y83=4,Y84=4,Y85=4),"！加算の要件上は問題ありませんが、算定期間の終わりが令和６年５月になっていません。区分変更の場合は、「基本情報入力シート」で同じ事業所を２行に分けて記入してください。",""))</f>
        <v/>
      </c>
      <c r="AN84" s="744"/>
      <c r="AO84" s="717" t="str">
        <f>IF(K83&lt;&gt;"","P列・R列に色付け","")</f>
        <v/>
      </c>
      <c r="AP84" s="10"/>
      <c r="AQ84" s="10"/>
      <c r="AR84" s="10"/>
      <c r="AS84" s="10"/>
      <c r="AT84" s="10"/>
      <c r="AU84" s="10"/>
      <c r="AV84" s="10"/>
      <c r="AW84" s="10"/>
      <c r="AX84" s="689" t="str">
        <f>G83</f>
        <v/>
      </c>
    </row>
    <row r="85" ht="31.5" customHeight="1">
      <c r="A85" s="788"/>
      <c r="B85" s="806"/>
      <c r="C85" s="806"/>
      <c r="D85" s="806"/>
      <c r="E85" s="806"/>
      <c r="F85" s="806"/>
      <c r="G85" s="807"/>
      <c r="H85" s="807"/>
      <c r="I85" s="807"/>
      <c r="J85" s="807"/>
      <c r="K85" s="807"/>
      <c r="L85" s="808"/>
      <c r="M85" s="751" t="s">
        <v>397</v>
      </c>
      <c r="N85" s="810"/>
      <c r="O85" s="753" t="str">
        <f>IFERROR(VLOOKUP(K83,'【参考】数式用'!$A$5:$J$37,MATCH(N85,'【参考】数式用'!$B$4:$J$4,0)+1,0),"")</f>
        <v/>
      </c>
      <c r="P85" s="752"/>
      <c r="Q85" s="753" t="str">
        <f>IFERROR(VLOOKUP(K83,'【参考】数式用'!$A$5:$J$37,MATCH(P85,'【参考】数式用'!$B$4:$J$4,0)+1,0),"")</f>
        <v/>
      </c>
      <c r="R85" s="754" t="s">
        <v>107</v>
      </c>
      <c r="S85" s="755">
        <v>6.0</v>
      </c>
      <c r="T85" s="756" t="s">
        <v>108</v>
      </c>
      <c r="U85" s="757">
        <v>4.0</v>
      </c>
      <c r="V85" s="756" t="s">
        <v>392</v>
      </c>
      <c r="W85" s="755">
        <v>6.0</v>
      </c>
      <c r="X85" s="756" t="s">
        <v>108</v>
      </c>
      <c r="Y85" s="757">
        <v>5.0</v>
      </c>
      <c r="Z85" s="756" t="s">
        <v>109</v>
      </c>
      <c r="AA85" s="758" t="s">
        <v>120</v>
      </c>
      <c r="AB85" s="759">
        <f t="shared" si="2"/>
        <v>2</v>
      </c>
      <c r="AC85" s="756" t="s">
        <v>393</v>
      </c>
      <c r="AD85" s="760">
        <f>IFERROR(ROUNDDOWN(ROUND(L83*Q85,0),0)*AB85,"")</f>
        <v>0</v>
      </c>
      <c r="AE85" s="761">
        <f>IFERROR(ROUNDDOWN(ROUND(L83*(Q85-O85),0),0)*AB85,"")</f>
        <v>0</v>
      </c>
      <c r="AF85" s="762">
        <f>IF(AND(N85="ベア加算なし",P85="ベア加算"),AD85,0)</f>
        <v>0</v>
      </c>
      <c r="AG85" s="763"/>
      <c r="AH85" s="764"/>
      <c r="AI85" s="765"/>
      <c r="AJ85" s="766"/>
      <c r="AK85" s="767"/>
      <c r="AL85" s="768"/>
      <c r="AM85" s="769" t="str">
        <f>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N85" s="3"/>
      <c r="AO85" s="770" t="str">
        <f>IF(K83&lt;&gt;"","P列・R列に色付け","")</f>
        <v/>
      </c>
      <c r="AP85" s="771"/>
      <c r="AQ85" s="771"/>
      <c r="AR85" s="10"/>
      <c r="AS85" s="10"/>
      <c r="AT85" s="10"/>
      <c r="AU85" s="10"/>
      <c r="AV85" s="10"/>
      <c r="AW85" s="772"/>
      <c r="AX85" s="689" t="str">
        <f>G83</f>
        <v/>
      </c>
    </row>
    <row r="86" ht="31.5" customHeight="1">
      <c r="A86" s="773">
        <v>25.0</v>
      </c>
      <c r="B86" s="803" t="str">
        <f>IF('基本情報入力シート'!C78="","",'基本情報入力シート'!C78)</f>
        <v/>
      </c>
      <c r="C86" s="803"/>
      <c r="D86" s="803"/>
      <c r="E86" s="803"/>
      <c r="F86" s="803"/>
      <c r="G86" s="804" t="str">
        <f>IF('基本情報入力シート'!M78="","",'基本情報入力シート'!M78)</f>
        <v/>
      </c>
      <c r="H86" s="804" t="str">
        <f>IF('基本情報入力シート'!R78="","",'基本情報入力シート'!R78)</f>
        <v/>
      </c>
      <c r="I86" s="804" t="str">
        <f>IF('基本情報入力シート'!W78="","",'基本情報入力シート'!W78)</f>
        <v/>
      </c>
      <c r="J86" s="804" t="str">
        <f>IF('基本情報入力シート'!X78="","",'基本情報入力シート'!X78)</f>
        <v/>
      </c>
      <c r="K86" s="804" t="str">
        <f>IF('基本情報入力シート'!Y78="","",'基本情報入力シート'!Y78)</f>
        <v/>
      </c>
      <c r="L86" s="805" t="str">
        <f>IF('基本情報入力シート'!AB78="","",'基本情報入力シート'!AB78)</f>
        <v/>
      </c>
      <c r="M86" s="700" t="s">
        <v>390</v>
      </c>
      <c r="N86" s="701"/>
      <c r="O86" s="702" t="str">
        <f>IFERROR(VLOOKUP(K86,'【参考】数式用'!$A$5:$J$37,MATCH(N86,'【参考】数式用'!$B$4:$J$4,0)+1,0),"")</f>
        <v/>
      </c>
      <c r="P86" s="701"/>
      <c r="Q86" s="702" t="str">
        <f>IFERROR(VLOOKUP(K86,'【参考】数式用'!$A$5:$J$37,MATCH(P86,'【参考】数式用'!$B$4:$J$4,0)+1,0),"")</f>
        <v/>
      </c>
      <c r="R86" s="703" t="s">
        <v>107</v>
      </c>
      <c r="S86" s="704">
        <v>6.0</v>
      </c>
      <c r="T86" s="190" t="s">
        <v>108</v>
      </c>
      <c r="U86" s="705">
        <v>4.0</v>
      </c>
      <c r="V86" s="190" t="s">
        <v>392</v>
      </c>
      <c r="W86" s="704">
        <v>6.0</v>
      </c>
      <c r="X86" s="190" t="s">
        <v>108</v>
      </c>
      <c r="Y86" s="705">
        <v>5.0</v>
      </c>
      <c r="Z86" s="190" t="s">
        <v>109</v>
      </c>
      <c r="AA86" s="706" t="s">
        <v>120</v>
      </c>
      <c r="AB86" s="707">
        <f t="shared" si="2"/>
        <v>2</v>
      </c>
      <c r="AC86" s="190" t="s">
        <v>393</v>
      </c>
      <c r="AD86" s="708">
        <f>IFERROR(ROUNDDOWN(ROUND(L86*Q86,0),0)*AB86,"")</f>
        <v>0</v>
      </c>
      <c r="AE86" s="709">
        <f>IFERROR(ROUNDDOWN(ROUND(L86*(Q86-O86),0),0)*AB86,"")</f>
        <v>0</v>
      </c>
      <c r="AF86" s="710"/>
      <c r="AG86" s="782"/>
      <c r="AH86" s="712"/>
      <c r="AI86" s="794"/>
      <c r="AJ86" s="714"/>
      <c r="AK86" s="280"/>
      <c r="AL86" s="715"/>
      <c r="AM86" s="716" t="str">
        <f>IF(AO86="","",IF(Q86&lt;O86,"！加算の要件上は問題ありませんが、令和６年３月と比較して４・５月に加算率が下がる計画になっています。",""))</f>
        <v/>
      </c>
      <c r="AN86" s="3"/>
      <c r="AO86" s="717" t="str">
        <f>IF(K86&lt;&gt;"","P列・R列に色付け","")</f>
        <v/>
      </c>
      <c r="AP86" s="718" t="str">
        <f>IFERROR(VLOOKUP(K86,'【参考】数式用'!$AH$2:$AI$34,2,FALSE),"")</f>
        <v/>
      </c>
      <c r="AQ86" s="720" t="str">
        <f>P86&amp;P87&amp;P88</f>
        <v/>
      </c>
      <c r="AR86" s="718" t="str">
        <f>IF(AF88&lt;&gt;0,IF(AG88="○","入力済","未入力"),"")</f>
        <v/>
      </c>
      <c r="AS86" s="719" t="str">
        <f>IF(OR(P86="処遇加算Ⅰ",P86="処遇加算Ⅱ"),IF(OR(AH86="○",AH86="令和６年度中に満たす"),"入力済","未入力"),"")</f>
        <v/>
      </c>
      <c r="AT86" s="720" t="str">
        <f>IF(P86="処遇加算Ⅲ",IF(AI86="○","入力済","未入力"),"")</f>
        <v/>
      </c>
      <c r="AU86" s="718" t="str">
        <f>IF(P86="処遇加算Ⅰ",IF(OR(AJ86="○",AJ86="令和６年度中に満たす"),"入力済","未入力"),"")</f>
        <v/>
      </c>
      <c r="AV86" s="718" t="str">
        <f>IF(OR(P87="特定加算Ⅰ",P87="特定加算Ⅱ"),1,"")</f>
        <v/>
      </c>
      <c r="AW86" s="689" t="str">
        <f>IF(P87="特定加算Ⅰ",IF(AL87="","未入力","入力済"),"")</f>
        <v/>
      </c>
      <c r="AX86" s="689" t="str">
        <f>G86</f>
        <v/>
      </c>
    </row>
    <row r="87" ht="31.5" customHeight="1">
      <c r="A87" s="787"/>
      <c r="B87" s="795"/>
      <c r="C87" s="795"/>
      <c r="D87" s="795"/>
      <c r="E87" s="795"/>
      <c r="F87" s="795"/>
      <c r="G87" s="796"/>
      <c r="H87" s="796"/>
      <c r="I87" s="796"/>
      <c r="J87" s="796"/>
      <c r="K87" s="796"/>
      <c r="L87" s="797"/>
      <c r="M87" s="727" t="s">
        <v>395</v>
      </c>
      <c r="N87" s="728"/>
      <c r="O87" s="729" t="str">
        <f>IFERROR(VLOOKUP(K86,'【参考】数式用'!$A$5:$J$37,MATCH(N87,'【参考】数式用'!$B$4:$J$4,0)+1,0),"")</f>
        <v/>
      </c>
      <c r="P87" s="728"/>
      <c r="Q87" s="729" t="str">
        <f>IFERROR(VLOOKUP(K86,'【参考】数式用'!$A$5:$J$37,MATCH(P87,'【参考】数式用'!$B$4:$J$4,0)+1,0),"")</f>
        <v/>
      </c>
      <c r="R87" s="118" t="s">
        <v>107</v>
      </c>
      <c r="S87" s="730">
        <v>6.0</v>
      </c>
      <c r="T87" s="119" t="s">
        <v>108</v>
      </c>
      <c r="U87" s="731">
        <v>4.0</v>
      </c>
      <c r="V87" s="119" t="s">
        <v>392</v>
      </c>
      <c r="W87" s="730">
        <v>6.0</v>
      </c>
      <c r="X87" s="119" t="s">
        <v>108</v>
      </c>
      <c r="Y87" s="731">
        <v>5.0</v>
      </c>
      <c r="Z87" s="119" t="s">
        <v>109</v>
      </c>
      <c r="AA87" s="732" t="s">
        <v>120</v>
      </c>
      <c r="AB87" s="733">
        <f t="shared" si="2"/>
        <v>2</v>
      </c>
      <c r="AC87" s="119" t="s">
        <v>393</v>
      </c>
      <c r="AD87" s="734">
        <f>IFERROR(ROUNDDOWN(ROUND(L86*Q87,0),0)*AB87,"")</f>
        <v>0</v>
      </c>
      <c r="AE87" s="735">
        <f>IFERROR(ROUNDDOWN(ROUND(L86*(Q87-O87),0),0)*AB87,"")</f>
        <v>0</v>
      </c>
      <c r="AF87" s="736"/>
      <c r="AG87" s="737"/>
      <c r="AH87" s="738"/>
      <c r="AI87" s="739"/>
      <c r="AJ87" s="740"/>
      <c r="AK87" s="741"/>
      <c r="AL87" s="742"/>
      <c r="AM87" s="743" t="str">
        <f>IF(AO86="","",IF(OR(Y86=4,Y87=4,Y88=4),"！加算の要件上は問題ありませんが、算定期間の終わりが令和６年５月になっていません。区分変更の場合は、「基本情報入力シート」で同じ事業所を２行に分けて記入してください。",""))</f>
        <v/>
      </c>
      <c r="AN87" s="744"/>
      <c r="AO87" s="717" t="str">
        <f>IF(K86&lt;&gt;"","P列・R列に色付け","")</f>
        <v/>
      </c>
      <c r="AP87" s="10"/>
      <c r="AQ87" s="10"/>
      <c r="AR87" s="10"/>
      <c r="AS87" s="10"/>
      <c r="AT87" s="10"/>
      <c r="AU87" s="10"/>
      <c r="AV87" s="10"/>
      <c r="AW87" s="10"/>
      <c r="AX87" s="689" t="str">
        <f>G86</f>
        <v/>
      </c>
    </row>
    <row r="88" ht="31.5" customHeight="1">
      <c r="A88" s="788"/>
      <c r="B88" s="806"/>
      <c r="C88" s="806"/>
      <c r="D88" s="806"/>
      <c r="E88" s="806"/>
      <c r="F88" s="806"/>
      <c r="G88" s="807"/>
      <c r="H88" s="807"/>
      <c r="I88" s="807"/>
      <c r="J88" s="807"/>
      <c r="K88" s="807"/>
      <c r="L88" s="808"/>
      <c r="M88" s="751" t="s">
        <v>397</v>
      </c>
      <c r="N88" s="810"/>
      <c r="O88" s="753" t="str">
        <f>IFERROR(VLOOKUP(K86,'【参考】数式用'!$A$5:$J$37,MATCH(N88,'【参考】数式用'!$B$4:$J$4,0)+1,0),"")</f>
        <v/>
      </c>
      <c r="P88" s="752"/>
      <c r="Q88" s="753" t="str">
        <f>IFERROR(VLOOKUP(K86,'【参考】数式用'!$A$5:$J$37,MATCH(P88,'【参考】数式用'!$B$4:$J$4,0)+1,0),"")</f>
        <v/>
      </c>
      <c r="R88" s="754" t="s">
        <v>107</v>
      </c>
      <c r="S88" s="755">
        <v>6.0</v>
      </c>
      <c r="T88" s="756" t="s">
        <v>108</v>
      </c>
      <c r="U88" s="757">
        <v>4.0</v>
      </c>
      <c r="V88" s="756" t="s">
        <v>392</v>
      </c>
      <c r="W88" s="755">
        <v>6.0</v>
      </c>
      <c r="X88" s="756" t="s">
        <v>108</v>
      </c>
      <c r="Y88" s="757">
        <v>5.0</v>
      </c>
      <c r="Z88" s="756" t="s">
        <v>109</v>
      </c>
      <c r="AA88" s="758" t="s">
        <v>120</v>
      </c>
      <c r="AB88" s="759">
        <f t="shared" si="2"/>
        <v>2</v>
      </c>
      <c r="AC88" s="756" t="s">
        <v>393</v>
      </c>
      <c r="AD88" s="760">
        <f>IFERROR(ROUNDDOWN(ROUND(L86*Q88,0),0)*AB88,"")</f>
        <v>0</v>
      </c>
      <c r="AE88" s="761">
        <f>IFERROR(ROUNDDOWN(ROUND(L86*(Q88-O88),0),0)*AB88,"")</f>
        <v>0</v>
      </c>
      <c r="AF88" s="762">
        <f>IF(AND(N88="ベア加算なし",P88="ベア加算"),AD88,0)</f>
        <v>0</v>
      </c>
      <c r="AG88" s="763"/>
      <c r="AH88" s="764"/>
      <c r="AI88" s="765"/>
      <c r="AJ88" s="766"/>
      <c r="AK88" s="767"/>
      <c r="AL88" s="768"/>
      <c r="AM88" s="769" t="str">
        <f>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N88" s="3"/>
      <c r="AO88" s="770" t="str">
        <f>IF(K86&lt;&gt;"","P列・R列に色付け","")</f>
        <v/>
      </c>
      <c r="AP88" s="771"/>
      <c r="AQ88" s="771"/>
      <c r="AR88" s="10"/>
      <c r="AS88" s="10"/>
      <c r="AT88" s="10"/>
      <c r="AU88" s="10"/>
      <c r="AV88" s="10"/>
      <c r="AW88" s="772"/>
      <c r="AX88" s="689" t="str">
        <f>G86</f>
        <v/>
      </c>
    </row>
    <row r="89" ht="31.5" customHeight="1">
      <c r="A89" s="773">
        <v>26.0</v>
      </c>
      <c r="B89" s="803" t="str">
        <f>IF('基本情報入力シート'!C79="","",'基本情報入力シート'!C79)</f>
        <v/>
      </c>
      <c r="C89" s="803"/>
      <c r="D89" s="803"/>
      <c r="E89" s="803"/>
      <c r="F89" s="803"/>
      <c r="G89" s="804" t="str">
        <f>IF('基本情報入力シート'!M79="","",'基本情報入力シート'!M79)</f>
        <v/>
      </c>
      <c r="H89" s="804" t="str">
        <f>IF('基本情報入力シート'!R79="","",'基本情報入力シート'!R79)</f>
        <v/>
      </c>
      <c r="I89" s="804" t="str">
        <f>IF('基本情報入力シート'!W79="","",'基本情報入力シート'!W79)</f>
        <v/>
      </c>
      <c r="J89" s="804" t="str">
        <f>IF('基本情報入力シート'!X79="","",'基本情報入力シート'!X79)</f>
        <v/>
      </c>
      <c r="K89" s="804" t="str">
        <f>IF('基本情報入力シート'!Y79="","",'基本情報入力シート'!Y79)</f>
        <v/>
      </c>
      <c r="L89" s="805" t="str">
        <f>IF('基本情報入力シート'!AB79="","",'基本情報入力シート'!AB79)</f>
        <v/>
      </c>
      <c r="M89" s="700" t="s">
        <v>390</v>
      </c>
      <c r="N89" s="701"/>
      <c r="O89" s="702" t="str">
        <f>IFERROR(VLOOKUP(K89,'【参考】数式用'!$A$5:$J$37,MATCH(N89,'【参考】数式用'!$B$4:$J$4,0)+1,0),"")</f>
        <v/>
      </c>
      <c r="P89" s="701"/>
      <c r="Q89" s="702" t="str">
        <f>IFERROR(VLOOKUP(K89,'【参考】数式用'!$A$5:$J$37,MATCH(P89,'【参考】数式用'!$B$4:$J$4,0)+1,0),"")</f>
        <v/>
      </c>
      <c r="R89" s="703" t="s">
        <v>107</v>
      </c>
      <c r="S89" s="704">
        <v>6.0</v>
      </c>
      <c r="T89" s="190" t="s">
        <v>108</v>
      </c>
      <c r="U89" s="705">
        <v>4.0</v>
      </c>
      <c r="V89" s="190" t="s">
        <v>392</v>
      </c>
      <c r="W89" s="704">
        <v>6.0</v>
      </c>
      <c r="X89" s="190" t="s">
        <v>108</v>
      </c>
      <c r="Y89" s="705">
        <v>5.0</v>
      </c>
      <c r="Z89" s="190" t="s">
        <v>109</v>
      </c>
      <c r="AA89" s="706" t="s">
        <v>120</v>
      </c>
      <c r="AB89" s="707">
        <f t="shared" si="2"/>
        <v>2</v>
      </c>
      <c r="AC89" s="190" t="s">
        <v>393</v>
      </c>
      <c r="AD89" s="708">
        <f>IFERROR(ROUNDDOWN(ROUND(L89*Q89,0),0)*AB89,"")</f>
        <v>0</v>
      </c>
      <c r="AE89" s="709">
        <f>IFERROR(ROUNDDOWN(ROUND(L89*(Q89-O89),0),0)*AB89,"")</f>
        <v>0</v>
      </c>
      <c r="AF89" s="710"/>
      <c r="AG89" s="782"/>
      <c r="AH89" s="712"/>
      <c r="AI89" s="794"/>
      <c r="AJ89" s="714"/>
      <c r="AK89" s="280"/>
      <c r="AL89" s="715"/>
      <c r="AM89" s="716" t="str">
        <f>IF(AO89="","",IF(Q89&lt;O89,"！加算の要件上は問題ありませんが、令和６年３月と比較して４・５月に加算率が下がる計画になっています。",""))</f>
        <v/>
      </c>
      <c r="AN89" s="3"/>
      <c r="AO89" s="717" t="str">
        <f>IF(K89&lt;&gt;"","P列・R列に色付け","")</f>
        <v/>
      </c>
      <c r="AP89" s="718" t="str">
        <f>IFERROR(VLOOKUP(K89,'【参考】数式用'!$AH$2:$AI$34,2,FALSE),"")</f>
        <v/>
      </c>
      <c r="AQ89" s="720" t="str">
        <f>P89&amp;P90&amp;P91</f>
        <v/>
      </c>
      <c r="AR89" s="718" t="str">
        <f>IF(AF91&lt;&gt;0,IF(AG91="○","入力済","未入力"),"")</f>
        <v/>
      </c>
      <c r="AS89" s="719" t="str">
        <f>IF(OR(P89="処遇加算Ⅰ",P89="処遇加算Ⅱ"),IF(OR(AH89="○",AH89="令和６年度中に満たす"),"入力済","未入力"),"")</f>
        <v/>
      </c>
      <c r="AT89" s="720" t="str">
        <f>IF(P89="処遇加算Ⅲ",IF(AI89="○","入力済","未入力"),"")</f>
        <v/>
      </c>
      <c r="AU89" s="718" t="str">
        <f>IF(P89="処遇加算Ⅰ",IF(OR(AJ89="○",AJ89="令和６年度中に満たす"),"入力済","未入力"),"")</f>
        <v/>
      </c>
      <c r="AV89" s="718" t="str">
        <f>IF(OR(P90="特定加算Ⅰ",P90="特定加算Ⅱ"),1,"")</f>
        <v/>
      </c>
      <c r="AW89" s="689" t="str">
        <f>IF(P90="特定加算Ⅰ",IF(AL90="","未入力","入力済"),"")</f>
        <v/>
      </c>
      <c r="AX89" s="689" t="str">
        <f>G89</f>
        <v/>
      </c>
    </row>
    <row r="90" ht="31.5" customHeight="1">
      <c r="A90" s="787"/>
      <c r="B90" s="795"/>
      <c r="C90" s="795"/>
      <c r="D90" s="795"/>
      <c r="E90" s="795"/>
      <c r="F90" s="795"/>
      <c r="G90" s="796"/>
      <c r="H90" s="796"/>
      <c r="I90" s="796"/>
      <c r="J90" s="796"/>
      <c r="K90" s="796"/>
      <c r="L90" s="797"/>
      <c r="M90" s="727" t="s">
        <v>395</v>
      </c>
      <c r="N90" s="728"/>
      <c r="O90" s="729" t="str">
        <f>IFERROR(VLOOKUP(K89,'【参考】数式用'!$A$5:$J$37,MATCH(N90,'【参考】数式用'!$B$4:$J$4,0)+1,0),"")</f>
        <v/>
      </c>
      <c r="P90" s="728"/>
      <c r="Q90" s="729" t="str">
        <f>IFERROR(VLOOKUP(K89,'【参考】数式用'!$A$5:$J$37,MATCH(P90,'【参考】数式用'!$B$4:$J$4,0)+1,0),"")</f>
        <v/>
      </c>
      <c r="R90" s="118" t="s">
        <v>107</v>
      </c>
      <c r="S90" s="730">
        <v>6.0</v>
      </c>
      <c r="T90" s="119" t="s">
        <v>108</v>
      </c>
      <c r="U90" s="731">
        <v>4.0</v>
      </c>
      <c r="V90" s="119" t="s">
        <v>392</v>
      </c>
      <c r="W90" s="730">
        <v>6.0</v>
      </c>
      <c r="X90" s="119" t="s">
        <v>108</v>
      </c>
      <c r="Y90" s="731">
        <v>5.0</v>
      </c>
      <c r="Z90" s="119" t="s">
        <v>109</v>
      </c>
      <c r="AA90" s="732" t="s">
        <v>120</v>
      </c>
      <c r="AB90" s="733">
        <f t="shared" si="2"/>
        <v>2</v>
      </c>
      <c r="AC90" s="119" t="s">
        <v>393</v>
      </c>
      <c r="AD90" s="734">
        <f>IFERROR(ROUNDDOWN(ROUND(L89*Q90,0),0)*AB90,"")</f>
        <v>0</v>
      </c>
      <c r="AE90" s="735">
        <f>IFERROR(ROUNDDOWN(ROUND(L89*(Q90-O90),0),0)*AB90,"")</f>
        <v>0</v>
      </c>
      <c r="AF90" s="736"/>
      <c r="AG90" s="737"/>
      <c r="AH90" s="738"/>
      <c r="AI90" s="739"/>
      <c r="AJ90" s="740"/>
      <c r="AK90" s="741"/>
      <c r="AL90" s="742"/>
      <c r="AM90" s="743" t="str">
        <f>IF(AO89="","",IF(OR(Y89=4,Y90=4,Y91=4),"！加算の要件上は問題ありませんが、算定期間の終わりが令和６年５月になっていません。区分変更の場合は、「基本情報入力シート」で同じ事業所を２行に分けて記入してください。",""))</f>
        <v/>
      </c>
      <c r="AN90" s="744"/>
      <c r="AO90" s="717" t="str">
        <f>IF(K89&lt;&gt;"","P列・R列に色付け","")</f>
        <v/>
      </c>
      <c r="AP90" s="10"/>
      <c r="AQ90" s="10"/>
      <c r="AR90" s="10"/>
      <c r="AS90" s="10"/>
      <c r="AT90" s="10"/>
      <c r="AU90" s="10"/>
      <c r="AV90" s="10"/>
      <c r="AW90" s="10"/>
      <c r="AX90" s="689" t="str">
        <f>G89</f>
        <v/>
      </c>
    </row>
    <row r="91" ht="31.5" customHeight="1">
      <c r="A91" s="788"/>
      <c r="B91" s="806"/>
      <c r="C91" s="806"/>
      <c r="D91" s="806"/>
      <c r="E91" s="806"/>
      <c r="F91" s="806"/>
      <c r="G91" s="807"/>
      <c r="H91" s="807"/>
      <c r="I91" s="807"/>
      <c r="J91" s="807"/>
      <c r="K91" s="807"/>
      <c r="L91" s="808"/>
      <c r="M91" s="751" t="s">
        <v>397</v>
      </c>
      <c r="N91" s="810"/>
      <c r="O91" s="753" t="str">
        <f>IFERROR(VLOOKUP(K89,'【参考】数式用'!$A$5:$J$37,MATCH(N91,'【参考】数式用'!$B$4:$J$4,0)+1,0),"")</f>
        <v/>
      </c>
      <c r="P91" s="752"/>
      <c r="Q91" s="753" t="str">
        <f>IFERROR(VLOOKUP(K89,'【参考】数式用'!$A$5:$J$37,MATCH(P91,'【参考】数式用'!$B$4:$J$4,0)+1,0),"")</f>
        <v/>
      </c>
      <c r="R91" s="754" t="s">
        <v>107</v>
      </c>
      <c r="S91" s="755">
        <v>6.0</v>
      </c>
      <c r="T91" s="756" t="s">
        <v>108</v>
      </c>
      <c r="U91" s="757">
        <v>4.0</v>
      </c>
      <c r="V91" s="756" t="s">
        <v>392</v>
      </c>
      <c r="W91" s="755">
        <v>6.0</v>
      </c>
      <c r="X91" s="756" t="s">
        <v>108</v>
      </c>
      <c r="Y91" s="757">
        <v>5.0</v>
      </c>
      <c r="Z91" s="756" t="s">
        <v>109</v>
      </c>
      <c r="AA91" s="758" t="s">
        <v>120</v>
      </c>
      <c r="AB91" s="759">
        <f t="shared" si="2"/>
        <v>2</v>
      </c>
      <c r="AC91" s="756" t="s">
        <v>393</v>
      </c>
      <c r="AD91" s="760">
        <f>IFERROR(ROUNDDOWN(ROUND(L89*Q91,0),0)*AB91,"")</f>
        <v>0</v>
      </c>
      <c r="AE91" s="761">
        <f>IFERROR(ROUNDDOWN(ROUND(L89*(Q91-O91),0),0)*AB91,"")</f>
        <v>0</v>
      </c>
      <c r="AF91" s="762">
        <f>IF(AND(N91="ベア加算なし",P91="ベア加算"),AD91,0)</f>
        <v>0</v>
      </c>
      <c r="AG91" s="763"/>
      <c r="AH91" s="764"/>
      <c r="AI91" s="765"/>
      <c r="AJ91" s="766"/>
      <c r="AK91" s="767"/>
      <c r="AL91" s="768"/>
      <c r="AM91" s="769" t="str">
        <f>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N91" s="3"/>
      <c r="AO91" s="770" t="str">
        <f>IF(K89&lt;&gt;"","P列・R列に色付け","")</f>
        <v/>
      </c>
      <c r="AP91" s="771"/>
      <c r="AQ91" s="771"/>
      <c r="AR91" s="10"/>
      <c r="AS91" s="10"/>
      <c r="AT91" s="10"/>
      <c r="AU91" s="10"/>
      <c r="AV91" s="10"/>
      <c r="AW91" s="772"/>
      <c r="AX91" s="689" t="str">
        <f>G89</f>
        <v/>
      </c>
    </row>
    <row r="92" ht="31.5" customHeight="1">
      <c r="A92" s="773">
        <v>27.0</v>
      </c>
      <c r="B92" s="803" t="str">
        <f>IF('基本情報入力シート'!C80="","",'基本情報入力シート'!C80)</f>
        <v/>
      </c>
      <c r="C92" s="803"/>
      <c r="D92" s="803"/>
      <c r="E92" s="803"/>
      <c r="F92" s="803"/>
      <c r="G92" s="804" t="str">
        <f>IF('基本情報入力シート'!M80="","",'基本情報入力シート'!M80)</f>
        <v/>
      </c>
      <c r="H92" s="804" t="str">
        <f>IF('基本情報入力シート'!R80="","",'基本情報入力シート'!R80)</f>
        <v/>
      </c>
      <c r="I92" s="804" t="str">
        <f>IF('基本情報入力シート'!W80="","",'基本情報入力シート'!W80)</f>
        <v/>
      </c>
      <c r="J92" s="804" t="str">
        <f>IF('基本情報入力シート'!X80="","",'基本情報入力シート'!X80)</f>
        <v/>
      </c>
      <c r="K92" s="804" t="str">
        <f>IF('基本情報入力シート'!Y80="","",'基本情報入力シート'!Y80)</f>
        <v/>
      </c>
      <c r="L92" s="805" t="str">
        <f>IF('基本情報入力シート'!AB80="","",'基本情報入力シート'!AB80)</f>
        <v/>
      </c>
      <c r="M92" s="700" t="s">
        <v>390</v>
      </c>
      <c r="N92" s="701"/>
      <c r="O92" s="702" t="str">
        <f>IFERROR(VLOOKUP(K92,'【参考】数式用'!$A$5:$J$37,MATCH(N92,'【参考】数式用'!$B$4:$J$4,0)+1,0),"")</f>
        <v/>
      </c>
      <c r="P92" s="701"/>
      <c r="Q92" s="702" t="str">
        <f>IFERROR(VLOOKUP(K92,'【参考】数式用'!$A$5:$J$37,MATCH(P92,'【参考】数式用'!$B$4:$J$4,0)+1,0),"")</f>
        <v/>
      </c>
      <c r="R92" s="703" t="s">
        <v>107</v>
      </c>
      <c r="S92" s="704">
        <v>6.0</v>
      </c>
      <c r="T92" s="190" t="s">
        <v>108</v>
      </c>
      <c r="U92" s="705">
        <v>4.0</v>
      </c>
      <c r="V92" s="190" t="s">
        <v>392</v>
      </c>
      <c r="W92" s="704">
        <v>6.0</v>
      </c>
      <c r="X92" s="190" t="s">
        <v>108</v>
      </c>
      <c r="Y92" s="705">
        <v>5.0</v>
      </c>
      <c r="Z92" s="190" t="s">
        <v>109</v>
      </c>
      <c r="AA92" s="706" t="s">
        <v>120</v>
      </c>
      <c r="AB92" s="707">
        <f t="shared" si="2"/>
        <v>2</v>
      </c>
      <c r="AC92" s="190" t="s">
        <v>393</v>
      </c>
      <c r="AD92" s="708">
        <f>IFERROR(ROUNDDOWN(ROUND(L92*Q92,0),0)*AB92,"")</f>
        <v>0</v>
      </c>
      <c r="AE92" s="709">
        <f>IFERROR(ROUNDDOWN(ROUND(L92*(Q92-O92),0),0)*AB92,"")</f>
        <v>0</v>
      </c>
      <c r="AF92" s="710"/>
      <c r="AG92" s="782"/>
      <c r="AH92" s="712"/>
      <c r="AI92" s="794"/>
      <c r="AJ92" s="714"/>
      <c r="AK92" s="280"/>
      <c r="AL92" s="715"/>
      <c r="AM92" s="716" t="str">
        <f>IF(AO92="","",IF(Q92&lt;O92,"！加算の要件上は問題ありませんが、令和６年３月と比較して４・５月に加算率が下がる計画になっています。",""))</f>
        <v/>
      </c>
      <c r="AN92" s="3"/>
      <c r="AO92" s="717" t="str">
        <f>IF(K92&lt;&gt;"","P列・R列に色付け","")</f>
        <v/>
      </c>
      <c r="AP92" s="718" t="str">
        <f>IFERROR(VLOOKUP(K92,'【参考】数式用'!$AH$2:$AI$34,2,FALSE),"")</f>
        <v/>
      </c>
      <c r="AQ92" s="720" t="str">
        <f>P92&amp;P93&amp;P94</f>
        <v/>
      </c>
      <c r="AR92" s="718" t="str">
        <f>IF(AF94&lt;&gt;0,IF(AG94="○","入力済","未入力"),"")</f>
        <v/>
      </c>
      <c r="AS92" s="719" t="str">
        <f>IF(OR(P92="処遇加算Ⅰ",P92="処遇加算Ⅱ"),IF(OR(AH92="○",AH92="令和６年度中に満たす"),"入力済","未入力"),"")</f>
        <v/>
      </c>
      <c r="AT92" s="720" t="str">
        <f>IF(P92="処遇加算Ⅲ",IF(AI92="○","入力済","未入力"),"")</f>
        <v/>
      </c>
      <c r="AU92" s="718" t="str">
        <f>IF(P92="処遇加算Ⅰ",IF(OR(AJ92="○",AJ92="令和６年度中に満たす"),"入力済","未入力"),"")</f>
        <v/>
      </c>
      <c r="AV92" s="718" t="str">
        <f>IF(OR(P93="特定加算Ⅰ",P93="特定加算Ⅱ"),1,"")</f>
        <v/>
      </c>
      <c r="AW92" s="689" t="str">
        <f>IF(P93="特定加算Ⅰ",IF(AL93="","未入力","入力済"),"")</f>
        <v/>
      </c>
      <c r="AX92" s="689" t="str">
        <f>G92</f>
        <v/>
      </c>
    </row>
    <row r="93" ht="31.5" customHeight="1">
      <c r="A93" s="787"/>
      <c r="B93" s="795"/>
      <c r="C93" s="795"/>
      <c r="D93" s="795"/>
      <c r="E93" s="795"/>
      <c r="F93" s="795"/>
      <c r="G93" s="796"/>
      <c r="H93" s="796"/>
      <c r="I93" s="796"/>
      <c r="J93" s="796"/>
      <c r="K93" s="796"/>
      <c r="L93" s="797"/>
      <c r="M93" s="727" t="s">
        <v>395</v>
      </c>
      <c r="N93" s="728"/>
      <c r="O93" s="729" t="str">
        <f>IFERROR(VLOOKUP(K92,'【参考】数式用'!$A$5:$J$37,MATCH(N93,'【参考】数式用'!$B$4:$J$4,0)+1,0),"")</f>
        <v/>
      </c>
      <c r="P93" s="728"/>
      <c r="Q93" s="729" t="str">
        <f>IFERROR(VLOOKUP(K92,'【参考】数式用'!$A$5:$J$37,MATCH(P93,'【参考】数式用'!$B$4:$J$4,0)+1,0),"")</f>
        <v/>
      </c>
      <c r="R93" s="118" t="s">
        <v>107</v>
      </c>
      <c r="S93" s="730">
        <v>6.0</v>
      </c>
      <c r="T93" s="119" t="s">
        <v>108</v>
      </c>
      <c r="U93" s="731">
        <v>4.0</v>
      </c>
      <c r="V93" s="119" t="s">
        <v>392</v>
      </c>
      <c r="W93" s="730">
        <v>6.0</v>
      </c>
      <c r="X93" s="119" t="s">
        <v>108</v>
      </c>
      <c r="Y93" s="731">
        <v>5.0</v>
      </c>
      <c r="Z93" s="119" t="s">
        <v>109</v>
      </c>
      <c r="AA93" s="732" t="s">
        <v>120</v>
      </c>
      <c r="AB93" s="733">
        <f t="shared" si="2"/>
        <v>2</v>
      </c>
      <c r="AC93" s="119" t="s">
        <v>393</v>
      </c>
      <c r="AD93" s="734">
        <f>IFERROR(ROUNDDOWN(ROUND(L92*Q93,0),0)*AB93,"")</f>
        <v>0</v>
      </c>
      <c r="AE93" s="735">
        <f>IFERROR(ROUNDDOWN(ROUND(L92*(Q93-O93),0),0)*AB93,"")</f>
        <v>0</v>
      </c>
      <c r="AF93" s="736"/>
      <c r="AG93" s="737"/>
      <c r="AH93" s="738"/>
      <c r="AI93" s="739"/>
      <c r="AJ93" s="740"/>
      <c r="AK93" s="741"/>
      <c r="AL93" s="742"/>
      <c r="AM93" s="743" t="str">
        <f>IF(AO92="","",IF(OR(Y92=4,Y93=4,Y94=4),"！加算の要件上は問題ありませんが、算定期間の終わりが令和６年５月になっていません。区分変更の場合は、「基本情報入力シート」で同じ事業所を２行に分けて記入してください。",""))</f>
        <v/>
      </c>
      <c r="AN93" s="744"/>
      <c r="AO93" s="717" t="str">
        <f>IF(K92&lt;&gt;"","P列・R列に色付け","")</f>
        <v/>
      </c>
      <c r="AP93" s="10"/>
      <c r="AQ93" s="10"/>
      <c r="AR93" s="10"/>
      <c r="AS93" s="10"/>
      <c r="AT93" s="10"/>
      <c r="AU93" s="10"/>
      <c r="AV93" s="10"/>
      <c r="AW93" s="10"/>
      <c r="AX93" s="689" t="str">
        <f>G92</f>
        <v/>
      </c>
    </row>
    <row r="94" ht="31.5" customHeight="1">
      <c r="A94" s="788"/>
      <c r="B94" s="806"/>
      <c r="C94" s="806"/>
      <c r="D94" s="806"/>
      <c r="E94" s="806"/>
      <c r="F94" s="806"/>
      <c r="G94" s="807"/>
      <c r="H94" s="807"/>
      <c r="I94" s="807"/>
      <c r="J94" s="807"/>
      <c r="K94" s="807"/>
      <c r="L94" s="808"/>
      <c r="M94" s="751" t="s">
        <v>397</v>
      </c>
      <c r="N94" s="810"/>
      <c r="O94" s="753" t="str">
        <f>IFERROR(VLOOKUP(K92,'【参考】数式用'!$A$5:$J$37,MATCH(N94,'【参考】数式用'!$B$4:$J$4,0)+1,0),"")</f>
        <v/>
      </c>
      <c r="P94" s="752"/>
      <c r="Q94" s="753" t="str">
        <f>IFERROR(VLOOKUP(K92,'【参考】数式用'!$A$5:$J$37,MATCH(P94,'【参考】数式用'!$B$4:$J$4,0)+1,0),"")</f>
        <v/>
      </c>
      <c r="R94" s="754" t="s">
        <v>107</v>
      </c>
      <c r="S94" s="755">
        <v>6.0</v>
      </c>
      <c r="T94" s="756" t="s">
        <v>108</v>
      </c>
      <c r="U94" s="757">
        <v>4.0</v>
      </c>
      <c r="V94" s="756" t="s">
        <v>392</v>
      </c>
      <c r="W94" s="755">
        <v>6.0</v>
      </c>
      <c r="X94" s="756" t="s">
        <v>108</v>
      </c>
      <c r="Y94" s="757">
        <v>5.0</v>
      </c>
      <c r="Z94" s="756" t="s">
        <v>109</v>
      </c>
      <c r="AA94" s="758" t="s">
        <v>120</v>
      </c>
      <c r="AB94" s="759">
        <f t="shared" si="2"/>
        <v>2</v>
      </c>
      <c r="AC94" s="756" t="s">
        <v>393</v>
      </c>
      <c r="AD94" s="760">
        <f>IFERROR(ROUNDDOWN(ROUND(L92*Q94,0),0)*AB94,"")</f>
        <v>0</v>
      </c>
      <c r="AE94" s="761">
        <f>IFERROR(ROUNDDOWN(ROUND(L92*(Q94-O94),0),0)*AB94,"")</f>
        <v>0</v>
      </c>
      <c r="AF94" s="762">
        <f>IF(AND(N94="ベア加算なし",P94="ベア加算"),AD94,0)</f>
        <v>0</v>
      </c>
      <c r="AG94" s="763"/>
      <c r="AH94" s="764"/>
      <c r="AI94" s="765"/>
      <c r="AJ94" s="766"/>
      <c r="AK94" s="767"/>
      <c r="AL94" s="768"/>
      <c r="AM94" s="769" t="str">
        <f>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N94" s="3"/>
      <c r="AO94" s="770" t="str">
        <f>IF(K92&lt;&gt;"","P列・R列に色付け","")</f>
        <v/>
      </c>
      <c r="AP94" s="771"/>
      <c r="AQ94" s="771"/>
      <c r="AR94" s="10"/>
      <c r="AS94" s="10"/>
      <c r="AT94" s="10"/>
      <c r="AU94" s="10"/>
      <c r="AV94" s="10"/>
      <c r="AW94" s="772"/>
      <c r="AX94" s="689" t="str">
        <f>G92</f>
        <v/>
      </c>
    </row>
    <row r="95" ht="31.5" customHeight="1">
      <c r="A95" s="773">
        <v>28.0</v>
      </c>
      <c r="B95" s="803" t="str">
        <f>IF('基本情報入力シート'!C81="","",'基本情報入力シート'!C81)</f>
        <v/>
      </c>
      <c r="C95" s="803"/>
      <c r="D95" s="803"/>
      <c r="E95" s="803"/>
      <c r="F95" s="803"/>
      <c r="G95" s="804" t="str">
        <f>IF('基本情報入力シート'!M81="","",'基本情報入力シート'!M81)</f>
        <v/>
      </c>
      <c r="H95" s="804" t="str">
        <f>IF('基本情報入力シート'!R81="","",'基本情報入力シート'!R81)</f>
        <v/>
      </c>
      <c r="I95" s="804" t="str">
        <f>IF('基本情報入力シート'!W81="","",'基本情報入力シート'!W81)</f>
        <v/>
      </c>
      <c r="J95" s="804" t="str">
        <f>IF('基本情報入力シート'!X81="","",'基本情報入力シート'!X81)</f>
        <v/>
      </c>
      <c r="K95" s="804" t="str">
        <f>IF('基本情報入力シート'!Y81="","",'基本情報入力シート'!Y81)</f>
        <v/>
      </c>
      <c r="L95" s="805" t="str">
        <f>IF('基本情報入力シート'!AB81="","",'基本情報入力シート'!AB81)</f>
        <v/>
      </c>
      <c r="M95" s="700" t="s">
        <v>390</v>
      </c>
      <c r="N95" s="701"/>
      <c r="O95" s="702" t="str">
        <f>IFERROR(VLOOKUP(K95,'【参考】数式用'!$A$5:$J$37,MATCH(N95,'【参考】数式用'!$B$4:$J$4,0)+1,0),"")</f>
        <v/>
      </c>
      <c r="P95" s="701"/>
      <c r="Q95" s="702" t="str">
        <f>IFERROR(VLOOKUP(K95,'【参考】数式用'!$A$5:$J$37,MATCH(P95,'【参考】数式用'!$B$4:$J$4,0)+1,0),"")</f>
        <v/>
      </c>
      <c r="R95" s="703" t="s">
        <v>107</v>
      </c>
      <c r="S95" s="704">
        <v>6.0</v>
      </c>
      <c r="T95" s="190" t="s">
        <v>108</v>
      </c>
      <c r="U95" s="705">
        <v>4.0</v>
      </c>
      <c r="V95" s="190" t="s">
        <v>392</v>
      </c>
      <c r="W95" s="704">
        <v>6.0</v>
      </c>
      <c r="X95" s="190" t="s">
        <v>108</v>
      </c>
      <c r="Y95" s="705">
        <v>5.0</v>
      </c>
      <c r="Z95" s="190" t="s">
        <v>109</v>
      </c>
      <c r="AA95" s="706" t="s">
        <v>120</v>
      </c>
      <c r="AB95" s="707">
        <f t="shared" si="2"/>
        <v>2</v>
      </c>
      <c r="AC95" s="190" t="s">
        <v>393</v>
      </c>
      <c r="AD95" s="708">
        <f>IFERROR(ROUNDDOWN(ROUND(L95*Q95,0),0)*AB95,"")</f>
        <v>0</v>
      </c>
      <c r="AE95" s="709">
        <f>IFERROR(ROUNDDOWN(ROUND(L95*(Q95-O95),0),0)*AB95,"")</f>
        <v>0</v>
      </c>
      <c r="AF95" s="710"/>
      <c r="AG95" s="782"/>
      <c r="AH95" s="712"/>
      <c r="AI95" s="794"/>
      <c r="AJ95" s="714"/>
      <c r="AK95" s="280"/>
      <c r="AL95" s="715"/>
      <c r="AM95" s="716" t="str">
        <f>IF(AO95="","",IF(Q95&lt;O95,"！加算の要件上は問題ありませんが、令和６年３月と比較して４・５月に加算率が下がる計画になっています。",""))</f>
        <v/>
      </c>
      <c r="AN95" s="3"/>
      <c r="AO95" s="717" t="str">
        <f>IF(K95&lt;&gt;"","P列・R列に色付け","")</f>
        <v/>
      </c>
      <c r="AP95" s="718" t="str">
        <f>IFERROR(VLOOKUP(K95,'【参考】数式用'!$AH$2:$AI$34,2,FALSE),"")</f>
        <v/>
      </c>
      <c r="AQ95" s="720" t="str">
        <f>P95&amp;P96&amp;P97</f>
        <v/>
      </c>
      <c r="AR95" s="718" t="str">
        <f>IF(AF97&lt;&gt;0,IF(AG97="○","入力済","未入力"),"")</f>
        <v/>
      </c>
      <c r="AS95" s="719" t="str">
        <f>IF(OR(P95="処遇加算Ⅰ",P95="処遇加算Ⅱ"),IF(OR(AH95="○",AH95="令和６年度中に満たす"),"入力済","未入力"),"")</f>
        <v/>
      </c>
      <c r="AT95" s="720" t="str">
        <f>IF(P95="処遇加算Ⅲ",IF(AI95="○","入力済","未入力"),"")</f>
        <v/>
      </c>
      <c r="AU95" s="718" t="str">
        <f>IF(P95="処遇加算Ⅰ",IF(OR(AJ95="○",AJ95="令和６年度中に満たす"),"入力済","未入力"),"")</f>
        <v/>
      </c>
      <c r="AV95" s="718" t="str">
        <f>IF(OR(P96="特定加算Ⅰ",P96="特定加算Ⅱ"),1,"")</f>
        <v/>
      </c>
      <c r="AW95" s="689" t="str">
        <f>IF(P96="特定加算Ⅰ",IF(AL96="","未入力","入力済"),"")</f>
        <v/>
      </c>
      <c r="AX95" s="689" t="str">
        <f>G95</f>
        <v/>
      </c>
    </row>
    <row r="96" ht="31.5" customHeight="1">
      <c r="A96" s="787"/>
      <c r="B96" s="795"/>
      <c r="C96" s="795"/>
      <c r="D96" s="795"/>
      <c r="E96" s="795"/>
      <c r="F96" s="795"/>
      <c r="G96" s="796"/>
      <c r="H96" s="796"/>
      <c r="I96" s="796"/>
      <c r="J96" s="796"/>
      <c r="K96" s="796"/>
      <c r="L96" s="797"/>
      <c r="M96" s="727" t="s">
        <v>395</v>
      </c>
      <c r="N96" s="728"/>
      <c r="O96" s="729" t="str">
        <f>IFERROR(VLOOKUP(K95,'【参考】数式用'!$A$5:$J$37,MATCH(N96,'【参考】数式用'!$B$4:$J$4,0)+1,0),"")</f>
        <v/>
      </c>
      <c r="P96" s="728"/>
      <c r="Q96" s="729" t="str">
        <f>IFERROR(VLOOKUP(K95,'【参考】数式用'!$A$5:$J$37,MATCH(P96,'【参考】数式用'!$B$4:$J$4,0)+1,0),"")</f>
        <v/>
      </c>
      <c r="R96" s="118" t="s">
        <v>107</v>
      </c>
      <c r="S96" s="730">
        <v>6.0</v>
      </c>
      <c r="T96" s="119" t="s">
        <v>108</v>
      </c>
      <c r="U96" s="731">
        <v>4.0</v>
      </c>
      <c r="V96" s="119" t="s">
        <v>392</v>
      </c>
      <c r="W96" s="730">
        <v>6.0</v>
      </c>
      <c r="X96" s="119" t="s">
        <v>108</v>
      </c>
      <c r="Y96" s="731">
        <v>5.0</v>
      </c>
      <c r="Z96" s="119" t="s">
        <v>109</v>
      </c>
      <c r="AA96" s="732" t="s">
        <v>120</v>
      </c>
      <c r="AB96" s="733">
        <f t="shared" si="2"/>
        <v>2</v>
      </c>
      <c r="AC96" s="119" t="s">
        <v>393</v>
      </c>
      <c r="AD96" s="734">
        <f>IFERROR(ROUNDDOWN(ROUND(L95*Q96,0),0)*AB96,"")</f>
        <v>0</v>
      </c>
      <c r="AE96" s="735">
        <f>IFERROR(ROUNDDOWN(ROUND(L95*(Q96-O96),0),0)*AB96,"")</f>
        <v>0</v>
      </c>
      <c r="AF96" s="736"/>
      <c r="AG96" s="737"/>
      <c r="AH96" s="738"/>
      <c r="AI96" s="739"/>
      <c r="AJ96" s="740"/>
      <c r="AK96" s="741"/>
      <c r="AL96" s="742"/>
      <c r="AM96" s="743" t="str">
        <f>IF(AO95="","",IF(OR(Y95=4,Y96=4,Y97=4),"！加算の要件上は問題ありませんが、算定期間の終わりが令和６年５月になっていません。区分変更の場合は、「基本情報入力シート」で同じ事業所を２行に分けて記入してください。",""))</f>
        <v/>
      </c>
      <c r="AN96" s="744"/>
      <c r="AO96" s="717" t="str">
        <f>IF(K95&lt;&gt;"","P列・R列に色付け","")</f>
        <v/>
      </c>
      <c r="AP96" s="10"/>
      <c r="AQ96" s="10"/>
      <c r="AR96" s="10"/>
      <c r="AS96" s="10"/>
      <c r="AT96" s="10"/>
      <c r="AU96" s="10"/>
      <c r="AV96" s="10"/>
      <c r="AW96" s="10"/>
      <c r="AX96" s="689" t="str">
        <f>G95</f>
        <v/>
      </c>
    </row>
    <row r="97" ht="31.5" customHeight="1">
      <c r="A97" s="788"/>
      <c r="B97" s="806"/>
      <c r="C97" s="806"/>
      <c r="D97" s="806"/>
      <c r="E97" s="806"/>
      <c r="F97" s="806"/>
      <c r="G97" s="807"/>
      <c r="H97" s="807"/>
      <c r="I97" s="807"/>
      <c r="J97" s="807"/>
      <c r="K97" s="807"/>
      <c r="L97" s="808"/>
      <c r="M97" s="751" t="s">
        <v>397</v>
      </c>
      <c r="N97" s="810"/>
      <c r="O97" s="753" t="str">
        <f>IFERROR(VLOOKUP(K95,'【参考】数式用'!$A$5:$J$37,MATCH(N97,'【参考】数式用'!$B$4:$J$4,0)+1,0),"")</f>
        <v/>
      </c>
      <c r="P97" s="752"/>
      <c r="Q97" s="753" t="str">
        <f>IFERROR(VLOOKUP(K95,'【参考】数式用'!$A$5:$J$37,MATCH(P97,'【参考】数式用'!$B$4:$J$4,0)+1,0),"")</f>
        <v/>
      </c>
      <c r="R97" s="754" t="s">
        <v>107</v>
      </c>
      <c r="S97" s="755">
        <v>6.0</v>
      </c>
      <c r="T97" s="756" t="s">
        <v>108</v>
      </c>
      <c r="U97" s="757">
        <v>4.0</v>
      </c>
      <c r="V97" s="756" t="s">
        <v>392</v>
      </c>
      <c r="W97" s="755">
        <v>6.0</v>
      </c>
      <c r="X97" s="756" t="s">
        <v>108</v>
      </c>
      <c r="Y97" s="757">
        <v>5.0</v>
      </c>
      <c r="Z97" s="756" t="s">
        <v>109</v>
      </c>
      <c r="AA97" s="758" t="s">
        <v>120</v>
      </c>
      <c r="AB97" s="759">
        <f t="shared" si="2"/>
        <v>2</v>
      </c>
      <c r="AC97" s="756" t="s">
        <v>393</v>
      </c>
      <c r="AD97" s="760">
        <f>IFERROR(ROUNDDOWN(ROUND(L95*Q97,0),0)*AB97,"")</f>
        <v>0</v>
      </c>
      <c r="AE97" s="761">
        <f>IFERROR(ROUNDDOWN(ROUND(L95*(Q97-O97),0),0)*AB97,"")</f>
        <v>0</v>
      </c>
      <c r="AF97" s="762">
        <f>IF(AND(N97="ベア加算なし",P97="ベア加算"),AD97,0)</f>
        <v>0</v>
      </c>
      <c r="AG97" s="763"/>
      <c r="AH97" s="764"/>
      <c r="AI97" s="765"/>
      <c r="AJ97" s="766"/>
      <c r="AK97" s="767"/>
      <c r="AL97" s="768"/>
      <c r="AM97" s="769" t="str">
        <f>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N97" s="3"/>
      <c r="AO97" s="770" t="str">
        <f>IF(K95&lt;&gt;"","P列・R列に色付け","")</f>
        <v/>
      </c>
      <c r="AP97" s="771"/>
      <c r="AQ97" s="771"/>
      <c r="AR97" s="10"/>
      <c r="AS97" s="10"/>
      <c r="AT97" s="10"/>
      <c r="AU97" s="10"/>
      <c r="AV97" s="10"/>
      <c r="AW97" s="772"/>
      <c r="AX97" s="689" t="str">
        <f>G95</f>
        <v/>
      </c>
    </row>
    <row r="98" ht="31.5" customHeight="1">
      <c r="A98" s="773">
        <v>29.0</v>
      </c>
      <c r="B98" s="803" t="str">
        <f>IF('基本情報入力シート'!C82="","",'基本情報入力シート'!C82)</f>
        <v/>
      </c>
      <c r="C98" s="803"/>
      <c r="D98" s="803"/>
      <c r="E98" s="803"/>
      <c r="F98" s="803"/>
      <c r="G98" s="804" t="str">
        <f>IF('基本情報入力シート'!M82="","",'基本情報入力シート'!M82)</f>
        <v/>
      </c>
      <c r="H98" s="804" t="str">
        <f>IF('基本情報入力シート'!R82="","",'基本情報入力シート'!R82)</f>
        <v/>
      </c>
      <c r="I98" s="804" t="str">
        <f>IF('基本情報入力シート'!W82="","",'基本情報入力シート'!W82)</f>
        <v/>
      </c>
      <c r="J98" s="804" t="str">
        <f>IF('基本情報入力シート'!X82="","",'基本情報入力シート'!X82)</f>
        <v/>
      </c>
      <c r="K98" s="804" t="str">
        <f>IF('基本情報入力シート'!Y82="","",'基本情報入力シート'!Y82)</f>
        <v/>
      </c>
      <c r="L98" s="805" t="str">
        <f>IF('基本情報入力シート'!AB82="","",'基本情報入力シート'!AB82)</f>
        <v/>
      </c>
      <c r="M98" s="700" t="s">
        <v>390</v>
      </c>
      <c r="N98" s="701"/>
      <c r="O98" s="702" t="str">
        <f>IFERROR(VLOOKUP(K98,'【参考】数式用'!$A$5:$J$37,MATCH(N98,'【参考】数式用'!$B$4:$J$4,0)+1,0),"")</f>
        <v/>
      </c>
      <c r="P98" s="701"/>
      <c r="Q98" s="702" t="str">
        <f>IFERROR(VLOOKUP(K98,'【参考】数式用'!$A$5:$J$37,MATCH(P98,'【参考】数式用'!$B$4:$J$4,0)+1,0),"")</f>
        <v/>
      </c>
      <c r="R98" s="703" t="s">
        <v>107</v>
      </c>
      <c r="S98" s="704">
        <v>6.0</v>
      </c>
      <c r="T98" s="190" t="s">
        <v>108</v>
      </c>
      <c r="U98" s="705">
        <v>4.0</v>
      </c>
      <c r="V98" s="190" t="s">
        <v>392</v>
      </c>
      <c r="W98" s="704">
        <v>6.0</v>
      </c>
      <c r="X98" s="190" t="s">
        <v>108</v>
      </c>
      <c r="Y98" s="705">
        <v>5.0</v>
      </c>
      <c r="Z98" s="190" t="s">
        <v>109</v>
      </c>
      <c r="AA98" s="706" t="s">
        <v>120</v>
      </c>
      <c r="AB98" s="707">
        <f t="shared" si="2"/>
        <v>2</v>
      </c>
      <c r="AC98" s="190" t="s">
        <v>393</v>
      </c>
      <c r="AD98" s="708">
        <f>IFERROR(ROUNDDOWN(ROUND(L98*Q98,0),0)*AB98,"")</f>
        <v>0</v>
      </c>
      <c r="AE98" s="709">
        <f>IFERROR(ROUNDDOWN(ROUND(L98*(Q98-O98),0),0)*AB98,"")</f>
        <v>0</v>
      </c>
      <c r="AF98" s="710"/>
      <c r="AG98" s="782"/>
      <c r="AH98" s="712"/>
      <c r="AI98" s="794"/>
      <c r="AJ98" s="714"/>
      <c r="AK98" s="280"/>
      <c r="AL98" s="715"/>
      <c r="AM98" s="716" t="str">
        <f>IF(AO98="","",IF(Q98&lt;O98,"！加算の要件上は問題ありませんが、令和６年３月と比較して４・５月に加算率が下がる計画になっています。",""))</f>
        <v/>
      </c>
      <c r="AN98" s="3"/>
      <c r="AO98" s="717" t="str">
        <f>IF(K98&lt;&gt;"","P列・R列に色付け","")</f>
        <v/>
      </c>
      <c r="AP98" s="718" t="str">
        <f>IFERROR(VLOOKUP(K98,'【参考】数式用'!$AH$2:$AI$34,2,FALSE),"")</f>
        <v/>
      </c>
      <c r="AQ98" s="720" t="str">
        <f>P98&amp;P99&amp;P100</f>
        <v/>
      </c>
      <c r="AR98" s="718" t="str">
        <f>IF(AF100&lt;&gt;0,IF(AG100="○","入力済","未入力"),"")</f>
        <v/>
      </c>
      <c r="AS98" s="719" t="str">
        <f>IF(OR(P98="処遇加算Ⅰ",P98="処遇加算Ⅱ"),IF(OR(AH98="○",AH98="令和６年度中に満たす"),"入力済","未入力"),"")</f>
        <v/>
      </c>
      <c r="AT98" s="720" t="str">
        <f>IF(P98="処遇加算Ⅲ",IF(AI98="○","入力済","未入力"),"")</f>
        <v/>
      </c>
      <c r="AU98" s="718" t="str">
        <f>IF(P98="処遇加算Ⅰ",IF(OR(AJ98="○",AJ98="令和６年度中に満たす"),"入力済","未入力"),"")</f>
        <v/>
      </c>
      <c r="AV98" s="718" t="str">
        <f>IF(OR(P99="特定加算Ⅰ",P99="特定加算Ⅱ"),1,"")</f>
        <v/>
      </c>
      <c r="AW98" s="689" t="str">
        <f>IF(P99="特定加算Ⅰ",IF(AL99="","未入力","入力済"),"")</f>
        <v/>
      </c>
      <c r="AX98" s="689" t="str">
        <f>G98</f>
        <v/>
      </c>
    </row>
    <row r="99" ht="31.5" customHeight="1">
      <c r="A99" s="787"/>
      <c r="B99" s="795"/>
      <c r="C99" s="795"/>
      <c r="D99" s="795"/>
      <c r="E99" s="795"/>
      <c r="F99" s="795"/>
      <c r="G99" s="796"/>
      <c r="H99" s="796"/>
      <c r="I99" s="796"/>
      <c r="J99" s="796"/>
      <c r="K99" s="796"/>
      <c r="L99" s="797"/>
      <c r="M99" s="727" t="s">
        <v>395</v>
      </c>
      <c r="N99" s="728"/>
      <c r="O99" s="729" t="str">
        <f>IFERROR(VLOOKUP(K98,'【参考】数式用'!$A$5:$J$37,MATCH(N99,'【参考】数式用'!$B$4:$J$4,0)+1,0),"")</f>
        <v/>
      </c>
      <c r="P99" s="728"/>
      <c r="Q99" s="729" t="str">
        <f>IFERROR(VLOOKUP(K98,'【参考】数式用'!$A$5:$J$37,MATCH(P99,'【参考】数式用'!$B$4:$J$4,0)+1,0),"")</f>
        <v/>
      </c>
      <c r="R99" s="118" t="s">
        <v>107</v>
      </c>
      <c r="S99" s="730">
        <v>6.0</v>
      </c>
      <c r="T99" s="119" t="s">
        <v>108</v>
      </c>
      <c r="U99" s="731">
        <v>4.0</v>
      </c>
      <c r="V99" s="119" t="s">
        <v>392</v>
      </c>
      <c r="W99" s="730">
        <v>6.0</v>
      </c>
      <c r="X99" s="119" t="s">
        <v>108</v>
      </c>
      <c r="Y99" s="731">
        <v>5.0</v>
      </c>
      <c r="Z99" s="119" t="s">
        <v>109</v>
      </c>
      <c r="AA99" s="732" t="s">
        <v>120</v>
      </c>
      <c r="AB99" s="733">
        <f t="shared" si="2"/>
        <v>2</v>
      </c>
      <c r="AC99" s="119" t="s">
        <v>393</v>
      </c>
      <c r="AD99" s="734">
        <f>IFERROR(ROUNDDOWN(ROUND(L98*Q99,0),0)*AB99,"")</f>
        <v>0</v>
      </c>
      <c r="AE99" s="735">
        <f>IFERROR(ROUNDDOWN(ROUND(L98*(Q99-O99),0),0)*AB99,"")</f>
        <v>0</v>
      </c>
      <c r="AF99" s="736"/>
      <c r="AG99" s="737"/>
      <c r="AH99" s="738"/>
      <c r="AI99" s="739"/>
      <c r="AJ99" s="740"/>
      <c r="AK99" s="741"/>
      <c r="AL99" s="742"/>
      <c r="AM99" s="743" t="str">
        <f>IF(AO98="","",IF(OR(Y98=4,Y99=4,Y100=4),"！加算の要件上は問題ありませんが、算定期間の終わりが令和６年５月になっていません。区分変更の場合は、「基本情報入力シート」で同じ事業所を２行に分けて記入してください。",""))</f>
        <v/>
      </c>
      <c r="AN99" s="744"/>
      <c r="AO99" s="717" t="str">
        <f>IF(K98&lt;&gt;"","P列・R列に色付け","")</f>
        <v/>
      </c>
      <c r="AP99" s="10"/>
      <c r="AQ99" s="10"/>
      <c r="AR99" s="10"/>
      <c r="AS99" s="10"/>
      <c r="AT99" s="10"/>
      <c r="AU99" s="10"/>
      <c r="AV99" s="10"/>
      <c r="AW99" s="10"/>
      <c r="AX99" s="689" t="str">
        <f>G98</f>
        <v/>
      </c>
    </row>
    <row r="100" ht="31.5" customHeight="1">
      <c r="A100" s="788"/>
      <c r="B100" s="806"/>
      <c r="C100" s="806"/>
      <c r="D100" s="806"/>
      <c r="E100" s="806"/>
      <c r="F100" s="806"/>
      <c r="G100" s="807"/>
      <c r="H100" s="807"/>
      <c r="I100" s="807"/>
      <c r="J100" s="807"/>
      <c r="K100" s="807"/>
      <c r="L100" s="808"/>
      <c r="M100" s="751" t="s">
        <v>397</v>
      </c>
      <c r="N100" s="810"/>
      <c r="O100" s="753" t="str">
        <f>IFERROR(VLOOKUP(K98,'【参考】数式用'!$A$5:$J$37,MATCH(N100,'【参考】数式用'!$B$4:$J$4,0)+1,0),"")</f>
        <v/>
      </c>
      <c r="P100" s="752"/>
      <c r="Q100" s="753" t="str">
        <f>IFERROR(VLOOKUP(K98,'【参考】数式用'!$A$5:$J$37,MATCH(P100,'【参考】数式用'!$B$4:$J$4,0)+1,0),"")</f>
        <v/>
      </c>
      <c r="R100" s="754" t="s">
        <v>107</v>
      </c>
      <c r="S100" s="755">
        <v>6.0</v>
      </c>
      <c r="T100" s="756" t="s">
        <v>108</v>
      </c>
      <c r="U100" s="757">
        <v>4.0</v>
      </c>
      <c r="V100" s="756" t="s">
        <v>392</v>
      </c>
      <c r="W100" s="755">
        <v>6.0</v>
      </c>
      <c r="X100" s="756" t="s">
        <v>108</v>
      </c>
      <c r="Y100" s="757">
        <v>5.0</v>
      </c>
      <c r="Z100" s="756" t="s">
        <v>109</v>
      </c>
      <c r="AA100" s="758" t="s">
        <v>120</v>
      </c>
      <c r="AB100" s="759">
        <f t="shared" si="2"/>
        <v>2</v>
      </c>
      <c r="AC100" s="756" t="s">
        <v>393</v>
      </c>
      <c r="AD100" s="760">
        <f>IFERROR(ROUNDDOWN(ROUND(L98*Q100,0),0)*AB100,"")</f>
        <v>0</v>
      </c>
      <c r="AE100" s="761">
        <f>IFERROR(ROUNDDOWN(ROUND(L98*(Q100-O100),0),0)*AB100,"")</f>
        <v>0</v>
      </c>
      <c r="AF100" s="762">
        <f>IF(AND(N100="ベア加算なし",P100="ベア加算"),AD100,0)</f>
        <v>0</v>
      </c>
      <c r="AG100" s="763"/>
      <c r="AH100" s="764"/>
      <c r="AI100" s="765"/>
      <c r="AJ100" s="766"/>
      <c r="AK100" s="767"/>
      <c r="AL100" s="768"/>
      <c r="AM100" s="769" t="str">
        <f>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N100" s="3"/>
      <c r="AO100" s="770" t="str">
        <f>IF(K98&lt;&gt;"","P列・R列に色付け","")</f>
        <v/>
      </c>
      <c r="AP100" s="771"/>
      <c r="AQ100" s="771"/>
      <c r="AR100" s="10"/>
      <c r="AS100" s="10"/>
      <c r="AT100" s="10"/>
      <c r="AU100" s="10"/>
      <c r="AV100" s="10"/>
      <c r="AW100" s="772"/>
      <c r="AX100" s="689" t="str">
        <f>G98</f>
        <v/>
      </c>
    </row>
    <row r="101" ht="31.5" customHeight="1">
      <c r="A101" s="773">
        <v>30.0</v>
      </c>
      <c r="B101" s="803" t="str">
        <f>IF('基本情報入力シート'!C83="","",'基本情報入力シート'!C83)</f>
        <v/>
      </c>
      <c r="C101" s="803"/>
      <c r="D101" s="803"/>
      <c r="E101" s="803"/>
      <c r="F101" s="803"/>
      <c r="G101" s="804" t="str">
        <f>IF('基本情報入力シート'!M83="","",'基本情報入力シート'!M83)</f>
        <v/>
      </c>
      <c r="H101" s="804" t="str">
        <f>IF('基本情報入力シート'!R83="","",'基本情報入力シート'!R83)</f>
        <v/>
      </c>
      <c r="I101" s="804" t="str">
        <f>IF('基本情報入力シート'!W83="","",'基本情報入力シート'!W83)</f>
        <v/>
      </c>
      <c r="J101" s="804" t="str">
        <f>IF('基本情報入力シート'!X83="","",'基本情報入力シート'!X83)</f>
        <v/>
      </c>
      <c r="K101" s="804" t="str">
        <f>IF('基本情報入力シート'!Y83="","",'基本情報入力シート'!Y83)</f>
        <v/>
      </c>
      <c r="L101" s="805" t="str">
        <f>IF('基本情報入力シート'!AB83="","",'基本情報入力シート'!AB83)</f>
        <v/>
      </c>
      <c r="M101" s="700" t="s">
        <v>390</v>
      </c>
      <c r="N101" s="701"/>
      <c r="O101" s="702" t="str">
        <f>IFERROR(VLOOKUP(K101,'【参考】数式用'!$A$5:$J$37,MATCH(N101,'【参考】数式用'!$B$4:$J$4,0)+1,0),"")</f>
        <v/>
      </c>
      <c r="P101" s="701"/>
      <c r="Q101" s="702" t="str">
        <f>IFERROR(VLOOKUP(K101,'【参考】数式用'!$A$5:$J$37,MATCH(P101,'【参考】数式用'!$B$4:$J$4,0)+1,0),"")</f>
        <v/>
      </c>
      <c r="R101" s="703" t="s">
        <v>107</v>
      </c>
      <c r="S101" s="704">
        <v>6.0</v>
      </c>
      <c r="T101" s="190" t="s">
        <v>108</v>
      </c>
      <c r="U101" s="705">
        <v>4.0</v>
      </c>
      <c r="V101" s="190" t="s">
        <v>392</v>
      </c>
      <c r="W101" s="704">
        <v>6.0</v>
      </c>
      <c r="X101" s="190" t="s">
        <v>108</v>
      </c>
      <c r="Y101" s="705">
        <v>5.0</v>
      </c>
      <c r="Z101" s="190" t="s">
        <v>109</v>
      </c>
      <c r="AA101" s="706" t="s">
        <v>120</v>
      </c>
      <c r="AB101" s="707">
        <f t="shared" si="2"/>
        <v>2</v>
      </c>
      <c r="AC101" s="190" t="s">
        <v>393</v>
      </c>
      <c r="AD101" s="708">
        <f>IFERROR(ROUNDDOWN(ROUND(L101*Q101,0),0)*AB101,"")</f>
        <v>0</v>
      </c>
      <c r="AE101" s="709">
        <f>IFERROR(ROUNDDOWN(ROUND(L101*(Q101-O101),0),0)*AB101,"")</f>
        <v>0</v>
      </c>
      <c r="AF101" s="710"/>
      <c r="AG101" s="782"/>
      <c r="AH101" s="712"/>
      <c r="AI101" s="794"/>
      <c r="AJ101" s="714"/>
      <c r="AK101" s="280"/>
      <c r="AL101" s="715"/>
      <c r="AM101" s="716" t="str">
        <f>IF(AO101="","",IF(Q101&lt;O101,"！加算の要件上は問題ありませんが、令和６年３月と比較して４・５月に加算率が下がる計画になっています。",""))</f>
        <v/>
      </c>
      <c r="AN101" s="3"/>
      <c r="AO101" s="717" t="str">
        <f>IF(K101&lt;&gt;"","P列・R列に色付け","")</f>
        <v/>
      </c>
      <c r="AP101" s="718" t="str">
        <f>IFERROR(VLOOKUP(K101,'【参考】数式用'!$AH$2:$AI$34,2,FALSE),"")</f>
        <v/>
      </c>
      <c r="AQ101" s="720" t="str">
        <f>P101&amp;P102&amp;P103</f>
        <v/>
      </c>
      <c r="AR101" s="718" t="str">
        <f>IF(AF103&lt;&gt;0,IF(AG103="○","入力済","未入力"),"")</f>
        <v/>
      </c>
      <c r="AS101" s="719" t="str">
        <f>IF(OR(P101="処遇加算Ⅰ",P101="処遇加算Ⅱ"),IF(OR(AH101="○",AH101="令和６年度中に満たす"),"入力済","未入力"),"")</f>
        <v/>
      </c>
      <c r="AT101" s="720" t="str">
        <f>IF(P101="処遇加算Ⅲ",IF(AI101="○","入力済","未入力"),"")</f>
        <v/>
      </c>
      <c r="AU101" s="718" t="str">
        <f>IF(P101="処遇加算Ⅰ",IF(OR(AJ101="○",AJ101="令和６年度中に満たす"),"入力済","未入力"),"")</f>
        <v/>
      </c>
      <c r="AV101" s="718" t="str">
        <f>IF(OR(P102="特定加算Ⅰ",P102="特定加算Ⅱ"),1,"")</f>
        <v/>
      </c>
      <c r="AW101" s="689" t="str">
        <f>IF(P102="特定加算Ⅰ",IF(AL102="","未入力","入力済"),"")</f>
        <v/>
      </c>
      <c r="AX101" s="689" t="str">
        <f>G101</f>
        <v/>
      </c>
    </row>
    <row r="102" ht="31.5" customHeight="1">
      <c r="A102" s="787"/>
      <c r="B102" s="795"/>
      <c r="C102" s="795"/>
      <c r="D102" s="795"/>
      <c r="E102" s="795"/>
      <c r="F102" s="795"/>
      <c r="G102" s="796"/>
      <c r="H102" s="796"/>
      <c r="I102" s="796"/>
      <c r="J102" s="796"/>
      <c r="K102" s="796"/>
      <c r="L102" s="797"/>
      <c r="M102" s="727" t="s">
        <v>395</v>
      </c>
      <c r="N102" s="728"/>
      <c r="O102" s="729" t="str">
        <f>IFERROR(VLOOKUP(K101,'【参考】数式用'!$A$5:$J$37,MATCH(N102,'【参考】数式用'!$B$4:$J$4,0)+1,0),"")</f>
        <v/>
      </c>
      <c r="P102" s="728"/>
      <c r="Q102" s="729" t="str">
        <f>IFERROR(VLOOKUP(K101,'【参考】数式用'!$A$5:$J$37,MATCH(P102,'【参考】数式用'!$B$4:$J$4,0)+1,0),"")</f>
        <v/>
      </c>
      <c r="R102" s="118" t="s">
        <v>107</v>
      </c>
      <c r="S102" s="730">
        <v>6.0</v>
      </c>
      <c r="T102" s="119" t="s">
        <v>108</v>
      </c>
      <c r="U102" s="731">
        <v>4.0</v>
      </c>
      <c r="V102" s="119" t="s">
        <v>392</v>
      </c>
      <c r="W102" s="730">
        <v>6.0</v>
      </c>
      <c r="X102" s="119" t="s">
        <v>108</v>
      </c>
      <c r="Y102" s="731">
        <v>5.0</v>
      </c>
      <c r="Z102" s="119" t="s">
        <v>109</v>
      </c>
      <c r="AA102" s="732" t="s">
        <v>120</v>
      </c>
      <c r="AB102" s="733">
        <f t="shared" si="2"/>
        <v>2</v>
      </c>
      <c r="AC102" s="119" t="s">
        <v>393</v>
      </c>
      <c r="AD102" s="734">
        <f>IFERROR(ROUNDDOWN(ROUND(L101*Q102,0),0)*AB102,"")</f>
        <v>0</v>
      </c>
      <c r="AE102" s="735">
        <f>IFERROR(ROUNDDOWN(ROUND(L101*(Q102-O102),0),0)*AB102,"")</f>
        <v>0</v>
      </c>
      <c r="AF102" s="736"/>
      <c r="AG102" s="737"/>
      <c r="AH102" s="738"/>
      <c r="AI102" s="739"/>
      <c r="AJ102" s="740"/>
      <c r="AK102" s="741"/>
      <c r="AL102" s="742"/>
      <c r="AM102" s="743" t="str">
        <f>IF(AO101="","",IF(OR(Y101=4,Y102=4,Y103=4),"！加算の要件上は問題ありませんが、算定期間の終わりが令和６年５月になっていません。区分変更の場合は、「基本情報入力シート」で同じ事業所を２行に分けて記入してください。",""))</f>
        <v/>
      </c>
      <c r="AN102" s="744"/>
      <c r="AO102" s="717" t="str">
        <f>IF(K101&lt;&gt;"","P列・R列に色付け","")</f>
        <v/>
      </c>
      <c r="AP102" s="10"/>
      <c r="AQ102" s="10"/>
      <c r="AR102" s="10"/>
      <c r="AS102" s="10"/>
      <c r="AT102" s="10"/>
      <c r="AU102" s="10"/>
      <c r="AV102" s="10"/>
      <c r="AW102" s="10"/>
      <c r="AX102" s="689" t="str">
        <f>G101</f>
        <v/>
      </c>
    </row>
    <row r="103" ht="31.5" customHeight="1">
      <c r="A103" s="788"/>
      <c r="B103" s="806"/>
      <c r="C103" s="806"/>
      <c r="D103" s="806"/>
      <c r="E103" s="806"/>
      <c r="F103" s="806"/>
      <c r="G103" s="807"/>
      <c r="H103" s="807"/>
      <c r="I103" s="807"/>
      <c r="J103" s="807"/>
      <c r="K103" s="807"/>
      <c r="L103" s="808"/>
      <c r="M103" s="751" t="s">
        <v>397</v>
      </c>
      <c r="N103" s="810"/>
      <c r="O103" s="753" t="str">
        <f>IFERROR(VLOOKUP(K101,'【参考】数式用'!$A$5:$J$37,MATCH(N103,'【参考】数式用'!$B$4:$J$4,0)+1,0),"")</f>
        <v/>
      </c>
      <c r="P103" s="752"/>
      <c r="Q103" s="753" t="str">
        <f>IFERROR(VLOOKUP(K101,'【参考】数式用'!$A$5:$J$37,MATCH(P103,'【参考】数式用'!$B$4:$J$4,0)+1,0),"")</f>
        <v/>
      </c>
      <c r="R103" s="754" t="s">
        <v>107</v>
      </c>
      <c r="S103" s="755">
        <v>6.0</v>
      </c>
      <c r="T103" s="756" t="s">
        <v>108</v>
      </c>
      <c r="U103" s="757">
        <v>4.0</v>
      </c>
      <c r="V103" s="756" t="s">
        <v>392</v>
      </c>
      <c r="W103" s="755">
        <v>6.0</v>
      </c>
      <c r="X103" s="756" t="s">
        <v>108</v>
      </c>
      <c r="Y103" s="757">
        <v>5.0</v>
      </c>
      <c r="Z103" s="756" t="s">
        <v>109</v>
      </c>
      <c r="AA103" s="758" t="s">
        <v>120</v>
      </c>
      <c r="AB103" s="759">
        <f t="shared" si="2"/>
        <v>2</v>
      </c>
      <c r="AC103" s="756" t="s">
        <v>393</v>
      </c>
      <c r="AD103" s="760">
        <f>IFERROR(ROUNDDOWN(ROUND(L101*Q103,0),0)*AB103,"")</f>
        <v>0</v>
      </c>
      <c r="AE103" s="761">
        <f>IFERROR(ROUNDDOWN(ROUND(L101*(Q103-O103),0),0)*AB103,"")</f>
        <v>0</v>
      </c>
      <c r="AF103" s="762">
        <f>IF(AND(N103="ベア加算なし",P103="ベア加算"),AD103,0)</f>
        <v>0</v>
      </c>
      <c r="AG103" s="763"/>
      <c r="AH103" s="764"/>
      <c r="AI103" s="765"/>
      <c r="AJ103" s="766"/>
      <c r="AK103" s="767"/>
      <c r="AL103" s="768"/>
      <c r="AM103" s="769" t="str">
        <f>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N103" s="3"/>
      <c r="AO103" s="770" t="str">
        <f>IF(K101&lt;&gt;"","P列・R列に色付け","")</f>
        <v/>
      </c>
      <c r="AP103" s="771"/>
      <c r="AQ103" s="771"/>
      <c r="AR103" s="10"/>
      <c r="AS103" s="10"/>
      <c r="AT103" s="10"/>
      <c r="AU103" s="10"/>
      <c r="AV103" s="10"/>
      <c r="AW103" s="772"/>
      <c r="AX103" s="689" t="str">
        <f>G101</f>
        <v/>
      </c>
    </row>
    <row r="104" ht="31.5" customHeight="1">
      <c r="A104" s="773">
        <v>31.0</v>
      </c>
      <c r="B104" s="803" t="str">
        <f>IF('基本情報入力シート'!C84="","",'基本情報入力シート'!C84)</f>
        <v/>
      </c>
      <c r="C104" s="803"/>
      <c r="D104" s="803"/>
      <c r="E104" s="803"/>
      <c r="F104" s="803"/>
      <c r="G104" s="804" t="str">
        <f>IF('基本情報入力シート'!M84="","",'基本情報入力シート'!M84)</f>
        <v/>
      </c>
      <c r="H104" s="804" t="str">
        <f>IF('基本情報入力シート'!R84="","",'基本情報入力シート'!R84)</f>
        <v/>
      </c>
      <c r="I104" s="804" t="str">
        <f>IF('基本情報入力シート'!W84="","",'基本情報入力シート'!W84)</f>
        <v/>
      </c>
      <c r="J104" s="804" t="str">
        <f>IF('基本情報入力シート'!X84="","",'基本情報入力シート'!X84)</f>
        <v/>
      </c>
      <c r="K104" s="804" t="str">
        <f>IF('基本情報入力シート'!Y84="","",'基本情報入力シート'!Y84)</f>
        <v/>
      </c>
      <c r="L104" s="805" t="str">
        <f>IF('基本情報入力シート'!AB84="","",'基本情報入力シート'!AB84)</f>
        <v/>
      </c>
      <c r="M104" s="700" t="s">
        <v>390</v>
      </c>
      <c r="N104" s="701"/>
      <c r="O104" s="702" t="str">
        <f>IFERROR(VLOOKUP(K104,'【参考】数式用'!$A$5:$J$37,MATCH(N104,'【参考】数式用'!$B$4:$J$4,0)+1,0),"")</f>
        <v/>
      </c>
      <c r="P104" s="701"/>
      <c r="Q104" s="702" t="str">
        <f>IFERROR(VLOOKUP(K104,'【参考】数式用'!$A$5:$J$37,MATCH(P104,'【参考】数式用'!$B$4:$J$4,0)+1,0),"")</f>
        <v/>
      </c>
      <c r="R104" s="703" t="s">
        <v>107</v>
      </c>
      <c r="S104" s="704">
        <v>6.0</v>
      </c>
      <c r="T104" s="190" t="s">
        <v>108</v>
      </c>
      <c r="U104" s="705">
        <v>4.0</v>
      </c>
      <c r="V104" s="190" t="s">
        <v>392</v>
      </c>
      <c r="W104" s="704">
        <v>6.0</v>
      </c>
      <c r="X104" s="190" t="s">
        <v>108</v>
      </c>
      <c r="Y104" s="705">
        <v>5.0</v>
      </c>
      <c r="Z104" s="190" t="s">
        <v>109</v>
      </c>
      <c r="AA104" s="706" t="s">
        <v>120</v>
      </c>
      <c r="AB104" s="707">
        <f t="shared" si="2"/>
        <v>2</v>
      </c>
      <c r="AC104" s="190" t="s">
        <v>393</v>
      </c>
      <c r="AD104" s="708">
        <f>IFERROR(ROUNDDOWN(ROUND(L104*Q104,0),0)*AB104,"")</f>
        <v>0</v>
      </c>
      <c r="AE104" s="709">
        <f>IFERROR(ROUNDDOWN(ROUND(L104*(Q104-O104),0),0)*AB104,"")</f>
        <v>0</v>
      </c>
      <c r="AF104" s="710"/>
      <c r="AG104" s="782"/>
      <c r="AH104" s="712"/>
      <c r="AI104" s="794"/>
      <c r="AJ104" s="714"/>
      <c r="AK104" s="280"/>
      <c r="AL104" s="715"/>
      <c r="AM104" s="716" t="str">
        <f>IF(AO104="","",IF(Q104&lt;O104,"！加算の要件上は問題ありませんが、令和６年３月と比較して４・５月に加算率が下がる計画になっています。",""))</f>
        <v/>
      </c>
      <c r="AN104" s="3"/>
      <c r="AO104" s="717" t="str">
        <f>IF(K104&lt;&gt;"","P列・R列に色付け","")</f>
        <v/>
      </c>
      <c r="AP104" s="718" t="str">
        <f>IFERROR(VLOOKUP(K104,'【参考】数式用'!$AH$2:$AI$34,2,FALSE),"")</f>
        <v/>
      </c>
      <c r="AQ104" s="720" t="str">
        <f>P104&amp;P105&amp;P106</f>
        <v/>
      </c>
      <c r="AR104" s="718" t="str">
        <f>IF(AF106&lt;&gt;0,IF(AG106="○","入力済","未入力"),"")</f>
        <v/>
      </c>
      <c r="AS104" s="719" t="str">
        <f>IF(OR(P104="処遇加算Ⅰ",P104="処遇加算Ⅱ"),IF(OR(AH104="○",AH104="令和６年度中に満たす"),"入力済","未入力"),"")</f>
        <v/>
      </c>
      <c r="AT104" s="720" t="str">
        <f>IF(P104="処遇加算Ⅲ",IF(AI104="○","入力済","未入力"),"")</f>
        <v/>
      </c>
      <c r="AU104" s="718" t="str">
        <f>IF(P104="処遇加算Ⅰ",IF(OR(AJ104="○",AJ104="令和６年度中に満たす"),"入力済","未入力"),"")</f>
        <v/>
      </c>
      <c r="AV104" s="718" t="str">
        <f>IF(OR(P105="特定加算Ⅰ",P105="特定加算Ⅱ"),1,"")</f>
        <v/>
      </c>
      <c r="AW104" s="689" t="str">
        <f>IF(P105="特定加算Ⅰ",IF(AL105="","未入力","入力済"),"")</f>
        <v/>
      </c>
      <c r="AX104" s="689" t="str">
        <f>G104</f>
        <v/>
      </c>
    </row>
    <row r="105" ht="31.5" customHeight="1">
      <c r="A105" s="787"/>
      <c r="B105" s="795"/>
      <c r="C105" s="795"/>
      <c r="D105" s="795"/>
      <c r="E105" s="795"/>
      <c r="F105" s="795"/>
      <c r="G105" s="796"/>
      <c r="H105" s="796"/>
      <c r="I105" s="796"/>
      <c r="J105" s="796"/>
      <c r="K105" s="796"/>
      <c r="L105" s="797"/>
      <c r="M105" s="727" t="s">
        <v>395</v>
      </c>
      <c r="N105" s="728"/>
      <c r="O105" s="729" t="str">
        <f>IFERROR(VLOOKUP(K104,'【参考】数式用'!$A$5:$J$37,MATCH(N105,'【参考】数式用'!$B$4:$J$4,0)+1,0),"")</f>
        <v/>
      </c>
      <c r="P105" s="728"/>
      <c r="Q105" s="729" t="str">
        <f>IFERROR(VLOOKUP(K104,'【参考】数式用'!$A$5:$J$37,MATCH(P105,'【参考】数式用'!$B$4:$J$4,0)+1,0),"")</f>
        <v/>
      </c>
      <c r="R105" s="118" t="s">
        <v>107</v>
      </c>
      <c r="S105" s="730">
        <v>6.0</v>
      </c>
      <c r="T105" s="119" t="s">
        <v>108</v>
      </c>
      <c r="U105" s="731">
        <v>4.0</v>
      </c>
      <c r="V105" s="119" t="s">
        <v>392</v>
      </c>
      <c r="W105" s="730">
        <v>6.0</v>
      </c>
      <c r="X105" s="119" t="s">
        <v>108</v>
      </c>
      <c r="Y105" s="731">
        <v>5.0</v>
      </c>
      <c r="Z105" s="119" t="s">
        <v>109</v>
      </c>
      <c r="AA105" s="732" t="s">
        <v>120</v>
      </c>
      <c r="AB105" s="733">
        <f t="shared" si="2"/>
        <v>2</v>
      </c>
      <c r="AC105" s="119" t="s">
        <v>393</v>
      </c>
      <c r="AD105" s="734">
        <f>IFERROR(ROUNDDOWN(ROUND(L104*Q105,0),0)*AB105,"")</f>
        <v>0</v>
      </c>
      <c r="AE105" s="735">
        <f>IFERROR(ROUNDDOWN(ROUND(L104*(Q105-O105),0),0)*AB105,"")</f>
        <v>0</v>
      </c>
      <c r="AF105" s="736"/>
      <c r="AG105" s="737"/>
      <c r="AH105" s="738"/>
      <c r="AI105" s="739"/>
      <c r="AJ105" s="740"/>
      <c r="AK105" s="741"/>
      <c r="AL105" s="742"/>
      <c r="AM105" s="743" t="str">
        <f>IF(AO104="","",IF(OR(Y104=4,Y105=4,Y106=4),"！加算の要件上は問題ありませんが、算定期間の終わりが令和６年５月になっていません。区分変更の場合は、「基本情報入力シート」で同じ事業所を２行に分けて記入してください。",""))</f>
        <v/>
      </c>
      <c r="AN105" s="744"/>
      <c r="AO105" s="717" t="str">
        <f>IF(K104&lt;&gt;"","P列・R列に色付け","")</f>
        <v/>
      </c>
      <c r="AP105" s="10"/>
      <c r="AQ105" s="10"/>
      <c r="AR105" s="10"/>
      <c r="AS105" s="10"/>
      <c r="AT105" s="10"/>
      <c r="AU105" s="10"/>
      <c r="AV105" s="10"/>
      <c r="AW105" s="10"/>
      <c r="AX105" s="689" t="str">
        <f>G104</f>
        <v/>
      </c>
    </row>
    <row r="106" ht="31.5" customHeight="1">
      <c r="A106" s="788"/>
      <c r="B106" s="806"/>
      <c r="C106" s="806"/>
      <c r="D106" s="806"/>
      <c r="E106" s="806"/>
      <c r="F106" s="806"/>
      <c r="G106" s="807"/>
      <c r="H106" s="807"/>
      <c r="I106" s="807"/>
      <c r="J106" s="807"/>
      <c r="K106" s="807"/>
      <c r="L106" s="808"/>
      <c r="M106" s="751" t="s">
        <v>397</v>
      </c>
      <c r="N106" s="810"/>
      <c r="O106" s="753" t="str">
        <f>IFERROR(VLOOKUP(K104,'【参考】数式用'!$A$5:$J$37,MATCH(N106,'【参考】数式用'!$B$4:$J$4,0)+1,0),"")</f>
        <v/>
      </c>
      <c r="P106" s="752"/>
      <c r="Q106" s="753" t="str">
        <f>IFERROR(VLOOKUP(K104,'【参考】数式用'!$A$5:$J$37,MATCH(P106,'【参考】数式用'!$B$4:$J$4,0)+1,0),"")</f>
        <v/>
      </c>
      <c r="R106" s="754" t="s">
        <v>107</v>
      </c>
      <c r="S106" s="755">
        <v>6.0</v>
      </c>
      <c r="T106" s="756" t="s">
        <v>108</v>
      </c>
      <c r="U106" s="757">
        <v>4.0</v>
      </c>
      <c r="V106" s="756" t="s">
        <v>392</v>
      </c>
      <c r="W106" s="755">
        <v>6.0</v>
      </c>
      <c r="X106" s="756" t="s">
        <v>108</v>
      </c>
      <c r="Y106" s="757">
        <v>5.0</v>
      </c>
      <c r="Z106" s="756" t="s">
        <v>109</v>
      </c>
      <c r="AA106" s="758" t="s">
        <v>120</v>
      </c>
      <c r="AB106" s="759">
        <f t="shared" si="2"/>
        <v>2</v>
      </c>
      <c r="AC106" s="756" t="s">
        <v>393</v>
      </c>
      <c r="AD106" s="760">
        <f>IFERROR(ROUNDDOWN(ROUND(L104*Q106,0),0)*AB106,"")</f>
        <v>0</v>
      </c>
      <c r="AE106" s="761">
        <f>IFERROR(ROUNDDOWN(ROUND(L104*(Q106-O106),0),0)*AB106,"")</f>
        <v>0</v>
      </c>
      <c r="AF106" s="762">
        <f>IF(AND(N106="ベア加算なし",P106="ベア加算"),AD106,0)</f>
        <v>0</v>
      </c>
      <c r="AG106" s="763"/>
      <c r="AH106" s="764"/>
      <c r="AI106" s="765"/>
      <c r="AJ106" s="766"/>
      <c r="AK106" s="767"/>
      <c r="AL106" s="768"/>
      <c r="AM106" s="769" t="str">
        <f>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N106" s="3"/>
      <c r="AO106" s="770" t="str">
        <f>IF(K104&lt;&gt;"","P列・R列に色付け","")</f>
        <v/>
      </c>
      <c r="AP106" s="771"/>
      <c r="AQ106" s="771"/>
      <c r="AR106" s="10"/>
      <c r="AS106" s="10"/>
      <c r="AT106" s="10"/>
      <c r="AU106" s="10"/>
      <c r="AV106" s="10"/>
      <c r="AW106" s="772"/>
      <c r="AX106" s="689" t="str">
        <f>G104</f>
        <v/>
      </c>
    </row>
    <row r="107" ht="31.5" customHeight="1">
      <c r="A107" s="773">
        <v>32.0</v>
      </c>
      <c r="B107" s="803" t="str">
        <f>IF('基本情報入力シート'!C85="","",'基本情報入力シート'!C85)</f>
        <v/>
      </c>
      <c r="C107" s="803"/>
      <c r="D107" s="803"/>
      <c r="E107" s="803"/>
      <c r="F107" s="803"/>
      <c r="G107" s="804" t="str">
        <f>IF('基本情報入力シート'!M85="","",'基本情報入力シート'!M85)</f>
        <v/>
      </c>
      <c r="H107" s="804" t="str">
        <f>IF('基本情報入力シート'!R85="","",'基本情報入力シート'!R85)</f>
        <v/>
      </c>
      <c r="I107" s="804" t="str">
        <f>IF('基本情報入力シート'!W85="","",'基本情報入力シート'!W85)</f>
        <v/>
      </c>
      <c r="J107" s="804" t="str">
        <f>IF('基本情報入力シート'!X85="","",'基本情報入力シート'!X85)</f>
        <v/>
      </c>
      <c r="K107" s="804" t="str">
        <f>IF('基本情報入力シート'!Y85="","",'基本情報入力シート'!Y85)</f>
        <v/>
      </c>
      <c r="L107" s="805" t="str">
        <f>IF('基本情報入力シート'!AB85="","",'基本情報入力シート'!AB85)</f>
        <v/>
      </c>
      <c r="M107" s="700" t="s">
        <v>390</v>
      </c>
      <c r="N107" s="701"/>
      <c r="O107" s="702" t="str">
        <f>IFERROR(VLOOKUP(K107,'【参考】数式用'!$A$5:$J$37,MATCH(N107,'【参考】数式用'!$B$4:$J$4,0)+1,0),"")</f>
        <v/>
      </c>
      <c r="P107" s="701"/>
      <c r="Q107" s="702" t="str">
        <f>IFERROR(VLOOKUP(K107,'【参考】数式用'!$A$5:$J$37,MATCH(P107,'【参考】数式用'!$B$4:$J$4,0)+1,0),"")</f>
        <v/>
      </c>
      <c r="R107" s="703" t="s">
        <v>107</v>
      </c>
      <c r="S107" s="704">
        <v>6.0</v>
      </c>
      <c r="T107" s="190" t="s">
        <v>108</v>
      </c>
      <c r="U107" s="705">
        <v>4.0</v>
      </c>
      <c r="V107" s="190" t="s">
        <v>392</v>
      </c>
      <c r="W107" s="704">
        <v>6.0</v>
      </c>
      <c r="X107" s="190" t="s">
        <v>108</v>
      </c>
      <c r="Y107" s="705">
        <v>5.0</v>
      </c>
      <c r="Z107" s="190" t="s">
        <v>109</v>
      </c>
      <c r="AA107" s="706" t="s">
        <v>120</v>
      </c>
      <c r="AB107" s="707">
        <f t="shared" si="2"/>
        <v>2</v>
      </c>
      <c r="AC107" s="190" t="s">
        <v>393</v>
      </c>
      <c r="AD107" s="708">
        <f>IFERROR(ROUNDDOWN(ROUND(L107*Q107,0),0)*AB107,"")</f>
        <v>0</v>
      </c>
      <c r="AE107" s="709">
        <f>IFERROR(ROUNDDOWN(ROUND(L107*(Q107-O107),0),0)*AB107,"")</f>
        <v>0</v>
      </c>
      <c r="AF107" s="710"/>
      <c r="AG107" s="782"/>
      <c r="AH107" s="712"/>
      <c r="AI107" s="794"/>
      <c r="AJ107" s="714"/>
      <c r="AK107" s="280"/>
      <c r="AL107" s="715"/>
      <c r="AM107" s="716" t="str">
        <f>IF(AO107="","",IF(Q107&lt;O107,"！加算の要件上は問題ありませんが、令和６年３月と比較して４・５月に加算率が下がる計画になっています。",""))</f>
        <v/>
      </c>
      <c r="AN107" s="3"/>
      <c r="AO107" s="717" t="str">
        <f>IF(K107&lt;&gt;"","P列・R列に色付け","")</f>
        <v/>
      </c>
      <c r="AP107" s="718" t="str">
        <f>IFERROR(VLOOKUP(K107,'【参考】数式用'!$AH$2:$AI$34,2,FALSE),"")</f>
        <v/>
      </c>
      <c r="AQ107" s="720" t="str">
        <f>P107&amp;P108&amp;P109</f>
        <v/>
      </c>
      <c r="AR107" s="718" t="str">
        <f>IF(AF109&lt;&gt;0,IF(AG109="○","入力済","未入力"),"")</f>
        <v/>
      </c>
      <c r="AS107" s="719" t="str">
        <f>IF(OR(P107="処遇加算Ⅰ",P107="処遇加算Ⅱ"),IF(OR(AH107="○",AH107="令和６年度中に満たす"),"入力済","未入力"),"")</f>
        <v/>
      </c>
      <c r="AT107" s="720" t="str">
        <f>IF(P107="処遇加算Ⅲ",IF(AI107="○","入力済","未入力"),"")</f>
        <v/>
      </c>
      <c r="AU107" s="718" t="str">
        <f>IF(P107="処遇加算Ⅰ",IF(OR(AJ107="○",AJ107="令和６年度中に満たす"),"入力済","未入力"),"")</f>
        <v/>
      </c>
      <c r="AV107" s="718" t="str">
        <f>IF(OR(P108="特定加算Ⅰ",P108="特定加算Ⅱ"),1,"")</f>
        <v/>
      </c>
      <c r="AW107" s="689" t="str">
        <f>IF(P108="特定加算Ⅰ",IF(AL108="","未入力","入力済"),"")</f>
        <v/>
      </c>
      <c r="AX107" s="689" t="str">
        <f>G107</f>
        <v/>
      </c>
    </row>
    <row r="108" ht="31.5" customHeight="1">
      <c r="A108" s="787"/>
      <c r="B108" s="795"/>
      <c r="C108" s="795"/>
      <c r="D108" s="795"/>
      <c r="E108" s="795"/>
      <c r="F108" s="795"/>
      <c r="G108" s="796"/>
      <c r="H108" s="796"/>
      <c r="I108" s="796"/>
      <c r="J108" s="796"/>
      <c r="K108" s="796"/>
      <c r="L108" s="797"/>
      <c r="M108" s="727" t="s">
        <v>395</v>
      </c>
      <c r="N108" s="728"/>
      <c r="O108" s="729" t="str">
        <f>IFERROR(VLOOKUP(K107,'【参考】数式用'!$A$5:$J$37,MATCH(N108,'【参考】数式用'!$B$4:$J$4,0)+1,0),"")</f>
        <v/>
      </c>
      <c r="P108" s="728"/>
      <c r="Q108" s="729" t="str">
        <f>IFERROR(VLOOKUP(K107,'【参考】数式用'!$A$5:$J$37,MATCH(P108,'【参考】数式用'!$B$4:$J$4,0)+1,0),"")</f>
        <v/>
      </c>
      <c r="R108" s="118" t="s">
        <v>107</v>
      </c>
      <c r="S108" s="730">
        <v>6.0</v>
      </c>
      <c r="T108" s="119" t="s">
        <v>108</v>
      </c>
      <c r="U108" s="731">
        <v>4.0</v>
      </c>
      <c r="V108" s="119" t="s">
        <v>392</v>
      </c>
      <c r="W108" s="730">
        <v>6.0</v>
      </c>
      <c r="X108" s="119" t="s">
        <v>108</v>
      </c>
      <c r="Y108" s="731">
        <v>5.0</v>
      </c>
      <c r="Z108" s="119" t="s">
        <v>109</v>
      </c>
      <c r="AA108" s="732" t="s">
        <v>120</v>
      </c>
      <c r="AB108" s="733">
        <f t="shared" si="2"/>
        <v>2</v>
      </c>
      <c r="AC108" s="119" t="s">
        <v>393</v>
      </c>
      <c r="AD108" s="734">
        <f>IFERROR(ROUNDDOWN(ROUND(L107*Q108,0),0)*AB108,"")</f>
        <v>0</v>
      </c>
      <c r="AE108" s="735">
        <f>IFERROR(ROUNDDOWN(ROUND(L107*(Q108-O108),0),0)*AB108,"")</f>
        <v>0</v>
      </c>
      <c r="AF108" s="736"/>
      <c r="AG108" s="737"/>
      <c r="AH108" s="738"/>
      <c r="AI108" s="739"/>
      <c r="AJ108" s="740"/>
      <c r="AK108" s="741"/>
      <c r="AL108" s="742"/>
      <c r="AM108" s="743" t="str">
        <f>IF(AO107="","",IF(OR(Y107=4,Y108=4,Y109=4),"！加算の要件上は問題ありませんが、算定期間の終わりが令和６年５月になっていません。区分変更の場合は、「基本情報入力シート」で同じ事業所を２行に分けて記入してください。",""))</f>
        <v/>
      </c>
      <c r="AN108" s="744"/>
      <c r="AO108" s="717" t="str">
        <f>IF(K107&lt;&gt;"","P列・R列に色付け","")</f>
        <v/>
      </c>
      <c r="AP108" s="10"/>
      <c r="AQ108" s="10"/>
      <c r="AR108" s="10"/>
      <c r="AS108" s="10"/>
      <c r="AT108" s="10"/>
      <c r="AU108" s="10"/>
      <c r="AV108" s="10"/>
      <c r="AW108" s="10"/>
      <c r="AX108" s="689" t="str">
        <f>G107</f>
        <v/>
      </c>
    </row>
    <row r="109" ht="31.5" customHeight="1">
      <c r="A109" s="788"/>
      <c r="B109" s="806"/>
      <c r="C109" s="806"/>
      <c r="D109" s="806"/>
      <c r="E109" s="806"/>
      <c r="F109" s="806"/>
      <c r="G109" s="807"/>
      <c r="H109" s="807"/>
      <c r="I109" s="807"/>
      <c r="J109" s="807"/>
      <c r="K109" s="807"/>
      <c r="L109" s="808"/>
      <c r="M109" s="751" t="s">
        <v>397</v>
      </c>
      <c r="N109" s="810"/>
      <c r="O109" s="753" t="str">
        <f>IFERROR(VLOOKUP(K107,'【参考】数式用'!$A$5:$J$37,MATCH(N109,'【参考】数式用'!$B$4:$J$4,0)+1,0),"")</f>
        <v/>
      </c>
      <c r="P109" s="752"/>
      <c r="Q109" s="753" t="str">
        <f>IFERROR(VLOOKUP(K107,'【参考】数式用'!$A$5:$J$37,MATCH(P109,'【参考】数式用'!$B$4:$J$4,0)+1,0),"")</f>
        <v/>
      </c>
      <c r="R109" s="754" t="s">
        <v>107</v>
      </c>
      <c r="S109" s="755">
        <v>6.0</v>
      </c>
      <c r="T109" s="756" t="s">
        <v>108</v>
      </c>
      <c r="U109" s="757">
        <v>4.0</v>
      </c>
      <c r="V109" s="756" t="s">
        <v>392</v>
      </c>
      <c r="W109" s="755">
        <v>6.0</v>
      </c>
      <c r="X109" s="756" t="s">
        <v>108</v>
      </c>
      <c r="Y109" s="757">
        <v>5.0</v>
      </c>
      <c r="Z109" s="756" t="s">
        <v>109</v>
      </c>
      <c r="AA109" s="758" t="s">
        <v>120</v>
      </c>
      <c r="AB109" s="759">
        <f t="shared" si="2"/>
        <v>2</v>
      </c>
      <c r="AC109" s="756" t="s">
        <v>393</v>
      </c>
      <c r="AD109" s="760">
        <f>IFERROR(ROUNDDOWN(ROUND(L107*Q109,0),0)*AB109,"")</f>
        <v>0</v>
      </c>
      <c r="AE109" s="761">
        <f>IFERROR(ROUNDDOWN(ROUND(L107*(Q109-O109),0),0)*AB109,"")</f>
        <v>0</v>
      </c>
      <c r="AF109" s="762">
        <f>IF(AND(N109="ベア加算なし",P109="ベア加算"),AD109,0)</f>
        <v>0</v>
      </c>
      <c r="AG109" s="763"/>
      <c r="AH109" s="764"/>
      <c r="AI109" s="765"/>
      <c r="AJ109" s="766"/>
      <c r="AK109" s="767"/>
      <c r="AL109" s="768"/>
      <c r="AM109" s="769" t="str">
        <f>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N109" s="3"/>
      <c r="AO109" s="770" t="str">
        <f>IF(K107&lt;&gt;"","P列・R列に色付け","")</f>
        <v/>
      </c>
      <c r="AP109" s="771"/>
      <c r="AQ109" s="771"/>
      <c r="AR109" s="10"/>
      <c r="AS109" s="10"/>
      <c r="AT109" s="10"/>
      <c r="AU109" s="10"/>
      <c r="AV109" s="10"/>
      <c r="AW109" s="772"/>
      <c r="AX109" s="689" t="str">
        <f>G107</f>
        <v/>
      </c>
    </row>
    <row r="110" ht="31.5" customHeight="1">
      <c r="A110" s="773">
        <v>33.0</v>
      </c>
      <c r="B110" s="803" t="str">
        <f>IF('基本情報入力シート'!C86="","",'基本情報入力シート'!C86)</f>
        <v/>
      </c>
      <c r="C110" s="803"/>
      <c r="D110" s="803"/>
      <c r="E110" s="803"/>
      <c r="F110" s="803"/>
      <c r="G110" s="804" t="str">
        <f>IF('基本情報入力シート'!M86="","",'基本情報入力シート'!M86)</f>
        <v/>
      </c>
      <c r="H110" s="804" t="str">
        <f>IF('基本情報入力シート'!R86="","",'基本情報入力シート'!R86)</f>
        <v/>
      </c>
      <c r="I110" s="804" t="str">
        <f>IF('基本情報入力シート'!W86="","",'基本情報入力シート'!W86)</f>
        <v/>
      </c>
      <c r="J110" s="804" t="str">
        <f>IF('基本情報入力シート'!X86="","",'基本情報入力シート'!X86)</f>
        <v/>
      </c>
      <c r="K110" s="804" t="str">
        <f>IF('基本情報入力シート'!Y86="","",'基本情報入力シート'!Y86)</f>
        <v/>
      </c>
      <c r="L110" s="805" t="str">
        <f>IF('基本情報入力シート'!AB86="","",'基本情報入力シート'!AB86)</f>
        <v/>
      </c>
      <c r="M110" s="700" t="s">
        <v>390</v>
      </c>
      <c r="N110" s="701"/>
      <c r="O110" s="702" t="str">
        <f>IFERROR(VLOOKUP(K110,'【参考】数式用'!$A$5:$J$37,MATCH(N110,'【参考】数式用'!$B$4:$J$4,0)+1,0),"")</f>
        <v/>
      </c>
      <c r="P110" s="701"/>
      <c r="Q110" s="702" t="str">
        <f>IFERROR(VLOOKUP(K110,'【参考】数式用'!$A$5:$J$37,MATCH(P110,'【参考】数式用'!$B$4:$J$4,0)+1,0),"")</f>
        <v/>
      </c>
      <c r="R110" s="703" t="s">
        <v>107</v>
      </c>
      <c r="S110" s="704">
        <v>6.0</v>
      </c>
      <c r="T110" s="190" t="s">
        <v>108</v>
      </c>
      <c r="U110" s="705">
        <v>4.0</v>
      </c>
      <c r="V110" s="190" t="s">
        <v>392</v>
      </c>
      <c r="W110" s="704">
        <v>6.0</v>
      </c>
      <c r="X110" s="190" t="s">
        <v>108</v>
      </c>
      <c r="Y110" s="705">
        <v>5.0</v>
      </c>
      <c r="Z110" s="190" t="s">
        <v>109</v>
      </c>
      <c r="AA110" s="706" t="s">
        <v>120</v>
      </c>
      <c r="AB110" s="707">
        <f t="shared" si="2"/>
        <v>2</v>
      </c>
      <c r="AC110" s="190" t="s">
        <v>393</v>
      </c>
      <c r="AD110" s="708">
        <f>IFERROR(ROUNDDOWN(ROUND(L110*Q110,0),0)*AB110,"")</f>
        <v>0</v>
      </c>
      <c r="AE110" s="709">
        <f>IFERROR(ROUNDDOWN(ROUND(L110*(Q110-O110),0),0)*AB110,"")</f>
        <v>0</v>
      </c>
      <c r="AF110" s="710"/>
      <c r="AG110" s="782"/>
      <c r="AH110" s="712"/>
      <c r="AI110" s="794"/>
      <c r="AJ110" s="714"/>
      <c r="AK110" s="280"/>
      <c r="AL110" s="715"/>
      <c r="AM110" s="716" t="str">
        <f>IF(AO110="","",IF(Q110&lt;O110,"！加算の要件上は問題ありませんが、令和６年３月と比較して４・５月に加算率が下がる計画になっています。",""))</f>
        <v/>
      </c>
      <c r="AN110" s="3"/>
      <c r="AO110" s="717" t="str">
        <f>IF(K110&lt;&gt;"","P列・R列に色付け","")</f>
        <v/>
      </c>
      <c r="AP110" s="718" t="str">
        <f>IFERROR(VLOOKUP(K110,'【参考】数式用'!$AH$2:$AI$34,2,FALSE),"")</f>
        <v/>
      </c>
      <c r="AQ110" s="720" t="str">
        <f>P110&amp;P111&amp;P112</f>
        <v/>
      </c>
      <c r="AR110" s="718" t="str">
        <f>IF(AF112&lt;&gt;0,IF(AG112="○","入力済","未入力"),"")</f>
        <v/>
      </c>
      <c r="AS110" s="719" t="str">
        <f>IF(OR(P110="処遇加算Ⅰ",P110="処遇加算Ⅱ"),IF(OR(AH110="○",AH110="令和６年度中に満たす"),"入力済","未入力"),"")</f>
        <v/>
      </c>
      <c r="AT110" s="720" t="str">
        <f>IF(P110="処遇加算Ⅲ",IF(AI110="○","入力済","未入力"),"")</f>
        <v/>
      </c>
      <c r="AU110" s="718" t="str">
        <f>IF(P110="処遇加算Ⅰ",IF(OR(AJ110="○",AJ110="令和６年度中に満たす"),"入力済","未入力"),"")</f>
        <v/>
      </c>
      <c r="AV110" s="718" t="str">
        <f>IF(OR(P111="特定加算Ⅰ",P111="特定加算Ⅱ"),1,"")</f>
        <v/>
      </c>
      <c r="AW110" s="689" t="str">
        <f>IF(P111="特定加算Ⅰ",IF(AL111="","未入力","入力済"),"")</f>
        <v/>
      </c>
      <c r="AX110" s="689" t="str">
        <f>G110</f>
        <v/>
      </c>
    </row>
    <row r="111" ht="31.5" customHeight="1">
      <c r="A111" s="787"/>
      <c r="B111" s="795"/>
      <c r="C111" s="795"/>
      <c r="D111" s="795"/>
      <c r="E111" s="795"/>
      <c r="F111" s="795"/>
      <c r="G111" s="796"/>
      <c r="H111" s="796"/>
      <c r="I111" s="796"/>
      <c r="J111" s="796"/>
      <c r="K111" s="796"/>
      <c r="L111" s="797"/>
      <c r="M111" s="727" t="s">
        <v>395</v>
      </c>
      <c r="N111" s="728"/>
      <c r="O111" s="729" t="str">
        <f>IFERROR(VLOOKUP(K110,'【参考】数式用'!$A$5:$J$37,MATCH(N111,'【参考】数式用'!$B$4:$J$4,0)+1,0),"")</f>
        <v/>
      </c>
      <c r="P111" s="728"/>
      <c r="Q111" s="729" t="str">
        <f>IFERROR(VLOOKUP(K110,'【参考】数式用'!$A$5:$J$37,MATCH(P111,'【参考】数式用'!$B$4:$J$4,0)+1,0),"")</f>
        <v/>
      </c>
      <c r="R111" s="118" t="s">
        <v>107</v>
      </c>
      <c r="S111" s="730">
        <v>6.0</v>
      </c>
      <c r="T111" s="119" t="s">
        <v>108</v>
      </c>
      <c r="U111" s="731">
        <v>4.0</v>
      </c>
      <c r="V111" s="119" t="s">
        <v>392</v>
      </c>
      <c r="W111" s="730">
        <v>6.0</v>
      </c>
      <c r="X111" s="119" t="s">
        <v>108</v>
      </c>
      <c r="Y111" s="731">
        <v>5.0</v>
      </c>
      <c r="Z111" s="119" t="s">
        <v>109</v>
      </c>
      <c r="AA111" s="732" t="s">
        <v>120</v>
      </c>
      <c r="AB111" s="733">
        <f t="shared" si="2"/>
        <v>2</v>
      </c>
      <c r="AC111" s="119" t="s">
        <v>393</v>
      </c>
      <c r="AD111" s="734">
        <f>IFERROR(ROUNDDOWN(ROUND(L110*Q111,0),0)*AB111,"")</f>
        <v>0</v>
      </c>
      <c r="AE111" s="735">
        <f>IFERROR(ROUNDDOWN(ROUND(L110*(Q111-O111),0),0)*AB111,"")</f>
        <v>0</v>
      </c>
      <c r="AF111" s="736"/>
      <c r="AG111" s="737"/>
      <c r="AH111" s="738"/>
      <c r="AI111" s="739"/>
      <c r="AJ111" s="740"/>
      <c r="AK111" s="741"/>
      <c r="AL111" s="742"/>
      <c r="AM111" s="743" t="str">
        <f>IF(AO110="","",IF(OR(Y110=4,Y111=4,Y112=4),"！加算の要件上は問題ありませんが、算定期間の終わりが令和６年５月になっていません。区分変更の場合は、「基本情報入力シート」で同じ事業所を２行に分けて記入してください。",""))</f>
        <v/>
      </c>
      <c r="AN111" s="744"/>
      <c r="AO111" s="717" t="str">
        <f>IF(K110&lt;&gt;"","P列・R列に色付け","")</f>
        <v/>
      </c>
      <c r="AP111" s="10"/>
      <c r="AQ111" s="10"/>
      <c r="AR111" s="10"/>
      <c r="AS111" s="10"/>
      <c r="AT111" s="10"/>
      <c r="AU111" s="10"/>
      <c r="AV111" s="10"/>
      <c r="AW111" s="10"/>
      <c r="AX111" s="689" t="str">
        <f>G110</f>
        <v/>
      </c>
    </row>
    <row r="112" ht="31.5" customHeight="1">
      <c r="A112" s="788"/>
      <c r="B112" s="806"/>
      <c r="C112" s="806"/>
      <c r="D112" s="806"/>
      <c r="E112" s="806"/>
      <c r="F112" s="806"/>
      <c r="G112" s="807"/>
      <c r="H112" s="807"/>
      <c r="I112" s="807"/>
      <c r="J112" s="807"/>
      <c r="K112" s="807"/>
      <c r="L112" s="808"/>
      <c r="M112" s="751" t="s">
        <v>397</v>
      </c>
      <c r="N112" s="810"/>
      <c r="O112" s="753" t="str">
        <f>IFERROR(VLOOKUP(K110,'【参考】数式用'!$A$5:$J$37,MATCH(N112,'【参考】数式用'!$B$4:$J$4,0)+1,0),"")</f>
        <v/>
      </c>
      <c r="P112" s="752"/>
      <c r="Q112" s="753" t="str">
        <f>IFERROR(VLOOKUP(K110,'【参考】数式用'!$A$5:$J$37,MATCH(P112,'【参考】数式用'!$B$4:$J$4,0)+1,0),"")</f>
        <v/>
      </c>
      <c r="R112" s="754" t="s">
        <v>107</v>
      </c>
      <c r="S112" s="755">
        <v>6.0</v>
      </c>
      <c r="T112" s="756" t="s">
        <v>108</v>
      </c>
      <c r="U112" s="757">
        <v>4.0</v>
      </c>
      <c r="V112" s="756" t="s">
        <v>392</v>
      </c>
      <c r="W112" s="755">
        <v>6.0</v>
      </c>
      <c r="X112" s="756" t="s">
        <v>108</v>
      </c>
      <c r="Y112" s="757">
        <v>5.0</v>
      </c>
      <c r="Z112" s="756" t="s">
        <v>109</v>
      </c>
      <c r="AA112" s="758" t="s">
        <v>120</v>
      </c>
      <c r="AB112" s="759">
        <f t="shared" si="2"/>
        <v>2</v>
      </c>
      <c r="AC112" s="756" t="s">
        <v>393</v>
      </c>
      <c r="AD112" s="760">
        <f>IFERROR(ROUNDDOWN(ROUND(L110*Q112,0),0)*AB112,"")</f>
        <v>0</v>
      </c>
      <c r="AE112" s="761">
        <f>IFERROR(ROUNDDOWN(ROUND(L110*(Q112-O112),0),0)*AB112,"")</f>
        <v>0</v>
      </c>
      <c r="AF112" s="762">
        <f>IF(AND(N112="ベア加算なし",P112="ベア加算"),AD112,0)</f>
        <v>0</v>
      </c>
      <c r="AG112" s="763"/>
      <c r="AH112" s="764"/>
      <c r="AI112" s="765"/>
      <c r="AJ112" s="766"/>
      <c r="AK112" s="767"/>
      <c r="AL112" s="768"/>
      <c r="AM112" s="769" t="str">
        <f>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N112" s="3"/>
      <c r="AO112" s="770" t="str">
        <f>IF(K110&lt;&gt;"","P列・R列に色付け","")</f>
        <v/>
      </c>
      <c r="AP112" s="771"/>
      <c r="AQ112" s="771"/>
      <c r="AR112" s="10"/>
      <c r="AS112" s="10"/>
      <c r="AT112" s="10"/>
      <c r="AU112" s="10"/>
      <c r="AV112" s="10"/>
      <c r="AW112" s="772"/>
      <c r="AX112" s="689" t="str">
        <f>G110</f>
        <v/>
      </c>
    </row>
    <row r="113" ht="31.5" customHeight="1">
      <c r="A113" s="773">
        <v>34.0</v>
      </c>
      <c r="B113" s="803" t="str">
        <f>IF('基本情報入力シート'!C87="","",'基本情報入力シート'!C87)</f>
        <v/>
      </c>
      <c r="C113" s="803"/>
      <c r="D113" s="803"/>
      <c r="E113" s="803"/>
      <c r="F113" s="803"/>
      <c r="G113" s="804" t="str">
        <f>IF('基本情報入力シート'!M87="","",'基本情報入力シート'!M87)</f>
        <v/>
      </c>
      <c r="H113" s="804" t="str">
        <f>IF('基本情報入力シート'!R87="","",'基本情報入力シート'!R87)</f>
        <v/>
      </c>
      <c r="I113" s="804" t="str">
        <f>IF('基本情報入力シート'!W87="","",'基本情報入力シート'!W87)</f>
        <v/>
      </c>
      <c r="J113" s="804" t="str">
        <f>IF('基本情報入力シート'!X87="","",'基本情報入力シート'!X87)</f>
        <v/>
      </c>
      <c r="K113" s="804" t="str">
        <f>IF('基本情報入力シート'!Y87="","",'基本情報入力シート'!Y87)</f>
        <v/>
      </c>
      <c r="L113" s="805" t="str">
        <f>IF('基本情報入力シート'!AB87="","",'基本情報入力シート'!AB87)</f>
        <v/>
      </c>
      <c r="M113" s="700" t="s">
        <v>390</v>
      </c>
      <c r="N113" s="701"/>
      <c r="O113" s="702" t="str">
        <f>IFERROR(VLOOKUP(K113,'【参考】数式用'!$A$5:$J$37,MATCH(N113,'【参考】数式用'!$B$4:$J$4,0)+1,0),"")</f>
        <v/>
      </c>
      <c r="P113" s="701"/>
      <c r="Q113" s="702" t="str">
        <f>IFERROR(VLOOKUP(K113,'【参考】数式用'!$A$5:$J$37,MATCH(P113,'【参考】数式用'!$B$4:$J$4,0)+1,0),"")</f>
        <v/>
      </c>
      <c r="R113" s="703" t="s">
        <v>107</v>
      </c>
      <c r="S113" s="704">
        <v>6.0</v>
      </c>
      <c r="T113" s="190" t="s">
        <v>108</v>
      </c>
      <c r="U113" s="705">
        <v>4.0</v>
      </c>
      <c r="V113" s="190" t="s">
        <v>392</v>
      </c>
      <c r="W113" s="704">
        <v>6.0</v>
      </c>
      <c r="X113" s="190" t="s">
        <v>108</v>
      </c>
      <c r="Y113" s="705">
        <v>5.0</v>
      </c>
      <c r="Z113" s="190" t="s">
        <v>109</v>
      </c>
      <c r="AA113" s="706" t="s">
        <v>120</v>
      </c>
      <c r="AB113" s="707">
        <f t="shared" si="2"/>
        <v>2</v>
      </c>
      <c r="AC113" s="190" t="s">
        <v>393</v>
      </c>
      <c r="AD113" s="708">
        <f>IFERROR(ROUNDDOWN(ROUND(L113*Q113,0),0)*AB113,"")</f>
        <v>0</v>
      </c>
      <c r="AE113" s="709">
        <f>IFERROR(ROUNDDOWN(ROUND(L113*(Q113-O113),0),0)*AB113,"")</f>
        <v>0</v>
      </c>
      <c r="AF113" s="710"/>
      <c r="AG113" s="782"/>
      <c r="AH113" s="712"/>
      <c r="AI113" s="794"/>
      <c r="AJ113" s="714"/>
      <c r="AK113" s="280"/>
      <c r="AL113" s="715"/>
      <c r="AM113" s="716" t="str">
        <f>IF(AO113="","",IF(Q113&lt;O113,"！加算の要件上は問題ありませんが、令和６年３月と比較して４・５月に加算率が下がる計画になっています。",""))</f>
        <v/>
      </c>
      <c r="AN113" s="3"/>
      <c r="AO113" s="717" t="str">
        <f>IF(K113&lt;&gt;"","P列・R列に色付け","")</f>
        <v/>
      </c>
      <c r="AP113" s="718" t="str">
        <f>IFERROR(VLOOKUP(K113,'【参考】数式用'!$AH$2:$AI$34,2,FALSE),"")</f>
        <v/>
      </c>
      <c r="AQ113" s="720" t="str">
        <f>P113&amp;P114&amp;P115</f>
        <v/>
      </c>
      <c r="AR113" s="718" t="str">
        <f>IF(AF115&lt;&gt;0,IF(AG115="○","入力済","未入力"),"")</f>
        <v/>
      </c>
      <c r="AS113" s="719" t="str">
        <f>IF(OR(P113="処遇加算Ⅰ",P113="処遇加算Ⅱ"),IF(OR(AH113="○",AH113="令和６年度中に満たす"),"入力済","未入力"),"")</f>
        <v/>
      </c>
      <c r="AT113" s="720" t="str">
        <f>IF(P113="処遇加算Ⅲ",IF(AI113="○","入力済","未入力"),"")</f>
        <v/>
      </c>
      <c r="AU113" s="718" t="str">
        <f>IF(P113="処遇加算Ⅰ",IF(OR(AJ113="○",AJ113="令和６年度中に満たす"),"入力済","未入力"),"")</f>
        <v/>
      </c>
      <c r="AV113" s="718" t="str">
        <f>IF(OR(P114="特定加算Ⅰ",P114="特定加算Ⅱ"),1,"")</f>
        <v/>
      </c>
      <c r="AW113" s="689" t="str">
        <f>IF(P114="特定加算Ⅰ",IF(AL114="","未入力","入力済"),"")</f>
        <v/>
      </c>
      <c r="AX113" s="689" t="str">
        <f>G113</f>
        <v/>
      </c>
    </row>
    <row r="114" ht="31.5" customHeight="1">
      <c r="A114" s="787"/>
      <c r="B114" s="795"/>
      <c r="C114" s="795"/>
      <c r="D114" s="795"/>
      <c r="E114" s="795"/>
      <c r="F114" s="795"/>
      <c r="G114" s="796"/>
      <c r="H114" s="796"/>
      <c r="I114" s="796"/>
      <c r="J114" s="796"/>
      <c r="K114" s="796"/>
      <c r="L114" s="797"/>
      <c r="M114" s="727" t="s">
        <v>395</v>
      </c>
      <c r="N114" s="728"/>
      <c r="O114" s="729" t="str">
        <f>IFERROR(VLOOKUP(K113,'【参考】数式用'!$A$5:$J$37,MATCH(N114,'【参考】数式用'!$B$4:$J$4,0)+1,0),"")</f>
        <v/>
      </c>
      <c r="P114" s="728"/>
      <c r="Q114" s="729" t="str">
        <f>IFERROR(VLOOKUP(K113,'【参考】数式用'!$A$5:$J$37,MATCH(P114,'【参考】数式用'!$B$4:$J$4,0)+1,0),"")</f>
        <v/>
      </c>
      <c r="R114" s="118" t="s">
        <v>107</v>
      </c>
      <c r="S114" s="730">
        <v>6.0</v>
      </c>
      <c r="T114" s="119" t="s">
        <v>108</v>
      </c>
      <c r="U114" s="731">
        <v>4.0</v>
      </c>
      <c r="V114" s="119" t="s">
        <v>392</v>
      </c>
      <c r="W114" s="730">
        <v>6.0</v>
      </c>
      <c r="X114" s="119" t="s">
        <v>108</v>
      </c>
      <c r="Y114" s="731">
        <v>5.0</v>
      </c>
      <c r="Z114" s="119" t="s">
        <v>109</v>
      </c>
      <c r="AA114" s="732" t="s">
        <v>120</v>
      </c>
      <c r="AB114" s="733">
        <f t="shared" si="2"/>
        <v>2</v>
      </c>
      <c r="AC114" s="119" t="s">
        <v>393</v>
      </c>
      <c r="AD114" s="734">
        <f>IFERROR(ROUNDDOWN(ROUND(L113*Q114,0),0)*AB114,"")</f>
        <v>0</v>
      </c>
      <c r="AE114" s="735">
        <f>IFERROR(ROUNDDOWN(ROUND(L113*(Q114-O114),0),0)*AB114,"")</f>
        <v>0</v>
      </c>
      <c r="AF114" s="736"/>
      <c r="AG114" s="737"/>
      <c r="AH114" s="738"/>
      <c r="AI114" s="739"/>
      <c r="AJ114" s="740"/>
      <c r="AK114" s="741"/>
      <c r="AL114" s="742"/>
      <c r="AM114" s="743" t="str">
        <f>IF(AO113="","",IF(OR(Y113=4,Y114=4,Y115=4),"！加算の要件上は問題ありませんが、算定期間の終わりが令和６年５月になっていません。区分変更の場合は、「基本情報入力シート」で同じ事業所を２行に分けて記入してください。",""))</f>
        <v/>
      </c>
      <c r="AN114" s="744"/>
      <c r="AO114" s="717" t="str">
        <f>IF(K113&lt;&gt;"","P列・R列に色付け","")</f>
        <v/>
      </c>
      <c r="AP114" s="10"/>
      <c r="AQ114" s="10"/>
      <c r="AR114" s="10"/>
      <c r="AS114" s="10"/>
      <c r="AT114" s="10"/>
      <c r="AU114" s="10"/>
      <c r="AV114" s="10"/>
      <c r="AW114" s="10"/>
      <c r="AX114" s="689" t="str">
        <f>G113</f>
        <v/>
      </c>
    </row>
    <row r="115" ht="31.5" customHeight="1">
      <c r="A115" s="788"/>
      <c r="B115" s="806"/>
      <c r="C115" s="806"/>
      <c r="D115" s="806"/>
      <c r="E115" s="806"/>
      <c r="F115" s="806"/>
      <c r="G115" s="807"/>
      <c r="H115" s="807"/>
      <c r="I115" s="807"/>
      <c r="J115" s="807"/>
      <c r="K115" s="807"/>
      <c r="L115" s="808"/>
      <c r="M115" s="751" t="s">
        <v>397</v>
      </c>
      <c r="N115" s="810"/>
      <c r="O115" s="753" t="str">
        <f>IFERROR(VLOOKUP(K113,'【参考】数式用'!$A$5:$J$37,MATCH(N115,'【参考】数式用'!$B$4:$J$4,0)+1,0),"")</f>
        <v/>
      </c>
      <c r="P115" s="752"/>
      <c r="Q115" s="753" t="str">
        <f>IFERROR(VLOOKUP(K113,'【参考】数式用'!$A$5:$J$37,MATCH(P115,'【参考】数式用'!$B$4:$J$4,0)+1,0),"")</f>
        <v/>
      </c>
      <c r="R115" s="754" t="s">
        <v>107</v>
      </c>
      <c r="S115" s="755">
        <v>6.0</v>
      </c>
      <c r="T115" s="756" t="s">
        <v>108</v>
      </c>
      <c r="U115" s="757">
        <v>4.0</v>
      </c>
      <c r="V115" s="756" t="s">
        <v>392</v>
      </c>
      <c r="W115" s="755">
        <v>6.0</v>
      </c>
      <c r="X115" s="756" t="s">
        <v>108</v>
      </c>
      <c r="Y115" s="757">
        <v>5.0</v>
      </c>
      <c r="Z115" s="756" t="s">
        <v>109</v>
      </c>
      <c r="AA115" s="758" t="s">
        <v>120</v>
      </c>
      <c r="AB115" s="759">
        <f t="shared" si="2"/>
        <v>2</v>
      </c>
      <c r="AC115" s="756" t="s">
        <v>393</v>
      </c>
      <c r="AD115" s="760">
        <f>IFERROR(ROUNDDOWN(ROUND(L113*Q115,0),0)*AB115,"")</f>
        <v>0</v>
      </c>
      <c r="AE115" s="761">
        <f>IFERROR(ROUNDDOWN(ROUND(L113*(Q115-O115),0),0)*AB115,"")</f>
        <v>0</v>
      </c>
      <c r="AF115" s="762">
        <f>IF(AND(N115="ベア加算なし",P115="ベア加算"),AD115,0)</f>
        <v>0</v>
      </c>
      <c r="AG115" s="763"/>
      <c r="AH115" s="764"/>
      <c r="AI115" s="765"/>
      <c r="AJ115" s="766"/>
      <c r="AK115" s="767"/>
      <c r="AL115" s="768"/>
      <c r="AM115" s="769" t="str">
        <f>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N115" s="3"/>
      <c r="AO115" s="770" t="str">
        <f>IF(K113&lt;&gt;"","P列・R列に色付け","")</f>
        <v/>
      </c>
      <c r="AP115" s="771"/>
      <c r="AQ115" s="771"/>
      <c r="AR115" s="10"/>
      <c r="AS115" s="10"/>
      <c r="AT115" s="10"/>
      <c r="AU115" s="10"/>
      <c r="AV115" s="10"/>
      <c r="AW115" s="772"/>
      <c r="AX115" s="689" t="str">
        <f>G113</f>
        <v/>
      </c>
    </row>
    <row r="116" ht="31.5" customHeight="1">
      <c r="A116" s="773">
        <v>35.0</v>
      </c>
      <c r="B116" s="803" t="str">
        <f>IF('基本情報入力シート'!C88="","",'基本情報入力シート'!C88)</f>
        <v/>
      </c>
      <c r="C116" s="803"/>
      <c r="D116" s="803"/>
      <c r="E116" s="803"/>
      <c r="F116" s="803"/>
      <c r="G116" s="804" t="str">
        <f>IF('基本情報入力シート'!M88="","",'基本情報入力シート'!M88)</f>
        <v/>
      </c>
      <c r="H116" s="804" t="str">
        <f>IF('基本情報入力シート'!R88="","",'基本情報入力シート'!R88)</f>
        <v/>
      </c>
      <c r="I116" s="804" t="str">
        <f>IF('基本情報入力シート'!W88="","",'基本情報入力シート'!W88)</f>
        <v/>
      </c>
      <c r="J116" s="804" t="str">
        <f>IF('基本情報入力シート'!X88="","",'基本情報入力シート'!X88)</f>
        <v/>
      </c>
      <c r="K116" s="804" t="str">
        <f>IF('基本情報入力シート'!Y88="","",'基本情報入力シート'!Y88)</f>
        <v/>
      </c>
      <c r="L116" s="805" t="str">
        <f>IF('基本情報入力シート'!AB88="","",'基本情報入力シート'!AB88)</f>
        <v/>
      </c>
      <c r="M116" s="700" t="s">
        <v>390</v>
      </c>
      <c r="N116" s="701"/>
      <c r="O116" s="702" t="str">
        <f>IFERROR(VLOOKUP(K116,'【参考】数式用'!$A$5:$J$37,MATCH(N116,'【参考】数式用'!$B$4:$J$4,0)+1,0),"")</f>
        <v/>
      </c>
      <c r="P116" s="701"/>
      <c r="Q116" s="702" t="str">
        <f>IFERROR(VLOOKUP(K116,'【参考】数式用'!$A$5:$J$37,MATCH(P116,'【参考】数式用'!$B$4:$J$4,0)+1,0),"")</f>
        <v/>
      </c>
      <c r="R116" s="703" t="s">
        <v>107</v>
      </c>
      <c r="S116" s="704">
        <v>6.0</v>
      </c>
      <c r="T116" s="190" t="s">
        <v>108</v>
      </c>
      <c r="U116" s="705">
        <v>4.0</v>
      </c>
      <c r="V116" s="190" t="s">
        <v>392</v>
      </c>
      <c r="W116" s="704">
        <v>6.0</v>
      </c>
      <c r="X116" s="190" t="s">
        <v>108</v>
      </c>
      <c r="Y116" s="705">
        <v>5.0</v>
      </c>
      <c r="Z116" s="190" t="s">
        <v>109</v>
      </c>
      <c r="AA116" s="706" t="s">
        <v>120</v>
      </c>
      <c r="AB116" s="707">
        <f t="shared" si="2"/>
        <v>2</v>
      </c>
      <c r="AC116" s="190" t="s">
        <v>393</v>
      </c>
      <c r="AD116" s="708">
        <f>IFERROR(ROUNDDOWN(ROUND(L116*Q116,0),0)*AB116,"")</f>
        <v>0</v>
      </c>
      <c r="AE116" s="709">
        <f>IFERROR(ROUNDDOWN(ROUND(L116*(Q116-O116),0),0)*AB116,"")</f>
        <v>0</v>
      </c>
      <c r="AF116" s="710"/>
      <c r="AG116" s="782"/>
      <c r="AH116" s="712"/>
      <c r="AI116" s="794"/>
      <c r="AJ116" s="714"/>
      <c r="AK116" s="280"/>
      <c r="AL116" s="715"/>
      <c r="AM116" s="716" t="str">
        <f>IF(AO116="","",IF(Q116&lt;O116,"！加算の要件上は問題ありませんが、令和６年３月と比較して４・５月に加算率が下がる計画になっています。",""))</f>
        <v/>
      </c>
      <c r="AN116" s="3"/>
      <c r="AO116" s="717" t="str">
        <f>IF(K116&lt;&gt;"","P列・R列に色付け","")</f>
        <v/>
      </c>
      <c r="AP116" s="718" t="str">
        <f>IFERROR(VLOOKUP(K116,'【参考】数式用'!$AH$2:$AI$34,2,FALSE),"")</f>
        <v/>
      </c>
      <c r="AQ116" s="720" t="str">
        <f>P116&amp;P117&amp;P118</f>
        <v/>
      </c>
      <c r="AR116" s="718" t="str">
        <f>IF(AF118&lt;&gt;0,IF(AG118="○","入力済","未入力"),"")</f>
        <v/>
      </c>
      <c r="AS116" s="719" t="str">
        <f>IF(OR(P116="処遇加算Ⅰ",P116="処遇加算Ⅱ"),IF(OR(AH116="○",AH116="令和６年度中に満たす"),"入力済","未入力"),"")</f>
        <v/>
      </c>
      <c r="AT116" s="720" t="str">
        <f>IF(P116="処遇加算Ⅲ",IF(AI116="○","入力済","未入力"),"")</f>
        <v/>
      </c>
      <c r="AU116" s="718" t="str">
        <f>IF(P116="処遇加算Ⅰ",IF(OR(AJ116="○",AJ116="令和６年度中に満たす"),"入力済","未入力"),"")</f>
        <v/>
      </c>
      <c r="AV116" s="718" t="str">
        <f>IF(OR(P117="特定加算Ⅰ",P117="特定加算Ⅱ"),1,"")</f>
        <v/>
      </c>
      <c r="AW116" s="689" t="str">
        <f>IF(P117="特定加算Ⅰ",IF(AL117="","未入力","入力済"),"")</f>
        <v/>
      </c>
      <c r="AX116" s="689" t="str">
        <f>G116</f>
        <v/>
      </c>
    </row>
    <row r="117" ht="31.5" customHeight="1">
      <c r="A117" s="787"/>
      <c r="B117" s="795"/>
      <c r="C117" s="795"/>
      <c r="D117" s="795"/>
      <c r="E117" s="795"/>
      <c r="F117" s="795"/>
      <c r="G117" s="796"/>
      <c r="H117" s="796"/>
      <c r="I117" s="796"/>
      <c r="J117" s="796"/>
      <c r="K117" s="796"/>
      <c r="L117" s="797"/>
      <c r="M117" s="727" t="s">
        <v>395</v>
      </c>
      <c r="N117" s="728"/>
      <c r="O117" s="729" t="str">
        <f>IFERROR(VLOOKUP(K116,'【参考】数式用'!$A$5:$J$37,MATCH(N117,'【参考】数式用'!$B$4:$J$4,0)+1,0),"")</f>
        <v/>
      </c>
      <c r="P117" s="728"/>
      <c r="Q117" s="729" t="str">
        <f>IFERROR(VLOOKUP(K116,'【参考】数式用'!$A$5:$J$37,MATCH(P117,'【参考】数式用'!$B$4:$J$4,0)+1,0),"")</f>
        <v/>
      </c>
      <c r="R117" s="118" t="s">
        <v>107</v>
      </c>
      <c r="S117" s="730">
        <v>6.0</v>
      </c>
      <c r="T117" s="119" t="s">
        <v>108</v>
      </c>
      <c r="U117" s="731">
        <v>4.0</v>
      </c>
      <c r="V117" s="119" t="s">
        <v>392</v>
      </c>
      <c r="W117" s="730">
        <v>6.0</v>
      </c>
      <c r="X117" s="119" t="s">
        <v>108</v>
      </c>
      <c r="Y117" s="731">
        <v>5.0</v>
      </c>
      <c r="Z117" s="119" t="s">
        <v>109</v>
      </c>
      <c r="AA117" s="732" t="s">
        <v>120</v>
      </c>
      <c r="AB117" s="733">
        <f t="shared" si="2"/>
        <v>2</v>
      </c>
      <c r="AC117" s="119" t="s">
        <v>393</v>
      </c>
      <c r="AD117" s="734">
        <f>IFERROR(ROUNDDOWN(ROUND(L116*Q117,0),0)*AB117,"")</f>
        <v>0</v>
      </c>
      <c r="AE117" s="735">
        <f>IFERROR(ROUNDDOWN(ROUND(L116*(Q117-O117),0),0)*AB117,"")</f>
        <v>0</v>
      </c>
      <c r="AF117" s="736"/>
      <c r="AG117" s="737"/>
      <c r="AH117" s="738"/>
      <c r="AI117" s="739"/>
      <c r="AJ117" s="740"/>
      <c r="AK117" s="741"/>
      <c r="AL117" s="742"/>
      <c r="AM117" s="743" t="str">
        <f>IF(AO116="","",IF(OR(Y116=4,Y117=4,Y118=4),"！加算の要件上は問題ありませんが、算定期間の終わりが令和６年５月になっていません。区分変更の場合は、「基本情報入力シート」で同じ事業所を２行に分けて記入してください。",""))</f>
        <v/>
      </c>
      <c r="AN117" s="744"/>
      <c r="AO117" s="717" t="str">
        <f>IF(K116&lt;&gt;"","P列・R列に色付け","")</f>
        <v/>
      </c>
      <c r="AP117" s="10"/>
      <c r="AQ117" s="10"/>
      <c r="AR117" s="10"/>
      <c r="AS117" s="10"/>
      <c r="AT117" s="10"/>
      <c r="AU117" s="10"/>
      <c r="AV117" s="10"/>
      <c r="AW117" s="10"/>
      <c r="AX117" s="689" t="str">
        <f>G116</f>
        <v/>
      </c>
    </row>
    <row r="118" ht="31.5" customHeight="1">
      <c r="A118" s="788"/>
      <c r="B118" s="806"/>
      <c r="C118" s="806"/>
      <c r="D118" s="806"/>
      <c r="E118" s="806"/>
      <c r="F118" s="806"/>
      <c r="G118" s="807"/>
      <c r="H118" s="807"/>
      <c r="I118" s="807"/>
      <c r="J118" s="807"/>
      <c r="K118" s="807"/>
      <c r="L118" s="808"/>
      <c r="M118" s="751" t="s">
        <v>397</v>
      </c>
      <c r="N118" s="810"/>
      <c r="O118" s="753" t="str">
        <f>IFERROR(VLOOKUP(K116,'【参考】数式用'!$A$5:$J$37,MATCH(N118,'【参考】数式用'!$B$4:$J$4,0)+1,0),"")</f>
        <v/>
      </c>
      <c r="P118" s="752"/>
      <c r="Q118" s="753" t="str">
        <f>IFERROR(VLOOKUP(K116,'【参考】数式用'!$A$5:$J$37,MATCH(P118,'【参考】数式用'!$B$4:$J$4,0)+1,0),"")</f>
        <v/>
      </c>
      <c r="R118" s="754" t="s">
        <v>107</v>
      </c>
      <c r="S118" s="755">
        <v>6.0</v>
      </c>
      <c r="T118" s="756" t="s">
        <v>108</v>
      </c>
      <c r="U118" s="757">
        <v>4.0</v>
      </c>
      <c r="V118" s="756" t="s">
        <v>392</v>
      </c>
      <c r="W118" s="755">
        <v>6.0</v>
      </c>
      <c r="X118" s="756" t="s">
        <v>108</v>
      </c>
      <c r="Y118" s="757">
        <v>5.0</v>
      </c>
      <c r="Z118" s="756" t="s">
        <v>109</v>
      </c>
      <c r="AA118" s="758" t="s">
        <v>120</v>
      </c>
      <c r="AB118" s="759">
        <f t="shared" si="2"/>
        <v>2</v>
      </c>
      <c r="AC118" s="756" t="s">
        <v>393</v>
      </c>
      <c r="AD118" s="760">
        <f>IFERROR(ROUNDDOWN(ROUND(L116*Q118,0),0)*AB118,"")</f>
        <v>0</v>
      </c>
      <c r="AE118" s="761">
        <f>IFERROR(ROUNDDOWN(ROUND(L116*(Q118-O118),0),0)*AB118,"")</f>
        <v>0</v>
      </c>
      <c r="AF118" s="762">
        <f>IF(AND(N118="ベア加算なし",P118="ベア加算"),AD118,0)</f>
        <v>0</v>
      </c>
      <c r="AG118" s="763"/>
      <c r="AH118" s="764"/>
      <c r="AI118" s="765"/>
      <c r="AJ118" s="766"/>
      <c r="AK118" s="767"/>
      <c r="AL118" s="768"/>
      <c r="AM118" s="769" t="str">
        <f>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N118" s="3"/>
      <c r="AO118" s="770" t="str">
        <f>IF(K116&lt;&gt;"","P列・R列に色付け","")</f>
        <v/>
      </c>
      <c r="AP118" s="771"/>
      <c r="AQ118" s="771"/>
      <c r="AR118" s="10"/>
      <c r="AS118" s="10"/>
      <c r="AT118" s="10"/>
      <c r="AU118" s="10"/>
      <c r="AV118" s="10"/>
      <c r="AW118" s="772"/>
      <c r="AX118" s="689" t="str">
        <f>G116</f>
        <v/>
      </c>
    </row>
    <row r="119" ht="31.5" customHeight="1">
      <c r="A119" s="773">
        <v>36.0</v>
      </c>
      <c r="B119" s="803" t="str">
        <f>IF('基本情報入力シート'!C89="","",'基本情報入力シート'!C89)</f>
        <v/>
      </c>
      <c r="C119" s="803"/>
      <c r="D119" s="803"/>
      <c r="E119" s="803"/>
      <c r="F119" s="803"/>
      <c r="G119" s="804" t="str">
        <f>IF('基本情報入力シート'!M89="","",'基本情報入力シート'!M89)</f>
        <v/>
      </c>
      <c r="H119" s="804" t="str">
        <f>IF('基本情報入力シート'!R89="","",'基本情報入力シート'!R89)</f>
        <v/>
      </c>
      <c r="I119" s="804" t="str">
        <f>IF('基本情報入力シート'!W89="","",'基本情報入力シート'!W89)</f>
        <v/>
      </c>
      <c r="J119" s="804" t="str">
        <f>IF('基本情報入力シート'!X89="","",'基本情報入力シート'!X89)</f>
        <v/>
      </c>
      <c r="K119" s="804" t="str">
        <f>IF('基本情報入力シート'!Y89="","",'基本情報入力シート'!Y89)</f>
        <v/>
      </c>
      <c r="L119" s="805" t="str">
        <f>IF('基本情報入力シート'!AB89="","",'基本情報入力シート'!AB89)</f>
        <v/>
      </c>
      <c r="M119" s="700" t="s">
        <v>390</v>
      </c>
      <c r="N119" s="701"/>
      <c r="O119" s="702" t="str">
        <f>IFERROR(VLOOKUP(K119,'【参考】数式用'!$A$5:$J$37,MATCH(N119,'【参考】数式用'!$B$4:$J$4,0)+1,0),"")</f>
        <v/>
      </c>
      <c r="P119" s="701"/>
      <c r="Q119" s="702" t="str">
        <f>IFERROR(VLOOKUP(K119,'【参考】数式用'!$A$5:$J$37,MATCH(P119,'【参考】数式用'!$B$4:$J$4,0)+1,0),"")</f>
        <v/>
      </c>
      <c r="R119" s="703" t="s">
        <v>107</v>
      </c>
      <c r="S119" s="704">
        <v>6.0</v>
      </c>
      <c r="T119" s="190" t="s">
        <v>108</v>
      </c>
      <c r="U119" s="705">
        <v>4.0</v>
      </c>
      <c r="V119" s="190" t="s">
        <v>392</v>
      </c>
      <c r="W119" s="704">
        <v>6.0</v>
      </c>
      <c r="X119" s="190" t="s">
        <v>108</v>
      </c>
      <c r="Y119" s="705">
        <v>5.0</v>
      </c>
      <c r="Z119" s="190" t="s">
        <v>109</v>
      </c>
      <c r="AA119" s="706" t="s">
        <v>120</v>
      </c>
      <c r="AB119" s="707">
        <f t="shared" si="2"/>
        <v>2</v>
      </c>
      <c r="AC119" s="190" t="s">
        <v>393</v>
      </c>
      <c r="AD119" s="708">
        <f>IFERROR(ROUNDDOWN(ROUND(L119*Q119,0),0)*AB119,"")</f>
        <v>0</v>
      </c>
      <c r="AE119" s="709">
        <f>IFERROR(ROUNDDOWN(ROUND(L119*(Q119-O119),0),0)*AB119,"")</f>
        <v>0</v>
      </c>
      <c r="AF119" s="710"/>
      <c r="AG119" s="782"/>
      <c r="AH119" s="712"/>
      <c r="AI119" s="794"/>
      <c r="AJ119" s="714"/>
      <c r="AK119" s="280"/>
      <c r="AL119" s="715"/>
      <c r="AM119" s="716" t="str">
        <f>IF(AO119="","",IF(Q119&lt;O119,"！加算の要件上は問題ありませんが、令和６年３月と比較して４・５月に加算率が下がる計画になっています。",""))</f>
        <v/>
      </c>
      <c r="AN119" s="3"/>
      <c r="AO119" s="717" t="str">
        <f>IF(K119&lt;&gt;"","P列・R列に色付け","")</f>
        <v/>
      </c>
      <c r="AP119" s="718" t="str">
        <f>IFERROR(VLOOKUP(K119,'【参考】数式用'!$AH$2:$AI$34,2,FALSE),"")</f>
        <v/>
      </c>
      <c r="AQ119" s="720" t="str">
        <f>P119&amp;P120&amp;P121</f>
        <v/>
      </c>
      <c r="AR119" s="718" t="str">
        <f>IF(AF121&lt;&gt;0,IF(AG121="○","入力済","未入力"),"")</f>
        <v/>
      </c>
      <c r="AS119" s="719" t="str">
        <f>IF(OR(P119="処遇加算Ⅰ",P119="処遇加算Ⅱ"),IF(OR(AH119="○",AH119="令和６年度中に満たす"),"入力済","未入力"),"")</f>
        <v/>
      </c>
      <c r="AT119" s="720" t="str">
        <f>IF(P119="処遇加算Ⅲ",IF(AI119="○","入力済","未入力"),"")</f>
        <v/>
      </c>
      <c r="AU119" s="718" t="str">
        <f>IF(P119="処遇加算Ⅰ",IF(OR(AJ119="○",AJ119="令和６年度中に満たす"),"入力済","未入力"),"")</f>
        <v/>
      </c>
      <c r="AV119" s="718" t="str">
        <f>IF(OR(P120="特定加算Ⅰ",P120="特定加算Ⅱ"),1,"")</f>
        <v/>
      </c>
      <c r="AW119" s="689" t="str">
        <f>IF(P120="特定加算Ⅰ",IF(AL120="","未入力","入力済"),"")</f>
        <v/>
      </c>
      <c r="AX119" s="689" t="str">
        <f>G119</f>
        <v/>
      </c>
    </row>
    <row r="120" ht="31.5" customHeight="1">
      <c r="A120" s="787"/>
      <c r="B120" s="795"/>
      <c r="C120" s="795"/>
      <c r="D120" s="795"/>
      <c r="E120" s="795"/>
      <c r="F120" s="795"/>
      <c r="G120" s="796"/>
      <c r="H120" s="796"/>
      <c r="I120" s="796"/>
      <c r="J120" s="796"/>
      <c r="K120" s="796"/>
      <c r="L120" s="797"/>
      <c r="M120" s="727" t="s">
        <v>395</v>
      </c>
      <c r="N120" s="728"/>
      <c r="O120" s="729" t="str">
        <f>IFERROR(VLOOKUP(K119,'【参考】数式用'!$A$5:$J$37,MATCH(N120,'【参考】数式用'!$B$4:$J$4,0)+1,0),"")</f>
        <v/>
      </c>
      <c r="P120" s="728"/>
      <c r="Q120" s="729" t="str">
        <f>IFERROR(VLOOKUP(K119,'【参考】数式用'!$A$5:$J$37,MATCH(P120,'【参考】数式用'!$B$4:$J$4,0)+1,0),"")</f>
        <v/>
      </c>
      <c r="R120" s="118" t="s">
        <v>107</v>
      </c>
      <c r="S120" s="730">
        <v>6.0</v>
      </c>
      <c r="T120" s="119" t="s">
        <v>108</v>
      </c>
      <c r="U120" s="731">
        <v>4.0</v>
      </c>
      <c r="V120" s="119" t="s">
        <v>392</v>
      </c>
      <c r="W120" s="730">
        <v>6.0</v>
      </c>
      <c r="X120" s="119" t="s">
        <v>108</v>
      </c>
      <c r="Y120" s="731">
        <v>5.0</v>
      </c>
      <c r="Z120" s="119" t="s">
        <v>109</v>
      </c>
      <c r="AA120" s="732" t="s">
        <v>120</v>
      </c>
      <c r="AB120" s="733">
        <f t="shared" si="2"/>
        <v>2</v>
      </c>
      <c r="AC120" s="119" t="s">
        <v>393</v>
      </c>
      <c r="AD120" s="734">
        <f>IFERROR(ROUNDDOWN(ROUND(L119*Q120,0),0)*AB120,"")</f>
        <v>0</v>
      </c>
      <c r="AE120" s="735">
        <f>IFERROR(ROUNDDOWN(ROUND(L119*(Q120-O120),0),0)*AB120,"")</f>
        <v>0</v>
      </c>
      <c r="AF120" s="736"/>
      <c r="AG120" s="737"/>
      <c r="AH120" s="738"/>
      <c r="AI120" s="739"/>
      <c r="AJ120" s="740"/>
      <c r="AK120" s="741"/>
      <c r="AL120" s="742"/>
      <c r="AM120" s="743" t="str">
        <f>IF(AO119="","",IF(OR(Y119=4,Y120=4,Y121=4),"！加算の要件上は問題ありませんが、算定期間の終わりが令和６年５月になっていません。区分変更の場合は、「基本情報入力シート」で同じ事業所を２行に分けて記入してください。",""))</f>
        <v/>
      </c>
      <c r="AN120" s="744"/>
      <c r="AO120" s="717" t="str">
        <f>IF(K119&lt;&gt;"","P列・R列に色付け","")</f>
        <v/>
      </c>
      <c r="AP120" s="10"/>
      <c r="AQ120" s="10"/>
      <c r="AR120" s="10"/>
      <c r="AS120" s="10"/>
      <c r="AT120" s="10"/>
      <c r="AU120" s="10"/>
      <c r="AV120" s="10"/>
      <c r="AW120" s="10"/>
      <c r="AX120" s="689" t="str">
        <f>G119</f>
        <v/>
      </c>
    </row>
    <row r="121" ht="31.5" customHeight="1">
      <c r="A121" s="788"/>
      <c r="B121" s="806"/>
      <c r="C121" s="806"/>
      <c r="D121" s="806"/>
      <c r="E121" s="806"/>
      <c r="F121" s="806"/>
      <c r="G121" s="807"/>
      <c r="H121" s="807"/>
      <c r="I121" s="807"/>
      <c r="J121" s="807"/>
      <c r="K121" s="807"/>
      <c r="L121" s="808"/>
      <c r="M121" s="751" t="s">
        <v>397</v>
      </c>
      <c r="N121" s="810"/>
      <c r="O121" s="753" t="str">
        <f>IFERROR(VLOOKUP(K119,'【参考】数式用'!$A$5:$J$37,MATCH(N121,'【参考】数式用'!$B$4:$J$4,0)+1,0),"")</f>
        <v/>
      </c>
      <c r="P121" s="752"/>
      <c r="Q121" s="753" t="str">
        <f>IFERROR(VLOOKUP(K119,'【参考】数式用'!$A$5:$J$37,MATCH(P121,'【参考】数式用'!$B$4:$J$4,0)+1,0),"")</f>
        <v/>
      </c>
      <c r="R121" s="754" t="s">
        <v>107</v>
      </c>
      <c r="S121" s="755">
        <v>6.0</v>
      </c>
      <c r="T121" s="756" t="s">
        <v>108</v>
      </c>
      <c r="U121" s="757">
        <v>4.0</v>
      </c>
      <c r="V121" s="756" t="s">
        <v>392</v>
      </c>
      <c r="W121" s="755">
        <v>6.0</v>
      </c>
      <c r="X121" s="756" t="s">
        <v>108</v>
      </c>
      <c r="Y121" s="757">
        <v>5.0</v>
      </c>
      <c r="Z121" s="756" t="s">
        <v>109</v>
      </c>
      <c r="AA121" s="758" t="s">
        <v>120</v>
      </c>
      <c r="AB121" s="759">
        <f t="shared" si="2"/>
        <v>2</v>
      </c>
      <c r="AC121" s="756" t="s">
        <v>393</v>
      </c>
      <c r="AD121" s="760">
        <f>IFERROR(ROUNDDOWN(ROUND(L119*Q121,0),0)*AB121,"")</f>
        <v>0</v>
      </c>
      <c r="AE121" s="761">
        <f>IFERROR(ROUNDDOWN(ROUND(L119*(Q121-O121),0),0)*AB121,"")</f>
        <v>0</v>
      </c>
      <c r="AF121" s="762">
        <f>IF(AND(N121="ベア加算なし",P121="ベア加算"),AD121,0)</f>
        <v>0</v>
      </c>
      <c r="AG121" s="763"/>
      <c r="AH121" s="764"/>
      <c r="AI121" s="765"/>
      <c r="AJ121" s="766"/>
      <c r="AK121" s="767"/>
      <c r="AL121" s="768"/>
      <c r="AM121" s="769" t="str">
        <f>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N121" s="3"/>
      <c r="AO121" s="770" t="str">
        <f>IF(K119&lt;&gt;"","P列・R列に色付け","")</f>
        <v/>
      </c>
      <c r="AP121" s="771"/>
      <c r="AQ121" s="771"/>
      <c r="AR121" s="10"/>
      <c r="AS121" s="10"/>
      <c r="AT121" s="10"/>
      <c r="AU121" s="10"/>
      <c r="AV121" s="10"/>
      <c r="AW121" s="772"/>
      <c r="AX121" s="689" t="str">
        <f>G119</f>
        <v/>
      </c>
    </row>
    <row r="122" ht="31.5" customHeight="1">
      <c r="A122" s="773">
        <v>37.0</v>
      </c>
      <c r="B122" s="803" t="str">
        <f>IF('基本情報入力シート'!C90="","",'基本情報入力シート'!C90)</f>
        <v/>
      </c>
      <c r="C122" s="803"/>
      <c r="D122" s="803"/>
      <c r="E122" s="803"/>
      <c r="F122" s="803"/>
      <c r="G122" s="804" t="str">
        <f>IF('基本情報入力シート'!M90="","",'基本情報入力シート'!M90)</f>
        <v/>
      </c>
      <c r="H122" s="804" t="str">
        <f>IF('基本情報入力シート'!R90="","",'基本情報入力シート'!R90)</f>
        <v/>
      </c>
      <c r="I122" s="804" t="str">
        <f>IF('基本情報入力シート'!W90="","",'基本情報入力シート'!W90)</f>
        <v/>
      </c>
      <c r="J122" s="804" t="str">
        <f>IF('基本情報入力シート'!X90="","",'基本情報入力シート'!X90)</f>
        <v/>
      </c>
      <c r="K122" s="804" t="str">
        <f>IF('基本情報入力シート'!Y90="","",'基本情報入力シート'!Y90)</f>
        <v/>
      </c>
      <c r="L122" s="805" t="str">
        <f>IF('基本情報入力シート'!AB90="","",'基本情報入力シート'!AB90)</f>
        <v/>
      </c>
      <c r="M122" s="700" t="s">
        <v>390</v>
      </c>
      <c r="N122" s="701"/>
      <c r="O122" s="702" t="str">
        <f>IFERROR(VLOOKUP(K122,'【参考】数式用'!$A$5:$J$37,MATCH(N122,'【参考】数式用'!$B$4:$J$4,0)+1,0),"")</f>
        <v/>
      </c>
      <c r="P122" s="701"/>
      <c r="Q122" s="702" t="str">
        <f>IFERROR(VLOOKUP(K122,'【参考】数式用'!$A$5:$J$37,MATCH(P122,'【参考】数式用'!$B$4:$J$4,0)+1,0),"")</f>
        <v/>
      </c>
      <c r="R122" s="703" t="s">
        <v>107</v>
      </c>
      <c r="S122" s="704">
        <v>6.0</v>
      </c>
      <c r="T122" s="190" t="s">
        <v>108</v>
      </c>
      <c r="U122" s="705">
        <v>4.0</v>
      </c>
      <c r="V122" s="190" t="s">
        <v>392</v>
      </c>
      <c r="W122" s="704">
        <v>6.0</v>
      </c>
      <c r="X122" s="190" t="s">
        <v>108</v>
      </c>
      <c r="Y122" s="705">
        <v>5.0</v>
      </c>
      <c r="Z122" s="190" t="s">
        <v>109</v>
      </c>
      <c r="AA122" s="706" t="s">
        <v>120</v>
      </c>
      <c r="AB122" s="707">
        <f t="shared" si="2"/>
        <v>2</v>
      </c>
      <c r="AC122" s="190" t="s">
        <v>393</v>
      </c>
      <c r="AD122" s="708">
        <f>IFERROR(ROUNDDOWN(ROUND(L122*Q122,0),0)*AB122,"")</f>
        <v>0</v>
      </c>
      <c r="AE122" s="709">
        <f>IFERROR(ROUNDDOWN(ROUND(L122*(Q122-O122),0),0)*AB122,"")</f>
        <v>0</v>
      </c>
      <c r="AF122" s="710"/>
      <c r="AG122" s="782"/>
      <c r="AH122" s="712"/>
      <c r="AI122" s="794"/>
      <c r="AJ122" s="714"/>
      <c r="AK122" s="280"/>
      <c r="AL122" s="715"/>
      <c r="AM122" s="716" t="str">
        <f>IF(AO122="","",IF(Q122&lt;O122,"！加算の要件上は問題ありませんが、令和６年３月と比較して４・５月に加算率が下がる計画になっています。",""))</f>
        <v/>
      </c>
      <c r="AN122" s="3"/>
      <c r="AO122" s="717" t="str">
        <f>IF(K122&lt;&gt;"","P列・R列に色付け","")</f>
        <v/>
      </c>
      <c r="AP122" s="718" t="str">
        <f>IFERROR(VLOOKUP(K122,'【参考】数式用'!$AH$2:$AI$34,2,FALSE),"")</f>
        <v/>
      </c>
      <c r="AQ122" s="720" t="str">
        <f>P122&amp;P123&amp;P124</f>
        <v/>
      </c>
      <c r="AR122" s="718" t="str">
        <f>IF(AF124&lt;&gt;0,IF(AG124="○","入力済","未入力"),"")</f>
        <v/>
      </c>
      <c r="AS122" s="719" t="str">
        <f>IF(OR(P122="処遇加算Ⅰ",P122="処遇加算Ⅱ"),IF(OR(AH122="○",AH122="令和６年度中に満たす"),"入力済","未入力"),"")</f>
        <v/>
      </c>
      <c r="AT122" s="720" t="str">
        <f>IF(P122="処遇加算Ⅲ",IF(AI122="○","入力済","未入力"),"")</f>
        <v/>
      </c>
      <c r="AU122" s="718" t="str">
        <f>IF(P122="処遇加算Ⅰ",IF(OR(AJ122="○",AJ122="令和６年度中に満たす"),"入力済","未入力"),"")</f>
        <v/>
      </c>
      <c r="AV122" s="718" t="str">
        <f>IF(OR(P123="特定加算Ⅰ",P123="特定加算Ⅱ"),1,"")</f>
        <v/>
      </c>
      <c r="AW122" s="689" t="str">
        <f>IF(P123="特定加算Ⅰ",IF(AL123="","未入力","入力済"),"")</f>
        <v/>
      </c>
      <c r="AX122" s="689" t="str">
        <f>G122</f>
        <v/>
      </c>
    </row>
    <row r="123" ht="31.5" customHeight="1">
      <c r="A123" s="787"/>
      <c r="B123" s="795"/>
      <c r="C123" s="795"/>
      <c r="D123" s="795"/>
      <c r="E123" s="795"/>
      <c r="F123" s="795"/>
      <c r="G123" s="796"/>
      <c r="H123" s="796"/>
      <c r="I123" s="796"/>
      <c r="J123" s="796"/>
      <c r="K123" s="796"/>
      <c r="L123" s="797"/>
      <c r="M123" s="727" t="s">
        <v>395</v>
      </c>
      <c r="N123" s="728"/>
      <c r="O123" s="729" t="str">
        <f>IFERROR(VLOOKUP(K122,'【参考】数式用'!$A$5:$J$37,MATCH(N123,'【参考】数式用'!$B$4:$J$4,0)+1,0),"")</f>
        <v/>
      </c>
      <c r="P123" s="728"/>
      <c r="Q123" s="729" t="str">
        <f>IFERROR(VLOOKUP(K122,'【参考】数式用'!$A$5:$J$37,MATCH(P123,'【参考】数式用'!$B$4:$J$4,0)+1,0),"")</f>
        <v/>
      </c>
      <c r="R123" s="118" t="s">
        <v>107</v>
      </c>
      <c r="S123" s="730">
        <v>6.0</v>
      </c>
      <c r="T123" s="119" t="s">
        <v>108</v>
      </c>
      <c r="U123" s="731">
        <v>4.0</v>
      </c>
      <c r="V123" s="119" t="s">
        <v>392</v>
      </c>
      <c r="W123" s="730">
        <v>6.0</v>
      </c>
      <c r="X123" s="119" t="s">
        <v>108</v>
      </c>
      <c r="Y123" s="731">
        <v>5.0</v>
      </c>
      <c r="Z123" s="119" t="s">
        <v>109</v>
      </c>
      <c r="AA123" s="732" t="s">
        <v>120</v>
      </c>
      <c r="AB123" s="733">
        <f t="shared" si="2"/>
        <v>2</v>
      </c>
      <c r="AC123" s="119" t="s">
        <v>393</v>
      </c>
      <c r="AD123" s="734">
        <f>IFERROR(ROUNDDOWN(ROUND(L122*Q123,0),0)*AB123,"")</f>
        <v>0</v>
      </c>
      <c r="AE123" s="735">
        <f>IFERROR(ROUNDDOWN(ROUND(L122*(Q123-O123),0),0)*AB123,"")</f>
        <v>0</v>
      </c>
      <c r="AF123" s="736"/>
      <c r="AG123" s="737"/>
      <c r="AH123" s="738"/>
      <c r="AI123" s="739"/>
      <c r="AJ123" s="740"/>
      <c r="AK123" s="741"/>
      <c r="AL123" s="742"/>
      <c r="AM123" s="743" t="str">
        <f>IF(AO122="","",IF(OR(Y122=4,Y123=4,Y124=4),"！加算の要件上は問題ありませんが、算定期間の終わりが令和６年５月になっていません。区分変更の場合は、「基本情報入力シート」で同じ事業所を２行に分けて記入してください。",""))</f>
        <v/>
      </c>
      <c r="AN123" s="744"/>
      <c r="AO123" s="717" t="str">
        <f>IF(K122&lt;&gt;"","P列・R列に色付け","")</f>
        <v/>
      </c>
      <c r="AP123" s="10"/>
      <c r="AQ123" s="10"/>
      <c r="AR123" s="10"/>
      <c r="AS123" s="10"/>
      <c r="AT123" s="10"/>
      <c r="AU123" s="10"/>
      <c r="AV123" s="10"/>
      <c r="AW123" s="10"/>
      <c r="AX123" s="689" t="str">
        <f>G122</f>
        <v/>
      </c>
    </row>
    <row r="124" ht="31.5" customHeight="1">
      <c r="A124" s="788"/>
      <c r="B124" s="806"/>
      <c r="C124" s="806"/>
      <c r="D124" s="806"/>
      <c r="E124" s="806"/>
      <c r="F124" s="806"/>
      <c r="G124" s="807"/>
      <c r="H124" s="807"/>
      <c r="I124" s="807"/>
      <c r="J124" s="807"/>
      <c r="K124" s="807"/>
      <c r="L124" s="808"/>
      <c r="M124" s="751" t="s">
        <v>397</v>
      </c>
      <c r="N124" s="810"/>
      <c r="O124" s="753" t="str">
        <f>IFERROR(VLOOKUP(K122,'【参考】数式用'!$A$5:$J$37,MATCH(N124,'【参考】数式用'!$B$4:$J$4,0)+1,0),"")</f>
        <v/>
      </c>
      <c r="P124" s="752"/>
      <c r="Q124" s="753" t="str">
        <f>IFERROR(VLOOKUP(K122,'【参考】数式用'!$A$5:$J$37,MATCH(P124,'【参考】数式用'!$B$4:$J$4,0)+1,0),"")</f>
        <v/>
      </c>
      <c r="R124" s="754" t="s">
        <v>107</v>
      </c>
      <c r="S124" s="755">
        <v>6.0</v>
      </c>
      <c r="T124" s="756" t="s">
        <v>108</v>
      </c>
      <c r="U124" s="757">
        <v>4.0</v>
      </c>
      <c r="V124" s="756" t="s">
        <v>392</v>
      </c>
      <c r="W124" s="755">
        <v>6.0</v>
      </c>
      <c r="X124" s="756" t="s">
        <v>108</v>
      </c>
      <c r="Y124" s="757">
        <v>5.0</v>
      </c>
      <c r="Z124" s="756" t="s">
        <v>109</v>
      </c>
      <c r="AA124" s="758" t="s">
        <v>120</v>
      </c>
      <c r="AB124" s="759">
        <f t="shared" si="2"/>
        <v>2</v>
      </c>
      <c r="AC124" s="756" t="s">
        <v>393</v>
      </c>
      <c r="AD124" s="760">
        <f>IFERROR(ROUNDDOWN(ROUND(L122*Q124,0),0)*AB124,"")</f>
        <v>0</v>
      </c>
      <c r="AE124" s="761">
        <f>IFERROR(ROUNDDOWN(ROUND(L122*(Q124-O124),0),0)*AB124,"")</f>
        <v>0</v>
      </c>
      <c r="AF124" s="762">
        <f>IF(AND(N124="ベア加算なし",P124="ベア加算"),AD124,0)</f>
        <v>0</v>
      </c>
      <c r="AG124" s="763"/>
      <c r="AH124" s="764"/>
      <c r="AI124" s="765"/>
      <c r="AJ124" s="766"/>
      <c r="AK124" s="767"/>
      <c r="AL124" s="768"/>
      <c r="AM124" s="769" t="str">
        <f>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N124" s="3"/>
      <c r="AO124" s="770" t="str">
        <f>IF(K122&lt;&gt;"","P列・R列に色付け","")</f>
        <v/>
      </c>
      <c r="AP124" s="771"/>
      <c r="AQ124" s="771"/>
      <c r="AR124" s="10"/>
      <c r="AS124" s="10"/>
      <c r="AT124" s="10"/>
      <c r="AU124" s="10"/>
      <c r="AV124" s="10"/>
      <c r="AW124" s="772"/>
      <c r="AX124" s="689" t="str">
        <f>G122</f>
        <v/>
      </c>
    </row>
    <row r="125" ht="31.5" customHeight="1">
      <c r="A125" s="773">
        <v>38.0</v>
      </c>
      <c r="B125" s="803" t="str">
        <f>IF('基本情報入力シート'!C91="","",'基本情報入力シート'!C91)</f>
        <v/>
      </c>
      <c r="C125" s="803"/>
      <c r="D125" s="803"/>
      <c r="E125" s="803"/>
      <c r="F125" s="803"/>
      <c r="G125" s="804" t="str">
        <f>IF('基本情報入力シート'!M91="","",'基本情報入力シート'!M91)</f>
        <v/>
      </c>
      <c r="H125" s="804" t="str">
        <f>IF('基本情報入力シート'!R91="","",'基本情報入力シート'!R91)</f>
        <v/>
      </c>
      <c r="I125" s="804" t="str">
        <f>IF('基本情報入力シート'!W91="","",'基本情報入力シート'!W91)</f>
        <v/>
      </c>
      <c r="J125" s="804" t="str">
        <f>IF('基本情報入力シート'!X91="","",'基本情報入力シート'!X91)</f>
        <v/>
      </c>
      <c r="K125" s="804" t="str">
        <f>IF('基本情報入力シート'!Y91="","",'基本情報入力シート'!Y91)</f>
        <v/>
      </c>
      <c r="L125" s="805" t="str">
        <f>IF('基本情報入力シート'!AB91="","",'基本情報入力シート'!AB91)</f>
        <v/>
      </c>
      <c r="M125" s="700" t="s">
        <v>390</v>
      </c>
      <c r="N125" s="701"/>
      <c r="O125" s="702" t="str">
        <f>IFERROR(VLOOKUP(K125,'【参考】数式用'!$A$5:$J$37,MATCH(N125,'【参考】数式用'!$B$4:$J$4,0)+1,0),"")</f>
        <v/>
      </c>
      <c r="P125" s="701"/>
      <c r="Q125" s="702" t="str">
        <f>IFERROR(VLOOKUP(K125,'【参考】数式用'!$A$5:$J$37,MATCH(P125,'【参考】数式用'!$B$4:$J$4,0)+1,0),"")</f>
        <v/>
      </c>
      <c r="R125" s="703" t="s">
        <v>107</v>
      </c>
      <c r="S125" s="704">
        <v>6.0</v>
      </c>
      <c r="T125" s="190" t="s">
        <v>108</v>
      </c>
      <c r="U125" s="705">
        <v>4.0</v>
      </c>
      <c r="V125" s="190" t="s">
        <v>392</v>
      </c>
      <c r="W125" s="704">
        <v>6.0</v>
      </c>
      <c r="X125" s="190" t="s">
        <v>108</v>
      </c>
      <c r="Y125" s="705">
        <v>5.0</v>
      </c>
      <c r="Z125" s="190" t="s">
        <v>109</v>
      </c>
      <c r="AA125" s="706" t="s">
        <v>120</v>
      </c>
      <c r="AB125" s="707">
        <f t="shared" si="2"/>
        <v>2</v>
      </c>
      <c r="AC125" s="190" t="s">
        <v>393</v>
      </c>
      <c r="AD125" s="708">
        <f>IFERROR(ROUNDDOWN(ROUND(L125*Q125,0),0)*AB125,"")</f>
        <v>0</v>
      </c>
      <c r="AE125" s="709">
        <f>IFERROR(ROUNDDOWN(ROUND(L125*(Q125-O125),0),0)*AB125,"")</f>
        <v>0</v>
      </c>
      <c r="AF125" s="710"/>
      <c r="AG125" s="782"/>
      <c r="AH125" s="712"/>
      <c r="AI125" s="794"/>
      <c r="AJ125" s="714"/>
      <c r="AK125" s="280"/>
      <c r="AL125" s="715"/>
      <c r="AM125" s="716" t="str">
        <f>IF(AO125="","",IF(Q125&lt;O125,"！加算の要件上は問題ありませんが、令和６年３月と比較して４・５月に加算率が下がる計画になっています。",""))</f>
        <v/>
      </c>
      <c r="AN125" s="3"/>
      <c r="AO125" s="717" t="str">
        <f>IF(K125&lt;&gt;"","P列・R列に色付け","")</f>
        <v/>
      </c>
      <c r="AP125" s="718" t="str">
        <f>IFERROR(VLOOKUP(K125,'【参考】数式用'!$AH$2:$AI$34,2,FALSE),"")</f>
        <v/>
      </c>
      <c r="AQ125" s="720" t="str">
        <f>P125&amp;P126&amp;P127</f>
        <v/>
      </c>
      <c r="AR125" s="718" t="str">
        <f>IF(AF127&lt;&gt;0,IF(AG127="○","入力済","未入力"),"")</f>
        <v/>
      </c>
      <c r="AS125" s="719" t="str">
        <f>IF(OR(P125="処遇加算Ⅰ",P125="処遇加算Ⅱ"),IF(OR(AH125="○",AH125="令和６年度中に満たす"),"入力済","未入力"),"")</f>
        <v/>
      </c>
      <c r="AT125" s="720" t="str">
        <f>IF(P125="処遇加算Ⅲ",IF(AI125="○","入力済","未入力"),"")</f>
        <v/>
      </c>
      <c r="AU125" s="718" t="str">
        <f>IF(P125="処遇加算Ⅰ",IF(OR(AJ125="○",AJ125="令和６年度中に満たす"),"入力済","未入力"),"")</f>
        <v/>
      </c>
      <c r="AV125" s="718" t="str">
        <f>IF(OR(P126="特定加算Ⅰ",P126="特定加算Ⅱ"),1,"")</f>
        <v/>
      </c>
      <c r="AW125" s="689" t="str">
        <f>IF(P126="特定加算Ⅰ",IF(AL126="","未入力","入力済"),"")</f>
        <v/>
      </c>
      <c r="AX125" s="689" t="str">
        <f>G125</f>
        <v/>
      </c>
    </row>
    <row r="126" ht="31.5" customHeight="1">
      <c r="A126" s="787"/>
      <c r="B126" s="795"/>
      <c r="C126" s="795"/>
      <c r="D126" s="795"/>
      <c r="E126" s="795"/>
      <c r="F126" s="795"/>
      <c r="G126" s="796"/>
      <c r="H126" s="796"/>
      <c r="I126" s="796"/>
      <c r="J126" s="796"/>
      <c r="K126" s="796"/>
      <c r="L126" s="797"/>
      <c r="M126" s="727" t="s">
        <v>395</v>
      </c>
      <c r="N126" s="728"/>
      <c r="O126" s="729" t="str">
        <f>IFERROR(VLOOKUP(K125,'【参考】数式用'!$A$5:$J$37,MATCH(N126,'【参考】数式用'!$B$4:$J$4,0)+1,0),"")</f>
        <v/>
      </c>
      <c r="P126" s="728"/>
      <c r="Q126" s="729" t="str">
        <f>IFERROR(VLOOKUP(K125,'【参考】数式用'!$A$5:$J$37,MATCH(P126,'【参考】数式用'!$B$4:$J$4,0)+1,0),"")</f>
        <v/>
      </c>
      <c r="R126" s="118" t="s">
        <v>107</v>
      </c>
      <c r="S126" s="730">
        <v>6.0</v>
      </c>
      <c r="T126" s="119" t="s">
        <v>108</v>
      </c>
      <c r="U126" s="731">
        <v>4.0</v>
      </c>
      <c r="V126" s="119" t="s">
        <v>392</v>
      </c>
      <c r="W126" s="730">
        <v>6.0</v>
      </c>
      <c r="X126" s="119" t="s">
        <v>108</v>
      </c>
      <c r="Y126" s="731">
        <v>5.0</v>
      </c>
      <c r="Z126" s="119" t="s">
        <v>109</v>
      </c>
      <c r="AA126" s="732" t="s">
        <v>120</v>
      </c>
      <c r="AB126" s="733">
        <f t="shared" si="2"/>
        <v>2</v>
      </c>
      <c r="AC126" s="119" t="s">
        <v>393</v>
      </c>
      <c r="AD126" s="734">
        <f>IFERROR(ROUNDDOWN(ROUND(L125*Q126,0),0)*AB126,"")</f>
        <v>0</v>
      </c>
      <c r="AE126" s="735">
        <f>IFERROR(ROUNDDOWN(ROUND(L125*(Q126-O126),0),0)*AB126,"")</f>
        <v>0</v>
      </c>
      <c r="AF126" s="736"/>
      <c r="AG126" s="737"/>
      <c r="AH126" s="738"/>
      <c r="AI126" s="739"/>
      <c r="AJ126" s="740"/>
      <c r="AK126" s="741"/>
      <c r="AL126" s="742"/>
      <c r="AM126" s="743" t="str">
        <f>IF(AO125="","",IF(OR(Y125=4,Y126=4,Y127=4),"！加算の要件上は問題ありませんが、算定期間の終わりが令和６年５月になっていません。区分変更の場合は、「基本情報入力シート」で同じ事業所を２行に分けて記入してください。",""))</f>
        <v/>
      </c>
      <c r="AN126" s="744"/>
      <c r="AO126" s="717" t="str">
        <f>IF(K125&lt;&gt;"","P列・R列に色付け","")</f>
        <v/>
      </c>
      <c r="AP126" s="10"/>
      <c r="AQ126" s="10"/>
      <c r="AR126" s="10"/>
      <c r="AS126" s="10"/>
      <c r="AT126" s="10"/>
      <c r="AU126" s="10"/>
      <c r="AV126" s="10"/>
      <c r="AW126" s="10"/>
      <c r="AX126" s="689" t="str">
        <f>G125</f>
        <v/>
      </c>
    </row>
    <row r="127" ht="31.5" customHeight="1">
      <c r="A127" s="788"/>
      <c r="B127" s="806"/>
      <c r="C127" s="806"/>
      <c r="D127" s="806"/>
      <c r="E127" s="806"/>
      <c r="F127" s="806"/>
      <c r="G127" s="807"/>
      <c r="H127" s="807"/>
      <c r="I127" s="807"/>
      <c r="J127" s="807"/>
      <c r="K127" s="807"/>
      <c r="L127" s="808"/>
      <c r="M127" s="751" t="s">
        <v>397</v>
      </c>
      <c r="N127" s="810"/>
      <c r="O127" s="753" t="str">
        <f>IFERROR(VLOOKUP(K125,'【参考】数式用'!$A$5:$J$37,MATCH(N127,'【参考】数式用'!$B$4:$J$4,0)+1,0),"")</f>
        <v/>
      </c>
      <c r="P127" s="752"/>
      <c r="Q127" s="753" t="str">
        <f>IFERROR(VLOOKUP(K125,'【参考】数式用'!$A$5:$J$37,MATCH(P127,'【参考】数式用'!$B$4:$J$4,0)+1,0),"")</f>
        <v/>
      </c>
      <c r="R127" s="754" t="s">
        <v>107</v>
      </c>
      <c r="S127" s="755">
        <v>6.0</v>
      </c>
      <c r="T127" s="756" t="s">
        <v>108</v>
      </c>
      <c r="U127" s="757">
        <v>4.0</v>
      </c>
      <c r="V127" s="756" t="s">
        <v>392</v>
      </c>
      <c r="W127" s="755">
        <v>6.0</v>
      </c>
      <c r="X127" s="756" t="s">
        <v>108</v>
      </c>
      <c r="Y127" s="757">
        <v>5.0</v>
      </c>
      <c r="Z127" s="756" t="s">
        <v>109</v>
      </c>
      <c r="AA127" s="758" t="s">
        <v>120</v>
      </c>
      <c r="AB127" s="759">
        <f t="shared" si="2"/>
        <v>2</v>
      </c>
      <c r="AC127" s="756" t="s">
        <v>393</v>
      </c>
      <c r="AD127" s="760">
        <f>IFERROR(ROUNDDOWN(ROUND(L125*Q127,0),0)*AB127,"")</f>
        <v>0</v>
      </c>
      <c r="AE127" s="761">
        <f>IFERROR(ROUNDDOWN(ROUND(L125*(Q127-O127),0),0)*AB127,"")</f>
        <v>0</v>
      </c>
      <c r="AF127" s="762">
        <f>IF(AND(N127="ベア加算なし",P127="ベア加算"),AD127,0)</f>
        <v>0</v>
      </c>
      <c r="AG127" s="763"/>
      <c r="AH127" s="764"/>
      <c r="AI127" s="765"/>
      <c r="AJ127" s="766"/>
      <c r="AK127" s="767"/>
      <c r="AL127" s="768"/>
      <c r="AM127" s="769" t="str">
        <f>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N127" s="3"/>
      <c r="AO127" s="770" t="str">
        <f>IF(K125&lt;&gt;"","P列・R列に色付け","")</f>
        <v/>
      </c>
      <c r="AP127" s="771"/>
      <c r="AQ127" s="771"/>
      <c r="AR127" s="10"/>
      <c r="AS127" s="10"/>
      <c r="AT127" s="10"/>
      <c r="AU127" s="10"/>
      <c r="AV127" s="10"/>
      <c r="AW127" s="772"/>
      <c r="AX127" s="689" t="str">
        <f>G125</f>
        <v/>
      </c>
    </row>
    <row r="128" ht="31.5" customHeight="1">
      <c r="A128" s="773">
        <v>39.0</v>
      </c>
      <c r="B128" s="803" t="str">
        <f>IF('基本情報入力シート'!C92="","",'基本情報入力シート'!C92)</f>
        <v/>
      </c>
      <c r="C128" s="803"/>
      <c r="D128" s="803"/>
      <c r="E128" s="803"/>
      <c r="F128" s="803"/>
      <c r="G128" s="804" t="str">
        <f>IF('基本情報入力シート'!M92="","",'基本情報入力シート'!M92)</f>
        <v/>
      </c>
      <c r="H128" s="804" t="str">
        <f>IF('基本情報入力シート'!R92="","",'基本情報入力シート'!R92)</f>
        <v/>
      </c>
      <c r="I128" s="804" t="str">
        <f>IF('基本情報入力シート'!W92="","",'基本情報入力シート'!W92)</f>
        <v/>
      </c>
      <c r="J128" s="804" t="str">
        <f>IF('基本情報入力シート'!X92="","",'基本情報入力シート'!X92)</f>
        <v/>
      </c>
      <c r="K128" s="804" t="str">
        <f>IF('基本情報入力シート'!Y92="","",'基本情報入力シート'!Y92)</f>
        <v/>
      </c>
      <c r="L128" s="805" t="str">
        <f>IF('基本情報入力シート'!AB92="","",'基本情報入力シート'!AB92)</f>
        <v/>
      </c>
      <c r="M128" s="700" t="s">
        <v>390</v>
      </c>
      <c r="N128" s="701"/>
      <c r="O128" s="702" t="str">
        <f>IFERROR(VLOOKUP(K128,'【参考】数式用'!$A$5:$J$37,MATCH(N128,'【参考】数式用'!$B$4:$J$4,0)+1,0),"")</f>
        <v/>
      </c>
      <c r="P128" s="701"/>
      <c r="Q128" s="702" t="str">
        <f>IFERROR(VLOOKUP(K128,'【参考】数式用'!$A$5:$J$37,MATCH(P128,'【参考】数式用'!$B$4:$J$4,0)+1,0),"")</f>
        <v/>
      </c>
      <c r="R128" s="703" t="s">
        <v>107</v>
      </c>
      <c r="S128" s="704">
        <v>6.0</v>
      </c>
      <c r="T128" s="190" t="s">
        <v>108</v>
      </c>
      <c r="U128" s="705">
        <v>4.0</v>
      </c>
      <c r="V128" s="190" t="s">
        <v>392</v>
      </c>
      <c r="W128" s="704">
        <v>6.0</v>
      </c>
      <c r="X128" s="190" t="s">
        <v>108</v>
      </c>
      <c r="Y128" s="705">
        <v>5.0</v>
      </c>
      <c r="Z128" s="190" t="s">
        <v>109</v>
      </c>
      <c r="AA128" s="706" t="s">
        <v>120</v>
      </c>
      <c r="AB128" s="707">
        <f t="shared" si="2"/>
        <v>2</v>
      </c>
      <c r="AC128" s="190" t="s">
        <v>393</v>
      </c>
      <c r="AD128" s="708">
        <f>IFERROR(ROUNDDOWN(ROUND(L128*Q128,0),0)*AB128,"")</f>
        <v>0</v>
      </c>
      <c r="AE128" s="709">
        <f>IFERROR(ROUNDDOWN(ROUND(L128*(Q128-O128),0),0)*AB128,"")</f>
        <v>0</v>
      </c>
      <c r="AF128" s="710"/>
      <c r="AG128" s="782"/>
      <c r="AH128" s="712"/>
      <c r="AI128" s="794"/>
      <c r="AJ128" s="714"/>
      <c r="AK128" s="280"/>
      <c r="AL128" s="715"/>
      <c r="AM128" s="716" t="str">
        <f>IF(AO128="","",IF(Q128&lt;O128,"！加算の要件上は問題ありませんが、令和６年３月と比較して４・５月に加算率が下がる計画になっています。",""))</f>
        <v/>
      </c>
      <c r="AN128" s="3"/>
      <c r="AO128" s="717" t="str">
        <f>IF(K128&lt;&gt;"","P列・R列に色付け","")</f>
        <v/>
      </c>
      <c r="AP128" s="718" t="str">
        <f>IFERROR(VLOOKUP(K128,'【参考】数式用'!$AH$2:$AI$34,2,FALSE),"")</f>
        <v/>
      </c>
      <c r="AQ128" s="720" t="str">
        <f>P128&amp;P129&amp;P130</f>
        <v/>
      </c>
      <c r="AR128" s="718" t="str">
        <f>IF(AF130&lt;&gt;0,IF(AG130="○","入力済","未入力"),"")</f>
        <v/>
      </c>
      <c r="AS128" s="719" t="str">
        <f>IF(OR(P128="処遇加算Ⅰ",P128="処遇加算Ⅱ"),IF(OR(AH128="○",AH128="令和６年度中に満たす"),"入力済","未入力"),"")</f>
        <v/>
      </c>
      <c r="AT128" s="720" t="str">
        <f>IF(P128="処遇加算Ⅲ",IF(AI128="○","入力済","未入力"),"")</f>
        <v/>
      </c>
      <c r="AU128" s="718" t="str">
        <f>IF(P128="処遇加算Ⅰ",IF(OR(AJ128="○",AJ128="令和６年度中に満たす"),"入力済","未入力"),"")</f>
        <v/>
      </c>
      <c r="AV128" s="718" t="str">
        <f>IF(OR(P129="特定加算Ⅰ",P129="特定加算Ⅱ"),1,"")</f>
        <v/>
      </c>
      <c r="AW128" s="689" t="str">
        <f>IF(P129="特定加算Ⅰ",IF(AL129="","未入力","入力済"),"")</f>
        <v/>
      </c>
      <c r="AX128" s="689" t="str">
        <f>G128</f>
        <v/>
      </c>
    </row>
    <row r="129" ht="31.5" customHeight="1">
      <c r="A129" s="787"/>
      <c r="B129" s="795"/>
      <c r="C129" s="795"/>
      <c r="D129" s="795"/>
      <c r="E129" s="795"/>
      <c r="F129" s="795"/>
      <c r="G129" s="796"/>
      <c r="H129" s="796"/>
      <c r="I129" s="796"/>
      <c r="J129" s="796"/>
      <c r="K129" s="796"/>
      <c r="L129" s="797"/>
      <c r="M129" s="727" t="s">
        <v>395</v>
      </c>
      <c r="N129" s="728"/>
      <c r="O129" s="729" t="str">
        <f>IFERROR(VLOOKUP(K128,'【参考】数式用'!$A$5:$J$37,MATCH(N129,'【参考】数式用'!$B$4:$J$4,0)+1,0),"")</f>
        <v/>
      </c>
      <c r="P129" s="728"/>
      <c r="Q129" s="729" t="str">
        <f>IFERROR(VLOOKUP(K128,'【参考】数式用'!$A$5:$J$37,MATCH(P129,'【参考】数式用'!$B$4:$J$4,0)+1,0),"")</f>
        <v/>
      </c>
      <c r="R129" s="118" t="s">
        <v>107</v>
      </c>
      <c r="S129" s="730">
        <v>6.0</v>
      </c>
      <c r="T129" s="119" t="s">
        <v>108</v>
      </c>
      <c r="U129" s="731">
        <v>4.0</v>
      </c>
      <c r="V129" s="119" t="s">
        <v>392</v>
      </c>
      <c r="W129" s="730">
        <v>6.0</v>
      </c>
      <c r="X129" s="119" t="s">
        <v>108</v>
      </c>
      <c r="Y129" s="731">
        <v>5.0</v>
      </c>
      <c r="Z129" s="119" t="s">
        <v>109</v>
      </c>
      <c r="AA129" s="732" t="s">
        <v>120</v>
      </c>
      <c r="AB129" s="733">
        <f t="shared" si="2"/>
        <v>2</v>
      </c>
      <c r="AC129" s="119" t="s">
        <v>393</v>
      </c>
      <c r="AD129" s="734">
        <f>IFERROR(ROUNDDOWN(ROUND(L128*Q129,0),0)*AB129,"")</f>
        <v>0</v>
      </c>
      <c r="AE129" s="735">
        <f>IFERROR(ROUNDDOWN(ROUND(L128*(Q129-O129),0),0)*AB129,"")</f>
        <v>0</v>
      </c>
      <c r="AF129" s="736"/>
      <c r="AG129" s="737"/>
      <c r="AH129" s="738"/>
      <c r="AI129" s="739"/>
      <c r="AJ129" s="740"/>
      <c r="AK129" s="741"/>
      <c r="AL129" s="742"/>
      <c r="AM129" s="743" t="str">
        <f>IF(AO128="","",IF(OR(Y128=4,Y129=4,Y130=4),"！加算の要件上は問題ありませんが、算定期間の終わりが令和６年５月になっていません。区分変更の場合は、「基本情報入力シート」で同じ事業所を２行に分けて記入してください。",""))</f>
        <v/>
      </c>
      <c r="AN129" s="744"/>
      <c r="AO129" s="717" t="str">
        <f>IF(K128&lt;&gt;"","P列・R列に色付け","")</f>
        <v/>
      </c>
      <c r="AP129" s="10"/>
      <c r="AQ129" s="10"/>
      <c r="AR129" s="10"/>
      <c r="AS129" s="10"/>
      <c r="AT129" s="10"/>
      <c r="AU129" s="10"/>
      <c r="AV129" s="10"/>
      <c r="AW129" s="10"/>
      <c r="AX129" s="689" t="str">
        <f>G128</f>
        <v/>
      </c>
    </row>
    <row r="130" ht="31.5" customHeight="1">
      <c r="A130" s="788"/>
      <c r="B130" s="806"/>
      <c r="C130" s="806"/>
      <c r="D130" s="806"/>
      <c r="E130" s="806"/>
      <c r="F130" s="806"/>
      <c r="G130" s="807"/>
      <c r="H130" s="807"/>
      <c r="I130" s="807"/>
      <c r="J130" s="807"/>
      <c r="K130" s="807"/>
      <c r="L130" s="808"/>
      <c r="M130" s="751" t="s">
        <v>397</v>
      </c>
      <c r="N130" s="810"/>
      <c r="O130" s="753" t="str">
        <f>IFERROR(VLOOKUP(K128,'【参考】数式用'!$A$5:$J$37,MATCH(N130,'【参考】数式用'!$B$4:$J$4,0)+1,0),"")</f>
        <v/>
      </c>
      <c r="P130" s="752"/>
      <c r="Q130" s="753" t="str">
        <f>IFERROR(VLOOKUP(K128,'【参考】数式用'!$A$5:$J$37,MATCH(P130,'【参考】数式用'!$B$4:$J$4,0)+1,0),"")</f>
        <v/>
      </c>
      <c r="R130" s="754" t="s">
        <v>107</v>
      </c>
      <c r="S130" s="755">
        <v>6.0</v>
      </c>
      <c r="T130" s="756" t="s">
        <v>108</v>
      </c>
      <c r="U130" s="757">
        <v>4.0</v>
      </c>
      <c r="V130" s="756" t="s">
        <v>392</v>
      </c>
      <c r="W130" s="755">
        <v>6.0</v>
      </c>
      <c r="X130" s="756" t="s">
        <v>108</v>
      </c>
      <c r="Y130" s="757">
        <v>5.0</v>
      </c>
      <c r="Z130" s="756" t="s">
        <v>109</v>
      </c>
      <c r="AA130" s="758" t="s">
        <v>120</v>
      </c>
      <c r="AB130" s="759">
        <f t="shared" si="2"/>
        <v>2</v>
      </c>
      <c r="AC130" s="756" t="s">
        <v>393</v>
      </c>
      <c r="AD130" s="760">
        <f>IFERROR(ROUNDDOWN(ROUND(L128*Q130,0),0)*AB130,"")</f>
        <v>0</v>
      </c>
      <c r="AE130" s="761">
        <f>IFERROR(ROUNDDOWN(ROUND(L128*(Q130-O130),0),0)*AB130,"")</f>
        <v>0</v>
      </c>
      <c r="AF130" s="762">
        <f>IF(AND(N130="ベア加算なし",P130="ベア加算"),AD130,0)</f>
        <v>0</v>
      </c>
      <c r="AG130" s="763"/>
      <c r="AH130" s="764"/>
      <c r="AI130" s="765"/>
      <c r="AJ130" s="766"/>
      <c r="AK130" s="767"/>
      <c r="AL130" s="768"/>
      <c r="AM130" s="769" t="str">
        <f>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N130" s="3"/>
      <c r="AO130" s="770" t="str">
        <f>IF(K128&lt;&gt;"","P列・R列に色付け","")</f>
        <v/>
      </c>
      <c r="AP130" s="771"/>
      <c r="AQ130" s="771"/>
      <c r="AR130" s="10"/>
      <c r="AS130" s="10"/>
      <c r="AT130" s="10"/>
      <c r="AU130" s="10"/>
      <c r="AV130" s="10"/>
      <c r="AW130" s="772"/>
      <c r="AX130" s="689" t="str">
        <f>G128</f>
        <v/>
      </c>
    </row>
    <row r="131" ht="31.5" customHeight="1">
      <c r="A131" s="773">
        <v>40.0</v>
      </c>
      <c r="B131" s="803" t="str">
        <f>IF('基本情報入力シート'!C93="","",'基本情報入力シート'!C93)</f>
        <v/>
      </c>
      <c r="C131" s="803"/>
      <c r="D131" s="803"/>
      <c r="E131" s="803"/>
      <c r="F131" s="803"/>
      <c r="G131" s="804" t="str">
        <f>IF('基本情報入力シート'!M93="","",'基本情報入力シート'!M93)</f>
        <v/>
      </c>
      <c r="H131" s="804" t="str">
        <f>IF('基本情報入力シート'!R93="","",'基本情報入力シート'!R93)</f>
        <v/>
      </c>
      <c r="I131" s="804" t="str">
        <f>IF('基本情報入力シート'!W93="","",'基本情報入力シート'!W93)</f>
        <v/>
      </c>
      <c r="J131" s="804" t="str">
        <f>IF('基本情報入力シート'!X93="","",'基本情報入力シート'!X93)</f>
        <v/>
      </c>
      <c r="K131" s="804" t="str">
        <f>IF('基本情報入力シート'!Y93="","",'基本情報入力シート'!Y93)</f>
        <v/>
      </c>
      <c r="L131" s="805" t="str">
        <f>IF('基本情報入力シート'!AB93="","",'基本情報入力シート'!AB93)</f>
        <v/>
      </c>
      <c r="M131" s="700" t="s">
        <v>390</v>
      </c>
      <c r="N131" s="701"/>
      <c r="O131" s="702" t="str">
        <f>IFERROR(VLOOKUP(K131,'【参考】数式用'!$A$5:$J$37,MATCH(N131,'【参考】数式用'!$B$4:$J$4,0)+1,0),"")</f>
        <v/>
      </c>
      <c r="P131" s="701"/>
      <c r="Q131" s="702" t="str">
        <f>IFERROR(VLOOKUP(K131,'【参考】数式用'!$A$5:$J$37,MATCH(P131,'【参考】数式用'!$B$4:$J$4,0)+1,0),"")</f>
        <v/>
      </c>
      <c r="R131" s="703" t="s">
        <v>107</v>
      </c>
      <c r="S131" s="704">
        <v>6.0</v>
      </c>
      <c r="T131" s="190" t="s">
        <v>108</v>
      </c>
      <c r="U131" s="705">
        <v>4.0</v>
      </c>
      <c r="V131" s="190" t="s">
        <v>392</v>
      </c>
      <c r="W131" s="704">
        <v>6.0</v>
      </c>
      <c r="X131" s="190" t="s">
        <v>108</v>
      </c>
      <c r="Y131" s="705">
        <v>5.0</v>
      </c>
      <c r="Z131" s="190" t="s">
        <v>109</v>
      </c>
      <c r="AA131" s="706" t="s">
        <v>120</v>
      </c>
      <c r="AB131" s="707">
        <f t="shared" si="2"/>
        <v>2</v>
      </c>
      <c r="AC131" s="190" t="s">
        <v>393</v>
      </c>
      <c r="AD131" s="708">
        <f>IFERROR(ROUNDDOWN(ROUND(L131*Q131,0),0)*AB131,"")</f>
        <v>0</v>
      </c>
      <c r="AE131" s="709">
        <f>IFERROR(ROUNDDOWN(ROUND(L131*(Q131-O131),0),0)*AB131,"")</f>
        <v>0</v>
      </c>
      <c r="AF131" s="710"/>
      <c r="AG131" s="782"/>
      <c r="AH131" s="712"/>
      <c r="AI131" s="794"/>
      <c r="AJ131" s="714"/>
      <c r="AK131" s="280"/>
      <c r="AL131" s="715"/>
      <c r="AM131" s="716" t="str">
        <f>IF(AO131="","",IF(Q131&lt;O131,"！加算の要件上は問題ありませんが、令和６年３月と比較して４・５月に加算率が下がる計画になっています。",""))</f>
        <v/>
      </c>
      <c r="AN131" s="3"/>
      <c r="AO131" s="717" t="str">
        <f>IF(K131&lt;&gt;"","P列・R列に色付け","")</f>
        <v/>
      </c>
      <c r="AP131" s="718" t="str">
        <f>IFERROR(VLOOKUP(K131,'【参考】数式用'!$AH$2:$AI$34,2,FALSE),"")</f>
        <v/>
      </c>
      <c r="AQ131" s="720" t="str">
        <f>P131&amp;P132&amp;P133</f>
        <v/>
      </c>
      <c r="AR131" s="718" t="str">
        <f>IF(AF133&lt;&gt;0,IF(AG133="○","入力済","未入力"),"")</f>
        <v/>
      </c>
      <c r="AS131" s="719" t="str">
        <f>IF(OR(P131="処遇加算Ⅰ",P131="処遇加算Ⅱ"),IF(OR(AH131="○",AH131="令和６年度中に満たす"),"入力済","未入力"),"")</f>
        <v/>
      </c>
      <c r="AT131" s="720" t="str">
        <f>IF(P131="処遇加算Ⅲ",IF(AI131="○","入力済","未入力"),"")</f>
        <v/>
      </c>
      <c r="AU131" s="718" t="str">
        <f>IF(P131="処遇加算Ⅰ",IF(OR(AJ131="○",AJ131="令和６年度中に満たす"),"入力済","未入力"),"")</f>
        <v/>
      </c>
      <c r="AV131" s="718" t="str">
        <f>IF(OR(P132="特定加算Ⅰ",P132="特定加算Ⅱ"),1,"")</f>
        <v/>
      </c>
      <c r="AW131" s="689" t="str">
        <f>IF(P132="特定加算Ⅰ",IF(AL132="","未入力","入力済"),"")</f>
        <v/>
      </c>
      <c r="AX131" s="689" t="str">
        <f>G131</f>
        <v/>
      </c>
    </row>
    <row r="132" ht="31.5" customHeight="1">
      <c r="A132" s="787"/>
      <c r="B132" s="795"/>
      <c r="C132" s="795"/>
      <c r="D132" s="795"/>
      <c r="E132" s="795"/>
      <c r="F132" s="795"/>
      <c r="G132" s="796"/>
      <c r="H132" s="796"/>
      <c r="I132" s="796"/>
      <c r="J132" s="796"/>
      <c r="K132" s="796"/>
      <c r="L132" s="797"/>
      <c r="M132" s="727" t="s">
        <v>395</v>
      </c>
      <c r="N132" s="728"/>
      <c r="O132" s="729" t="str">
        <f>IFERROR(VLOOKUP(K131,'【参考】数式用'!$A$5:$J$37,MATCH(N132,'【参考】数式用'!$B$4:$J$4,0)+1,0),"")</f>
        <v/>
      </c>
      <c r="P132" s="728"/>
      <c r="Q132" s="729" t="str">
        <f>IFERROR(VLOOKUP(K131,'【参考】数式用'!$A$5:$J$37,MATCH(P132,'【参考】数式用'!$B$4:$J$4,0)+1,0),"")</f>
        <v/>
      </c>
      <c r="R132" s="118" t="s">
        <v>107</v>
      </c>
      <c r="S132" s="730">
        <v>6.0</v>
      </c>
      <c r="T132" s="119" t="s">
        <v>108</v>
      </c>
      <c r="U132" s="731">
        <v>4.0</v>
      </c>
      <c r="V132" s="119" t="s">
        <v>392</v>
      </c>
      <c r="W132" s="730">
        <v>6.0</v>
      </c>
      <c r="X132" s="119" t="s">
        <v>108</v>
      </c>
      <c r="Y132" s="731">
        <v>5.0</v>
      </c>
      <c r="Z132" s="119" t="s">
        <v>109</v>
      </c>
      <c r="AA132" s="732" t="s">
        <v>120</v>
      </c>
      <c r="AB132" s="733">
        <f t="shared" si="2"/>
        <v>2</v>
      </c>
      <c r="AC132" s="119" t="s">
        <v>393</v>
      </c>
      <c r="AD132" s="734">
        <f>IFERROR(ROUNDDOWN(ROUND(L131*Q132,0),0)*AB132,"")</f>
        <v>0</v>
      </c>
      <c r="AE132" s="735">
        <f>IFERROR(ROUNDDOWN(ROUND(L131*(Q132-O132),0),0)*AB132,"")</f>
        <v>0</v>
      </c>
      <c r="AF132" s="736"/>
      <c r="AG132" s="737"/>
      <c r="AH132" s="738"/>
      <c r="AI132" s="739"/>
      <c r="AJ132" s="740"/>
      <c r="AK132" s="741"/>
      <c r="AL132" s="742"/>
      <c r="AM132" s="743" t="str">
        <f>IF(AO131="","",IF(OR(Y131=4,Y132=4,Y133=4),"！加算の要件上は問題ありませんが、算定期間の終わりが令和６年５月になっていません。区分変更の場合は、「基本情報入力シート」で同じ事業所を２行に分けて記入してください。",""))</f>
        <v/>
      </c>
      <c r="AN132" s="744"/>
      <c r="AO132" s="717" t="str">
        <f>IF(K131&lt;&gt;"","P列・R列に色付け","")</f>
        <v/>
      </c>
      <c r="AP132" s="10"/>
      <c r="AQ132" s="10"/>
      <c r="AR132" s="10"/>
      <c r="AS132" s="10"/>
      <c r="AT132" s="10"/>
      <c r="AU132" s="10"/>
      <c r="AV132" s="10"/>
      <c r="AW132" s="10"/>
      <c r="AX132" s="689" t="str">
        <f>G131</f>
        <v/>
      </c>
    </row>
    <row r="133" ht="31.5" customHeight="1">
      <c r="A133" s="788"/>
      <c r="B133" s="806"/>
      <c r="C133" s="806"/>
      <c r="D133" s="806"/>
      <c r="E133" s="806"/>
      <c r="F133" s="806"/>
      <c r="G133" s="807"/>
      <c r="H133" s="807"/>
      <c r="I133" s="807"/>
      <c r="J133" s="807"/>
      <c r="K133" s="807"/>
      <c r="L133" s="808"/>
      <c r="M133" s="751" t="s">
        <v>397</v>
      </c>
      <c r="N133" s="810"/>
      <c r="O133" s="753" t="str">
        <f>IFERROR(VLOOKUP(K131,'【参考】数式用'!$A$5:$J$37,MATCH(N133,'【参考】数式用'!$B$4:$J$4,0)+1,0),"")</f>
        <v/>
      </c>
      <c r="P133" s="752"/>
      <c r="Q133" s="753" t="str">
        <f>IFERROR(VLOOKUP(K131,'【参考】数式用'!$A$5:$J$37,MATCH(P133,'【参考】数式用'!$B$4:$J$4,0)+1,0),"")</f>
        <v/>
      </c>
      <c r="R133" s="754" t="s">
        <v>107</v>
      </c>
      <c r="S133" s="755">
        <v>6.0</v>
      </c>
      <c r="T133" s="756" t="s">
        <v>108</v>
      </c>
      <c r="U133" s="757">
        <v>4.0</v>
      </c>
      <c r="V133" s="756" t="s">
        <v>392</v>
      </c>
      <c r="W133" s="755">
        <v>6.0</v>
      </c>
      <c r="X133" s="756" t="s">
        <v>108</v>
      </c>
      <c r="Y133" s="757">
        <v>5.0</v>
      </c>
      <c r="Z133" s="756" t="s">
        <v>109</v>
      </c>
      <c r="AA133" s="758" t="s">
        <v>120</v>
      </c>
      <c r="AB133" s="759">
        <f t="shared" si="2"/>
        <v>2</v>
      </c>
      <c r="AC133" s="756" t="s">
        <v>393</v>
      </c>
      <c r="AD133" s="760">
        <f>IFERROR(ROUNDDOWN(ROUND(L131*Q133,0),0)*AB133,"")</f>
        <v>0</v>
      </c>
      <c r="AE133" s="761">
        <f>IFERROR(ROUNDDOWN(ROUND(L131*(Q133-O133),0),0)*AB133,"")</f>
        <v>0</v>
      </c>
      <c r="AF133" s="762">
        <f>IF(AND(N133="ベア加算なし",P133="ベア加算"),AD133,0)</f>
        <v>0</v>
      </c>
      <c r="AG133" s="763"/>
      <c r="AH133" s="764"/>
      <c r="AI133" s="765"/>
      <c r="AJ133" s="766"/>
      <c r="AK133" s="767"/>
      <c r="AL133" s="768"/>
      <c r="AM133" s="769" t="str">
        <f>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N133" s="3"/>
      <c r="AO133" s="770" t="str">
        <f>IF(K131&lt;&gt;"","P列・R列に色付け","")</f>
        <v/>
      </c>
      <c r="AP133" s="771"/>
      <c r="AQ133" s="771"/>
      <c r="AR133" s="10"/>
      <c r="AS133" s="10"/>
      <c r="AT133" s="10"/>
      <c r="AU133" s="10"/>
      <c r="AV133" s="10"/>
      <c r="AW133" s="772"/>
      <c r="AX133" s="689" t="str">
        <f>G131</f>
        <v/>
      </c>
    </row>
    <row r="134" ht="31.5" customHeight="1">
      <c r="A134" s="773">
        <v>41.0</v>
      </c>
      <c r="B134" s="803" t="str">
        <f>IF('基本情報入力シート'!C94="","",'基本情報入力シート'!C94)</f>
        <v/>
      </c>
      <c r="C134" s="803"/>
      <c r="D134" s="803"/>
      <c r="E134" s="803"/>
      <c r="F134" s="803"/>
      <c r="G134" s="804" t="str">
        <f>IF('基本情報入力シート'!M94="","",'基本情報入力シート'!M94)</f>
        <v/>
      </c>
      <c r="H134" s="804" t="str">
        <f>IF('基本情報入力シート'!R94="","",'基本情報入力シート'!R94)</f>
        <v/>
      </c>
      <c r="I134" s="804" t="str">
        <f>IF('基本情報入力シート'!W94="","",'基本情報入力シート'!W94)</f>
        <v/>
      </c>
      <c r="J134" s="804" t="str">
        <f>IF('基本情報入力シート'!X94="","",'基本情報入力シート'!X94)</f>
        <v/>
      </c>
      <c r="K134" s="804" t="str">
        <f>IF('基本情報入力シート'!Y94="","",'基本情報入力シート'!Y94)</f>
        <v/>
      </c>
      <c r="L134" s="805" t="str">
        <f>IF('基本情報入力シート'!AB94="","",'基本情報入力シート'!AB94)</f>
        <v/>
      </c>
      <c r="M134" s="700" t="s">
        <v>390</v>
      </c>
      <c r="N134" s="701"/>
      <c r="O134" s="702" t="str">
        <f>IFERROR(VLOOKUP(K134,'【参考】数式用'!$A$5:$J$37,MATCH(N134,'【参考】数式用'!$B$4:$J$4,0)+1,0),"")</f>
        <v/>
      </c>
      <c r="P134" s="701"/>
      <c r="Q134" s="702" t="str">
        <f>IFERROR(VLOOKUP(K134,'【参考】数式用'!$A$5:$J$37,MATCH(P134,'【参考】数式用'!$B$4:$J$4,0)+1,0),"")</f>
        <v/>
      </c>
      <c r="R134" s="703" t="s">
        <v>107</v>
      </c>
      <c r="S134" s="704">
        <v>6.0</v>
      </c>
      <c r="T134" s="190" t="s">
        <v>108</v>
      </c>
      <c r="U134" s="705">
        <v>4.0</v>
      </c>
      <c r="V134" s="190" t="s">
        <v>392</v>
      </c>
      <c r="W134" s="704">
        <v>6.0</v>
      </c>
      <c r="X134" s="190" t="s">
        <v>108</v>
      </c>
      <c r="Y134" s="705">
        <v>5.0</v>
      </c>
      <c r="Z134" s="190" t="s">
        <v>109</v>
      </c>
      <c r="AA134" s="706" t="s">
        <v>120</v>
      </c>
      <c r="AB134" s="707">
        <f t="shared" si="2"/>
        <v>2</v>
      </c>
      <c r="AC134" s="190" t="s">
        <v>393</v>
      </c>
      <c r="AD134" s="708">
        <f>IFERROR(ROUNDDOWN(ROUND(L134*Q134,0),0)*AB134,"")</f>
        <v>0</v>
      </c>
      <c r="AE134" s="709">
        <f>IFERROR(ROUNDDOWN(ROUND(L134*(Q134-O134),0),0)*AB134,"")</f>
        <v>0</v>
      </c>
      <c r="AF134" s="710"/>
      <c r="AG134" s="782"/>
      <c r="AH134" s="712"/>
      <c r="AI134" s="794"/>
      <c r="AJ134" s="714"/>
      <c r="AK134" s="280"/>
      <c r="AL134" s="715"/>
      <c r="AM134" s="716" t="str">
        <f>IF(AO134="","",IF(Q134&lt;O134,"！加算の要件上は問題ありませんが、令和６年３月と比較して４・５月に加算率が下がる計画になっています。",""))</f>
        <v/>
      </c>
      <c r="AN134" s="3"/>
      <c r="AO134" s="717" t="str">
        <f>IF(K134&lt;&gt;"","P列・R列に色付け","")</f>
        <v/>
      </c>
      <c r="AP134" s="718" t="str">
        <f>IFERROR(VLOOKUP(K134,'【参考】数式用'!$AH$2:$AI$34,2,FALSE),"")</f>
        <v/>
      </c>
      <c r="AQ134" s="720" t="str">
        <f>P134&amp;P135&amp;P136</f>
        <v/>
      </c>
      <c r="AR134" s="718" t="str">
        <f>IF(AF136&lt;&gt;0,IF(AG136="○","入力済","未入力"),"")</f>
        <v/>
      </c>
      <c r="AS134" s="719" t="str">
        <f>IF(OR(P134="処遇加算Ⅰ",P134="処遇加算Ⅱ"),IF(OR(AH134="○",AH134="令和６年度中に満たす"),"入力済","未入力"),"")</f>
        <v/>
      </c>
      <c r="AT134" s="720" t="str">
        <f>IF(P134="処遇加算Ⅲ",IF(AI134="○","入力済","未入力"),"")</f>
        <v/>
      </c>
      <c r="AU134" s="718" t="str">
        <f>IF(P134="処遇加算Ⅰ",IF(OR(AJ134="○",AJ134="令和６年度中に満たす"),"入力済","未入力"),"")</f>
        <v/>
      </c>
      <c r="AV134" s="718" t="str">
        <f>IF(OR(P135="特定加算Ⅰ",P135="特定加算Ⅱ"),1,"")</f>
        <v/>
      </c>
      <c r="AW134" s="689" t="str">
        <f>IF(P135="特定加算Ⅰ",IF(AL135="","未入力","入力済"),"")</f>
        <v/>
      </c>
      <c r="AX134" s="689" t="str">
        <f>G134</f>
        <v/>
      </c>
    </row>
    <row r="135" ht="31.5" customHeight="1">
      <c r="A135" s="787"/>
      <c r="B135" s="795"/>
      <c r="C135" s="795"/>
      <c r="D135" s="795"/>
      <c r="E135" s="795"/>
      <c r="F135" s="795"/>
      <c r="G135" s="796"/>
      <c r="H135" s="796"/>
      <c r="I135" s="796"/>
      <c r="J135" s="796"/>
      <c r="K135" s="796"/>
      <c r="L135" s="797"/>
      <c r="M135" s="727" t="s">
        <v>395</v>
      </c>
      <c r="N135" s="728"/>
      <c r="O135" s="729" t="str">
        <f>IFERROR(VLOOKUP(K134,'【参考】数式用'!$A$5:$J$37,MATCH(N135,'【参考】数式用'!$B$4:$J$4,0)+1,0),"")</f>
        <v/>
      </c>
      <c r="P135" s="728"/>
      <c r="Q135" s="729" t="str">
        <f>IFERROR(VLOOKUP(K134,'【参考】数式用'!$A$5:$J$37,MATCH(P135,'【参考】数式用'!$B$4:$J$4,0)+1,0),"")</f>
        <v/>
      </c>
      <c r="R135" s="118" t="s">
        <v>107</v>
      </c>
      <c r="S135" s="730">
        <v>6.0</v>
      </c>
      <c r="T135" s="119" t="s">
        <v>108</v>
      </c>
      <c r="U135" s="731">
        <v>4.0</v>
      </c>
      <c r="V135" s="119" t="s">
        <v>392</v>
      </c>
      <c r="W135" s="730">
        <v>6.0</v>
      </c>
      <c r="X135" s="119" t="s">
        <v>108</v>
      </c>
      <c r="Y135" s="731">
        <v>5.0</v>
      </c>
      <c r="Z135" s="119" t="s">
        <v>109</v>
      </c>
      <c r="AA135" s="732" t="s">
        <v>120</v>
      </c>
      <c r="AB135" s="733">
        <f t="shared" si="2"/>
        <v>2</v>
      </c>
      <c r="AC135" s="119" t="s">
        <v>393</v>
      </c>
      <c r="AD135" s="734">
        <f>IFERROR(ROUNDDOWN(ROUND(L134*Q135,0),0)*AB135,"")</f>
        <v>0</v>
      </c>
      <c r="AE135" s="735">
        <f>IFERROR(ROUNDDOWN(ROUND(L134*(Q135-O135),0),0)*AB135,"")</f>
        <v>0</v>
      </c>
      <c r="AF135" s="736"/>
      <c r="AG135" s="737"/>
      <c r="AH135" s="738"/>
      <c r="AI135" s="739"/>
      <c r="AJ135" s="740"/>
      <c r="AK135" s="741"/>
      <c r="AL135" s="742"/>
      <c r="AM135" s="743" t="str">
        <f>IF(AO134="","",IF(OR(Y134=4,Y135=4,Y136=4),"！加算の要件上は問題ありませんが、算定期間の終わりが令和６年５月になっていません。区分変更の場合は、「基本情報入力シート」で同じ事業所を２行に分けて記入してください。",""))</f>
        <v/>
      </c>
      <c r="AN135" s="744"/>
      <c r="AO135" s="717" t="str">
        <f>IF(K134&lt;&gt;"","P列・R列に色付け","")</f>
        <v/>
      </c>
      <c r="AP135" s="10"/>
      <c r="AQ135" s="10"/>
      <c r="AR135" s="10"/>
      <c r="AS135" s="10"/>
      <c r="AT135" s="10"/>
      <c r="AU135" s="10"/>
      <c r="AV135" s="10"/>
      <c r="AW135" s="10"/>
      <c r="AX135" s="689" t="str">
        <f>G134</f>
        <v/>
      </c>
    </row>
    <row r="136" ht="31.5" customHeight="1">
      <c r="A136" s="788"/>
      <c r="B136" s="806"/>
      <c r="C136" s="806"/>
      <c r="D136" s="806"/>
      <c r="E136" s="806"/>
      <c r="F136" s="806"/>
      <c r="G136" s="807"/>
      <c r="H136" s="807"/>
      <c r="I136" s="807"/>
      <c r="J136" s="807"/>
      <c r="K136" s="807"/>
      <c r="L136" s="808"/>
      <c r="M136" s="751" t="s">
        <v>397</v>
      </c>
      <c r="N136" s="810"/>
      <c r="O136" s="753" t="str">
        <f>IFERROR(VLOOKUP(K134,'【参考】数式用'!$A$5:$J$37,MATCH(N136,'【参考】数式用'!$B$4:$J$4,0)+1,0),"")</f>
        <v/>
      </c>
      <c r="P136" s="752"/>
      <c r="Q136" s="753" t="str">
        <f>IFERROR(VLOOKUP(K134,'【参考】数式用'!$A$5:$J$37,MATCH(P136,'【参考】数式用'!$B$4:$J$4,0)+1,0),"")</f>
        <v/>
      </c>
      <c r="R136" s="754" t="s">
        <v>107</v>
      </c>
      <c r="S136" s="755">
        <v>6.0</v>
      </c>
      <c r="T136" s="756" t="s">
        <v>108</v>
      </c>
      <c r="U136" s="757">
        <v>4.0</v>
      </c>
      <c r="V136" s="756" t="s">
        <v>392</v>
      </c>
      <c r="W136" s="755">
        <v>6.0</v>
      </c>
      <c r="X136" s="756" t="s">
        <v>108</v>
      </c>
      <c r="Y136" s="757">
        <v>5.0</v>
      </c>
      <c r="Z136" s="756" t="s">
        <v>109</v>
      </c>
      <c r="AA136" s="758" t="s">
        <v>120</v>
      </c>
      <c r="AB136" s="759">
        <f t="shared" si="2"/>
        <v>2</v>
      </c>
      <c r="AC136" s="756" t="s">
        <v>393</v>
      </c>
      <c r="AD136" s="760">
        <f>IFERROR(ROUNDDOWN(ROUND(L134*Q136,0),0)*AB136,"")</f>
        <v>0</v>
      </c>
      <c r="AE136" s="761">
        <f>IFERROR(ROUNDDOWN(ROUND(L134*(Q136-O136),0),0)*AB136,"")</f>
        <v>0</v>
      </c>
      <c r="AF136" s="762">
        <f>IF(AND(N136="ベア加算なし",P136="ベア加算"),AD136,0)</f>
        <v>0</v>
      </c>
      <c r="AG136" s="763"/>
      <c r="AH136" s="764"/>
      <c r="AI136" s="765"/>
      <c r="AJ136" s="766"/>
      <c r="AK136" s="767"/>
      <c r="AL136" s="768"/>
      <c r="AM136" s="769" t="str">
        <f>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N136" s="3"/>
      <c r="AO136" s="770" t="str">
        <f>IF(K134&lt;&gt;"","P列・R列に色付け","")</f>
        <v/>
      </c>
      <c r="AP136" s="771"/>
      <c r="AQ136" s="771"/>
      <c r="AR136" s="10"/>
      <c r="AS136" s="10"/>
      <c r="AT136" s="10"/>
      <c r="AU136" s="10"/>
      <c r="AV136" s="10"/>
      <c r="AW136" s="772"/>
      <c r="AX136" s="689" t="str">
        <f>G134</f>
        <v/>
      </c>
    </row>
    <row r="137" ht="31.5" customHeight="1">
      <c r="A137" s="773">
        <v>42.0</v>
      </c>
      <c r="B137" s="803" t="str">
        <f>IF('基本情報入力シート'!C95="","",'基本情報入力シート'!C95)</f>
        <v/>
      </c>
      <c r="C137" s="803"/>
      <c r="D137" s="803"/>
      <c r="E137" s="803"/>
      <c r="F137" s="803"/>
      <c r="G137" s="804" t="str">
        <f>IF('基本情報入力シート'!M95="","",'基本情報入力シート'!M95)</f>
        <v/>
      </c>
      <c r="H137" s="804" t="str">
        <f>IF('基本情報入力シート'!R95="","",'基本情報入力シート'!R95)</f>
        <v/>
      </c>
      <c r="I137" s="804" t="str">
        <f>IF('基本情報入力シート'!W95="","",'基本情報入力シート'!W95)</f>
        <v/>
      </c>
      <c r="J137" s="804" t="str">
        <f>IF('基本情報入力シート'!X95="","",'基本情報入力シート'!X95)</f>
        <v/>
      </c>
      <c r="K137" s="804" t="str">
        <f>IF('基本情報入力シート'!Y95="","",'基本情報入力シート'!Y95)</f>
        <v/>
      </c>
      <c r="L137" s="805" t="str">
        <f>IF('基本情報入力シート'!AB95="","",'基本情報入力シート'!AB95)</f>
        <v/>
      </c>
      <c r="M137" s="700" t="s">
        <v>390</v>
      </c>
      <c r="N137" s="701"/>
      <c r="O137" s="702" t="str">
        <f>IFERROR(VLOOKUP(K137,'【参考】数式用'!$A$5:$J$37,MATCH(N137,'【参考】数式用'!$B$4:$J$4,0)+1,0),"")</f>
        <v/>
      </c>
      <c r="P137" s="701"/>
      <c r="Q137" s="702" t="str">
        <f>IFERROR(VLOOKUP(K137,'【参考】数式用'!$A$5:$J$37,MATCH(P137,'【参考】数式用'!$B$4:$J$4,0)+1,0),"")</f>
        <v/>
      </c>
      <c r="R137" s="703" t="s">
        <v>107</v>
      </c>
      <c r="S137" s="704">
        <v>6.0</v>
      </c>
      <c r="T137" s="190" t="s">
        <v>108</v>
      </c>
      <c r="U137" s="705">
        <v>4.0</v>
      </c>
      <c r="V137" s="190" t="s">
        <v>392</v>
      </c>
      <c r="W137" s="704">
        <v>6.0</v>
      </c>
      <c r="X137" s="190" t="s">
        <v>108</v>
      </c>
      <c r="Y137" s="705">
        <v>5.0</v>
      </c>
      <c r="Z137" s="190" t="s">
        <v>109</v>
      </c>
      <c r="AA137" s="706" t="s">
        <v>120</v>
      </c>
      <c r="AB137" s="707">
        <f t="shared" si="2"/>
        <v>2</v>
      </c>
      <c r="AC137" s="190" t="s">
        <v>393</v>
      </c>
      <c r="AD137" s="708">
        <f>IFERROR(ROUNDDOWN(ROUND(L137*Q137,0),0)*AB137,"")</f>
        <v>0</v>
      </c>
      <c r="AE137" s="709">
        <f>IFERROR(ROUNDDOWN(ROUND(L137*(Q137-O137),0),0)*AB137,"")</f>
        <v>0</v>
      </c>
      <c r="AF137" s="710"/>
      <c r="AG137" s="782"/>
      <c r="AH137" s="712"/>
      <c r="AI137" s="794"/>
      <c r="AJ137" s="714"/>
      <c r="AK137" s="280"/>
      <c r="AL137" s="715"/>
      <c r="AM137" s="716" t="str">
        <f>IF(AO137="","",IF(Q137&lt;O137,"！加算の要件上は問題ありませんが、令和６年３月と比較して４・５月に加算率が下がる計画になっています。",""))</f>
        <v/>
      </c>
      <c r="AN137" s="3"/>
      <c r="AO137" s="717" t="str">
        <f>IF(K137&lt;&gt;"","P列・R列に色付け","")</f>
        <v/>
      </c>
      <c r="AP137" s="718" t="str">
        <f>IFERROR(VLOOKUP(K137,'【参考】数式用'!$AH$2:$AI$34,2,FALSE),"")</f>
        <v/>
      </c>
      <c r="AQ137" s="720" t="str">
        <f>P137&amp;P138&amp;P139</f>
        <v/>
      </c>
      <c r="AR137" s="718" t="str">
        <f>IF(AF139&lt;&gt;0,IF(AG139="○","入力済","未入力"),"")</f>
        <v/>
      </c>
      <c r="AS137" s="719" t="str">
        <f>IF(OR(P137="処遇加算Ⅰ",P137="処遇加算Ⅱ"),IF(OR(AH137="○",AH137="令和６年度中に満たす"),"入力済","未入力"),"")</f>
        <v/>
      </c>
      <c r="AT137" s="720" t="str">
        <f>IF(P137="処遇加算Ⅲ",IF(AI137="○","入力済","未入力"),"")</f>
        <v/>
      </c>
      <c r="AU137" s="718" t="str">
        <f>IF(P137="処遇加算Ⅰ",IF(OR(AJ137="○",AJ137="令和６年度中に満たす"),"入力済","未入力"),"")</f>
        <v/>
      </c>
      <c r="AV137" s="718" t="str">
        <f>IF(OR(P138="特定加算Ⅰ",P138="特定加算Ⅱ"),1,"")</f>
        <v/>
      </c>
      <c r="AW137" s="689" t="str">
        <f>IF(P138="特定加算Ⅰ",IF(AL138="","未入力","入力済"),"")</f>
        <v/>
      </c>
      <c r="AX137" s="689" t="str">
        <f>G137</f>
        <v/>
      </c>
    </row>
    <row r="138" ht="31.5" customHeight="1">
      <c r="A138" s="787"/>
      <c r="B138" s="795"/>
      <c r="C138" s="795"/>
      <c r="D138" s="795"/>
      <c r="E138" s="795"/>
      <c r="F138" s="795"/>
      <c r="G138" s="796"/>
      <c r="H138" s="796"/>
      <c r="I138" s="796"/>
      <c r="J138" s="796"/>
      <c r="K138" s="796"/>
      <c r="L138" s="797"/>
      <c r="M138" s="727" t="s">
        <v>395</v>
      </c>
      <c r="N138" s="728"/>
      <c r="O138" s="729" t="str">
        <f>IFERROR(VLOOKUP(K137,'【参考】数式用'!$A$5:$J$37,MATCH(N138,'【参考】数式用'!$B$4:$J$4,0)+1,0),"")</f>
        <v/>
      </c>
      <c r="P138" s="728"/>
      <c r="Q138" s="729" t="str">
        <f>IFERROR(VLOOKUP(K137,'【参考】数式用'!$A$5:$J$37,MATCH(P138,'【参考】数式用'!$B$4:$J$4,0)+1,0),"")</f>
        <v/>
      </c>
      <c r="R138" s="118" t="s">
        <v>107</v>
      </c>
      <c r="S138" s="730">
        <v>6.0</v>
      </c>
      <c r="T138" s="119" t="s">
        <v>108</v>
      </c>
      <c r="U138" s="731">
        <v>4.0</v>
      </c>
      <c r="V138" s="119" t="s">
        <v>392</v>
      </c>
      <c r="W138" s="730">
        <v>6.0</v>
      </c>
      <c r="X138" s="119" t="s">
        <v>108</v>
      </c>
      <c r="Y138" s="731">
        <v>5.0</v>
      </c>
      <c r="Z138" s="119" t="s">
        <v>109</v>
      </c>
      <c r="AA138" s="732" t="s">
        <v>120</v>
      </c>
      <c r="AB138" s="733">
        <f t="shared" si="2"/>
        <v>2</v>
      </c>
      <c r="AC138" s="119" t="s">
        <v>393</v>
      </c>
      <c r="AD138" s="734">
        <f>IFERROR(ROUNDDOWN(ROUND(L137*Q138,0),0)*AB138,"")</f>
        <v>0</v>
      </c>
      <c r="AE138" s="735">
        <f>IFERROR(ROUNDDOWN(ROUND(L137*(Q138-O138),0),0)*AB138,"")</f>
        <v>0</v>
      </c>
      <c r="AF138" s="736"/>
      <c r="AG138" s="737"/>
      <c r="AH138" s="738"/>
      <c r="AI138" s="739"/>
      <c r="AJ138" s="740"/>
      <c r="AK138" s="741"/>
      <c r="AL138" s="742"/>
      <c r="AM138" s="743" t="str">
        <f>IF(AO137="","",IF(OR(Y137=4,Y138=4,Y139=4),"！加算の要件上は問題ありませんが、算定期間の終わりが令和６年５月になっていません。区分変更の場合は、「基本情報入力シート」で同じ事業所を２行に分けて記入してください。",""))</f>
        <v/>
      </c>
      <c r="AN138" s="744"/>
      <c r="AO138" s="717" t="str">
        <f>IF(K137&lt;&gt;"","P列・R列に色付け","")</f>
        <v/>
      </c>
      <c r="AP138" s="10"/>
      <c r="AQ138" s="10"/>
      <c r="AR138" s="10"/>
      <c r="AS138" s="10"/>
      <c r="AT138" s="10"/>
      <c r="AU138" s="10"/>
      <c r="AV138" s="10"/>
      <c r="AW138" s="10"/>
      <c r="AX138" s="689" t="str">
        <f>G137</f>
        <v/>
      </c>
    </row>
    <row r="139" ht="31.5" customHeight="1">
      <c r="A139" s="788"/>
      <c r="B139" s="806"/>
      <c r="C139" s="806"/>
      <c r="D139" s="806"/>
      <c r="E139" s="806"/>
      <c r="F139" s="806"/>
      <c r="G139" s="807"/>
      <c r="H139" s="807"/>
      <c r="I139" s="807"/>
      <c r="J139" s="807"/>
      <c r="K139" s="807"/>
      <c r="L139" s="808"/>
      <c r="M139" s="751" t="s">
        <v>397</v>
      </c>
      <c r="N139" s="810"/>
      <c r="O139" s="753" t="str">
        <f>IFERROR(VLOOKUP(K137,'【参考】数式用'!$A$5:$J$37,MATCH(N139,'【参考】数式用'!$B$4:$J$4,0)+1,0),"")</f>
        <v/>
      </c>
      <c r="P139" s="752"/>
      <c r="Q139" s="753" t="str">
        <f>IFERROR(VLOOKUP(K137,'【参考】数式用'!$A$5:$J$37,MATCH(P139,'【参考】数式用'!$B$4:$J$4,0)+1,0),"")</f>
        <v/>
      </c>
      <c r="R139" s="754" t="s">
        <v>107</v>
      </c>
      <c r="S139" s="755">
        <v>6.0</v>
      </c>
      <c r="T139" s="756" t="s">
        <v>108</v>
      </c>
      <c r="U139" s="757">
        <v>4.0</v>
      </c>
      <c r="V139" s="756" t="s">
        <v>392</v>
      </c>
      <c r="W139" s="755">
        <v>6.0</v>
      </c>
      <c r="X139" s="756" t="s">
        <v>108</v>
      </c>
      <c r="Y139" s="757">
        <v>5.0</v>
      </c>
      <c r="Z139" s="756" t="s">
        <v>109</v>
      </c>
      <c r="AA139" s="758" t="s">
        <v>120</v>
      </c>
      <c r="AB139" s="759">
        <f t="shared" si="2"/>
        <v>2</v>
      </c>
      <c r="AC139" s="756" t="s">
        <v>393</v>
      </c>
      <c r="AD139" s="760">
        <f>IFERROR(ROUNDDOWN(ROUND(L137*Q139,0),0)*AB139,"")</f>
        <v>0</v>
      </c>
      <c r="AE139" s="761">
        <f>IFERROR(ROUNDDOWN(ROUND(L137*(Q139-O139),0),0)*AB139,"")</f>
        <v>0</v>
      </c>
      <c r="AF139" s="762">
        <f>IF(AND(N139="ベア加算なし",P139="ベア加算"),AD139,0)</f>
        <v>0</v>
      </c>
      <c r="AG139" s="763"/>
      <c r="AH139" s="764"/>
      <c r="AI139" s="765"/>
      <c r="AJ139" s="766"/>
      <c r="AK139" s="767"/>
      <c r="AL139" s="768"/>
      <c r="AM139" s="769" t="str">
        <f>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N139" s="3"/>
      <c r="AO139" s="770" t="str">
        <f>IF(K137&lt;&gt;"","P列・R列に色付け","")</f>
        <v/>
      </c>
      <c r="AP139" s="771"/>
      <c r="AQ139" s="771"/>
      <c r="AR139" s="10"/>
      <c r="AS139" s="10"/>
      <c r="AT139" s="10"/>
      <c r="AU139" s="10"/>
      <c r="AV139" s="10"/>
      <c r="AW139" s="772"/>
      <c r="AX139" s="689" t="str">
        <f>G137</f>
        <v/>
      </c>
    </row>
    <row r="140" ht="31.5" customHeight="1">
      <c r="A140" s="773">
        <v>43.0</v>
      </c>
      <c r="B140" s="803" t="str">
        <f>IF('基本情報入力シート'!C96="","",'基本情報入力シート'!C96)</f>
        <v/>
      </c>
      <c r="C140" s="803"/>
      <c r="D140" s="803"/>
      <c r="E140" s="803"/>
      <c r="F140" s="803"/>
      <c r="G140" s="804" t="str">
        <f>IF('基本情報入力シート'!M96="","",'基本情報入力シート'!M96)</f>
        <v/>
      </c>
      <c r="H140" s="804" t="str">
        <f>IF('基本情報入力シート'!R96="","",'基本情報入力シート'!R96)</f>
        <v/>
      </c>
      <c r="I140" s="804" t="str">
        <f>IF('基本情報入力シート'!W96="","",'基本情報入力シート'!W96)</f>
        <v/>
      </c>
      <c r="J140" s="804" t="str">
        <f>IF('基本情報入力シート'!X96="","",'基本情報入力シート'!X96)</f>
        <v/>
      </c>
      <c r="K140" s="804" t="str">
        <f>IF('基本情報入力シート'!Y96="","",'基本情報入力シート'!Y96)</f>
        <v/>
      </c>
      <c r="L140" s="805" t="str">
        <f>IF('基本情報入力シート'!AB96="","",'基本情報入力シート'!AB96)</f>
        <v/>
      </c>
      <c r="M140" s="700" t="s">
        <v>390</v>
      </c>
      <c r="N140" s="701"/>
      <c r="O140" s="702" t="str">
        <f>IFERROR(VLOOKUP(K140,'【参考】数式用'!$A$5:$J$37,MATCH(N140,'【参考】数式用'!$B$4:$J$4,0)+1,0),"")</f>
        <v/>
      </c>
      <c r="P140" s="701"/>
      <c r="Q140" s="702" t="str">
        <f>IFERROR(VLOOKUP(K140,'【参考】数式用'!$A$5:$J$37,MATCH(P140,'【参考】数式用'!$B$4:$J$4,0)+1,0),"")</f>
        <v/>
      </c>
      <c r="R140" s="703" t="s">
        <v>107</v>
      </c>
      <c r="S140" s="704">
        <v>6.0</v>
      </c>
      <c r="T140" s="190" t="s">
        <v>108</v>
      </c>
      <c r="U140" s="705">
        <v>4.0</v>
      </c>
      <c r="V140" s="190" t="s">
        <v>392</v>
      </c>
      <c r="W140" s="704">
        <v>6.0</v>
      </c>
      <c r="X140" s="190" t="s">
        <v>108</v>
      </c>
      <c r="Y140" s="705">
        <v>5.0</v>
      </c>
      <c r="Z140" s="190" t="s">
        <v>109</v>
      </c>
      <c r="AA140" s="706" t="s">
        <v>120</v>
      </c>
      <c r="AB140" s="707">
        <f t="shared" si="2"/>
        <v>2</v>
      </c>
      <c r="AC140" s="190" t="s">
        <v>393</v>
      </c>
      <c r="AD140" s="708">
        <f>IFERROR(ROUNDDOWN(ROUND(L140*Q140,0),0)*AB140,"")</f>
        <v>0</v>
      </c>
      <c r="AE140" s="709">
        <f>IFERROR(ROUNDDOWN(ROUND(L140*(Q140-O140),0),0)*AB140,"")</f>
        <v>0</v>
      </c>
      <c r="AF140" s="710"/>
      <c r="AG140" s="782"/>
      <c r="AH140" s="712"/>
      <c r="AI140" s="794"/>
      <c r="AJ140" s="714"/>
      <c r="AK140" s="280"/>
      <c r="AL140" s="715"/>
      <c r="AM140" s="716" t="str">
        <f>IF(AO140="","",IF(Q140&lt;O140,"！加算の要件上は問題ありませんが、令和６年３月と比較して４・５月に加算率が下がる計画になっています。",""))</f>
        <v/>
      </c>
      <c r="AN140" s="3"/>
      <c r="AO140" s="717" t="str">
        <f>IF(K140&lt;&gt;"","P列・R列に色付け","")</f>
        <v/>
      </c>
      <c r="AP140" s="718" t="str">
        <f>IFERROR(VLOOKUP(K140,'【参考】数式用'!$AH$2:$AI$34,2,FALSE),"")</f>
        <v/>
      </c>
      <c r="AQ140" s="720" t="str">
        <f>P140&amp;P141&amp;P142</f>
        <v/>
      </c>
      <c r="AR140" s="718" t="str">
        <f>IF(AF142&lt;&gt;0,IF(AG142="○","入力済","未入力"),"")</f>
        <v/>
      </c>
      <c r="AS140" s="719" t="str">
        <f>IF(OR(P140="処遇加算Ⅰ",P140="処遇加算Ⅱ"),IF(OR(AH140="○",AH140="令和６年度中に満たす"),"入力済","未入力"),"")</f>
        <v/>
      </c>
      <c r="AT140" s="720" t="str">
        <f>IF(P140="処遇加算Ⅲ",IF(AI140="○","入力済","未入力"),"")</f>
        <v/>
      </c>
      <c r="AU140" s="718" t="str">
        <f>IF(P140="処遇加算Ⅰ",IF(OR(AJ140="○",AJ140="令和６年度中に満たす"),"入力済","未入力"),"")</f>
        <v/>
      </c>
      <c r="AV140" s="718" t="str">
        <f>IF(OR(P141="特定加算Ⅰ",P141="特定加算Ⅱ"),1,"")</f>
        <v/>
      </c>
      <c r="AW140" s="689" t="str">
        <f>IF(P141="特定加算Ⅰ",IF(AL141="","未入力","入力済"),"")</f>
        <v/>
      </c>
      <c r="AX140" s="689" t="str">
        <f>G140</f>
        <v/>
      </c>
    </row>
    <row r="141" ht="31.5" customHeight="1">
      <c r="A141" s="787"/>
      <c r="B141" s="795"/>
      <c r="C141" s="795"/>
      <c r="D141" s="795"/>
      <c r="E141" s="795"/>
      <c r="F141" s="795"/>
      <c r="G141" s="796"/>
      <c r="H141" s="796"/>
      <c r="I141" s="796"/>
      <c r="J141" s="796"/>
      <c r="K141" s="796"/>
      <c r="L141" s="797"/>
      <c r="M141" s="727" t="s">
        <v>395</v>
      </c>
      <c r="N141" s="728"/>
      <c r="O141" s="729" t="str">
        <f>IFERROR(VLOOKUP(K140,'【参考】数式用'!$A$5:$J$37,MATCH(N141,'【参考】数式用'!$B$4:$J$4,0)+1,0),"")</f>
        <v/>
      </c>
      <c r="P141" s="728"/>
      <c r="Q141" s="729" t="str">
        <f>IFERROR(VLOOKUP(K140,'【参考】数式用'!$A$5:$J$37,MATCH(P141,'【参考】数式用'!$B$4:$J$4,0)+1,0),"")</f>
        <v/>
      </c>
      <c r="R141" s="118" t="s">
        <v>107</v>
      </c>
      <c r="S141" s="730">
        <v>6.0</v>
      </c>
      <c r="T141" s="119" t="s">
        <v>108</v>
      </c>
      <c r="U141" s="731">
        <v>4.0</v>
      </c>
      <c r="V141" s="119" t="s">
        <v>392</v>
      </c>
      <c r="W141" s="730">
        <v>6.0</v>
      </c>
      <c r="X141" s="119" t="s">
        <v>108</v>
      </c>
      <c r="Y141" s="731">
        <v>5.0</v>
      </c>
      <c r="Z141" s="119" t="s">
        <v>109</v>
      </c>
      <c r="AA141" s="732" t="s">
        <v>120</v>
      </c>
      <c r="AB141" s="733">
        <f t="shared" si="2"/>
        <v>2</v>
      </c>
      <c r="AC141" s="119" t="s">
        <v>393</v>
      </c>
      <c r="AD141" s="734">
        <f>IFERROR(ROUNDDOWN(ROUND(L140*Q141,0),0)*AB141,"")</f>
        <v>0</v>
      </c>
      <c r="AE141" s="735">
        <f>IFERROR(ROUNDDOWN(ROUND(L140*(Q141-O141),0),0)*AB141,"")</f>
        <v>0</v>
      </c>
      <c r="AF141" s="736"/>
      <c r="AG141" s="737"/>
      <c r="AH141" s="738"/>
      <c r="AI141" s="739"/>
      <c r="AJ141" s="740"/>
      <c r="AK141" s="741"/>
      <c r="AL141" s="742"/>
      <c r="AM141" s="743" t="str">
        <f>IF(AO140="","",IF(OR(Y140=4,Y141=4,Y142=4),"！加算の要件上は問題ありませんが、算定期間の終わりが令和６年５月になっていません。区分変更の場合は、「基本情報入力シート」で同じ事業所を２行に分けて記入してください。",""))</f>
        <v/>
      </c>
      <c r="AN141" s="744"/>
      <c r="AO141" s="717" t="str">
        <f>IF(K140&lt;&gt;"","P列・R列に色付け","")</f>
        <v/>
      </c>
      <c r="AP141" s="10"/>
      <c r="AQ141" s="10"/>
      <c r="AR141" s="10"/>
      <c r="AS141" s="10"/>
      <c r="AT141" s="10"/>
      <c r="AU141" s="10"/>
      <c r="AV141" s="10"/>
      <c r="AW141" s="10"/>
      <c r="AX141" s="689" t="str">
        <f>G140</f>
        <v/>
      </c>
    </row>
    <row r="142" ht="31.5" customHeight="1">
      <c r="A142" s="788"/>
      <c r="B142" s="806"/>
      <c r="C142" s="806"/>
      <c r="D142" s="806"/>
      <c r="E142" s="806"/>
      <c r="F142" s="806"/>
      <c r="G142" s="807"/>
      <c r="H142" s="807"/>
      <c r="I142" s="807"/>
      <c r="J142" s="807"/>
      <c r="K142" s="807"/>
      <c r="L142" s="808"/>
      <c r="M142" s="751" t="s">
        <v>397</v>
      </c>
      <c r="N142" s="810"/>
      <c r="O142" s="753" t="str">
        <f>IFERROR(VLOOKUP(K140,'【参考】数式用'!$A$5:$J$37,MATCH(N142,'【参考】数式用'!$B$4:$J$4,0)+1,0),"")</f>
        <v/>
      </c>
      <c r="P142" s="752"/>
      <c r="Q142" s="753" t="str">
        <f>IFERROR(VLOOKUP(K140,'【参考】数式用'!$A$5:$J$37,MATCH(P142,'【参考】数式用'!$B$4:$J$4,0)+1,0),"")</f>
        <v/>
      </c>
      <c r="R142" s="754" t="s">
        <v>107</v>
      </c>
      <c r="S142" s="755">
        <v>6.0</v>
      </c>
      <c r="T142" s="756" t="s">
        <v>108</v>
      </c>
      <c r="U142" s="757">
        <v>4.0</v>
      </c>
      <c r="V142" s="756" t="s">
        <v>392</v>
      </c>
      <c r="W142" s="755">
        <v>6.0</v>
      </c>
      <c r="X142" s="756" t="s">
        <v>108</v>
      </c>
      <c r="Y142" s="757">
        <v>5.0</v>
      </c>
      <c r="Z142" s="756" t="s">
        <v>109</v>
      </c>
      <c r="AA142" s="758" t="s">
        <v>120</v>
      </c>
      <c r="AB142" s="759">
        <f t="shared" si="2"/>
        <v>2</v>
      </c>
      <c r="AC142" s="756" t="s">
        <v>393</v>
      </c>
      <c r="AD142" s="760">
        <f>IFERROR(ROUNDDOWN(ROUND(L140*Q142,0),0)*AB142,"")</f>
        <v>0</v>
      </c>
      <c r="AE142" s="761">
        <f>IFERROR(ROUNDDOWN(ROUND(L140*(Q142-O142),0),0)*AB142,"")</f>
        <v>0</v>
      </c>
      <c r="AF142" s="762">
        <f>IF(AND(N142="ベア加算なし",P142="ベア加算"),AD142,0)</f>
        <v>0</v>
      </c>
      <c r="AG142" s="763"/>
      <c r="AH142" s="764"/>
      <c r="AI142" s="765"/>
      <c r="AJ142" s="766"/>
      <c r="AK142" s="767"/>
      <c r="AL142" s="768"/>
      <c r="AM142" s="769" t="str">
        <f>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N142" s="3"/>
      <c r="AO142" s="770" t="str">
        <f>IF(K140&lt;&gt;"","P列・R列に色付け","")</f>
        <v/>
      </c>
      <c r="AP142" s="771"/>
      <c r="AQ142" s="771"/>
      <c r="AR142" s="10"/>
      <c r="AS142" s="10"/>
      <c r="AT142" s="10"/>
      <c r="AU142" s="10"/>
      <c r="AV142" s="10"/>
      <c r="AW142" s="772"/>
      <c r="AX142" s="689" t="str">
        <f>G140</f>
        <v/>
      </c>
    </row>
    <row r="143" ht="31.5" customHeight="1">
      <c r="A143" s="773">
        <v>44.0</v>
      </c>
      <c r="B143" s="803" t="str">
        <f>IF('基本情報入力シート'!C97="","",'基本情報入力シート'!C97)</f>
        <v/>
      </c>
      <c r="C143" s="803"/>
      <c r="D143" s="803"/>
      <c r="E143" s="803"/>
      <c r="F143" s="803"/>
      <c r="G143" s="804" t="str">
        <f>IF('基本情報入力シート'!M97="","",'基本情報入力シート'!M97)</f>
        <v/>
      </c>
      <c r="H143" s="804" t="str">
        <f>IF('基本情報入力シート'!R97="","",'基本情報入力シート'!R97)</f>
        <v/>
      </c>
      <c r="I143" s="804" t="str">
        <f>IF('基本情報入力シート'!W97="","",'基本情報入力シート'!W97)</f>
        <v/>
      </c>
      <c r="J143" s="804" t="str">
        <f>IF('基本情報入力シート'!X97="","",'基本情報入力シート'!X97)</f>
        <v/>
      </c>
      <c r="K143" s="804" t="str">
        <f>IF('基本情報入力シート'!Y97="","",'基本情報入力シート'!Y97)</f>
        <v/>
      </c>
      <c r="L143" s="805" t="str">
        <f>IF('基本情報入力シート'!AB97="","",'基本情報入力シート'!AB97)</f>
        <v/>
      </c>
      <c r="M143" s="700" t="s">
        <v>390</v>
      </c>
      <c r="N143" s="701"/>
      <c r="O143" s="702" t="str">
        <f>IFERROR(VLOOKUP(K143,'【参考】数式用'!$A$5:$J$37,MATCH(N143,'【参考】数式用'!$B$4:$J$4,0)+1,0),"")</f>
        <v/>
      </c>
      <c r="P143" s="701"/>
      <c r="Q143" s="702" t="str">
        <f>IFERROR(VLOOKUP(K143,'【参考】数式用'!$A$5:$J$37,MATCH(P143,'【参考】数式用'!$B$4:$J$4,0)+1,0),"")</f>
        <v/>
      </c>
      <c r="R143" s="703" t="s">
        <v>107</v>
      </c>
      <c r="S143" s="704">
        <v>6.0</v>
      </c>
      <c r="T143" s="190" t="s">
        <v>108</v>
      </c>
      <c r="U143" s="705">
        <v>4.0</v>
      </c>
      <c r="V143" s="190" t="s">
        <v>392</v>
      </c>
      <c r="W143" s="704">
        <v>6.0</v>
      </c>
      <c r="X143" s="190" t="s">
        <v>108</v>
      </c>
      <c r="Y143" s="705">
        <v>5.0</v>
      </c>
      <c r="Z143" s="190" t="s">
        <v>109</v>
      </c>
      <c r="AA143" s="706" t="s">
        <v>120</v>
      </c>
      <c r="AB143" s="707">
        <f t="shared" si="2"/>
        <v>2</v>
      </c>
      <c r="AC143" s="190" t="s">
        <v>393</v>
      </c>
      <c r="AD143" s="708">
        <f>IFERROR(ROUNDDOWN(ROUND(L143*Q143,0),0)*AB143,"")</f>
        <v>0</v>
      </c>
      <c r="AE143" s="709">
        <f>IFERROR(ROUNDDOWN(ROUND(L143*(Q143-O143),0),0)*AB143,"")</f>
        <v>0</v>
      </c>
      <c r="AF143" s="710"/>
      <c r="AG143" s="782"/>
      <c r="AH143" s="712"/>
      <c r="AI143" s="794"/>
      <c r="AJ143" s="714"/>
      <c r="AK143" s="280"/>
      <c r="AL143" s="715"/>
      <c r="AM143" s="716" t="str">
        <f>IF(AO143="","",IF(Q143&lt;O143,"！加算の要件上は問題ありませんが、令和６年３月と比較して４・５月に加算率が下がる計画になっています。",""))</f>
        <v/>
      </c>
      <c r="AN143" s="3"/>
      <c r="AO143" s="717" t="str">
        <f>IF(K143&lt;&gt;"","P列・R列に色付け","")</f>
        <v/>
      </c>
      <c r="AP143" s="718" t="str">
        <f>IFERROR(VLOOKUP(K143,'【参考】数式用'!$AH$2:$AI$34,2,FALSE),"")</f>
        <v/>
      </c>
      <c r="AQ143" s="720" t="str">
        <f>P143&amp;P144&amp;P145</f>
        <v/>
      </c>
      <c r="AR143" s="718" t="str">
        <f>IF(AF145&lt;&gt;0,IF(AG145="○","入力済","未入力"),"")</f>
        <v/>
      </c>
      <c r="AS143" s="719" t="str">
        <f>IF(OR(P143="処遇加算Ⅰ",P143="処遇加算Ⅱ"),IF(OR(AH143="○",AH143="令和６年度中に満たす"),"入力済","未入力"),"")</f>
        <v/>
      </c>
      <c r="AT143" s="720" t="str">
        <f>IF(P143="処遇加算Ⅲ",IF(AI143="○","入力済","未入力"),"")</f>
        <v/>
      </c>
      <c r="AU143" s="718" t="str">
        <f>IF(P143="処遇加算Ⅰ",IF(OR(AJ143="○",AJ143="令和６年度中に満たす"),"入力済","未入力"),"")</f>
        <v/>
      </c>
      <c r="AV143" s="718" t="str">
        <f>IF(OR(P144="特定加算Ⅰ",P144="特定加算Ⅱ"),1,"")</f>
        <v/>
      </c>
      <c r="AW143" s="689" t="str">
        <f>IF(P144="特定加算Ⅰ",IF(AL144="","未入力","入力済"),"")</f>
        <v/>
      </c>
      <c r="AX143" s="689" t="str">
        <f>G143</f>
        <v/>
      </c>
    </row>
    <row r="144" ht="31.5" customHeight="1">
      <c r="A144" s="787"/>
      <c r="B144" s="795"/>
      <c r="C144" s="795"/>
      <c r="D144" s="795"/>
      <c r="E144" s="795"/>
      <c r="F144" s="795"/>
      <c r="G144" s="796"/>
      <c r="H144" s="796"/>
      <c r="I144" s="796"/>
      <c r="J144" s="796"/>
      <c r="K144" s="796"/>
      <c r="L144" s="797"/>
      <c r="M144" s="727" t="s">
        <v>395</v>
      </c>
      <c r="N144" s="728"/>
      <c r="O144" s="729" t="str">
        <f>IFERROR(VLOOKUP(K143,'【参考】数式用'!$A$5:$J$37,MATCH(N144,'【参考】数式用'!$B$4:$J$4,0)+1,0),"")</f>
        <v/>
      </c>
      <c r="P144" s="728"/>
      <c r="Q144" s="729" t="str">
        <f>IFERROR(VLOOKUP(K143,'【参考】数式用'!$A$5:$J$37,MATCH(P144,'【参考】数式用'!$B$4:$J$4,0)+1,0),"")</f>
        <v/>
      </c>
      <c r="R144" s="118" t="s">
        <v>107</v>
      </c>
      <c r="S144" s="730">
        <v>6.0</v>
      </c>
      <c r="T144" s="119" t="s">
        <v>108</v>
      </c>
      <c r="U144" s="731">
        <v>4.0</v>
      </c>
      <c r="V144" s="119" t="s">
        <v>392</v>
      </c>
      <c r="W144" s="730">
        <v>6.0</v>
      </c>
      <c r="X144" s="119" t="s">
        <v>108</v>
      </c>
      <c r="Y144" s="731">
        <v>5.0</v>
      </c>
      <c r="Z144" s="119" t="s">
        <v>109</v>
      </c>
      <c r="AA144" s="732" t="s">
        <v>120</v>
      </c>
      <c r="AB144" s="733">
        <f t="shared" si="2"/>
        <v>2</v>
      </c>
      <c r="AC144" s="119" t="s">
        <v>393</v>
      </c>
      <c r="AD144" s="734">
        <f>IFERROR(ROUNDDOWN(ROUND(L143*Q144,0),0)*AB144,"")</f>
        <v>0</v>
      </c>
      <c r="AE144" s="735">
        <f>IFERROR(ROUNDDOWN(ROUND(L143*(Q144-O144),0),0)*AB144,"")</f>
        <v>0</v>
      </c>
      <c r="AF144" s="736"/>
      <c r="AG144" s="737"/>
      <c r="AH144" s="738"/>
      <c r="AI144" s="739"/>
      <c r="AJ144" s="740"/>
      <c r="AK144" s="741"/>
      <c r="AL144" s="742"/>
      <c r="AM144" s="743" t="str">
        <f>IF(AO143="","",IF(OR(Y143=4,Y144=4,Y145=4),"！加算の要件上は問題ありませんが、算定期間の終わりが令和６年５月になっていません。区分変更の場合は、「基本情報入力シート」で同じ事業所を２行に分けて記入してください。",""))</f>
        <v/>
      </c>
      <c r="AN144" s="744"/>
      <c r="AO144" s="717" t="str">
        <f>IF(K143&lt;&gt;"","P列・R列に色付け","")</f>
        <v/>
      </c>
      <c r="AP144" s="10"/>
      <c r="AQ144" s="10"/>
      <c r="AR144" s="10"/>
      <c r="AS144" s="10"/>
      <c r="AT144" s="10"/>
      <c r="AU144" s="10"/>
      <c r="AV144" s="10"/>
      <c r="AW144" s="10"/>
      <c r="AX144" s="689" t="str">
        <f>G143</f>
        <v/>
      </c>
    </row>
    <row r="145" ht="31.5" customHeight="1">
      <c r="A145" s="788"/>
      <c r="B145" s="806"/>
      <c r="C145" s="806"/>
      <c r="D145" s="806"/>
      <c r="E145" s="806"/>
      <c r="F145" s="806"/>
      <c r="G145" s="807"/>
      <c r="H145" s="807"/>
      <c r="I145" s="807"/>
      <c r="J145" s="807"/>
      <c r="K145" s="807"/>
      <c r="L145" s="808"/>
      <c r="M145" s="751" t="s">
        <v>397</v>
      </c>
      <c r="N145" s="810"/>
      <c r="O145" s="753" t="str">
        <f>IFERROR(VLOOKUP(K143,'【参考】数式用'!$A$5:$J$37,MATCH(N145,'【参考】数式用'!$B$4:$J$4,0)+1,0),"")</f>
        <v/>
      </c>
      <c r="P145" s="752"/>
      <c r="Q145" s="753" t="str">
        <f>IFERROR(VLOOKUP(K143,'【参考】数式用'!$A$5:$J$37,MATCH(P145,'【参考】数式用'!$B$4:$J$4,0)+1,0),"")</f>
        <v/>
      </c>
      <c r="R145" s="754" t="s">
        <v>107</v>
      </c>
      <c r="S145" s="755">
        <v>6.0</v>
      </c>
      <c r="T145" s="756" t="s">
        <v>108</v>
      </c>
      <c r="U145" s="757">
        <v>4.0</v>
      </c>
      <c r="V145" s="756" t="s">
        <v>392</v>
      </c>
      <c r="W145" s="755">
        <v>6.0</v>
      </c>
      <c r="X145" s="756" t="s">
        <v>108</v>
      </c>
      <c r="Y145" s="757">
        <v>5.0</v>
      </c>
      <c r="Z145" s="756" t="s">
        <v>109</v>
      </c>
      <c r="AA145" s="758" t="s">
        <v>120</v>
      </c>
      <c r="AB145" s="759">
        <f t="shared" si="2"/>
        <v>2</v>
      </c>
      <c r="AC145" s="756" t="s">
        <v>393</v>
      </c>
      <c r="AD145" s="760">
        <f>IFERROR(ROUNDDOWN(ROUND(L143*Q145,0),0)*AB145,"")</f>
        <v>0</v>
      </c>
      <c r="AE145" s="761">
        <f>IFERROR(ROUNDDOWN(ROUND(L143*(Q145-O145),0),0)*AB145,"")</f>
        <v>0</v>
      </c>
      <c r="AF145" s="762">
        <f>IF(AND(N145="ベア加算なし",P145="ベア加算"),AD145,0)</f>
        <v>0</v>
      </c>
      <c r="AG145" s="763"/>
      <c r="AH145" s="764"/>
      <c r="AI145" s="765"/>
      <c r="AJ145" s="766"/>
      <c r="AK145" s="767"/>
      <c r="AL145" s="768"/>
      <c r="AM145" s="769" t="str">
        <f>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N145" s="3"/>
      <c r="AO145" s="770" t="str">
        <f>IF(K143&lt;&gt;"","P列・R列に色付け","")</f>
        <v/>
      </c>
      <c r="AP145" s="771"/>
      <c r="AQ145" s="771"/>
      <c r="AR145" s="10"/>
      <c r="AS145" s="10"/>
      <c r="AT145" s="10"/>
      <c r="AU145" s="10"/>
      <c r="AV145" s="10"/>
      <c r="AW145" s="772"/>
      <c r="AX145" s="689" t="str">
        <f>G143</f>
        <v/>
      </c>
    </row>
    <row r="146" ht="31.5" customHeight="1">
      <c r="A146" s="773">
        <v>45.0</v>
      </c>
      <c r="B146" s="803" t="str">
        <f>IF('基本情報入力シート'!C98="","",'基本情報入力シート'!C98)</f>
        <v/>
      </c>
      <c r="C146" s="803"/>
      <c r="D146" s="803"/>
      <c r="E146" s="803"/>
      <c r="F146" s="803"/>
      <c r="G146" s="804" t="str">
        <f>IF('基本情報入力シート'!M98="","",'基本情報入力シート'!M98)</f>
        <v/>
      </c>
      <c r="H146" s="804" t="str">
        <f>IF('基本情報入力シート'!R98="","",'基本情報入力シート'!R98)</f>
        <v/>
      </c>
      <c r="I146" s="804" t="str">
        <f>IF('基本情報入力シート'!W98="","",'基本情報入力シート'!W98)</f>
        <v/>
      </c>
      <c r="J146" s="804" t="str">
        <f>IF('基本情報入力シート'!X98="","",'基本情報入力シート'!X98)</f>
        <v/>
      </c>
      <c r="K146" s="804" t="str">
        <f>IF('基本情報入力シート'!Y98="","",'基本情報入力シート'!Y98)</f>
        <v/>
      </c>
      <c r="L146" s="805" t="str">
        <f>IF('基本情報入力シート'!AB98="","",'基本情報入力シート'!AB98)</f>
        <v/>
      </c>
      <c r="M146" s="700" t="s">
        <v>390</v>
      </c>
      <c r="N146" s="701"/>
      <c r="O146" s="702" t="str">
        <f>IFERROR(VLOOKUP(K146,'【参考】数式用'!$A$5:$J$37,MATCH(N146,'【参考】数式用'!$B$4:$J$4,0)+1,0),"")</f>
        <v/>
      </c>
      <c r="P146" s="701"/>
      <c r="Q146" s="702" t="str">
        <f>IFERROR(VLOOKUP(K146,'【参考】数式用'!$A$5:$J$37,MATCH(P146,'【参考】数式用'!$B$4:$J$4,0)+1,0),"")</f>
        <v/>
      </c>
      <c r="R146" s="703" t="s">
        <v>107</v>
      </c>
      <c r="S146" s="704">
        <v>6.0</v>
      </c>
      <c r="T146" s="190" t="s">
        <v>108</v>
      </c>
      <c r="U146" s="705">
        <v>4.0</v>
      </c>
      <c r="V146" s="190" t="s">
        <v>392</v>
      </c>
      <c r="W146" s="704">
        <v>6.0</v>
      </c>
      <c r="X146" s="190" t="s">
        <v>108</v>
      </c>
      <c r="Y146" s="705">
        <v>5.0</v>
      </c>
      <c r="Z146" s="190" t="s">
        <v>109</v>
      </c>
      <c r="AA146" s="706" t="s">
        <v>120</v>
      </c>
      <c r="AB146" s="707">
        <f t="shared" si="2"/>
        <v>2</v>
      </c>
      <c r="AC146" s="190" t="s">
        <v>393</v>
      </c>
      <c r="AD146" s="708">
        <f>IFERROR(ROUNDDOWN(ROUND(L146*Q146,0),0)*AB146,"")</f>
        <v>0</v>
      </c>
      <c r="AE146" s="709">
        <f>IFERROR(ROUNDDOWN(ROUND(L146*(Q146-O146),0),0)*AB146,"")</f>
        <v>0</v>
      </c>
      <c r="AF146" s="710"/>
      <c r="AG146" s="782"/>
      <c r="AH146" s="712"/>
      <c r="AI146" s="794"/>
      <c r="AJ146" s="714"/>
      <c r="AK146" s="280"/>
      <c r="AL146" s="715"/>
      <c r="AM146" s="716" t="str">
        <f>IF(AO146="","",IF(Q146&lt;O146,"！加算の要件上は問題ありませんが、令和６年３月と比較して４・５月に加算率が下がる計画になっています。",""))</f>
        <v/>
      </c>
      <c r="AN146" s="3"/>
      <c r="AO146" s="717" t="str">
        <f>IF(K146&lt;&gt;"","P列・R列に色付け","")</f>
        <v/>
      </c>
      <c r="AP146" s="718" t="str">
        <f>IFERROR(VLOOKUP(K146,'【参考】数式用'!$AH$2:$AI$34,2,FALSE),"")</f>
        <v/>
      </c>
      <c r="AQ146" s="720" t="str">
        <f>P146&amp;P147&amp;P148</f>
        <v/>
      </c>
      <c r="AR146" s="718" t="str">
        <f>IF(AF148&lt;&gt;0,IF(AG148="○","入力済","未入力"),"")</f>
        <v/>
      </c>
      <c r="AS146" s="719" t="str">
        <f>IF(OR(P146="処遇加算Ⅰ",P146="処遇加算Ⅱ"),IF(OR(AH146="○",AH146="令和６年度中に満たす"),"入力済","未入力"),"")</f>
        <v/>
      </c>
      <c r="AT146" s="720" t="str">
        <f>IF(P146="処遇加算Ⅲ",IF(AI146="○","入力済","未入力"),"")</f>
        <v/>
      </c>
      <c r="AU146" s="718" t="str">
        <f>IF(P146="処遇加算Ⅰ",IF(OR(AJ146="○",AJ146="令和６年度中に満たす"),"入力済","未入力"),"")</f>
        <v/>
      </c>
      <c r="AV146" s="718" t="str">
        <f>IF(OR(P147="特定加算Ⅰ",P147="特定加算Ⅱ"),1,"")</f>
        <v/>
      </c>
      <c r="AW146" s="689" t="str">
        <f>IF(P147="特定加算Ⅰ",IF(AL147="","未入力","入力済"),"")</f>
        <v/>
      </c>
      <c r="AX146" s="689" t="str">
        <f>G146</f>
        <v/>
      </c>
    </row>
    <row r="147" ht="31.5" customHeight="1">
      <c r="A147" s="787"/>
      <c r="B147" s="795"/>
      <c r="C147" s="795"/>
      <c r="D147" s="795"/>
      <c r="E147" s="795"/>
      <c r="F147" s="795"/>
      <c r="G147" s="796"/>
      <c r="H147" s="796"/>
      <c r="I147" s="796"/>
      <c r="J147" s="796"/>
      <c r="K147" s="796"/>
      <c r="L147" s="797"/>
      <c r="M147" s="727" t="s">
        <v>395</v>
      </c>
      <c r="N147" s="728"/>
      <c r="O147" s="729" t="str">
        <f>IFERROR(VLOOKUP(K146,'【参考】数式用'!$A$5:$J$37,MATCH(N147,'【参考】数式用'!$B$4:$J$4,0)+1,0),"")</f>
        <v/>
      </c>
      <c r="P147" s="728"/>
      <c r="Q147" s="729" t="str">
        <f>IFERROR(VLOOKUP(K146,'【参考】数式用'!$A$5:$J$37,MATCH(P147,'【参考】数式用'!$B$4:$J$4,0)+1,0),"")</f>
        <v/>
      </c>
      <c r="R147" s="118" t="s">
        <v>107</v>
      </c>
      <c r="S147" s="730">
        <v>6.0</v>
      </c>
      <c r="T147" s="119" t="s">
        <v>108</v>
      </c>
      <c r="U147" s="731">
        <v>4.0</v>
      </c>
      <c r="V147" s="119" t="s">
        <v>392</v>
      </c>
      <c r="W147" s="730">
        <v>6.0</v>
      </c>
      <c r="X147" s="119" t="s">
        <v>108</v>
      </c>
      <c r="Y147" s="731">
        <v>5.0</v>
      </c>
      <c r="Z147" s="119" t="s">
        <v>109</v>
      </c>
      <c r="AA147" s="732" t="s">
        <v>120</v>
      </c>
      <c r="AB147" s="733">
        <f t="shared" si="2"/>
        <v>2</v>
      </c>
      <c r="AC147" s="119" t="s">
        <v>393</v>
      </c>
      <c r="AD147" s="734">
        <f>IFERROR(ROUNDDOWN(ROUND(L146*Q147,0),0)*AB147,"")</f>
        <v>0</v>
      </c>
      <c r="AE147" s="735">
        <f>IFERROR(ROUNDDOWN(ROUND(L146*(Q147-O147),0),0)*AB147,"")</f>
        <v>0</v>
      </c>
      <c r="AF147" s="736"/>
      <c r="AG147" s="737"/>
      <c r="AH147" s="738"/>
      <c r="AI147" s="739"/>
      <c r="AJ147" s="740"/>
      <c r="AK147" s="741"/>
      <c r="AL147" s="742"/>
      <c r="AM147" s="743" t="str">
        <f>IF(AO146="","",IF(OR(Y146=4,Y147=4,Y148=4),"！加算の要件上は問題ありませんが、算定期間の終わりが令和６年５月になっていません。区分変更の場合は、「基本情報入力シート」で同じ事業所を２行に分けて記入してください。",""))</f>
        <v/>
      </c>
      <c r="AN147" s="744"/>
      <c r="AO147" s="717" t="str">
        <f>IF(K146&lt;&gt;"","P列・R列に色付け","")</f>
        <v/>
      </c>
      <c r="AP147" s="10"/>
      <c r="AQ147" s="10"/>
      <c r="AR147" s="10"/>
      <c r="AS147" s="10"/>
      <c r="AT147" s="10"/>
      <c r="AU147" s="10"/>
      <c r="AV147" s="10"/>
      <c r="AW147" s="10"/>
      <c r="AX147" s="689" t="str">
        <f>G146</f>
        <v/>
      </c>
    </row>
    <row r="148" ht="31.5" customHeight="1">
      <c r="A148" s="788"/>
      <c r="B148" s="806"/>
      <c r="C148" s="806"/>
      <c r="D148" s="806"/>
      <c r="E148" s="806"/>
      <c r="F148" s="806"/>
      <c r="G148" s="807"/>
      <c r="H148" s="807"/>
      <c r="I148" s="807"/>
      <c r="J148" s="807"/>
      <c r="K148" s="807"/>
      <c r="L148" s="808"/>
      <c r="M148" s="751" t="s">
        <v>397</v>
      </c>
      <c r="N148" s="810"/>
      <c r="O148" s="753" t="str">
        <f>IFERROR(VLOOKUP(K146,'【参考】数式用'!$A$5:$J$37,MATCH(N148,'【参考】数式用'!$B$4:$J$4,0)+1,0),"")</f>
        <v/>
      </c>
      <c r="P148" s="752"/>
      <c r="Q148" s="753" t="str">
        <f>IFERROR(VLOOKUP(K146,'【参考】数式用'!$A$5:$J$37,MATCH(P148,'【参考】数式用'!$B$4:$J$4,0)+1,0),"")</f>
        <v/>
      </c>
      <c r="R148" s="754" t="s">
        <v>107</v>
      </c>
      <c r="S148" s="755">
        <v>6.0</v>
      </c>
      <c r="T148" s="756" t="s">
        <v>108</v>
      </c>
      <c r="U148" s="757">
        <v>4.0</v>
      </c>
      <c r="V148" s="756" t="s">
        <v>392</v>
      </c>
      <c r="W148" s="755">
        <v>6.0</v>
      </c>
      <c r="X148" s="756" t="s">
        <v>108</v>
      </c>
      <c r="Y148" s="757">
        <v>5.0</v>
      </c>
      <c r="Z148" s="756" t="s">
        <v>109</v>
      </c>
      <c r="AA148" s="758" t="s">
        <v>120</v>
      </c>
      <c r="AB148" s="759">
        <f t="shared" si="2"/>
        <v>2</v>
      </c>
      <c r="AC148" s="756" t="s">
        <v>393</v>
      </c>
      <c r="AD148" s="760">
        <f>IFERROR(ROUNDDOWN(ROUND(L146*Q148,0),0)*AB148,"")</f>
        <v>0</v>
      </c>
      <c r="AE148" s="761">
        <f>IFERROR(ROUNDDOWN(ROUND(L146*(Q148-O148),0),0)*AB148,"")</f>
        <v>0</v>
      </c>
      <c r="AF148" s="762">
        <f>IF(AND(N148="ベア加算なし",P148="ベア加算"),AD148,0)</f>
        <v>0</v>
      </c>
      <c r="AG148" s="763"/>
      <c r="AH148" s="764"/>
      <c r="AI148" s="765"/>
      <c r="AJ148" s="766"/>
      <c r="AK148" s="767"/>
      <c r="AL148" s="768"/>
      <c r="AM148" s="769" t="str">
        <f>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N148" s="3"/>
      <c r="AO148" s="770" t="str">
        <f>IF(K146&lt;&gt;"","P列・R列に色付け","")</f>
        <v/>
      </c>
      <c r="AP148" s="771"/>
      <c r="AQ148" s="771"/>
      <c r="AR148" s="10"/>
      <c r="AS148" s="10"/>
      <c r="AT148" s="10"/>
      <c r="AU148" s="10"/>
      <c r="AV148" s="10"/>
      <c r="AW148" s="772"/>
      <c r="AX148" s="689" t="str">
        <f>G146</f>
        <v/>
      </c>
    </row>
    <row r="149" ht="31.5" customHeight="1">
      <c r="A149" s="773">
        <v>46.0</v>
      </c>
      <c r="B149" s="803" t="str">
        <f>IF('基本情報入力シート'!C99="","",'基本情報入力シート'!C99)</f>
        <v/>
      </c>
      <c r="C149" s="803"/>
      <c r="D149" s="803"/>
      <c r="E149" s="803"/>
      <c r="F149" s="803"/>
      <c r="G149" s="804" t="str">
        <f>IF('基本情報入力シート'!M99="","",'基本情報入力シート'!M99)</f>
        <v/>
      </c>
      <c r="H149" s="804" t="str">
        <f>IF('基本情報入力シート'!R99="","",'基本情報入力シート'!R99)</f>
        <v/>
      </c>
      <c r="I149" s="804" t="str">
        <f>IF('基本情報入力シート'!W99="","",'基本情報入力シート'!W99)</f>
        <v/>
      </c>
      <c r="J149" s="804" t="str">
        <f>IF('基本情報入力シート'!X99="","",'基本情報入力シート'!X99)</f>
        <v/>
      </c>
      <c r="K149" s="804" t="str">
        <f>IF('基本情報入力シート'!Y99="","",'基本情報入力シート'!Y99)</f>
        <v/>
      </c>
      <c r="L149" s="805" t="str">
        <f>IF('基本情報入力シート'!AB99="","",'基本情報入力シート'!AB99)</f>
        <v/>
      </c>
      <c r="M149" s="700" t="s">
        <v>390</v>
      </c>
      <c r="N149" s="701"/>
      <c r="O149" s="702" t="str">
        <f>IFERROR(VLOOKUP(K149,'【参考】数式用'!$A$5:$J$37,MATCH(N149,'【参考】数式用'!$B$4:$J$4,0)+1,0),"")</f>
        <v/>
      </c>
      <c r="P149" s="701"/>
      <c r="Q149" s="702" t="str">
        <f>IFERROR(VLOOKUP(K149,'【参考】数式用'!$A$5:$J$37,MATCH(P149,'【参考】数式用'!$B$4:$J$4,0)+1,0),"")</f>
        <v/>
      </c>
      <c r="R149" s="703" t="s">
        <v>107</v>
      </c>
      <c r="S149" s="704">
        <v>6.0</v>
      </c>
      <c r="T149" s="190" t="s">
        <v>108</v>
      </c>
      <c r="U149" s="705">
        <v>4.0</v>
      </c>
      <c r="V149" s="190" t="s">
        <v>392</v>
      </c>
      <c r="W149" s="704">
        <v>6.0</v>
      </c>
      <c r="X149" s="190" t="s">
        <v>108</v>
      </c>
      <c r="Y149" s="705">
        <v>5.0</v>
      </c>
      <c r="Z149" s="190" t="s">
        <v>109</v>
      </c>
      <c r="AA149" s="706" t="s">
        <v>120</v>
      </c>
      <c r="AB149" s="707">
        <f t="shared" si="2"/>
        <v>2</v>
      </c>
      <c r="AC149" s="190" t="s">
        <v>393</v>
      </c>
      <c r="AD149" s="708">
        <f>IFERROR(ROUNDDOWN(ROUND(L149*Q149,0),0)*AB149,"")</f>
        <v>0</v>
      </c>
      <c r="AE149" s="709">
        <f>IFERROR(ROUNDDOWN(ROUND(L149*(Q149-O149),0),0)*AB149,"")</f>
        <v>0</v>
      </c>
      <c r="AF149" s="710"/>
      <c r="AG149" s="782"/>
      <c r="AH149" s="712"/>
      <c r="AI149" s="794"/>
      <c r="AJ149" s="714"/>
      <c r="AK149" s="280"/>
      <c r="AL149" s="715"/>
      <c r="AM149" s="716" t="str">
        <f>IF(AO149="","",IF(Q149&lt;O149,"！加算の要件上は問題ありませんが、令和６年３月と比較して４・５月に加算率が下がる計画になっています。",""))</f>
        <v/>
      </c>
      <c r="AN149" s="3"/>
      <c r="AO149" s="717" t="str">
        <f>IF(K149&lt;&gt;"","P列・R列に色付け","")</f>
        <v/>
      </c>
      <c r="AP149" s="718" t="str">
        <f>IFERROR(VLOOKUP(K149,'【参考】数式用'!$AH$2:$AI$34,2,FALSE),"")</f>
        <v/>
      </c>
      <c r="AQ149" s="720" t="str">
        <f>P149&amp;P150&amp;P151</f>
        <v/>
      </c>
      <c r="AR149" s="718" t="str">
        <f>IF(AF151&lt;&gt;0,IF(AG151="○","入力済","未入力"),"")</f>
        <v/>
      </c>
      <c r="AS149" s="719" t="str">
        <f>IF(OR(P149="処遇加算Ⅰ",P149="処遇加算Ⅱ"),IF(OR(AH149="○",AH149="令和６年度中に満たす"),"入力済","未入力"),"")</f>
        <v/>
      </c>
      <c r="AT149" s="720" t="str">
        <f>IF(P149="処遇加算Ⅲ",IF(AI149="○","入力済","未入力"),"")</f>
        <v/>
      </c>
      <c r="AU149" s="718" t="str">
        <f>IF(P149="処遇加算Ⅰ",IF(OR(AJ149="○",AJ149="令和６年度中に満たす"),"入力済","未入力"),"")</f>
        <v/>
      </c>
      <c r="AV149" s="718" t="str">
        <f>IF(OR(P150="特定加算Ⅰ",P150="特定加算Ⅱ"),1,"")</f>
        <v/>
      </c>
      <c r="AW149" s="689" t="str">
        <f>IF(P150="特定加算Ⅰ",IF(AL150="","未入力","入力済"),"")</f>
        <v/>
      </c>
      <c r="AX149" s="689" t="str">
        <f>G149</f>
        <v/>
      </c>
    </row>
    <row r="150" ht="31.5" customHeight="1">
      <c r="A150" s="787"/>
      <c r="B150" s="795"/>
      <c r="C150" s="795"/>
      <c r="D150" s="795"/>
      <c r="E150" s="795"/>
      <c r="F150" s="795"/>
      <c r="G150" s="796"/>
      <c r="H150" s="796"/>
      <c r="I150" s="796"/>
      <c r="J150" s="796"/>
      <c r="K150" s="796"/>
      <c r="L150" s="797"/>
      <c r="M150" s="727" t="s">
        <v>395</v>
      </c>
      <c r="N150" s="728"/>
      <c r="O150" s="729" t="str">
        <f>IFERROR(VLOOKUP(K149,'【参考】数式用'!$A$5:$J$37,MATCH(N150,'【参考】数式用'!$B$4:$J$4,0)+1,0),"")</f>
        <v/>
      </c>
      <c r="P150" s="728"/>
      <c r="Q150" s="729" t="str">
        <f>IFERROR(VLOOKUP(K149,'【参考】数式用'!$A$5:$J$37,MATCH(P150,'【参考】数式用'!$B$4:$J$4,0)+1,0),"")</f>
        <v/>
      </c>
      <c r="R150" s="118" t="s">
        <v>107</v>
      </c>
      <c r="S150" s="730">
        <v>6.0</v>
      </c>
      <c r="T150" s="119" t="s">
        <v>108</v>
      </c>
      <c r="U150" s="731">
        <v>4.0</v>
      </c>
      <c r="V150" s="119" t="s">
        <v>392</v>
      </c>
      <c r="W150" s="730">
        <v>6.0</v>
      </c>
      <c r="X150" s="119" t="s">
        <v>108</v>
      </c>
      <c r="Y150" s="731">
        <v>5.0</v>
      </c>
      <c r="Z150" s="119" t="s">
        <v>109</v>
      </c>
      <c r="AA150" s="732" t="s">
        <v>120</v>
      </c>
      <c r="AB150" s="733">
        <f t="shared" si="2"/>
        <v>2</v>
      </c>
      <c r="AC150" s="119" t="s">
        <v>393</v>
      </c>
      <c r="AD150" s="734">
        <f>IFERROR(ROUNDDOWN(ROUND(L149*Q150,0),0)*AB150,"")</f>
        <v>0</v>
      </c>
      <c r="AE150" s="735">
        <f>IFERROR(ROUNDDOWN(ROUND(L149*(Q150-O150),0),0)*AB150,"")</f>
        <v>0</v>
      </c>
      <c r="AF150" s="736"/>
      <c r="AG150" s="737"/>
      <c r="AH150" s="738"/>
      <c r="AI150" s="739"/>
      <c r="AJ150" s="740"/>
      <c r="AK150" s="741"/>
      <c r="AL150" s="742"/>
      <c r="AM150" s="743" t="str">
        <f>IF(AO149="","",IF(OR(Y149=4,Y150=4,Y151=4),"！加算の要件上は問題ありませんが、算定期間の終わりが令和６年５月になっていません。区分変更の場合は、「基本情報入力シート」で同じ事業所を２行に分けて記入してください。",""))</f>
        <v/>
      </c>
      <c r="AN150" s="744"/>
      <c r="AO150" s="717" t="str">
        <f>IF(K149&lt;&gt;"","P列・R列に色付け","")</f>
        <v/>
      </c>
      <c r="AP150" s="10"/>
      <c r="AQ150" s="10"/>
      <c r="AR150" s="10"/>
      <c r="AS150" s="10"/>
      <c r="AT150" s="10"/>
      <c r="AU150" s="10"/>
      <c r="AV150" s="10"/>
      <c r="AW150" s="10"/>
      <c r="AX150" s="689" t="str">
        <f>G149</f>
        <v/>
      </c>
    </row>
    <row r="151" ht="31.5" customHeight="1">
      <c r="A151" s="788"/>
      <c r="B151" s="806"/>
      <c r="C151" s="806"/>
      <c r="D151" s="806"/>
      <c r="E151" s="806"/>
      <c r="F151" s="806"/>
      <c r="G151" s="807"/>
      <c r="H151" s="807"/>
      <c r="I151" s="807"/>
      <c r="J151" s="807"/>
      <c r="K151" s="807"/>
      <c r="L151" s="808"/>
      <c r="M151" s="751" t="s">
        <v>397</v>
      </c>
      <c r="N151" s="810"/>
      <c r="O151" s="753" t="str">
        <f>IFERROR(VLOOKUP(K149,'【参考】数式用'!$A$5:$J$37,MATCH(N151,'【参考】数式用'!$B$4:$J$4,0)+1,0),"")</f>
        <v/>
      </c>
      <c r="P151" s="752"/>
      <c r="Q151" s="753" t="str">
        <f>IFERROR(VLOOKUP(K149,'【参考】数式用'!$A$5:$J$37,MATCH(P151,'【参考】数式用'!$B$4:$J$4,0)+1,0),"")</f>
        <v/>
      </c>
      <c r="R151" s="754" t="s">
        <v>107</v>
      </c>
      <c r="S151" s="755">
        <v>6.0</v>
      </c>
      <c r="T151" s="756" t="s">
        <v>108</v>
      </c>
      <c r="U151" s="757">
        <v>4.0</v>
      </c>
      <c r="V151" s="756" t="s">
        <v>392</v>
      </c>
      <c r="W151" s="755">
        <v>6.0</v>
      </c>
      <c r="X151" s="756" t="s">
        <v>108</v>
      </c>
      <c r="Y151" s="757">
        <v>5.0</v>
      </c>
      <c r="Z151" s="756" t="s">
        <v>109</v>
      </c>
      <c r="AA151" s="758" t="s">
        <v>120</v>
      </c>
      <c r="AB151" s="759">
        <f t="shared" si="2"/>
        <v>2</v>
      </c>
      <c r="AC151" s="756" t="s">
        <v>393</v>
      </c>
      <c r="AD151" s="760">
        <f>IFERROR(ROUNDDOWN(ROUND(L149*Q151,0),0)*AB151,"")</f>
        <v>0</v>
      </c>
      <c r="AE151" s="761">
        <f>IFERROR(ROUNDDOWN(ROUND(L149*(Q151-O151),0),0)*AB151,"")</f>
        <v>0</v>
      </c>
      <c r="AF151" s="762">
        <f>IF(AND(N151="ベア加算なし",P151="ベア加算"),AD151,0)</f>
        <v>0</v>
      </c>
      <c r="AG151" s="763"/>
      <c r="AH151" s="764"/>
      <c r="AI151" s="765"/>
      <c r="AJ151" s="766"/>
      <c r="AK151" s="767"/>
      <c r="AL151" s="768"/>
      <c r="AM151" s="769" t="str">
        <f>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N151" s="3"/>
      <c r="AO151" s="770" t="str">
        <f>IF(K149&lt;&gt;"","P列・R列に色付け","")</f>
        <v/>
      </c>
      <c r="AP151" s="771"/>
      <c r="AQ151" s="771"/>
      <c r="AR151" s="10"/>
      <c r="AS151" s="10"/>
      <c r="AT151" s="10"/>
      <c r="AU151" s="10"/>
      <c r="AV151" s="10"/>
      <c r="AW151" s="772"/>
      <c r="AX151" s="689" t="str">
        <f>G149</f>
        <v/>
      </c>
    </row>
    <row r="152" ht="31.5" customHeight="1">
      <c r="A152" s="773">
        <v>47.0</v>
      </c>
      <c r="B152" s="803" t="str">
        <f>IF('基本情報入力シート'!C100="","",'基本情報入力シート'!C100)</f>
        <v/>
      </c>
      <c r="C152" s="803"/>
      <c r="D152" s="803"/>
      <c r="E152" s="803"/>
      <c r="F152" s="803"/>
      <c r="G152" s="804" t="str">
        <f>IF('基本情報入力シート'!M100="","",'基本情報入力シート'!M100)</f>
        <v/>
      </c>
      <c r="H152" s="804" t="str">
        <f>IF('基本情報入力シート'!R100="","",'基本情報入力シート'!R100)</f>
        <v/>
      </c>
      <c r="I152" s="804" t="str">
        <f>IF('基本情報入力シート'!W100="","",'基本情報入力シート'!W100)</f>
        <v/>
      </c>
      <c r="J152" s="804" t="str">
        <f>IF('基本情報入力シート'!X100="","",'基本情報入力シート'!X100)</f>
        <v/>
      </c>
      <c r="K152" s="804" t="str">
        <f>IF('基本情報入力シート'!Y100="","",'基本情報入力シート'!Y100)</f>
        <v/>
      </c>
      <c r="L152" s="805" t="str">
        <f>IF('基本情報入力シート'!AB100="","",'基本情報入力シート'!AB100)</f>
        <v/>
      </c>
      <c r="M152" s="700" t="s">
        <v>390</v>
      </c>
      <c r="N152" s="701"/>
      <c r="O152" s="702" t="str">
        <f>IFERROR(VLOOKUP(K152,'【参考】数式用'!$A$5:$J$37,MATCH(N152,'【参考】数式用'!$B$4:$J$4,0)+1,0),"")</f>
        <v/>
      </c>
      <c r="P152" s="701"/>
      <c r="Q152" s="702" t="str">
        <f>IFERROR(VLOOKUP(K152,'【参考】数式用'!$A$5:$J$37,MATCH(P152,'【参考】数式用'!$B$4:$J$4,0)+1,0),"")</f>
        <v/>
      </c>
      <c r="R152" s="703" t="s">
        <v>107</v>
      </c>
      <c r="S152" s="704">
        <v>6.0</v>
      </c>
      <c r="T152" s="190" t="s">
        <v>108</v>
      </c>
      <c r="U152" s="705">
        <v>4.0</v>
      </c>
      <c r="V152" s="190" t="s">
        <v>392</v>
      </c>
      <c r="W152" s="704">
        <v>6.0</v>
      </c>
      <c r="X152" s="190" t="s">
        <v>108</v>
      </c>
      <c r="Y152" s="705">
        <v>5.0</v>
      </c>
      <c r="Z152" s="190" t="s">
        <v>109</v>
      </c>
      <c r="AA152" s="706" t="s">
        <v>120</v>
      </c>
      <c r="AB152" s="707">
        <f t="shared" si="2"/>
        <v>2</v>
      </c>
      <c r="AC152" s="190" t="s">
        <v>393</v>
      </c>
      <c r="AD152" s="708">
        <f>IFERROR(ROUNDDOWN(ROUND(L152*Q152,0),0)*AB152,"")</f>
        <v>0</v>
      </c>
      <c r="AE152" s="709">
        <f>IFERROR(ROUNDDOWN(ROUND(L152*(Q152-O152),0),0)*AB152,"")</f>
        <v>0</v>
      </c>
      <c r="AF152" s="710"/>
      <c r="AG152" s="782"/>
      <c r="AH152" s="712"/>
      <c r="AI152" s="794"/>
      <c r="AJ152" s="714"/>
      <c r="AK152" s="280"/>
      <c r="AL152" s="715"/>
      <c r="AM152" s="716" t="str">
        <f>IF(AO152="","",IF(Q152&lt;O152,"！加算の要件上は問題ありませんが、令和６年３月と比較して４・５月に加算率が下がる計画になっています。",""))</f>
        <v/>
      </c>
      <c r="AN152" s="3"/>
      <c r="AO152" s="717" t="str">
        <f>IF(K152&lt;&gt;"","P列・R列に色付け","")</f>
        <v/>
      </c>
      <c r="AP152" s="718" t="str">
        <f>IFERROR(VLOOKUP(K152,'【参考】数式用'!$AH$2:$AI$34,2,FALSE),"")</f>
        <v/>
      </c>
      <c r="AQ152" s="720" t="str">
        <f>P152&amp;P153&amp;P154</f>
        <v/>
      </c>
      <c r="AR152" s="718" t="str">
        <f>IF(AF154&lt;&gt;0,IF(AG154="○","入力済","未入力"),"")</f>
        <v/>
      </c>
      <c r="AS152" s="719" t="str">
        <f>IF(OR(P152="処遇加算Ⅰ",P152="処遇加算Ⅱ"),IF(OR(AH152="○",AH152="令和６年度中に満たす"),"入力済","未入力"),"")</f>
        <v/>
      </c>
      <c r="AT152" s="720" t="str">
        <f>IF(P152="処遇加算Ⅲ",IF(AI152="○","入力済","未入力"),"")</f>
        <v/>
      </c>
      <c r="AU152" s="718" t="str">
        <f>IF(P152="処遇加算Ⅰ",IF(OR(AJ152="○",AJ152="令和６年度中に満たす"),"入力済","未入力"),"")</f>
        <v/>
      </c>
      <c r="AV152" s="718" t="str">
        <f>IF(OR(P153="特定加算Ⅰ",P153="特定加算Ⅱ"),1,"")</f>
        <v/>
      </c>
      <c r="AW152" s="689" t="str">
        <f>IF(P153="特定加算Ⅰ",IF(AL153="","未入力","入力済"),"")</f>
        <v/>
      </c>
      <c r="AX152" s="689" t="str">
        <f>G152</f>
        <v/>
      </c>
    </row>
    <row r="153" ht="31.5" customHeight="1">
      <c r="A153" s="787"/>
      <c r="B153" s="795"/>
      <c r="C153" s="795"/>
      <c r="D153" s="795"/>
      <c r="E153" s="795"/>
      <c r="F153" s="795"/>
      <c r="G153" s="796"/>
      <c r="H153" s="796"/>
      <c r="I153" s="796"/>
      <c r="J153" s="796"/>
      <c r="K153" s="796"/>
      <c r="L153" s="797"/>
      <c r="M153" s="727" t="s">
        <v>395</v>
      </c>
      <c r="N153" s="728"/>
      <c r="O153" s="729" t="str">
        <f>IFERROR(VLOOKUP(K152,'【参考】数式用'!$A$5:$J$37,MATCH(N153,'【参考】数式用'!$B$4:$J$4,0)+1,0),"")</f>
        <v/>
      </c>
      <c r="P153" s="728"/>
      <c r="Q153" s="729" t="str">
        <f>IFERROR(VLOOKUP(K152,'【参考】数式用'!$A$5:$J$37,MATCH(P153,'【参考】数式用'!$B$4:$J$4,0)+1,0),"")</f>
        <v/>
      </c>
      <c r="R153" s="118" t="s">
        <v>107</v>
      </c>
      <c r="S153" s="730">
        <v>6.0</v>
      </c>
      <c r="T153" s="119" t="s">
        <v>108</v>
      </c>
      <c r="U153" s="731">
        <v>4.0</v>
      </c>
      <c r="V153" s="119" t="s">
        <v>392</v>
      </c>
      <c r="W153" s="730">
        <v>6.0</v>
      </c>
      <c r="X153" s="119" t="s">
        <v>108</v>
      </c>
      <c r="Y153" s="731">
        <v>5.0</v>
      </c>
      <c r="Z153" s="119" t="s">
        <v>109</v>
      </c>
      <c r="AA153" s="732" t="s">
        <v>120</v>
      </c>
      <c r="AB153" s="733">
        <f t="shared" si="2"/>
        <v>2</v>
      </c>
      <c r="AC153" s="119" t="s">
        <v>393</v>
      </c>
      <c r="AD153" s="734">
        <f>IFERROR(ROUNDDOWN(ROUND(L152*Q153,0),0)*AB153,"")</f>
        <v>0</v>
      </c>
      <c r="AE153" s="735">
        <f>IFERROR(ROUNDDOWN(ROUND(L152*(Q153-O153),0),0)*AB153,"")</f>
        <v>0</v>
      </c>
      <c r="AF153" s="736"/>
      <c r="AG153" s="737"/>
      <c r="AH153" s="738"/>
      <c r="AI153" s="739"/>
      <c r="AJ153" s="740"/>
      <c r="AK153" s="741"/>
      <c r="AL153" s="742"/>
      <c r="AM153" s="743" t="str">
        <f>IF(AO152="","",IF(OR(Y152=4,Y153=4,Y154=4),"！加算の要件上は問題ありませんが、算定期間の終わりが令和６年５月になっていません。区分変更の場合は、「基本情報入力シート」で同じ事業所を２行に分けて記入してください。",""))</f>
        <v/>
      </c>
      <c r="AN153" s="744"/>
      <c r="AO153" s="717" t="str">
        <f>IF(K152&lt;&gt;"","P列・R列に色付け","")</f>
        <v/>
      </c>
      <c r="AP153" s="10"/>
      <c r="AQ153" s="10"/>
      <c r="AR153" s="10"/>
      <c r="AS153" s="10"/>
      <c r="AT153" s="10"/>
      <c r="AU153" s="10"/>
      <c r="AV153" s="10"/>
      <c r="AW153" s="10"/>
      <c r="AX153" s="689" t="str">
        <f>G152</f>
        <v/>
      </c>
    </row>
    <row r="154" ht="31.5" customHeight="1">
      <c r="A154" s="788"/>
      <c r="B154" s="806"/>
      <c r="C154" s="806"/>
      <c r="D154" s="806"/>
      <c r="E154" s="806"/>
      <c r="F154" s="806"/>
      <c r="G154" s="807"/>
      <c r="H154" s="807"/>
      <c r="I154" s="807"/>
      <c r="J154" s="807"/>
      <c r="K154" s="807"/>
      <c r="L154" s="808"/>
      <c r="M154" s="751" t="s">
        <v>397</v>
      </c>
      <c r="N154" s="810"/>
      <c r="O154" s="753" t="str">
        <f>IFERROR(VLOOKUP(K152,'【参考】数式用'!$A$5:$J$37,MATCH(N154,'【参考】数式用'!$B$4:$J$4,0)+1,0),"")</f>
        <v/>
      </c>
      <c r="P154" s="752"/>
      <c r="Q154" s="753" t="str">
        <f>IFERROR(VLOOKUP(K152,'【参考】数式用'!$A$5:$J$37,MATCH(P154,'【参考】数式用'!$B$4:$J$4,0)+1,0),"")</f>
        <v/>
      </c>
      <c r="R154" s="754" t="s">
        <v>107</v>
      </c>
      <c r="S154" s="755">
        <v>6.0</v>
      </c>
      <c r="T154" s="756" t="s">
        <v>108</v>
      </c>
      <c r="U154" s="757">
        <v>4.0</v>
      </c>
      <c r="V154" s="756" t="s">
        <v>392</v>
      </c>
      <c r="W154" s="755">
        <v>6.0</v>
      </c>
      <c r="X154" s="756" t="s">
        <v>108</v>
      </c>
      <c r="Y154" s="757">
        <v>5.0</v>
      </c>
      <c r="Z154" s="756" t="s">
        <v>109</v>
      </c>
      <c r="AA154" s="758" t="s">
        <v>120</v>
      </c>
      <c r="AB154" s="759">
        <f t="shared" si="2"/>
        <v>2</v>
      </c>
      <c r="AC154" s="756" t="s">
        <v>393</v>
      </c>
      <c r="AD154" s="760">
        <f>IFERROR(ROUNDDOWN(ROUND(L152*Q154,0),0)*AB154,"")</f>
        <v>0</v>
      </c>
      <c r="AE154" s="761">
        <f>IFERROR(ROUNDDOWN(ROUND(L152*(Q154-O154),0),0)*AB154,"")</f>
        <v>0</v>
      </c>
      <c r="AF154" s="762">
        <f>IF(AND(N154="ベア加算なし",P154="ベア加算"),AD154,0)</f>
        <v>0</v>
      </c>
      <c r="AG154" s="763"/>
      <c r="AH154" s="764"/>
      <c r="AI154" s="765"/>
      <c r="AJ154" s="766"/>
      <c r="AK154" s="767"/>
      <c r="AL154" s="768"/>
      <c r="AM154" s="769" t="str">
        <f>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N154" s="3"/>
      <c r="AO154" s="770" t="str">
        <f>IF(K152&lt;&gt;"","P列・R列に色付け","")</f>
        <v/>
      </c>
      <c r="AP154" s="771"/>
      <c r="AQ154" s="771"/>
      <c r="AR154" s="10"/>
      <c r="AS154" s="10"/>
      <c r="AT154" s="10"/>
      <c r="AU154" s="10"/>
      <c r="AV154" s="10"/>
      <c r="AW154" s="772"/>
      <c r="AX154" s="689" t="str">
        <f>G152</f>
        <v/>
      </c>
    </row>
    <row r="155" ht="31.5" customHeight="1">
      <c r="A155" s="773">
        <v>48.0</v>
      </c>
      <c r="B155" s="803" t="str">
        <f>IF('基本情報入力シート'!C101="","",'基本情報入力シート'!C101)</f>
        <v/>
      </c>
      <c r="C155" s="803"/>
      <c r="D155" s="803"/>
      <c r="E155" s="803"/>
      <c r="F155" s="803"/>
      <c r="G155" s="804" t="str">
        <f>IF('基本情報入力シート'!M101="","",'基本情報入力シート'!M101)</f>
        <v/>
      </c>
      <c r="H155" s="804" t="str">
        <f>IF('基本情報入力シート'!R101="","",'基本情報入力シート'!R101)</f>
        <v/>
      </c>
      <c r="I155" s="804" t="str">
        <f>IF('基本情報入力シート'!W101="","",'基本情報入力シート'!W101)</f>
        <v/>
      </c>
      <c r="J155" s="804" t="str">
        <f>IF('基本情報入力シート'!X101="","",'基本情報入力シート'!X101)</f>
        <v/>
      </c>
      <c r="K155" s="804" t="str">
        <f>IF('基本情報入力シート'!Y101="","",'基本情報入力シート'!Y101)</f>
        <v/>
      </c>
      <c r="L155" s="805" t="str">
        <f>IF('基本情報入力シート'!AB101="","",'基本情報入力シート'!AB101)</f>
        <v/>
      </c>
      <c r="M155" s="700" t="s">
        <v>390</v>
      </c>
      <c r="N155" s="701"/>
      <c r="O155" s="702" t="str">
        <f>IFERROR(VLOOKUP(K155,'【参考】数式用'!$A$5:$J$37,MATCH(N155,'【参考】数式用'!$B$4:$J$4,0)+1,0),"")</f>
        <v/>
      </c>
      <c r="P155" s="701"/>
      <c r="Q155" s="702" t="str">
        <f>IFERROR(VLOOKUP(K155,'【参考】数式用'!$A$5:$J$37,MATCH(P155,'【参考】数式用'!$B$4:$J$4,0)+1,0),"")</f>
        <v/>
      </c>
      <c r="R155" s="703" t="s">
        <v>107</v>
      </c>
      <c r="S155" s="704">
        <v>6.0</v>
      </c>
      <c r="T155" s="190" t="s">
        <v>108</v>
      </c>
      <c r="U155" s="705">
        <v>4.0</v>
      </c>
      <c r="V155" s="190" t="s">
        <v>392</v>
      </c>
      <c r="W155" s="704">
        <v>6.0</v>
      </c>
      <c r="X155" s="190" t="s">
        <v>108</v>
      </c>
      <c r="Y155" s="705">
        <v>5.0</v>
      </c>
      <c r="Z155" s="190" t="s">
        <v>109</v>
      </c>
      <c r="AA155" s="706" t="s">
        <v>120</v>
      </c>
      <c r="AB155" s="707">
        <f t="shared" si="2"/>
        <v>2</v>
      </c>
      <c r="AC155" s="190" t="s">
        <v>393</v>
      </c>
      <c r="AD155" s="708">
        <f>IFERROR(ROUNDDOWN(ROUND(L155*Q155,0),0)*AB155,"")</f>
        <v>0</v>
      </c>
      <c r="AE155" s="709">
        <f>IFERROR(ROUNDDOWN(ROUND(L155*(Q155-O155),0),0)*AB155,"")</f>
        <v>0</v>
      </c>
      <c r="AF155" s="710"/>
      <c r="AG155" s="782"/>
      <c r="AH155" s="712"/>
      <c r="AI155" s="794"/>
      <c r="AJ155" s="714"/>
      <c r="AK155" s="280"/>
      <c r="AL155" s="715"/>
      <c r="AM155" s="716" t="str">
        <f>IF(AO155="","",IF(Q155&lt;O155,"！加算の要件上は問題ありませんが、令和６年３月と比較して４・５月に加算率が下がる計画になっています。",""))</f>
        <v/>
      </c>
      <c r="AN155" s="3"/>
      <c r="AO155" s="717" t="str">
        <f>IF(K155&lt;&gt;"","P列・R列に色付け","")</f>
        <v/>
      </c>
      <c r="AP155" s="718" t="str">
        <f>IFERROR(VLOOKUP(K155,'【参考】数式用'!$AH$2:$AI$34,2,FALSE),"")</f>
        <v/>
      </c>
      <c r="AQ155" s="720" t="str">
        <f>P155&amp;P156&amp;P157</f>
        <v/>
      </c>
      <c r="AR155" s="718" t="str">
        <f>IF(AF157&lt;&gt;0,IF(AG157="○","入力済","未入力"),"")</f>
        <v/>
      </c>
      <c r="AS155" s="719" t="str">
        <f>IF(OR(P155="処遇加算Ⅰ",P155="処遇加算Ⅱ"),IF(OR(AH155="○",AH155="令和６年度中に満たす"),"入力済","未入力"),"")</f>
        <v/>
      </c>
      <c r="AT155" s="720" t="str">
        <f>IF(P155="処遇加算Ⅲ",IF(AI155="○","入力済","未入力"),"")</f>
        <v/>
      </c>
      <c r="AU155" s="718" t="str">
        <f>IF(P155="処遇加算Ⅰ",IF(OR(AJ155="○",AJ155="令和６年度中に満たす"),"入力済","未入力"),"")</f>
        <v/>
      </c>
      <c r="AV155" s="718" t="str">
        <f>IF(OR(P156="特定加算Ⅰ",P156="特定加算Ⅱ"),1,"")</f>
        <v/>
      </c>
      <c r="AW155" s="689" t="str">
        <f>IF(P156="特定加算Ⅰ",IF(AL156="","未入力","入力済"),"")</f>
        <v/>
      </c>
      <c r="AX155" s="689" t="str">
        <f>G155</f>
        <v/>
      </c>
    </row>
    <row r="156" ht="31.5" customHeight="1">
      <c r="A156" s="787"/>
      <c r="B156" s="795"/>
      <c r="C156" s="795"/>
      <c r="D156" s="795"/>
      <c r="E156" s="795"/>
      <c r="F156" s="795"/>
      <c r="G156" s="796"/>
      <c r="H156" s="796"/>
      <c r="I156" s="796"/>
      <c r="J156" s="796"/>
      <c r="K156" s="796"/>
      <c r="L156" s="797"/>
      <c r="M156" s="727" t="s">
        <v>395</v>
      </c>
      <c r="N156" s="728"/>
      <c r="O156" s="729" t="str">
        <f>IFERROR(VLOOKUP(K155,'【参考】数式用'!$A$5:$J$37,MATCH(N156,'【参考】数式用'!$B$4:$J$4,0)+1,0),"")</f>
        <v/>
      </c>
      <c r="P156" s="728"/>
      <c r="Q156" s="729" t="str">
        <f>IFERROR(VLOOKUP(K155,'【参考】数式用'!$A$5:$J$37,MATCH(P156,'【参考】数式用'!$B$4:$J$4,0)+1,0),"")</f>
        <v/>
      </c>
      <c r="R156" s="118" t="s">
        <v>107</v>
      </c>
      <c r="S156" s="730">
        <v>6.0</v>
      </c>
      <c r="T156" s="119" t="s">
        <v>108</v>
      </c>
      <c r="U156" s="731">
        <v>4.0</v>
      </c>
      <c r="V156" s="119" t="s">
        <v>392</v>
      </c>
      <c r="W156" s="730">
        <v>6.0</v>
      </c>
      <c r="X156" s="119" t="s">
        <v>108</v>
      </c>
      <c r="Y156" s="731">
        <v>5.0</v>
      </c>
      <c r="Z156" s="119" t="s">
        <v>109</v>
      </c>
      <c r="AA156" s="732" t="s">
        <v>120</v>
      </c>
      <c r="AB156" s="733">
        <f t="shared" si="2"/>
        <v>2</v>
      </c>
      <c r="AC156" s="119" t="s">
        <v>393</v>
      </c>
      <c r="AD156" s="734">
        <f>IFERROR(ROUNDDOWN(ROUND(L155*Q156,0),0)*AB156,"")</f>
        <v>0</v>
      </c>
      <c r="AE156" s="735">
        <f>IFERROR(ROUNDDOWN(ROUND(L155*(Q156-O156),0),0)*AB156,"")</f>
        <v>0</v>
      </c>
      <c r="AF156" s="736"/>
      <c r="AG156" s="737"/>
      <c r="AH156" s="738"/>
      <c r="AI156" s="739"/>
      <c r="AJ156" s="740"/>
      <c r="AK156" s="741"/>
      <c r="AL156" s="742"/>
      <c r="AM156" s="743" t="str">
        <f>IF(AO155="","",IF(OR(Y155=4,Y156=4,Y157=4),"！加算の要件上は問題ありませんが、算定期間の終わりが令和６年５月になっていません。区分変更の場合は、「基本情報入力シート」で同じ事業所を２行に分けて記入してください。",""))</f>
        <v/>
      </c>
      <c r="AN156" s="744"/>
      <c r="AO156" s="717" t="str">
        <f>IF(K155&lt;&gt;"","P列・R列に色付け","")</f>
        <v/>
      </c>
      <c r="AP156" s="10"/>
      <c r="AQ156" s="10"/>
      <c r="AR156" s="10"/>
      <c r="AS156" s="10"/>
      <c r="AT156" s="10"/>
      <c r="AU156" s="10"/>
      <c r="AV156" s="10"/>
      <c r="AW156" s="10"/>
      <c r="AX156" s="689" t="str">
        <f>G155</f>
        <v/>
      </c>
    </row>
    <row r="157" ht="31.5" customHeight="1">
      <c r="A157" s="788"/>
      <c r="B157" s="806"/>
      <c r="C157" s="806"/>
      <c r="D157" s="806"/>
      <c r="E157" s="806"/>
      <c r="F157" s="806"/>
      <c r="G157" s="807"/>
      <c r="H157" s="807"/>
      <c r="I157" s="807"/>
      <c r="J157" s="807"/>
      <c r="K157" s="807"/>
      <c r="L157" s="808"/>
      <c r="M157" s="751" t="s">
        <v>397</v>
      </c>
      <c r="N157" s="810"/>
      <c r="O157" s="753" t="str">
        <f>IFERROR(VLOOKUP(K155,'【参考】数式用'!$A$5:$J$37,MATCH(N157,'【参考】数式用'!$B$4:$J$4,0)+1,0),"")</f>
        <v/>
      </c>
      <c r="P157" s="752"/>
      <c r="Q157" s="753" t="str">
        <f>IFERROR(VLOOKUP(K155,'【参考】数式用'!$A$5:$J$37,MATCH(P157,'【参考】数式用'!$B$4:$J$4,0)+1,0),"")</f>
        <v/>
      </c>
      <c r="R157" s="754" t="s">
        <v>107</v>
      </c>
      <c r="S157" s="755">
        <v>6.0</v>
      </c>
      <c r="T157" s="756" t="s">
        <v>108</v>
      </c>
      <c r="U157" s="757">
        <v>4.0</v>
      </c>
      <c r="V157" s="756" t="s">
        <v>392</v>
      </c>
      <c r="W157" s="755">
        <v>6.0</v>
      </c>
      <c r="X157" s="756" t="s">
        <v>108</v>
      </c>
      <c r="Y157" s="757">
        <v>5.0</v>
      </c>
      <c r="Z157" s="756" t="s">
        <v>109</v>
      </c>
      <c r="AA157" s="758" t="s">
        <v>120</v>
      </c>
      <c r="AB157" s="759">
        <f t="shared" si="2"/>
        <v>2</v>
      </c>
      <c r="AC157" s="756" t="s">
        <v>393</v>
      </c>
      <c r="AD157" s="760">
        <f>IFERROR(ROUNDDOWN(ROUND(L155*Q157,0),0)*AB157,"")</f>
        <v>0</v>
      </c>
      <c r="AE157" s="761">
        <f>IFERROR(ROUNDDOWN(ROUND(L155*(Q157-O157),0),0)*AB157,"")</f>
        <v>0</v>
      </c>
      <c r="AF157" s="762">
        <f>IF(AND(N157="ベア加算なし",P157="ベア加算"),AD157,0)</f>
        <v>0</v>
      </c>
      <c r="AG157" s="763"/>
      <c r="AH157" s="764"/>
      <c r="AI157" s="765"/>
      <c r="AJ157" s="766"/>
      <c r="AK157" s="767"/>
      <c r="AL157" s="768"/>
      <c r="AM157" s="769" t="str">
        <f>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N157" s="3"/>
      <c r="AO157" s="770" t="str">
        <f>IF(K155&lt;&gt;"","P列・R列に色付け","")</f>
        <v/>
      </c>
      <c r="AP157" s="771"/>
      <c r="AQ157" s="771"/>
      <c r="AR157" s="10"/>
      <c r="AS157" s="10"/>
      <c r="AT157" s="10"/>
      <c r="AU157" s="10"/>
      <c r="AV157" s="10"/>
      <c r="AW157" s="772"/>
      <c r="AX157" s="689" t="str">
        <f>G155</f>
        <v/>
      </c>
    </row>
    <row r="158" ht="31.5" customHeight="1">
      <c r="A158" s="773">
        <v>49.0</v>
      </c>
      <c r="B158" s="803" t="str">
        <f>IF('基本情報入力シート'!C102="","",'基本情報入力シート'!C102)</f>
        <v/>
      </c>
      <c r="C158" s="803"/>
      <c r="D158" s="803"/>
      <c r="E158" s="803"/>
      <c r="F158" s="803"/>
      <c r="G158" s="804" t="str">
        <f>IF('基本情報入力シート'!M102="","",'基本情報入力シート'!M102)</f>
        <v/>
      </c>
      <c r="H158" s="804" t="str">
        <f>IF('基本情報入力シート'!R102="","",'基本情報入力シート'!R102)</f>
        <v/>
      </c>
      <c r="I158" s="804" t="str">
        <f>IF('基本情報入力シート'!W102="","",'基本情報入力シート'!W102)</f>
        <v/>
      </c>
      <c r="J158" s="804" t="str">
        <f>IF('基本情報入力シート'!X102="","",'基本情報入力シート'!X102)</f>
        <v/>
      </c>
      <c r="K158" s="804" t="str">
        <f>IF('基本情報入力シート'!Y102="","",'基本情報入力シート'!Y102)</f>
        <v/>
      </c>
      <c r="L158" s="805" t="str">
        <f>IF('基本情報入力シート'!AB102="","",'基本情報入力シート'!AB102)</f>
        <v/>
      </c>
      <c r="M158" s="700" t="s">
        <v>390</v>
      </c>
      <c r="N158" s="701"/>
      <c r="O158" s="702" t="str">
        <f>IFERROR(VLOOKUP(K158,'【参考】数式用'!$A$5:$J$37,MATCH(N158,'【参考】数式用'!$B$4:$J$4,0)+1,0),"")</f>
        <v/>
      </c>
      <c r="P158" s="701"/>
      <c r="Q158" s="702" t="str">
        <f>IFERROR(VLOOKUP(K158,'【参考】数式用'!$A$5:$J$37,MATCH(P158,'【参考】数式用'!$B$4:$J$4,0)+1,0),"")</f>
        <v/>
      </c>
      <c r="R158" s="703" t="s">
        <v>107</v>
      </c>
      <c r="S158" s="704">
        <v>6.0</v>
      </c>
      <c r="T158" s="190" t="s">
        <v>108</v>
      </c>
      <c r="U158" s="705">
        <v>4.0</v>
      </c>
      <c r="V158" s="190" t="s">
        <v>392</v>
      </c>
      <c r="W158" s="704">
        <v>6.0</v>
      </c>
      <c r="X158" s="190" t="s">
        <v>108</v>
      </c>
      <c r="Y158" s="705">
        <v>5.0</v>
      </c>
      <c r="Z158" s="190" t="s">
        <v>109</v>
      </c>
      <c r="AA158" s="706" t="s">
        <v>120</v>
      </c>
      <c r="AB158" s="707">
        <f t="shared" si="2"/>
        <v>2</v>
      </c>
      <c r="AC158" s="190" t="s">
        <v>393</v>
      </c>
      <c r="AD158" s="708">
        <f>IFERROR(ROUNDDOWN(ROUND(L158*Q158,0),0)*AB158,"")</f>
        <v>0</v>
      </c>
      <c r="AE158" s="709">
        <f>IFERROR(ROUNDDOWN(ROUND(L158*(Q158-O158),0),0)*AB158,"")</f>
        <v>0</v>
      </c>
      <c r="AF158" s="710"/>
      <c r="AG158" s="782"/>
      <c r="AH158" s="712"/>
      <c r="AI158" s="794"/>
      <c r="AJ158" s="714"/>
      <c r="AK158" s="280"/>
      <c r="AL158" s="715"/>
      <c r="AM158" s="716" t="str">
        <f>IF(AO158="","",IF(Q158&lt;O158,"！加算の要件上は問題ありませんが、令和６年３月と比較して４・５月に加算率が下がる計画になっています。",""))</f>
        <v/>
      </c>
      <c r="AN158" s="3"/>
      <c r="AO158" s="717" t="str">
        <f>IF(K158&lt;&gt;"","P列・R列に色付け","")</f>
        <v/>
      </c>
      <c r="AP158" s="718" t="str">
        <f>IFERROR(VLOOKUP(K158,'【参考】数式用'!$AH$2:$AI$34,2,FALSE),"")</f>
        <v/>
      </c>
      <c r="AQ158" s="720" t="str">
        <f>P158&amp;P159&amp;P160</f>
        <v/>
      </c>
      <c r="AR158" s="718" t="str">
        <f>IF(AF160&lt;&gt;0,IF(AG160="○","入力済","未入力"),"")</f>
        <v/>
      </c>
      <c r="AS158" s="719" t="str">
        <f>IF(OR(P158="処遇加算Ⅰ",P158="処遇加算Ⅱ"),IF(OR(AH158="○",AH158="令和６年度中に満たす"),"入力済","未入力"),"")</f>
        <v/>
      </c>
      <c r="AT158" s="720" t="str">
        <f>IF(P158="処遇加算Ⅲ",IF(AI158="○","入力済","未入力"),"")</f>
        <v/>
      </c>
      <c r="AU158" s="718" t="str">
        <f>IF(P158="処遇加算Ⅰ",IF(OR(AJ158="○",AJ158="令和６年度中に満たす"),"入力済","未入力"),"")</f>
        <v/>
      </c>
      <c r="AV158" s="718" t="str">
        <f>IF(OR(P159="特定加算Ⅰ",P159="特定加算Ⅱ"),1,"")</f>
        <v/>
      </c>
      <c r="AW158" s="689" t="str">
        <f>IF(P159="特定加算Ⅰ",IF(AL159="","未入力","入力済"),"")</f>
        <v/>
      </c>
      <c r="AX158" s="689" t="str">
        <f>G158</f>
        <v/>
      </c>
    </row>
    <row r="159" ht="31.5" customHeight="1">
      <c r="A159" s="787"/>
      <c r="B159" s="795"/>
      <c r="C159" s="795"/>
      <c r="D159" s="795"/>
      <c r="E159" s="795"/>
      <c r="F159" s="795"/>
      <c r="G159" s="796"/>
      <c r="H159" s="796"/>
      <c r="I159" s="796"/>
      <c r="J159" s="796"/>
      <c r="K159" s="796"/>
      <c r="L159" s="797"/>
      <c r="M159" s="727" t="s">
        <v>395</v>
      </c>
      <c r="N159" s="728"/>
      <c r="O159" s="729" t="str">
        <f>IFERROR(VLOOKUP(K158,'【参考】数式用'!$A$5:$J$37,MATCH(N159,'【参考】数式用'!$B$4:$J$4,0)+1,0),"")</f>
        <v/>
      </c>
      <c r="P159" s="728"/>
      <c r="Q159" s="729" t="str">
        <f>IFERROR(VLOOKUP(K158,'【参考】数式用'!$A$5:$J$37,MATCH(P159,'【参考】数式用'!$B$4:$J$4,0)+1,0),"")</f>
        <v/>
      </c>
      <c r="R159" s="118" t="s">
        <v>107</v>
      </c>
      <c r="S159" s="730">
        <v>6.0</v>
      </c>
      <c r="T159" s="119" t="s">
        <v>108</v>
      </c>
      <c r="U159" s="731">
        <v>4.0</v>
      </c>
      <c r="V159" s="119" t="s">
        <v>392</v>
      </c>
      <c r="W159" s="730">
        <v>6.0</v>
      </c>
      <c r="X159" s="119" t="s">
        <v>108</v>
      </c>
      <c r="Y159" s="731">
        <v>5.0</v>
      </c>
      <c r="Z159" s="119" t="s">
        <v>109</v>
      </c>
      <c r="AA159" s="732" t="s">
        <v>120</v>
      </c>
      <c r="AB159" s="733">
        <f t="shared" si="2"/>
        <v>2</v>
      </c>
      <c r="AC159" s="119" t="s">
        <v>393</v>
      </c>
      <c r="AD159" s="734">
        <f>IFERROR(ROUNDDOWN(ROUND(L158*Q159,0),0)*AB159,"")</f>
        <v>0</v>
      </c>
      <c r="AE159" s="735">
        <f>IFERROR(ROUNDDOWN(ROUND(L158*(Q159-O159),0),0)*AB159,"")</f>
        <v>0</v>
      </c>
      <c r="AF159" s="736"/>
      <c r="AG159" s="737"/>
      <c r="AH159" s="738"/>
      <c r="AI159" s="739"/>
      <c r="AJ159" s="740"/>
      <c r="AK159" s="741"/>
      <c r="AL159" s="742"/>
      <c r="AM159" s="743" t="str">
        <f>IF(AO158="","",IF(OR(Y158=4,Y159=4,Y160=4),"！加算の要件上は問題ありませんが、算定期間の終わりが令和６年５月になっていません。区分変更の場合は、「基本情報入力シート」で同じ事業所を２行に分けて記入してください。",""))</f>
        <v/>
      </c>
      <c r="AN159" s="744"/>
      <c r="AO159" s="717" t="str">
        <f>IF(K158&lt;&gt;"","P列・R列に色付け","")</f>
        <v/>
      </c>
      <c r="AP159" s="10"/>
      <c r="AQ159" s="10"/>
      <c r="AR159" s="10"/>
      <c r="AS159" s="10"/>
      <c r="AT159" s="10"/>
      <c r="AU159" s="10"/>
      <c r="AV159" s="10"/>
      <c r="AW159" s="10"/>
      <c r="AX159" s="689" t="str">
        <f>G158</f>
        <v/>
      </c>
    </row>
    <row r="160" ht="31.5" customHeight="1">
      <c r="A160" s="788"/>
      <c r="B160" s="806"/>
      <c r="C160" s="806"/>
      <c r="D160" s="806"/>
      <c r="E160" s="806"/>
      <c r="F160" s="806"/>
      <c r="G160" s="807"/>
      <c r="H160" s="807"/>
      <c r="I160" s="807"/>
      <c r="J160" s="807"/>
      <c r="K160" s="807"/>
      <c r="L160" s="808"/>
      <c r="M160" s="751" t="s">
        <v>397</v>
      </c>
      <c r="N160" s="810"/>
      <c r="O160" s="753" t="str">
        <f>IFERROR(VLOOKUP(K158,'【参考】数式用'!$A$5:$J$37,MATCH(N160,'【参考】数式用'!$B$4:$J$4,0)+1,0),"")</f>
        <v/>
      </c>
      <c r="P160" s="752"/>
      <c r="Q160" s="753" t="str">
        <f>IFERROR(VLOOKUP(K158,'【参考】数式用'!$A$5:$J$37,MATCH(P160,'【参考】数式用'!$B$4:$J$4,0)+1,0),"")</f>
        <v/>
      </c>
      <c r="R160" s="754" t="s">
        <v>107</v>
      </c>
      <c r="S160" s="755">
        <v>6.0</v>
      </c>
      <c r="T160" s="756" t="s">
        <v>108</v>
      </c>
      <c r="U160" s="757">
        <v>4.0</v>
      </c>
      <c r="V160" s="756" t="s">
        <v>392</v>
      </c>
      <c r="W160" s="755">
        <v>6.0</v>
      </c>
      <c r="X160" s="756" t="s">
        <v>108</v>
      </c>
      <c r="Y160" s="757">
        <v>5.0</v>
      </c>
      <c r="Z160" s="756" t="s">
        <v>109</v>
      </c>
      <c r="AA160" s="758" t="s">
        <v>120</v>
      </c>
      <c r="AB160" s="759">
        <f t="shared" si="2"/>
        <v>2</v>
      </c>
      <c r="AC160" s="756" t="s">
        <v>393</v>
      </c>
      <c r="AD160" s="760">
        <f>IFERROR(ROUNDDOWN(ROUND(L158*Q160,0),0)*AB160,"")</f>
        <v>0</v>
      </c>
      <c r="AE160" s="761">
        <f>IFERROR(ROUNDDOWN(ROUND(L158*(Q160-O160),0),0)*AB160,"")</f>
        <v>0</v>
      </c>
      <c r="AF160" s="762">
        <f>IF(AND(N160="ベア加算なし",P160="ベア加算"),AD160,0)</f>
        <v>0</v>
      </c>
      <c r="AG160" s="763"/>
      <c r="AH160" s="764"/>
      <c r="AI160" s="765"/>
      <c r="AJ160" s="766"/>
      <c r="AK160" s="767"/>
      <c r="AL160" s="768"/>
      <c r="AM160" s="769" t="str">
        <f>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N160" s="3"/>
      <c r="AO160" s="770" t="str">
        <f>IF(K158&lt;&gt;"","P列・R列に色付け","")</f>
        <v/>
      </c>
      <c r="AP160" s="771"/>
      <c r="AQ160" s="771"/>
      <c r="AR160" s="10"/>
      <c r="AS160" s="10"/>
      <c r="AT160" s="10"/>
      <c r="AU160" s="10"/>
      <c r="AV160" s="10"/>
      <c r="AW160" s="772"/>
      <c r="AX160" s="689" t="str">
        <f>G158</f>
        <v/>
      </c>
    </row>
    <row r="161" ht="31.5" customHeight="1">
      <c r="A161" s="773">
        <v>50.0</v>
      </c>
      <c r="B161" s="803" t="str">
        <f>IF('基本情報入力シート'!C103="","",'基本情報入力シート'!C103)</f>
        <v/>
      </c>
      <c r="C161" s="803"/>
      <c r="D161" s="803"/>
      <c r="E161" s="803"/>
      <c r="F161" s="803"/>
      <c r="G161" s="804" t="str">
        <f>IF('基本情報入力シート'!M103="","",'基本情報入力シート'!M103)</f>
        <v/>
      </c>
      <c r="H161" s="804" t="str">
        <f>IF('基本情報入力シート'!R103="","",'基本情報入力シート'!R103)</f>
        <v/>
      </c>
      <c r="I161" s="804" t="str">
        <f>IF('基本情報入力シート'!W103="","",'基本情報入力シート'!W103)</f>
        <v/>
      </c>
      <c r="J161" s="804" t="str">
        <f>IF('基本情報入力シート'!X103="","",'基本情報入力シート'!X103)</f>
        <v/>
      </c>
      <c r="K161" s="804" t="str">
        <f>IF('基本情報入力シート'!Y103="","",'基本情報入力シート'!Y103)</f>
        <v/>
      </c>
      <c r="L161" s="805" t="str">
        <f>IF('基本情報入力シート'!AB103="","",'基本情報入力シート'!AB103)</f>
        <v/>
      </c>
      <c r="M161" s="700" t="s">
        <v>390</v>
      </c>
      <c r="N161" s="701"/>
      <c r="O161" s="702" t="str">
        <f>IFERROR(VLOOKUP(K161,'【参考】数式用'!$A$5:$J$37,MATCH(N161,'【参考】数式用'!$B$4:$J$4,0)+1,0),"")</f>
        <v/>
      </c>
      <c r="P161" s="701"/>
      <c r="Q161" s="702" t="str">
        <f>IFERROR(VLOOKUP(K161,'【参考】数式用'!$A$5:$J$37,MATCH(P161,'【参考】数式用'!$B$4:$J$4,0)+1,0),"")</f>
        <v/>
      </c>
      <c r="R161" s="703" t="s">
        <v>107</v>
      </c>
      <c r="S161" s="704">
        <v>6.0</v>
      </c>
      <c r="T161" s="190" t="s">
        <v>108</v>
      </c>
      <c r="U161" s="705">
        <v>4.0</v>
      </c>
      <c r="V161" s="190" t="s">
        <v>392</v>
      </c>
      <c r="W161" s="704">
        <v>6.0</v>
      </c>
      <c r="X161" s="190" t="s">
        <v>108</v>
      </c>
      <c r="Y161" s="705">
        <v>5.0</v>
      </c>
      <c r="Z161" s="190" t="s">
        <v>109</v>
      </c>
      <c r="AA161" s="706" t="s">
        <v>120</v>
      </c>
      <c r="AB161" s="707">
        <f t="shared" si="2"/>
        <v>2</v>
      </c>
      <c r="AC161" s="190" t="s">
        <v>393</v>
      </c>
      <c r="AD161" s="708">
        <f>IFERROR(ROUNDDOWN(ROUND(L161*Q161,0),0)*AB161,"")</f>
        <v>0</v>
      </c>
      <c r="AE161" s="709">
        <f>IFERROR(ROUNDDOWN(ROUND(L161*(Q161-O161),0),0)*AB161,"")</f>
        <v>0</v>
      </c>
      <c r="AF161" s="710"/>
      <c r="AG161" s="782"/>
      <c r="AH161" s="712"/>
      <c r="AI161" s="794"/>
      <c r="AJ161" s="714"/>
      <c r="AK161" s="280"/>
      <c r="AL161" s="715"/>
      <c r="AM161" s="716" t="str">
        <f>IF(AO161="","",IF(Q161&lt;O161,"！加算の要件上は問題ありませんが、令和６年３月と比較して４・５月に加算率が下がる計画になっています。",""))</f>
        <v/>
      </c>
      <c r="AN161" s="3"/>
      <c r="AO161" s="717" t="str">
        <f>IF(K161&lt;&gt;"","P列・R列に色付け","")</f>
        <v/>
      </c>
      <c r="AP161" s="718" t="str">
        <f>IFERROR(VLOOKUP(K161,'【参考】数式用'!$AH$2:$AI$34,2,FALSE),"")</f>
        <v/>
      </c>
      <c r="AQ161" s="720" t="str">
        <f>P161&amp;P162&amp;P163</f>
        <v/>
      </c>
      <c r="AR161" s="718" t="str">
        <f>IF(AF163&lt;&gt;0,IF(AG163="○","入力済","未入力"),"")</f>
        <v/>
      </c>
      <c r="AS161" s="719" t="str">
        <f>IF(OR(P161="処遇加算Ⅰ",P161="処遇加算Ⅱ"),IF(OR(AH161="○",AH161="令和６年度中に満たす"),"入力済","未入力"),"")</f>
        <v/>
      </c>
      <c r="AT161" s="720" t="str">
        <f>IF(P161="処遇加算Ⅲ",IF(AI161="○","入力済","未入力"),"")</f>
        <v/>
      </c>
      <c r="AU161" s="718" t="str">
        <f>IF(P161="処遇加算Ⅰ",IF(OR(AJ161="○",AJ161="令和６年度中に満たす"),"入力済","未入力"),"")</f>
        <v/>
      </c>
      <c r="AV161" s="718" t="str">
        <f>IF(OR(P162="特定加算Ⅰ",P162="特定加算Ⅱ"),1,"")</f>
        <v/>
      </c>
      <c r="AW161" s="689" t="str">
        <f>IF(P162="特定加算Ⅰ",IF(AL162="","未入力","入力済"),"")</f>
        <v/>
      </c>
      <c r="AX161" s="689" t="str">
        <f>G161</f>
        <v/>
      </c>
    </row>
    <row r="162" ht="31.5" customHeight="1">
      <c r="A162" s="787"/>
      <c r="B162" s="795"/>
      <c r="C162" s="795"/>
      <c r="D162" s="795"/>
      <c r="E162" s="795"/>
      <c r="F162" s="795"/>
      <c r="G162" s="796"/>
      <c r="H162" s="796"/>
      <c r="I162" s="796"/>
      <c r="J162" s="796"/>
      <c r="K162" s="796"/>
      <c r="L162" s="797"/>
      <c r="M162" s="727" t="s">
        <v>395</v>
      </c>
      <c r="N162" s="728"/>
      <c r="O162" s="729" t="str">
        <f>IFERROR(VLOOKUP(K161,'【参考】数式用'!$A$5:$J$37,MATCH(N162,'【参考】数式用'!$B$4:$J$4,0)+1,0),"")</f>
        <v/>
      </c>
      <c r="P162" s="728"/>
      <c r="Q162" s="729" t="str">
        <f>IFERROR(VLOOKUP(K161,'【参考】数式用'!$A$5:$J$37,MATCH(P162,'【参考】数式用'!$B$4:$J$4,0)+1,0),"")</f>
        <v/>
      </c>
      <c r="R162" s="118" t="s">
        <v>107</v>
      </c>
      <c r="S162" s="730">
        <v>6.0</v>
      </c>
      <c r="T162" s="119" t="s">
        <v>108</v>
      </c>
      <c r="U162" s="731">
        <v>4.0</v>
      </c>
      <c r="V162" s="119" t="s">
        <v>392</v>
      </c>
      <c r="W162" s="730">
        <v>6.0</v>
      </c>
      <c r="X162" s="119" t="s">
        <v>108</v>
      </c>
      <c r="Y162" s="731">
        <v>5.0</v>
      </c>
      <c r="Z162" s="119" t="s">
        <v>109</v>
      </c>
      <c r="AA162" s="732" t="s">
        <v>120</v>
      </c>
      <c r="AB162" s="733">
        <f t="shared" si="2"/>
        <v>2</v>
      </c>
      <c r="AC162" s="119" t="s">
        <v>393</v>
      </c>
      <c r="AD162" s="734">
        <f>IFERROR(ROUNDDOWN(ROUND(L161*Q162,0),0)*AB162,"")</f>
        <v>0</v>
      </c>
      <c r="AE162" s="735">
        <f>IFERROR(ROUNDDOWN(ROUND(L161*(Q162-O162),0),0)*AB162,"")</f>
        <v>0</v>
      </c>
      <c r="AF162" s="736"/>
      <c r="AG162" s="737"/>
      <c r="AH162" s="738"/>
      <c r="AI162" s="739"/>
      <c r="AJ162" s="740"/>
      <c r="AK162" s="741"/>
      <c r="AL162" s="742"/>
      <c r="AM162" s="743" t="str">
        <f>IF(AO161="","",IF(OR(Y161=4,Y162=4,Y163=4),"！加算の要件上は問題ありませんが、算定期間の終わりが令和６年５月になっていません。区分変更の場合は、「基本情報入力シート」で同じ事業所を２行に分けて記入してください。",""))</f>
        <v/>
      </c>
      <c r="AN162" s="744"/>
      <c r="AO162" s="717" t="str">
        <f>IF(K161&lt;&gt;"","P列・R列に色付け","")</f>
        <v/>
      </c>
      <c r="AP162" s="10"/>
      <c r="AQ162" s="10"/>
      <c r="AR162" s="10"/>
      <c r="AS162" s="10"/>
      <c r="AT162" s="10"/>
      <c r="AU162" s="10"/>
      <c r="AV162" s="10"/>
      <c r="AW162" s="10"/>
      <c r="AX162" s="689" t="str">
        <f>G161</f>
        <v/>
      </c>
    </row>
    <row r="163" ht="31.5" customHeight="1">
      <c r="A163" s="788"/>
      <c r="B163" s="806"/>
      <c r="C163" s="806"/>
      <c r="D163" s="806"/>
      <c r="E163" s="806"/>
      <c r="F163" s="806"/>
      <c r="G163" s="807"/>
      <c r="H163" s="807"/>
      <c r="I163" s="807"/>
      <c r="J163" s="807"/>
      <c r="K163" s="807"/>
      <c r="L163" s="808"/>
      <c r="M163" s="751" t="s">
        <v>397</v>
      </c>
      <c r="N163" s="810"/>
      <c r="O163" s="753" t="str">
        <f>IFERROR(VLOOKUP(K161,'【参考】数式用'!$A$5:$J$37,MATCH(N163,'【参考】数式用'!$B$4:$J$4,0)+1,0),"")</f>
        <v/>
      </c>
      <c r="P163" s="752"/>
      <c r="Q163" s="753" t="str">
        <f>IFERROR(VLOOKUP(K161,'【参考】数式用'!$A$5:$J$37,MATCH(P163,'【参考】数式用'!$B$4:$J$4,0)+1,0),"")</f>
        <v/>
      </c>
      <c r="R163" s="754" t="s">
        <v>107</v>
      </c>
      <c r="S163" s="755">
        <v>6.0</v>
      </c>
      <c r="T163" s="756" t="s">
        <v>108</v>
      </c>
      <c r="U163" s="757">
        <v>4.0</v>
      </c>
      <c r="V163" s="756" t="s">
        <v>392</v>
      </c>
      <c r="W163" s="755">
        <v>6.0</v>
      </c>
      <c r="X163" s="756" t="s">
        <v>108</v>
      </c>
      <c r="Y163" s="757">
        <v>5.0</v>
      </c>
      <c r="Z163" s="756" t="s">
        <v>109</v>
      </c>
      <c r="AA163" s="758" t="s">
        <v>120</v>
      </c>
      <c r="AB163" s="759">
        <f t="shared" si="2"/>
        <v>2</v>
      </c>
      <c r="AC163" s="756" t="s">
        <v>393</v>
      </c>
      <c r="AD163" s="760">
        <f>IFERROR(ROUNDDOWN(ROUND(L161*Q163,0),0)*AB163,"")</f>
        <v>0</v>
      </c>
      <c r="AE163" s="761">
        <f>IFERROR(ROUNDDOWN(ROUND(L161*(Q163-O163),0),0)*AB163,"")</f>
        <v>0</v>
      </c>
      <c r="AF163" s="762">
        <f>IF(AND(N163="ベア加算なし",P163="ベア加算"),AD163,0)</f>
        <v>0</v>
      </c>
      <c r="AG163" s="763"/>
      <c r="AH163" s="764"/>
      <c r="AI163" s="765"/>
      <c r="AJ163" s="766"/>
      <c r="AK163" s="767"/>
      <c r="AL163" s="768"/>
      <c r="AM163" s="769" t="str">
        <f>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N163" s="3"/>
      <c r="AO163" s="770" t="str">
        <f>IF(K161&lt;&gt;"","P列・R列に色付け","")</f>
        <v/>
      </c>
      <c r="AP163" s="771"/>
      <c r="AQ163" s="771"/>
      <c r="AR163" s="10"/>
      <c r="AS163" s="10"/>
      <c r="AT163" s="10"/>
      <c r="AU163" s="10"/>
      <c r="AV163" s="10"/>
      <c r="AW163" s="772"/>
      <c r="AX163" s="689" t="str">
        <f>G161</f>
        <v/>
      </c>
    </row>
    <row r="164" ht="31.5" customHeight="1">
      <c r="A164" s="773">
        <v>51.0</v>
      </c>
      <c r="B164" s="803" t="str">
        <f>IF('基本情報入力シート'!C104="","",'基本情報入力シート'!C104)</f>
        <v/>
      </c>
      <c r="C164" s="803"/>
      <c r="D164" s="803"/>
      <c r="E164" s="803"/>
      <c r="F164" s="803"/>
      <c r="G164" s="804" t="str">
        <f>IF('基本情報入力シート'!M104="","",'基本情報入力シート'!M104)</f>
        <v/>
      </c>
      <c r="H164" s="804" t="str">
        <f>IF('基本情報入力シート'!R104="","",'基本情報入力シート'!R104)</f>
        <v/>
      </c>
      <c r="I164" s="804" t="str">
        <f>IF('基本情報入力シート'!W104="","",'基本情報入力シート'!W104)</f>
        <v/>
      </c>
      <c r="J164" s="804" t="str">
        <f>IF('基本情報入力シート'!X104="","",'基本情報入力シート'!X104)</f>
        <v/>
      </c>
      <c r="K164" s="804" t="str">
        <f>IF('基本情報入力シート'!Y104="","",'基本情報入力シート'!Y104)</f>
        <v/>
      </c>
      <c r="L164" s="805" t="str">
        <f>IF('基本情報入力シート'!AB104="","",'基本情報入力シート'!AB104)</f>
        <v/>
      </c>
      <c r="M164" s="700" t="s">
        <v>390</v>
      </c>
      <c r="N164" s="701"/>
      <c r="O164" s="702" t="str">
        <f>IFERROR(VLOOKUP(K164,'【参考】数式用'!$A$5:$J$37,MATCH(N164,'【参考】数式用'!$B$4:$J$4,0)+1,0),"")</f>
        <v/>
      </c>
      <c r="P164" s="701"/>
      <c r="Q164" s="702" t="str">
        <f>IFERROR(VLOOKUP(K164,'【参考】数式用'!$A$5:$J$37,MATCH(P164,'【参考】数式用'!$B$4:$J$4,0)+1,0),"")</f>
        <v/>
      </c>
      <c r="R164" s="703" t="s">
        <v>107</v>
      </c>
      <c r="S164" s="704">
        <v>6.0</v>
      </c>
      <c r="T164" s="190" t="s">
        <v>108</v>
      </c>
      <c r="U164" s="705">
        <v>4.0</v>
      </c>
      <c r="V164" s="190" t="s">
        <v>392</v>
      </c>
      <c r="W164" s="704">
        <v>6.0</v>
      </c>
      <c r="X164" s="190" t="s">
        <v>108</v>
      </c>
      <c r="Y164" s="705">
        <v>5.0</v>
      </c>
      <c r="Z164" s="190" t="s">
        <v>109</v>
      </c>
      <c r="AA164" s="706" t="s">
        <v>120</v>
      </c>
      <c r="AB164" s="707">
        <f t="shared" si="2"/>
        <v>2</v>
      </c>
      <c r="AC164" s="190" t="s">
        <v>393</v>
      </c>
      <c r="AD164" s="708">
        <f>IFERROR(ROUNDDOWN(ROUND(L164*Q164,0),0)*AB164,"")</f>
        <v>0</v>
      </c>
      <c r="AE164" s="709">
        <f>IFERROR(ROUNDDOWN(ROUND(L164*(Q164-O164),0),0)*AB164,"")</f>
        <v>0</v>
      </c>
      <c r="AF164" s="710"/>
      <c r="AG164" s="782"/>
      <c r="AH164" s="712"/>
      <c r="AI164" s="794"/>
      <c r="AJ164" s="714"/>
      <c r="AK164" s="280"/>
      <c r="AL164" s="715"/>
      <c r="AM164" s="716" t="str">
        <f>IF(AO164="","",IF(Q164&lt;O164,"！加算の要件上は問題ありませんが、令和６年３月と比較して４・５月に加算率が下がる計画になっています。",""))</f>
        <v/>
      </c>
      <c r="AN164" s="3"/>
      <c r="AO164" s="717" t="str">
        <f>IF(K164&lt;&gt;"","P列・R列に色付け","")</f>
        <v/>
      </c>
      <c r="AP164" s="718" t="str">
        <f>IFERROR(VLOOKUP(K164,'【参考】数式用'!$AH$2:$AI$34,2,FALSE),"")</f>
        <v/>
      </c>
      <c r="AQ164" s="720" t="str">
        <f>P164&amp;P165&amp;P166</f>
        <v/>
      </c>
      <c r="AR164" s="718" t="str">
        <f>IF(AF166&lt;&gt;0,IF(AG166="○","入力済","未入力"),"")</f>
        <v/>
      </c>
      <c r="AS164" s="719" t="str">
        <f>IF(OR(P164="処遇加算Ⅰ",P164="処遇加算Ⅱ"),IF(OR(AH164="○",AH164="令和６年度中に満たす"),"入力済","未入力"),"")</f>
        <v/>
      </c>
      <c r="AT164" s="720" t="str">
        <f>IF(P164="処遇加算Ⅲ",IF(AI164="○","入力済","未入力"),"")</f>
        <v/>
      </c>
      <c r="AU164" s="718" t="str">
        <f>IF(P164="処遇加算Ⅰ",IF(OR(AJ164="○",AJ164="令和６年度中に満たす"),"入力済","未入力"),"")</f>
        <v/>
      </c>
      <c r="AV164" s="718" t="str">
        <f>IF(OR(P165="特定加算Ⅰ",P165="特定加算Ⅱ"),1,"")</f>
        <v/>
      </c>
      <c r="AW164" s="689" t="str">
        <f>IF(P165="特定加算Ⅰ",IF(AL165="","未入力","入力済"),"")</f>
        <v/>
      </c>
      <c r="AX164" s="689" t="str">
        <f>G164</f>
        <v/>
      </c>
    </row>
    <row r="165" ht="31.5" customHeight="1">
      <c r="A165" s="787"/>
      <c r="B165" s="795"/>
      <c r="C165" s="795"/>
      <c r="D165" s="795"/>
      <c r="E165" s="795"/>
      <c r="F165" s="795"/>
      <c r="G165" s="796"/>
      <c r="H165" s="796"/>
      <c r="I165" s="796"/>
      <c r="J165" s="796"/>
      <c r="K165" s="796"/>
      <c r="L165" s="797"/>
      <c r="M165" s="727" t="s">
        <v>395</v>
      </c>
      <c r="N165" s="728"/>
      <c r="O165" s="729" t="str">
        <f>IFERROR(VLOOKUP(K164,'【参考】数式用'!$A$5:$J$37,MATCH(N165,'【参考】数式用'!$B$4:$J$4,0)+1,0),"")</f>
        <v/>
      </c>
      <c r="P165" s="728"/>
      <c r="Q165" s="729" t="str">
        <f>IFERROR(VLOOKUP(K164,'【参考】数式用'!$A$5:$J$37,MATCH(P165,'【参考】数式用'!$B$4:$J$4,0)+1,0),"")</f>
        <v/>
      </c>
      <c r="R165" s="118" t="s">
        <v>107</v>
      </c>
      <c r="S165" s="730">
        <v>6.0</v>
      </c>
      <c r="T165" s="119" t="s">
        <v>108</v>
      </c>
      <c r="U165" s="731">
        <v>4.0</v>
      </c>
      <c r="V165" s="119" t="s">
        <v>392</v>
      </c>
      <c r="W165" s="730">
        <v>6.0</v>
      </c>
      <c r="X165" s="119" t="s">
        <v>108</v>
      </c>
      <c r="Y165" s="731">
        <v>5.0</v>
      </c>
      <c r="Z165" s="119" t="s">
        <v>109</v>
      </c>
      <c r="AA165" s="732" t="s">
        <v>120</v>
      </c>
      <c r="AB165" s="733">
        <f t="shared" si="2"/>
        <v>2</v>
      </c>
      <c r="AC165" s="119" t="s">
        <v>393</v>
      </c>
      <c r="AD165" s="734">
        <f>IFERROR(ROUNDDOWN(ROUND(L164*Q165,0),0)*AB165,"")</f>
        <v>0</v>
      </c>
      <c r="AE165" s="735">
        <f>IFERROR(ROUNDDOWN(ROUND(L164*(Q165-O165),0),0)*AB165,"")</f>
        <v>0</v>
      </c>
      <c r="AF165" s="736"/>
      <c r="AG165" s="737"/>
      <c r="AH165" s="738"/>
      <c r="AI165" s="739"/>
      <c r="AJ165" s="740"/>
      <c r="AK165" s="741"/>
      <c r="AL165" s="742"/>
      <c r="AM165" s="743" t="str">
        <f>IF(AO164="","",IF(OR(Y164=4,Y165=4,Y166=4),"！加算の要件上は問題ありませんが、算定期間の終わりが令和６年５月になっていません。区分変更の場合は、「基本情報入力シート」で同じ事業所を２行に分けて記入してください。",""))</f>
        <v/>
      </c>
      <c r="AN165" s="744"/>
      <c r="AO165" s="717" t="str">
        <f>IF(K164&lt;&gt;"","P列・R列に色付け","")</f>
        <v/>
      </c>
      <c r="AP165" s="10"/>
      <c r="AQ165" s="10"/>
      <c r="AR165" s="10"/>
      <c r="AS165" s="10"/>
      <c r="AT165" s="10"/>
      <c r="AU165" s="10"/>
      <c r="AV165" s="10"/>
      <c r="AW165" s="10"/>
      <c r="AX165" s="689" t="str">
        <f>G164</f>
        <v/>
      </c>
    </row>
    <row r="166" ht="31.5" customHeight="1">
      <c r="A166" s="788"/>
      <c r="B166" s="806"/>
      <c r="C166" s="806"/>
      <c r="D166" s="806"/>
      <c r="E166" s="806"/>
      <c r="F166" s="806"/>
      <c r="G166" s="807"/>
      <c r="H166" s="807"/>
      <c r="I166" s="807"/>
      <c r="J166" s="807"/>
      <c r="K166" s="807"/>
      <c r="L166" s="808"/>
      <c r="M166" s="751" t="s">
        <v>397</v>
      </c>
      <c r="N166" s="810"/>
      <c r="O166" s="753" t="str">
        <f>IFERROR(VLOOKUP(K164,'【参考】数式用'!$A$5:$J$37,MATCH(N166,'【参考】数式用'!$B$4:$J$4,0)+1,0),"")</f>
        <v/>
      </c>
      <c r="P166" s="752"/>
      <c r="Q166" s="753" t="str">
        <f>IFERROR(VLOOKUP(K164,'【参考】数式用'!$A$5:$J$37,MATCH(P166,'【参考】数式用'!$B$4:$J$4,0)+1,0),"")</f>
        <v/>
      </c>
      <c r="R166" s="754" t="s">
        <v>107</v>
      </c>
      <c r="S166" s="755">
        <v>6.0</v>
      </c>
      <c r="T166" s="756" t="s">
        <v>108</v>
      </c>
      <c r="U166" s="757">
        <v>4.0</v>
      </c>
      <c r="V166" s="756" t="s">
        <v>392</v>
      </c>
      <c r="W166" s="755">
        <v>6.0</v>
      </c>
      <c r="X166" s="756" t="s">
        <v>108</v>
      </c>
      <c r="Y166" s="757">
        <v>5.0</v>
      </c>
      <c r="Z166" s="756" t="s">
        <v>109</v>
      </c>
      <c r="AA166" s="758" t="s">
        <v>120</v>
      </c>
      <c r="AB166" s="759">
        <f t="shared" si="2"/>
        <v>2</v>
      </c>
      <c r="AC166" s="756" t="s">
        <v>393</v>
      </c>
      <c r="AD166" s="760">
        <f>IFERROR(ROUNDDOWN(ROUND(L164*Q166,0),0)*AB166,"")</f>
        <v>0</v>
      </c>
      <c r="AE166" s="761">
        <f>IFERROR(ROUNDDOWN(ROUND(L164*(Q166-O166),0),0)*AB166,"")</f>
        <v>0</v>
      </c>
      <c r="AF166" s="762">
        <f>IF(AND(N166="ベア加算なし",P166="ベア加算"),AD166,0)</f>
        <v>0</v>
      </c>
      <c r="AG166" s="763"/>
      <c r="AH166" s="764"/>
      <c r="AI166" s="765"/>
      <c r="AJ166" s="766"/>
      <c r="AK166" s="767"/>
      <c r="AL166" s="768"/>
      <c r="AM166" s="769" t="str">
        <f>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N166" s="3"/>
      <c r="AO166" s="770" t="str">
        <f>IF(K164&lt;&gt;"","P列・R列に色付け","")</f>
        <v/>
      </c>
      <c r="AP166" s="771"/>
      <c r="AQ166" s="771"/>
      <c r="AR166" s="10"/>
      <c r="AS166" s="10"/>
      <c r="AT166" s="10"/>
      <c r="AU166" s="10"/>
      <c r="AV166" s="10"/>
      <c r="AW166" s="772"/>
      <c r="AX166" s="689" t="str">
        <f>G164</f>
        <v/>
      </c>
    </row>
    <row r="167" ht="31.5" customHeight="1">
      <c r="A167" s="773">
        <v>52.0</v>
      </c>
      <c r="B167" s="803" t="str">
        <f>IF('基本情報入力シート'!C105="","",'基本情報入力シート'!C105)</f>
        <v/>
      </c>
      <c r="C167" s="803"/>
      <c r="D167" s="803"/>
      <c r="E167" s="803"/>
      <c r="F167" s="803"/>
      <c r="G167" s="804" t="str">
        <f>IF('基本情報入力シート'!M105="","",'基本情報入力シート'!M105)</f>
        <v/>
      </c>
      <c r="H167" s="804" t="str">
        <f>IF('基本情報入力シート'!R105="","",'基本情報入力シート'!R105)</f>
        <v/>
      </c>
      <c r="I167" s="804" t="str">
        <f>IF('基本情報入力シート'!W105="","",'基本情報入力シート'!W105)</f>
        <v/>
      </c>
      <c r="J167" s="804" t="str">
        <f>IF('基本情報入力シート'!X105="","",'基本情報入力シート'!X105)</f>
        <v/>
      </c>
      <c r="K167" s="804" t="str">
        <f>IF('基本情報入力シート'!Y105="","",'基本情報入力シート'!Y105)</f>
        <v/>
      </c>
      <c r="L167" s="805" t="str">
        <f>IF('基本情報入力シート'!AB105="","",'基本情報入力シート'!AB105)</f>
        <v/>
      </c>
      <c r="M167" s="700" t="s">
        <v>390</v>
      </c>
      <c r="N167" s="701"/>
      <c r="O167" s="702" t="str">
        <f>IFERROR(VLOOKUP(K167,'【参考】数式用'!$A$5:$J$37,MATCH(N167,'【参考】数式用'!$B$4:$J$4,0)+1,0),"")</f>
        <v/>
      </c>
      <c r="P167" s="701"/>
      <c r="Q167" s="702" t="str">
        <f>IFERROR(VLOOKUP(K167,'【参考】数式用'!$A$5:$J$37,MATCH(P167,'【参考】数式用'!$B$4:$J$4,0)+1,0),"")</f>
        <v/>
      </c>
      <c r="R167" s="703" t="s">
        <v>107</v>
      </c>
      <c r="S167" s="704">
        <v>6.0</v>
      </c>
      <c r="T167" s="190" t="s">
        <v>108</v>
      </c>
      <c r="U167" s="705">
        <v>4.0</v>
      </c>
      <c r="V167" s="190" t="s">
        <v>392</v>
      </c>
      <c r="W167" s="704">
        <v>6.0</v>
      </c>
      <c r="X167" s="190" t="s">
        <v>108</v>
      </c>
      <c r="Y167" s="705">
        <v>5.0</v>
      </c>
      <c r="Z167" s="190" t="s">
        <v>109</v>
      </c>
      <c r="AA167" s="706" t="s">
        <v>120</v>
      </c>
      <c r="AB167" s="707">
        <f t="shared" si="2"/>
        <v>2</v>
      </c>
      <c r="AC167" s="190" t="s">
        <v>393</v>
      </c>
      <c r="AD167" s="708">
        <f>IFERROR(ROUNDDOWN(ROUND(L167*Q167,0),0)*AB167,"")</f>
        <v>0</v>
      </c>
      <c r="AE167" s="709">
        <f>IFERROR(ROUNDDOWN(ROUND(L167*(Q167-O167),0),0)*AB167,"")</f>
        <v>0</v>
      </c>
      <c r="AF167" s="710"/>
      <c r="AG167" s="782"/>
      <c r="AH167" s="712"/>
      <c r="AI167" s="794"/>
      <c r="AJ167" s="714"/>
      <c r="AK167" s="280"/>
      <c r="AL167" s="715"/>
      <c r="AM167" s="716" t="str">
        <f>IF(AO167="","",IF(Q167&lt;O167,"！加算の要件上は問題ありませんが、令和６年３月と比較して４・５月に加算率が下がる計画になっています。",""))</f>
        <v/>
      </c>
      <c r="AN167" s="3"/>
      <c r="AO167" s="717" t="str">
        <f>IF(K167&lt;&gt;"","P列・R列に色付け","")</f>
        <v/>
      </c>
      <c r="AP167" s="718" t="str">
        <f>IFERROR(VLOOKUP(K167,'【参考】数式用'!$AH$2:$AI$34,2,FALSE),"")</f>
        <v/>
      </c>
      <c r="AQ167" s="720" t="str">
        <f>P167&amp;P168&amp;P169</f>
        <v/>
      </c>
      <c r="AR167" s="718" t="str">
        <f>IF(AF169&lt;&gt;0,IF(AG169="○","入力済","未入力"),"")</f>
        <v/>
      </c>
      <c r="AS167" s="719" t="str">
        <f>IF(OR(P167="処遇加算Ⅰ",P167="処遇加算Ⅱ"),IF(OR(AH167="○",AH167="令和６年度中に満たす"),"入力済","未入力"),"")</f>
        <v/>
      </c>
      <c r="AT167" s="720" t="str">
        <f>IF(P167="処遇加算Ⅲ",IF(AI167="○","入力済","未入力"),"")</f>
        <v/>
      </c>
      <c r="AU167" s="718" t="str">
        <f>IF(P167="処遇加算Ⅰ",IF(OR(AJ167="○",AJ167="令和６年度中に満たす"),"入力済","未入力"),"")</f>
        <v/>
      </c>
      <c r="AV167" s="718" t="str">
        <f>IF(OR(P168="特定加算Ⅰ",P168="特定加算Ⅱ"),1,"")</f>
        <v/>
      </c>
      <c r="AW167" s="689" t="str">
        <f>IF(P168="特定加算Ⅰ",IF(AL168="","未入力","入力済"),"")</f>
        <v/>
      </c>
      <c r="AX167" s="689" t="str">
        <f>G167</f>
        <v/>
      </c>
    </row>
    <row r="168" ht="31.5" customHeight="1">
      <c r="A168" s="787"/>
      <c r="B168" s="795"/>
      <c r="C168" s="795"/>
      <c r="D168" s="795"/>
      <c r="E168" s="795"/>
      <c r="F168" s="795"/>
      <c r="G168" s="796"/>
      <c r="H168" s="796"/>
      <c r="I168" s="796"/>
      <c r="J168" s="796"/>
      <c r="K168" s="796"/>
      <c r="L168" s="797"/>
      <c r="M168" s="727" t="s">
        <v>395</v>
      </c>
      <c r="N168" s="728"/>
      <c r="O168" s="729" t="str">
        <f>IFERROR(VLOOKUP(K167,'【参考】数式用'!$A$5:$J$37,MATCH(N168,'【参考】数式用'!$B$4:$J$4,0)+1,0),"")</f>
        <v/>
      </c>
      <c r="P168" s="728"/>
      <c r="Q168" s="729" t="str">
        <f>IFERROR(VLOOKUP(K167,'【参考】数式用'!$A$5:$J$37,MATCH(P168,'【参考】数式用'!$B$4:$J$4,0)+1,0),"")</f>
        <v/>
      </c>
      <c r="R168" s="118" t="s">
        <v>107</v>
      </c>
      <c r="S168" s="730">
        <v>6.0</v>
      </c>
      <c r="T168" s="119" t="s">
        <v>108</v>
      </c>
      <c r="U168" s="731">
        <v>4.0</v>
      </c>
      <c r="V168" s="119" t="s">
        <v>392</v>
      </c>
      <c r="W168" s="730">
        <v>6.0</v>
      </c>
      <c r="X168" s="119" t="s">
        <v>108</v>
      </c>
      <c r="Y168" s="731">
        <v>5.0</v>
      </c>
      <c r="Z168" s="119" t="s">
        <v>109</v>
      </c>
      <c r="AA168" s="732" t="s">
        <v>120</v>
      </c>
      <c r="AB168" s="733">
        <f t="shared" si="2"/>
        <v>2</v>
      </c>
      <c r="AC168" s="119" t="s">
        <v>393</v>
      </c>
      <c r="AD168" s="734">
        <f>IFERROR(ROUNDDOWN(ROUND(L167*Q168,0),0)*AB168,"")</f>
        <v>0</v>
      </c>
      <c r="AE168" s="735">
        <f>IFERROR(ROUNDDOWN(ROUND(L167*(Q168-O168),0),0)*AB168,"")</f>
        <v>0</v>
      </c>
      <c r="AF168" s="736"/>
      <c r="AG168" s="737"/>
      <c r="AH168" s="738"/>
      <c r="AI168" s="739"/>
      <c r="AJ168" s="740"/>
      <c r="AK168" s="741"/>
      <c r="AL168" s="742"/>
      <c r="AM168" s="743" t="str">
        <f>IF(AO167="","",IF(OR(Y167=4,Y168=4,Y169=4),"！加算の要件上は問題ありませんが、算定期間の終わりが令和６年５月になっていません。区分変更の場合は、「基本情報入力シート」で同じ事業所を２行に分けて記入してください。",""))</f>
        <v/>
      </c>
      <c r="AN168" s="744"/>
      <c r="AO168" s="717" t="str">
        <f>IF(K167&lt;&gt;"","P列・R列に色付け","")</f>
        <v/>
      </c>
      <c r="AP168" s="10"/>
      <c r="AQ168" s="10"/>
      <c r="AR168" s="10"/>
      <c r="AS168" s="10"/>
      <c r="AT168" s="10"/>
      <c r="AU168" s="10"/>
      <c r="AV168" s="10"/>
      <c r="AW168" s="10"/>
      <c r="AX168" s="689" t="str">
        <f>G167</f>
        <v/>
      </c>
    </row>
    <row r="169" ht="31.5" customHeight="1">
      <c r="A169" s="788"/>
      <c r="B169" s="806"/>
      <c r="C169" s="806"/>
      <c r="D169" s="806"/>
      <c r="E169" s="806"/>
      <c r="F169" s="806"/>
      <c r="G169" s="807"/>
      <c r="H169" s="807"/>
      <c r="I169" s="807"/>
      <c r="J169" s="807"/>
      <c r="K169" s="807"/>
      <c r="L169" s="808"/>
      <c r="M169" s="751" t="s">
        <v>397</v>
      </c>
      <c r="N169" s="810"/>
      <c r="O169" s="753" t="str">
        <f>IFERROR(VLOOKUP(K167,'【参考】数式用'!$A$5:$J$37,MATCH(N169,'【参考】数式用'!$B$4:$J$4,0)+1,0),"")</f>
        <v/>
      </c>
      <c r="P169" s="752"/>
      <c r="Q169" s="753" t="str">
        <f>IFERROR(VLOOKUP(K167,'【参考】数式用'!$A$5:$J$37,MATCH(P169,'【参考】数式用'!$B$4:$J$4,0)+1,0),"")</f>
        <v/>
      </c>
      <c r="R169" s="754" t="s">
        <v>107</v>
      </c>
      <c r="S169" s="755">
        <v>6.0</v>
      </c>
      <c r="T169" s="756" t="s">
        <v>108</v>
      </c>
      <c r="U169" s="757">
        <v>4.0</v>
      </c>
      <c r="V169" s="756" t="s">
        <v>392</v>
      </c>
      <c r="W169" s="755">
        <v>6.0</v>
      </c>
      <c r="X169" s="756" t="s">
        <v>108</v>
      </c>
      <c r="Y169" s="757">
        <v>5.0</v>
      </c>
      <c r="Z169" s="756" t="s">
        <v>109</v>
      </c>
      <c r="AA169" s="758" t="s">
        <v>120</v>
      </c>
      <c r="AB169" s="759">
        <f t="shared" si="2"/>
        <v>2</v>
      </c>
      <c r="AC169" s="756" t="s">
        <v>393</v>
      </c>
      <c r="AD169" s="760">
        <f>IFERROR(ROUNDDOWN(ROUND(L167*Q169,0),0)*AB169,"")</f>
        <v>0</v>
      </c>
      <c r="AE169" s="761">
        <f>IFERROR(ROUNDDOWN(ROUND(L167*(Q169-O169),0),0)*AB169,"")</f>
        <v>0</v>
      </c>
      <c r="AF169" s="762">
        <f>IF(AND(N169="ベア加算なし",P169="ベア加算"),AD169,0)</f>
        <v>0</v>
      </c>
      <c r="AG169" s="763"/>
      <c r="AH169" s="764"/>
      <c r="AI169" s="765"/>
      <c r="AJ169" s="766"/>
      <c r="AK169" s="767"/>
      <c r="AL169" s="768"/>
      <c r="AM169" s="769" t="str">
        <f>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N169" s="3"/>
      <c r="AO169" s="770" t="str">
        <f>IF(K167&lt;&gt;"","P列・R列に色付け","")</f>
        <v/>
      </c>
      <c r="AP169" s="771"/>
      <c r="AQ169" s="771"/>
      <c r="AR169" s="10"/>
      <c r="AS169" s="10"/>
      <c r="AT169" s="10"/>
      <c r="AU169" s="10"/>
      <c r="AV169" s="10"/>
      <c r="AW169" s="772"/>
      <c r="AX169" s="689" t="str">
        <f>G167</f>
        <v/>
      </c>
    </row>
    <row r="170" ht="31.5" customHeight="1">
      <c r="A170" s="773">
        <v>53.0</v>
      </c>
      <c r="B170" s="803" t="str">
        <f>IF('基本情報入力シート'!C106="","",'基本情報入力シート'!C106)</f>
        <v/>
      </c>
      <c r="C170" s="803"/>
      <c r="D170" s="803"/>
      <c r="E170" s="803"/>
      <c r="F170" s="803"/>
      <c r="G170" s="804" t="str">
        <f>IF('基本情報入力シート'!M106="","",'基本情報入力シート'!M106)</f>
        <v/>
      </c>
      <c r="H170" s="804" t="str">
        <f>IF('基本情報入力シート'!R106="","",'基本情報入力シート'!R106)</f>
        <v/>
      </c>
      <c r="I170" s="804" t="str">
        <f>IF('基本情報入力シート'!W106="","",'基本情報入力シート'!W106)</f>
        <v/>
      </c>
      <c r="J170" s="804" t="str">
        <f>IF('基本情報入力シート'!X106="","",'基本情報入力シート'!X106)</f>
        <v/>
      </c>
      <c r="K170" s="804" t="str">
        <f>IF('基本情報入力シート'!Y106="","",'基本情報入力シート'!Y106)</f>
        <v/>
      </c>
      <c r="L170" s="805" t="str">
        <f>IF('基本情報入力シート'!AB106="","",'基本情報入力シート'!AB106)</f>
        <v/>
      </c>
      <c r="M170" s="700" t="s">
        <v>390</v>
      </c>
      <c r="N170" s="701"/>
      <c r="O170" s="702" t="str">
        <f>IFERROR(VLOOKUP(K170,'【参考】数式用'!$A$5:$J$37,MATCH(N170,'【参考】数式用'!$B$4:$J$4,0)+1,0),"")</f>
        <v/>
      </c>
      <c r="P170" s="701"/>
      <c r="Q170" s="702" t="str">
        <f>IFERROR(VLOOKUP(K170,'【参考】数式用'!$A$5:$J$37,MATCH(P170,'【参考】数式用'!$B$4:$J$4,0)+1,0),"")</f>
        <v/>
      </c>
      <c r="R170" s="703" t="s">
        <v>107</v>
      </c>
      <c r="S170" s="704">
        <v>6.0</v>
      </c>
      <c r="T170" s="190" t="s">
        <v>108</v>
      </c>
      <c r="U170" s="705">
        <v>4.0</v>
      </c>
      <c r="V170" s="190" t="s">
        <v>392</v>
      </c>
      <c r="W170" s="704">
        <v>6.0</v>
      </c>
      <c r="X170" s="190" t="s">
        <v>108</v>
      </c>
      <c r="Y170" s="705">
        <v>5.0</v>
      </c>
      <c r="Z170" s="190" t="s">
        <v>109</v>
      </c>
      <c r="AA170" s="706" t="s">
        <v>120</v>
      </c>
      <c r="AB170" s="707">
        <f t="shared" si="2"/>
        <v>2</v>
      </c>
      <c r="AC170" s="190" t="s">
        <v>393</v>
      </c>
      <c r="AD170" s="708">
        <f>IFERROR(ROUNDDOWN(ROUND(L170*Q170,0),0)*AB170,"")</f>
        <v>0</v>
      </c>
      <c r="AE170" s="709">
        <f>IFERROR(ROUNDDOWN(ROUND(L170*(Q170-O170),0),0)*AB170,"")</f>
        <v>0</v>
      </c>
      <c r="AF170" s="710"/>
      <c r="AG170" s="782"/>
      <c r="AH170" s="712"/>
      <c r="AI170" s="794"/>
      <c r="AJ170" s="714"/>
      <c r="AK170" s="280"/>
      <c r="AL170" s="715"/>
      <c r="AM170" s="716" t="str">
        <f>IF(AO170="","",IF(Q170&lt;O170,"！加算の要件上は問題ありませんが、令和６年３月と比較して４・５月に加算率が下がる計画になっています。",""))</f>
        <v/>
      </c>
      <c r="AN170" s="3"/>
      <c r="AO170" s="717" t="str">
        <f>IF(K170&lt;&gt;"","P列・R列に色付け","")</f>
        <v/>
      </c>
      <c r="AP170" s="718" t="str">
        <f>IFERROR(VLOOKUP(K170,'【参考】数式用'!$AH$2:$AI$34,2,FALSE),"")</f>
        <v/>
      </c>
      <c r="AQ170" s="720" t="str">
        <f>P170&amp;P171&amp;P172</f>
        <v/>
      </c>
      <c r="AR170" s="718" t="str">
        <f>IF(AF172&lt;&gt;0,IF(AG172="○","入力済","未入力"),"")</f>
        <v/>
      </c>
      <c r="AS170" s="719" t="str">
        <f>IF(OR(P170="処遇加算Ⅰ",P170="処遇加算Ⅱ"),IF(OR(AH170="○",AH170="令和６年度中に満たす"),"入力済","未入力"),"")</f>
        <v/>
      </c>
      <c r="AT170" s="720" t="str">
        <f>IF(P170="処遇加算Ⅲ",IF(AI170="○","入力済","未入力"),"")</f>
        <v/>
      </c>
      <c r="AU170" s="718" t="str">
        <f>IF(P170="処遇加算Ⅰ",IF(OR(AJ170="○",AJ170="令和６年度中に満たす"),"入力済","未入力"),"")</f>
        <v/>
      </c>
      <c r="AV170" s="718" t="str">
        <f>IF(OR(P171="特定加算Ⅰ",P171="特定加算Ⅱ"),1,"")</f>
        <v/>
      </c>
      <c r="AW170" s="689" t="str">
        <f>IF(P171="特定加算Ⅰ",IF(AL171="","未入力","入力済"),"")</f>
        <v/>
      </c>
      <c r="AX170" s="689" t="str">
        <f>G170</f>
        <v/>
      </c>
    </row>
    <row r="171" ht="31.5" customHeight="1">
      <c r="A171" s="787"/>
      <c r="B171" s="795"/>
      <c r="C171" s="795"/>
      <c r="D171" s="795"/>
      <c r="E171" s="795"/>
      <c r="F171" s="795"/>
      <c r="G171" s="796"/>
      <c r="H171" s="796"/>
      <c r="I171" s="796"/>
      <c r="J171" s="796"/>
      <c r="K171" s="796"/>
      <c r="L171" s="797"/>
      <c r="M171" s="727" t="s">
        <v>395</v>
      </c>
      <c r="N171" s="728"/>
      <c r="O171" s="729" t="str">
        <f>IFERROR(VLOOKUP(K170,'【参考】数式用'!$A$5:$J$37,MATCH(N171,'【参考】数式用'!$B$4:$J$4,0)+1,0),"")</f>
        <v/>
      </c>
      <c r="P171" s="728"/>
      <c r="Q171" s="729" t="str">
        <f>IFERROR(VLOOKUP(K170,'【参考】数式用'!$A$5:$J$37,MATCH(P171,'【参考】数式用'!$B$4:$J$4,0)+1,0),"")</f>
        <v/>
      </c>
      <c r="R171" s="118" t="s">
        <v>107</v>
      </c>
      <c r="S171" s="730">
        <v>6.0</v>
      </c>
      <c r="T171" s="119" t="s">
        <v>108</v>
      </c>
      <c r="U171" s="731">
        <v>4.0</v>
      </c>
      <c r="V171" s="119" t="s">
        <v>392</v>
      </c>
      <c r="W171" s="730">
        <v>6.0</v>
      </c>
      <c r="X171" s="119" t="s">
        <v>108</v>
      </c>
      <c r="Y171" s="731">
        <v>5.0</v>
      </c>
      <c r="Z171" s="119" t="s">
        <v>109</v>
      </c>
      <c r="AA171" s="732" t="s">
        <v>120</v>
      </c>
      <c r="AB171" s="733">
        <f t="shared" si="2"/>
        <v>2</v>
      </c>
      <c r="AC171" s="119" t="s">
        <v>393</v>
      </c>
      <c r="AD171" s="734">
        <f>IFERROR(ROUNDDOWN(ROUND(L170*Q171,0),0)*AB171,"")</f>
        <v>0</v>
      </c>
      <c r="AE171" s="735">
        <f>IFERROR(ROUNDDOWN(ROUND(L170*(Q171-O171),0),0)*AB171,"")</f>
        <v>0</v>
      </c>
      <c r="AF171" s="736"/>
      <c r="AG171" s="737"/>
      <c r="AH171" s="738"/>
      <c r="AI171" s="739"/>
      <c r="AJ171" s="740"/>
      <c r="AK171" s="741"/>
      <c r="AL171" s="742"/>
      <c r="AM171" s="743" t="str">
        <f>IF(AO170="","",IF(OR(Y170=4,Y171=4,Y172=4),"！加算の要件上は問題ありませんが、算定期間の終わりが令和６年５月になっていません。区分変更の場合は、「基本情報入力シート」で同じ事業所を２行に分けて記入してください。",""))</f>
        <v/>
      </c>
      <c r="AN171" s="744"/>
      <c r="AO171" s="717" t="str">
        <f>IF(K170&lt;&gt;"","P列・R列に色付け","")</f>
        <v/>
      </c>
      <c r="AP171" s="10"/>
      <c r="AQ171" s="10"/>
      <c r="AR171" s="10"/>
      <c r="AS171" s="10"/>
      <c r="AT171" s="10"/>
      <c r="AU171" s="10"/>
      <c r="AV171" s="10"/>
      <c r="AW171" s="10"/>
      <c r="AX171" s="689" t="str">
        <f>G170</f>
        <v/>
      </c>
    </row>
    <row r="172" ht="31.5" customHeight="1">
      <c r="A172" s="788"/>
      <c r="B172" s="806"/>
      <c r="C172" s="806"/>
      <c r="D172" s="806"/>
      <c r="E172" s="806"/>
      <c r="F172" s="806"/>
      <c r="G172" s="807"/>
      <c r="H172" s="807"/>
      <c r="I172" s="807"/>
      <c r="J172" s="807"/>
      <c r="K172" s="807"/>
      <c r="L172" s="808"/>
      <c r="M172" s="751" t="s">
        <v>397</v>
      </c>
      <c r="N172" s="810"/>
      <c r="O172" s="753" t="str">
        <f>IFERROR(VLOOKUP(K170,'【参考】数式用'!$A$5:$J$37,MATCH(N172,'【参考】数式用'!$B$4:$J$4,0)+1,0),"")</f>
        <v/>
      </c>
      <c r="P172" s="752"/>
      <c r="Q172" s="753" t="str">
        <f>IFERROR(VLOOKUP(K170,'【参考】数式用'!$A$5:$J$37,MATCH(P172,'【参考】数式用'!$B$4:$J$4,0)+1,0),"")</f>
        <v/>
      </c>
      <c r="R172" s="754" t="s">
        <v>107</v>
      </c>
      <c r="S172" s="755">
        <v>6.0</v>
      </c>
      <c r="T172" s="756" t="s">
        <v>108</v>
      </c>
      <c r="U172" s="757">
        <v>4.0</v>
      </c>
      <c r="V172" s="756" t="s">
        <v>392</v>
      </c>
      <c r="W172" s="755">
        <v>6.0</v>
      </c>
      <c r="X172" s="756" t="s">
        <v>108</v>
      </c>
      <c r="Y172" s="757">
        <v>5.0</v>
      </c>
      <c r="Z172" s="756" t="s">
        <v>109</v>
      </c>
      <c r="AA172" s="758" t="s">
        <v>120</v>
      </c>
      <c r="AB172" s="759">
        <f t="shared" si="2"/>
        <v>2</v>
      </c>
      <c r="AC172" s="756" t="s">
        <v>393</v>
      </c>
      <c r="AD172" s="760">
        <f>IFERROR(ROUNDDOWN(ROUND(L170*Q172,0),0)*AB172,"")</f>
        <v>0</v>
      </c>
      <c r="AE172" s="761">
        <f>IFERROR(ROUNDDOWN(ROUND(L170*(Q172-O172),0),0)*AB172,"")</f>
        <v>0</v>
      </c>
      <c r="AF172" s="762">
        <f>IF(AND(N172="ベア加算なし",P172="ベア加算"),AD172,0)</f>
        <v>0</v>
      </c>
      <c r="AG172" s="763"/>
      <c r="AH172" s="764"/>
      <c r="AI172" s="765"/>
      <c r="AJ172" s="766"/>
      <c r="AK172" s="767"/>
      <c r="AL172" s="768"/>
      <c r="AM172" s="769" t="str">
        <f>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N172" s="3"/>
      <c r="AO172" s="770" t="str">
        <f>IF(K170&lt;&gt;"","P列・R列に色付け","")</f>
        <v/>
      </c>
      <c r="AP172" s="771"/>
      <c r="AQ172" s="771"/>
      <c r="AR172" s="10"/>
      <c r="AS172" s="10"/>
      <c r="AT172" s="10"/>
      <c r="AU172" s="10"/>
      <c r="AV172" s="10"/>
      <c r="AW172" s="772"/>
      <c r="AX172" s="689" t="str">
        <f>G170</f>
        <v/>
      </c>
    </row>
    <row r="173" ht="31.5" customHeight="1">
      <c r="A173" s="773">
        <v>54.0</v>
      </c>
      <c r="B173" s="803" t="str">
        <f>IF('基本情報入力シート'!C107="","",'基本情報入力シート'!C107)</f>
        <v/>
      </c>
      <c r="C173" s="803"/>
      <c r="D173" s="803"/>
      <c r="E173" s="803"/>
      <c r="F173" s="803"/>
      <c r="G173" s="804" t="str">
        <f>IF('基本情報入力シート'!M107="","",'基本情報入力シート'!M107)</f>
        <v/>
      </c>
      <c r="H173" s="804" t="str">
        <f>IF('基本情報入力シート'!R107="","",'基本情報入力シート'!R107)</f>
        <v/>
      </c>
      <c r="I173" s="804" t="str">
        <f>IF('基本情報入力シート'!W107="","",'基本情報入力シート'!W107)</f>
        <v/>
      </c>
      <c r="J173" s="804" t="str">
        <f>IF('基本情報入力シート'!X107="","",'基本情報入力シート'!X107)</f>
        <v/>
      </c>
      <c r="K173" s="804" t="str">
        <f>IF('基本情報入力シート'!Y107="","",'基本情報入力シート'!Y107)</f>
        <v/>
      </c>
      <c r="L173" s="805" t="str">
        <f>IF('基本情報入力シート'!AB107="","",'基本情報入力シート'!AB107)</f>
        <v/>
      </c>
      <c r="M173" s="700" t="s">
        <v>390</v>
      </c>
      <c r="N173" s="701"/>
      <c r="O173" s="702" t="str">
        <f>IFERROR(VLOOKUP(K173,'【参考】数式用'!$A$5:$J$37,MATCH(N173,'【参考】数式用'!$B$4:$J$4,0)+1,0),"")</f>
        <v/>
      </c>
      <c r="P173" s="701"/>
      <c r="Q173" s="702" t="str">
        <f>IFERROR(VLOOKUP(K173,'【参考】数式用'!$A$5:$J$37,MATCH(P173,'【参考】数式用'!$B$4:$J$4,0)+1,0),"")</f>
        <v/>
      </c>
      <c r="R173" s="703" t="s">
        <v>107</v>
      </c>
      <c r="S173" s="704">
        <v>6.0</v>
      </c>
      <c r="T173" s="190" t="s">
        <v>108</v>
      </c>
      <c r="U173" s="705">
        <v>4.0</v>
      </c>
      <c r="V173" s="190" t="s">
        <v>392</v>
      </c>
      <c r="W173" s="704">
        <v>6.0</v>
      </c>
      <c r="X173" s="190" t="s">
        <v>108</v>
      </c>
      <c r="Y173" s="705">
        <v>5.0</v>
      </c>
      <c r="Z173" s="190" t="s">
        <v>109</v>
      </c>
      <c r="AA173" s="706" t="s">
        <v>120</v>
      </c>
      <c r="AB173" s="707">
        <f t="shared" si="2"/>
        <v>2</v>
      </c>
      <c r="AC173" s="190" t="s">
        <v>393</v>
      </c>
      <c r="AD173" s="708">
        <f>IFERROR(ROUNDDOWN(ROUND(L173*Q173,0),0)*AB173,"")</f>
        <v>0</v>
      </c>
      <c r="AE173" s="709">
        <f>IFERROR(ROUNDDOWN(ROUND(L173*(Q173-O173),0),0)*AB173,"")</f>
        <v>0</v>
      </c>
      <c r="AF173" s="710"/>
      <c r="AG173" s="782"/>
      <c r="AH173" s="712"/>
      <c r="AI173" s="794"/>
      <c r="AJ173" s="714"/>
      <c r="AK173" s="280"/>
      <c r="AL173" s="715"/>
      <c r="AM173" s="716" t="str">
        <f>IF(AO173="","",IF(Q173&lt;O173,"！加算の要件上は問題ありませんが、令和６年３月と比較して４・５月に加算率が下がる計画になっています。",""))</f>
        <v/>
      </c>
      <c r="AN173" s="3"/>
      <c r="AO173" s="717" t="str">
        <f>IF(K173&lt;&gt;"","P列・R列に色付け","")</f>
        <v/>
      </c>
      <c r="AP173" s="718" t="str">
        <f>IFERROR(VLOOKUP(K173,'【参考】数式用'!$AH$2:$AI$34,2,FALSE),"")</f>
        <v/>
      </c>
      <c r="AQ173" s="720" t="str">
        <f>P173&amp;P174&amp;P175</f>
        <v/>
      </c>
      <c r="AR173" s="718" t="str">
        <f>IF(AF175&lt;&gt;0,IF(AG175="○","入力済","未入力"),"")</f>
        <v/>
      </c>
      <c r="AS173" s="719" t="str">
        <f>IF(OR(P173="処遇加算Ⅰ",P173="処遇加算Ⅱ"),IF(OR(AH173="○",AH173="令和６年度中に満たす"),"入力済","未入力"),"")</f>
        <v/>
      </c>
      <c r="AT173" s="720" t="str">
        <f>IF(P173="処遇加算Ⅲ",IF(AI173="○","入力済","未入力"),"")</f>
        <v/>
      </c>
      <c r="AU173" s="718" t="str">
        <f>IF(P173="処遇加算Ⅰ",IF(OR(AJ173="○",AJ173="令和６年度中に満たす"),"入力済","未入力"),"")</f>
        <v/>
      </c>
      <c r="AV173" s="718" t="str">
        <f>IF(OR(P174="特定加算Ⅰ",P174="特定加算Ⅱ"),1,"")</f>
        <v/>
      </c>
      <c r="AW173" s="689" t="str">
        <f>IF(P174="特定加算Ⅰ",IF(AL174="","未入力","入力済"),"")</f>
        <v/>
      </c>
      <c r="AX173" s="689" t="str">
        <f>G173</f>
        <v/>
      </c>
    </row>
    <row r="174" ht="31.5" customHeight="1">
      <c r="A174" s="787"/>
      <c r="B174" s="795"/>
      <c r="C174" s="795"/>
      <c r="D174" s="795"/>
      <c r="E174" s="795"/>
      <c r="F174" s="795"/>
      <c r="G174" s="796"/>
      <c r="H174" s="796"/>
      <c r="I174" s="796"/>
      <c r="J174" s="796"/>
      <c r="K174" s="796"/>
      <c r="L174" s="797"/>
      <c r="M174" s="727" t="s">
        <v>395</v>
      </c>
      <c r="N174" s="728"/>
      <c r="O174" s="729" t="str">
        <f>IFERROR(VLOOKUP(K173,'【参考】数式用'!$A$5:$J$37,MATCH(N174,'【参考】数式用'!$B$4:$J$4,0)+1,0),"")</f>
        <v/>
      </c>
      <c r="P174" s="728"/>
      <c r="Q174" s="729" t="str">
        <f>IFERROR(VLOOKUP(K173,'【参考】数式用'!$A$5:$J$37,MATCH(P174,'【参考】数式用'!$B$4:$J$4,0)+1,0),"")</f>
        <v/>
      </c>
      <c r="R174" s="118" t="s">
        <v>107</v>
      </c>
      <c r="S174" s="730">
        <v>6.0</v>
      </c>
      <c r="T174" s="119" t="s">
        <v>108</v>
      </c>
      <c r="U174" s="731">
        <v>4.0</v>
      </c>
      <c r="V174" s="119" t="s">
        <v>392</v>
      </c>
      <c r="W174" s="730">
        <v>6.0</v>
      </c>
      <c r="X174" s="119" t="s">
        <v>108</v>
      </c>
      <c r="Y174" s="731">
        <v>5.0</v>
      </c>
      <c r="Z174" s="119" t="s">
        <v>109</v>
      </c>
      <c r="AA174" s="732" t="s">
        <v>120</v>
      </c>
      <c r="AB174" s="733">
        <f t="shared" si="2"/>
        <v>2</v>
      </c>
      <c r="AC174" s="119" t="s">
        <v>393</v>
      </c>
      <c r="AD174" s="734">
        <f>IFERROR(ROUNDDOWN(ROUND(L173*Q174,0),0)*AB174,"")</f>
        <v>0</v>
      </c>
      <c r="AE174" s="735">
        <f>IFERROR(ROUNDDOWN(ROUND(L173*(Q174-O174),0),0)*AB174,"")</f>
        <v>0</v>
      </c>
      <c r="AF174" s="736"/>
      <c r="AG174" s="737"/>
      <c r="AH174" s="738"/>
      <c r="AI174" s="739"/>
      <c r="AJ174" s="740"/>
      <c r="AK174" s="741"/>
      <c r="AL174" s="742"/>
      <c r="AM174" s="743" t="str">
        <f>IF(AO173="","",IF(OR(Y173=4,Y174=4,Y175=4),"！加算の要件上は問題ありませんが、算定期間の終わりが令和６年５月になっていません。区分変更の場合は、「基本情報入力シート」で同じ事業所を２行に分けて記入してください。",""))</f>
        <v/>
      </c>
      <c r="AN174" s="744"/>
      <c r="AO174" s="717" t="str">
        <f>IF(K173&lt;&gt;"","P列・R列に色付け","")</f>
        <v/>
      </c>
      <c r="AP174" s="10"/>
      <c r="AQ174" s="10"/>
      <c r="AR174" s="10"/>
      <c r="AS174" s="10"/>
      <c r="AT174" s="10"/>
      <c r="AU174" s="10"/>
      <c r="AV174" s="10"/>
      <c r="AW174" s="10"/>
      <c r="AX174" s="689" t="str">
        <f>G173</f>
        <v/>
      </c>
    </row>
    <row r="175" ht="31.5" customHeight="1">
      <c r="A175" s="788"/>
      <c r="B175" s="806"/>
      <c r="C175" s="806"/>
      <c r="D175" s="806"/>
      <c r="E175" s="806"/>
      <c r="F175" s="806"/>
      <c r="G175" s="807"/>
      <c r="H175" s="807"/>
      <c r="I175" s="807"/>
      <c r="J175" s="807"/>
      <c r="K175" s="807"/>
      <c r="L175" s="808"/>
      <c r="M175" s="751" t="s">
        <v>397</v>
      </c>
      <c r="N175" s="810"/>
      <c r="O175" s="753" t="str">
        <f>IFERROR(VLOOKUP(K173,'【参考】数式用'!$A$5:$J$37,MATCH(N175,'【参考】数式用'!$B$4:$J$4,0)+1,0),"")</f>
        <v/>
      </c>
      <c r="P175" s="752"/>
      <c r="Q175" s="753" t="str">
        <f>IFERROR(VLOOKUP(K173,'【参考】数式用'!$A$5:$J$37,MATCH(P175,'【参考】数式用'!$B$4:$J$4,0)+1,0),"")</f>
        <v/>
      </c>
      <c r="R175" s="754" t="s">
        <v>107</v>
      </c>
      <c r="S175" s="755">
        <v>6.0</v>
      </c>
      <c r="T175" s="756" t="s">
        <v>108</v>
      </c>
      <c r="U175" s="757">
        <v>4.0</v>
      </c>
      <c r="V175" s="756" t="s">
        <v>392</v>
      </c>
      <c r="W175" s="755">
        <v>6.0</v>
      </c>
      <c r="X175" s="756" t="s">
        <v>108</v>
      </c>
      <c r="Y175" s="757">
        <v>5.0</v>
      </c>
      <c r="Z175" s="756" t="s">
        <v>109</v>
      </c>
      <c r="AA175" s="758" t="s">
        <v>120</v>
      </c>
      <c r="AB175" s="759">
        <f t="shared" si="2"/>
        <v>2</v>
      </c>
      <c r="AC175" s="756" t="s">
        <v>393</v>
      </c>
      <c r="AD175" s="760">
        <f>IFERROR(ROUNDDOWN(ROUND(L173*Q175,0),0)*AB175,"")</f>
        <v>0</v>
      </c>
      <c r="AE175" s="761">
        <f>IFERROR(ROUNDDOWN(ROUND(L173*(Q175-O175),0),0)*AB175,"")</f>
        <v>0</v>
      </c>
      <c r="AF175" s="762">
        <f>IF(AND(N175="ベア加算なし",P175="ベア加算"),AD175,0)</f>
        <v>0</v>
      </c>
      <c r="AG175" s="763"/>
      <c r="AH175" s="764"/>
      <c r="AI175" s="765"/>
      <c r="AJ175" s="766"/>
      <c r="AK175" s="767"/>
      <c r="AL175" s="768"/>
      <c r="AM175" s="769" t="str">
        <f>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N175" s="3"/>
      <c r="AO175" s="770" t="str">
        <f>IF(K173&lt;&gt;"","P列・R列に色付け","")</f>
        <v/>
      </c>
      <c r="AP175" s="771"/>
      <c r="AQ175" s="771"/>
      <c r="AR175" s="10"/>
      <c r="AS175" s="10"/>
      <c r="AT175" s="10"/>
      <c r="AU175" s="10"/>
      <c r="AV175" s="10"/>
      <c r="AW175" s="772"/>
      <c r="AX175" s="689" t="str">
        <f>G173</f>
        <v/>
      </c>
    </row>
    <row r="176" ht="31.5" customHeight="1">
      <c r="A176" s="773">
        <v>55.0</v>
      </c>
      <c r="B176" s="803" t="str">
        <f>IF('基本情報入力シート'!C108="","",'基本情報入力シート'!C108)</f>
        <v/>
      </c>
      <c r="C176" s="803"/>
      <c r="D176" s="803"/>
      <c r="E176" s="803"/>
      <c r="F176" s="803"/>
      <c r="G176" s="804" t="str">
        <f>IF('基本情報入力シート'!M108="","",'基本情報入力シート'!M108)</f>
        <v/>
      </c>
      <c r="H176" s="804" t="str">
        <f>IF('基本情報入力シート'!R108="","",'基本情報入力シート'!R108)</f>
        <v/>
      </c>
      <c r="I176" s="804" t="str">
        <f>IF('基本情報入力シート'!W108="","",'基本情報入力シート'!W108)</f>
        <v/>
      </c>
      <c r="J176" s="804" t="str">
        <f>IF('基本情報入力シート'!X108="","",'基本情報入力シート'!X108)</f>
        <v/>
      </c>
      <c r="K176" s="804" t="str">
        <f>IF('基本情報入力シート'!Y108="","",'基本情報入力シート'!Y108)</f>
        <v/>
      </c>
      <c r="L176" s="805" t="str">
        <f>IF('基本情報入力シート'!AB108="","",'基本情報入力シート'!AB108)</f>
        <v/>
      </c>
      <c r="M176" s="700" t="s">
        <v>390</v>
      </c>
      <c r="N176" s="701"/>
      <c r="O176" s="702" t="str">
        <f>IFERROR(VLOOKUP(K176,'【参考】数式用'!$A$5:$J$37,MATCH(N176,'【参考】数式用'!$B$4:$J$4,0)+1,0),"")</f>
        <v/>
      </c>
      <c r="P176" s="701"/>
      <c r="Q176" s="702" t="str">
        <f>IFERROR(VLOOKUP(K176,'【参考】数式用'!$A$5:$J$37,MATCH(P176,'【参考】数式用'!$B$4:$J$4,0)+1,0),"")</f>
        <v/>
      </c>
      <c r="R176" s="703" t="s">
        <v>107</v>
      </c>
      <c r="S176" s="704">
        <v>6.0</v>
      </c>
      <c r="T176" s="190" t="s">
        <v>108</v>
      </c>
      <c r="U176" s="705">
        <v>4.0</v>
      </c>
      <c r="V176" s="190" t="s">
        <v>392</v>
      </c>
      <c r="W176" s="704">
        <v>6.0</v>
      </c>
      <c r="X176" s="190" t="s">
        <v>108</v>
      </c>
      <c r="Y176" s="705">
        <v>5.0</v>
      </c>
      <c r="Z176" s="190" t="s">
        <v>109</v>
      </c>
      <c r="AA176" s="706" t="s">
        <v>120</v>
      </c>
      <c r="AB176" s="707">
        <f t="shared" si="2"/>
        <v>2</v>
      </c>
      <c r="AC176" s="190" t="s">
        <v>393</v>
      </c>
      <c r="AD176" s="708">
        <f>IFERROR(ROUNDDOWN(ROUND(L176*Q176,0),0)*AB176,"")</f>
        <v>0</v>
      </c>
      <c r="AE176" s="709">
        <f>IFERROR(ROUNDDOWN(ROUND(L176*(Q176-O176),0),0)*AB176,"")</f>
        <v>0</v>
      </c>
      <c r="AF176" s="710"/>
      <c r="AG176" s="782"/>
      <c r="AH176" s="712"/>
      <c r="AI176" s="794"/>
      <c r="AJ176" s="714"/>
      <c r="AK176" s="280"/>
      <c r="AL176" s="715"/>
      <c r="AM176" s="716" t="str">
        <f>IF(AO176="","",IF(Q176&lt;O176,"！加算の要件上は問題ありませんが、令和６年３月と比較して４・５月に加算率が下がる計画になっています。",""))</f>
        <v/>
      </c>
      <c r="AN176" s="3"/>
      <c r="AO176" s="717" t="str">
        <f>IF(K176&lt;&gt;"","P列・R列に色付け","")</f>
        <v/>
      </c>
      <c r="AP176" s="718" t="str">
        <f>IFERROR(VLOOKUP(K176,'【参考】数式用'!$AH$2:$AI$34,2,FALSE),"")</f>
        <v/>
      </c>
      <c r="AQ176" s="720" t="str">
        <f>P176&amp;P177&amp;P178</f>
        <v/>
      </c>
      <c r="AR176" s="718" t="str">
        <f>IF(AF178&lt;&gt;0,IF(AG178="○","入力済","未入力"),"")</f>
        <v/>
      </c>
      <c r="AS176" s="719" t="str">
        <f>IF(OR(P176="処遇加算Ⅰ",P176="処遇加算Ⅱ"),IF(OR(AH176="○",AH176="令和６年度中に満たす"),"入力済","未入力"),"")</f>
        <v/>
      </c>
      <c r="AT176" s="720" t="str">
        <f>IF(P176="処遇加算Ⅲ",IF(AI176="○","入力済","未入力"),"")</f>
        <v/>
      </c>
      <c r="AU176" s="718" t="str">
        <f>IF(P176="処遇加算Ⅰ",IF(OR(AJ176="○",AJ176="令和６年度中に満たす"),"入力済","未入力"),"")</f>
        <v/>
      </c>
      <c r="AV176" s="718" t="str">
        <f>IF(OR(P177="特定加算Ⅰ",P177="特定加算Ⅱ"),1,"")</f>
        <v/>
      </c>
      <c r="AW176" s="689" t="str">
        <f>IF(P177="特定加算Ⅰ",IF(AL177="","未入力","入力済"),"")</f>
        <v/>
      </c>
      <c r="AX176" s="689" t="str">
        <f>G176</f>
        <v/>
      </c>
    </row>
    <row r="177" ht="31.5" customHeight="1">
      <c r="A177" s="787"/>
      <c r="B177" s="795"/>
      <c r="C177" s="795"/>
      <c r="D177" s="795"/>
      <c r="E177" s="795"/>
      <c r="F177" s="795"/>
      <c r="G177" s="796"/>
      <c r="H177" s="796"/>
      <c r="I177" s="796"/>
      <c r="J177" s="796"/>
      <c r="K177" s="796"/>
      <c r="L177" s="797"/>
      <c r="M177" s="727" t="s">
        <v>395</v>
      </c>
      <c r="N177" s="728"/>
      <c r="O177" s="729" t="str">
        <f>IFERROR(VLOOKUP(K176,'【参考】数式用'!$A$5:$J$37,MATCH(N177,'【参考】数式用'!$B$4:$J$4,0)+1,0),"")</f>
        <v/>
      </c>
      <c r="P177" s="728"/>
      <c r="Q177" s="729" t="str">
        <f>IFERROR(VLOOKUP(K176,'【参考】数式用'!$A$5:$J$37,MATCH(P177,'【参考】数式用'!$B$4:$J$4,0)+1,0),"")</f>
        <v/>
      </c>
      <c r="R177" s="118" t="s">
        <v>107</v>
      </c>
      <c r="S177" s="730">
        <v>6.0</v>
      </c>
      <c r="T177" s="119" t="s">
        <v>108</v>
      </c>
      <c r="U177" s="731">
        <v>4.0</v>
      </c>
      <c r="V177" s="119" t="s">
        <v>392</v>
      </c>
      <c r="W177" s="730">
        <v>6.0</v>
      </c>
      <c r="X177" s="119" t="s">
        <v>108</v>
      </c>
      <c r="Y177" s="731">
        <v>5.0</v>
      </c>
      <c r="Z177" s="119" t="s">
        <v>109</v>
      </c>
      <c r="AA177" s="732" t="s">
        <v>120</v>
      </c>
      <c r="AB177" s="733">
        <f t="shared" si="2"/>
        <v>2</v>
      </c>
      <c r="AC177" s="119" t="s">
        <v>393</v>
      </c>
      <c r="AD177" s="734">
        <f>IFERROR(ROUNDDOWN(ROUND(L176*Q177,0),0)*AB177,"")</f>
        <v>0</v>
      </c>
      <c r="AE177" s="735">
        <f>IFERROR(ROUNDDOWN(ROUND(L176*(Q177-O177),0),0)*AB177,"")</f>
        <v>0</v>
      </c>
      <c r="AF177" s="736"/>
      <c r="AG177" s="737"/>
      <c r="AH177" s="738"/>
      <c r="AI177" s="739"/>
      <c r="AJ177" s="740"/>
      <c r="AK177" s="741"/>
      <c r="AL177" s="742"/>
      <c r="AM177" s="743" t="str">
        <f>IF(AO176="","",IF(OR(Y176=4,Y177=4,Y178=4),"！加算の要件上は問題ありませんが、算定期間の終わりが令和６年５月になっていません。区分変更の場合は、「基本情報入力シート」で同じ事業所を２行に分けて記入してください。",""))</f>
        <v/>
      </c>
      <c r="AN177" s="744"/>
      <c r="AO177" s="717" t="str">
        <f>IF(K176&lt;&gt;"","P列・R列に色付け","")</f>
        <v/>
      </c>
      <c r="AP177" s="10"/>
      <c r="AQ177" s="10"/>
      <c r="AR177" s="10"/>
      <c r="AS177" s="10"/>
      <c r="AT177" s="10"/>
      <c r="AU177" s="10"/>
      <c r="AV177" s="10"/>
      <c r="AW177" s="10"/>
      <c r="AX177" s="689" t="str">
        <f>G176</f>
        <v/>
      </c>
    </row>
    <row r="178" ht="31.5" customHeight="1">
      <c r="A178" s="788"/>
      <c r="B178" s="806"/>
      <c r="C178" s="806"/>
      <c r="D178" s="806"/>
      <c r="E178" s="806"/>
      <c r="F178" s="806"/>
      <c r="G178" s="807"/>
      <c r="H178" s="807"/>
      <c r="I178" s="807"/>
      <c r="J178" s="807"/>
      <c r="K178" s="807"/>
      <c r="L178" s="808"/>
      <c r="M178" s="751" t="s">
        <v>397</v>
      </c>
      <c r="N178" s="810"/>
      <c r="O178" s="753" t="str">
        <f>IFERROR(VLOOKUP(K176,'【参考】数式用'!$A$5:$J$37,MATCH(N178,'【参考】数式用'!$B$4:$J$4,0)+1,0),"")</f>
        <v/>
      </c>
      <c r="P178" s="752"/>
      <c r="Q178" s="753" t="str">
        <f>IFERROR(VLOOKUP(K176,'【参考】数式用'!$A$5:$J$37,MATCH(P178,'【参考】数式用'!$B$4:$J$4,0)+1,0),"")</f>
        <v/>
      </c>
      <c r="R178" s="754" t="s">
        <v>107</v>
      </c>
      <c r="S178" s="755">
        <v>6.0</v>
      </c>
      <c r="T178" s="756" t="s">
        <v>108</v>
      </c>
      <c r="U178" s="757">
        <v>4.0</v>
      </c>
      <c r="V178" s="756" t="s">
        <v>392</v>
      </c>
      <c r="W178" s="755">
        <v>6.0</v>
      </c>
      <c r="X178" s="756" t="s">
        <v>108</v>
      </c>
      <c r="Y178" s="757">
        <v>5.0</v>
      </c>
      <c r="Z178" s="756" t="s">
        <v>109</v>
      </c>
      <c r="AA178" s="758" t="s">
        <v>120</v>
      </c>
      <c r="AB178" s="759">
        <f t="shared" si="2"/>
        <v>2</v>
      </c>
      <c r="AC178" s="756" t="s">
        <v>393</v>
      </c>
      <c r="AD178" s="760">
        <f>IFERROR(ROUNDDOWN(ROUND(L176*Q178,0),0)*AB178,"")</f>
        <v>0</v>
      </c>
      <c r="AE178" s="761">
        <f>IFERROR(ROUNDDOWN(ROUND(L176*(Q178-O178),0),0)*AB178,"")</f>
        <v>0</v>
      </c>
      <c r="AF178" s="762">
        <f>IF(AND(N178="ベア加算なし",P178="ベア加算"),AD178,0)</f>
        <v>0</v>
      </c>
      <c r="AG178" s="763"/>
      <c r="AH178" s="764"/>
      <c r="AI178" s="765"/>
      <c r="AJ178" s="766"/>
      <c r="AK178" s="767"/>
      <c r="AL178" s="768"/>
      <c r="AM178" s="769" t="str">
        <f>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N178" s="3"/>
      <c r="AO178" s="770" t="str">
        <f>IF(K176&lt;&gt;"","P列・R列に色付け","")</f>
        <v/>
      </c>
      <c r="AP178" s="771"/>
      <c r="AQ178" s="771"/>
      <c r="AR178" s="10"/>
      <c r="AS178" s="10"/>
      <c r="AT178" s="10"/>
      <c r="AU178" s="10"/>
      <c r="AV178" s="10"/>
      <c r="AW178" s="772"/>
      <c r="AX178" s="689" t="str">
        <f>G176</f>
        <v/>
      </c>
    </row>
    <row r="179" ht="31.5" customHeight="1">
      <c r="A179" s="773">
        <v>56.0</v>
      </c>
      <c r="B179" s="803" t="str">
        <f>IF('基本情報入力シート'!C109="","",'基本情報入力シート'!C109)</f>
        <v/>
      </c>
      <c r="C179" s="803"/>
      <c r="D179" s="803"/>
      <c r="E179" s="803"/>
      <c r="F179" s="803"/>
      <c r="G179" s="804" t="str">
        <f>IF('基本情報入力シート'!M109="","",'基本情報入力シート'!M109)</f>
        <v/>
      </c>
      <c r="H179" s="804" t="str">
        <f>IF('基本情報入力シート'!R109="","",'基本情報入力シート'!R109)</f>
        <v/>
      </c>
      <c r="I179" s="804" t="str">
        <f>IF('基本情報入力シート'!W109="","",'基本情報入力シート'!W109)</f>
        <v/>
      </c>
      <c r="J179" s="804" t="str">
        <f>IF('基本情報入力シート'!X109="","",'基本情報入力シート'!X109)</f>
        <v/>
      </c>
      <c r="K179" s="804" t="str">
        <f>IF('基本情報入力シート'!Y109="","",'基本情報入力シート'!Y109)</f>
        <v/>
      </c>
      <c r="L179" s="805" t="str">
        <f>IF('基本情報入力シート'!AB109="","",'基本情報入力シート'!AB109)</f>
        <v/>
      </c>
      <c r="M179" s="700" t="s">
        <v>390</v>
      </c>
      <c r="N179" s="701"/>
      <c r="O179" s="702" t="str">
        <f>IFERROR(VLOOKUP(K179,'【参考】数式用'!$A$5:$J$37,MATCH(N179,'【参考】数式用'!$B$4:$J$4,0)+1,0),"")</f>
        <v/>
      </c>
      <c r="P179" s="701"/>
      <c r="Q179" s="702" t="str">
        <f>IFERROR(VLOOKUP(K179,'【参考】数式用'!$A$5:$J$37,MATCH(P179,'【参考】数式用'!$B$4:$J$4,0)+1,0),"")</f>
        <v/>
      </c>
      <c r="R179" s="703" t="s">
        <v>107</v>
      </c>
      <c r="S179" s="704">
        <v>6.0</v>
      </c>
      <c r="T179" s="190" t="s">
        <v>108</v>
      </c>
      <c r="U179" s="705">
        <v>4.0</v>
      </c>
      <c r="V179" s="190" t="s">
        <v>392</v>
      </c>
      <c r="W179" s="704">
        <v>6.0</v>
      </c>
      <c r="X179" s="190" t="s">
        <v>108</v>
      </c>
      <c r="Y179" s="705">
        <v>5.0</v>
      </c>
      <c r="Z179" s="190" t="s">
        <v>109</v>
      </c>
      <c r="AA179" s="706" t="s">
        <v>120</v>
      </c>
      <c r="AB179" s="707">
        <f t="shared" si="2"/>
        <v>2</v>
      </c>
      <c r="AC179" s="190" t="s">
        <v>393</v>
      </c>
      <c r="AD179" s="708">
        <f>IFERROR(ROUNDDOWN(ROUND(L179*Q179,0),0)*AB179,"")</f>
        <v>0</v>
      </c>
      <c r="AE179" s="709">
        <f>IFERROR(ROUNDDOWN(ROUND(L179*(Q179-O179),0),0)*AB179,"")</f>
        <v>0</v>
      </c>
      <c r="AF179" s="710"/>
      <c r="AG179" s="782"/>
      <c r="AH179" s="712"/>
      <c r="AI179" s="794"/>
      <c r="AJ179" s="714"/>
      <c r="AK179" s="280"/>
      <c r="AL179" s="715"/>
      <c r="AM179" s="716" t="str">
        <f>IF(AO179="","",IF(Q179&lt;O179,"！加算の要件上は問題ありませんが、令和６年３月と比較して４・５月に加算率が下がる計画になっています。",""))</f>
        <v/>
      </c>
      <c r="AN179" s="3"/>
      <c r="AO179" s="717" t="str">
        <f>IF(K179&lt;&gt;"","P列・R列に色付け","")</f>
        <v/>
      </c>
      <c r="AP179" s="718" t="str">
        <f>IFERROR(VLOOKUP(K179,'【参考】数式用'!$AH$2:$AI$34,2,FALSE),"")</f>
        <v/>
      </c>
      <c r="AQ179" s="720" t="str">
        <f>P179&amp;P180&amp;P181</f>
        <v/>
      </c>
      <c r="AR179" s="718" t="str">
        <f>IF(AF181&lt;&gt;0,IF(AG181="○","入力済","未入力"),"")</f>
        <v/>
      </c>
      <c r="AS179" s="719" t="str">
        <f>IF(OR(P179="処遇加算Ⅰ",P179="処遇加算Ⅱ"),IF(OR(AH179="○",AH179="令和６年度中に満たす"),"入力済","未入力"),"")</f>
        <v/>
      </c>
      <c r="AT179" s="720" t="str">
        <f>IF(P179="処遇加算Ⅲ",IF(AI179="○","入力済","未入力"),"")</f>
        <v/>
      </c>
      <c r="AU179" s="718" t="str">
        <f>IF(P179="処遇加算Ⅰ",IF(OR(AJ179="○",AJ179="令和６年度中に満たす"),"入力済","未入力"),"")</f>
        <v/>
      </c>
      <c r="AV179" s="718" t="str">
        <f>IF(OR(P180="特定加算Ⅰ",P180="特定加算Ⅱ"),1,"")</f>
        <v/>
      </c>
      <c r="AW179" s="689" t="str">
        <f>IF(P180="特定加算Ⅰ",IF(AL180="","未入力","入力済"),"")</f>
        <v/>
      </c>
      <c r="AX179" s="689" t="str">
        <f>G179</f>
        <v/>
      </c>
    </row>
    <row r="180" ht="31.5" customHeight="1">
      <c r="A180" s="787"/>
      <c r="B180" s="795"/>
      <c r="C180" s="795"/>
      <c r="D180" s="795"/>
      <c r="E180" s="795"/>
      <c r="F180" s="795"/>
      <c r="G180" s="796"/>
      <c r="H180" s="796"/>
      <c r="I180" s="796"/>
      <c r="J180" s="796"/>
      <c r="K180" s="796"/>
      <c r="L180" s="797"/>
      <c r="M180" s="727" t="s">
        <v>395</v>
      </c>
      <c r="N180" s="728"/>
      <c r="O180" s="729" t="str">
        <f>IFERROR(VLOOKUP(K179,'【参考】数式用'!$A$5:$J$37,MATCH(N180,'【参考】数式用'!$B$4:$J$4,0)+1,0),"")</f>
        <v/>
      </c>
      <c r="P180" s="728"/>
      <c r="Q180" s="729" t="str">
        <f>IFERROR(VLOOKUP(K179,'【参考】数式用'!$A$5:$J$37,MATCH(P180,'【参考】数式用'!$B$4:$J$4,0)+1,0),"")</f>
        <v/>
      </c>
      <c r="R180" s="118" t="s">
        <v>107</v>
      </c>
      <c r="S180" s="730">
        <v>6.0</v>
      </c>
      <c r="T180" s="119" t="s">
        <v>108</v>
      </c>
      <c r="U180" s="731">
        <v>4.0</v>
      </c>
      <c r="V180" s="119" t="s">
        <v>392</v>
      </c>
      <c r="W180" s="730">
        <v>6.0</v>
      </c>
      <c r="X180" s="119" t="s">
        <v>108</v>
      </c>
      <c r="Y180" s="731">
        <v>5.0</v>
      </c>
      <c r="Z180" s="119" t="s">
        <v>109</v>
      </c>
      <c r="AA180" s="732" t="s">
        <v>120</v>
      </c>
      <c r="AB180" s="733">
        <f t="shared" si="2"/>
        <v>2</v>
      </c>
      <c r="AC180" s="119" t="s">
        <v>393</v>
      </c>
      <c r="AD180" s="734">
        <f>IFERROR(ROUNDDOWN(ROUND(L179*Q180,0),0)*AB180,"")</f>
        <v>0</v>
      </c>
      <c r="AE180" s="735">
        <f>IFERROR(ROUNDDOWN(ROUND(L179*(Q180-O180),0),0)*AB180,"")</f>
        <v>0</v>
      </c>
      <c r="AF180" s="736"/>
      <c r="AG180" s="737"/>
      <c r="AH180" s="738"/>
      <c r="AI180" s="739"/>
      <c r="AJ180" s="740"/>
      <c r="AK180" s="741"/>
      <c r="AL180" s="742"/>
      <c r="AM180" s="743" t="str">
        <f>IF(AO179="","",IF(OR(Y179=4,Y180=4,Y181=4),"！加算の要件上は問題ありませんが、算定期間の終わりが令和６年５月になっていません。区分変更の場合は、「基本情報入力シート」で同じ事業所を２行に分けて記入してください。",""))</f>
        <v/>
      </c>
      <c r="AN180" s="744"/>
      <c r="AO180" s="717" t="str">
        <f>IF(K179&lt;&gt;"","P列・R列に色付け","")</f>
        <v/>
      </c>
      <c r="AP180" s="10"/>
      <c r="AQ180" s="10"/>
      <c r="AR180" s="10"/>
      <c r="AS180" s="10"/>
      <c r="AT180" s="10"/>
      <c r="AU180" s="10"/>
      <c r="AV180" s="10"/>
      <c r="AW180" s="10"/>
      <c r="AX180" s="689" t="str">
        <f>G179</f>
        <v/>
      </c>
    </row>
    <row r="181" ht="31.5" customHeight="1">
      <c r="A181" s="788"/>
      <c r="B181" s="806"/>
      <c r="C181" s="806"/>
      <c r="D181" s="806"/>
      <c r="E181" s="806"/>
      <c r="F181" s="806"/>
      <c r="G181" s="807"/>
      <c r="H181" s="807"/>
      <c r="I181" s="807"/>
      <c r="J181" s="807"/>
      <c r="K181" s="807"/>
      <c r="L181" s="808"/>
      <c r="M181" s="751" t="s">
        <v>397</v>
      </c>
      <c r="N181" s="810"/>
      <c r="O181" s="753" t="str">
        <f>IFERROR(VLOOKUP(K179,'【参考】数式用'!$A$5:$J$37,MATCH(N181,'【参考】数式用'!$B$4:$J$4,0)+1,0),"")</f>
        <v/>
      </c>
      <c r="P181" s="752"/>
      <c r="Q181" s="753" t="str">
        <f>IFERROR(VLOOKUP(K179,'【参考】数式用'!$A$5:$J$37,MATCH(P181,'【参考】数式用'!$B$4:$J$4,0)+1,0),"")</f>
        <v/>
      </c>
      <c r="R181" s="754" t="s">
        <v>107</v>
      </c>
      <c r="S181" s="755">
        <v>6.0</v>
      </c>
      <c r="T181" s="756" t="s">
        <v>108</v>
      </c>
      <c r="U181" s="757">
        <v>4.0</v>
      </c>
      <c r="V181" s="756" t="s">
        <v>392</v>
      </c>
      <c r="W181" s="755">
        <v>6.0</v>
      </c>
      <c r="X181" s="756" t="s">
        <v>108</v>
      </c>
      <c r="Y181" s="757">
        <v>5.0</v>
      </c>
      <c r="Z181" s="756" t="s">
        <v>109</v>
      </c>
      <c r="AA181" s="758" t="s">
        <v>120</v>
      </c>
      <c r="AB181" s="759">
        <f t="shared" si="2"/>
        <v>2</v>
      </c>
      <c r="AC181" s="756" t="s">
        <v>393</v>
      </c>
      <c r="AD181" s="760">
        <f>IFERROR(ROUNDDOWN(ROUND(L179*Q181,0),0)*AB181,"")</f>
        <v>0</v>
      </c>
      <c r="AE181" s="761">
        <f>IFERROR(ROUNDDOWN(ROUND(L179*(Q181-O181),0),0)*AB181,"")</f>
        <v>0</v>
      </c>
      <c r="AF181" s="762">
        <f>IF(AND(N181="ベア加算なし",P181="ベア加算"),AD181,0)</f>
        <v>0</v>
      </c>
      <c r="AG181" s="763"/>
      <c r="AH181" s="764"/>
      <c r="AI181" s="765"/>
      <c r="AJ181" s="766"/>
      <c r="AK181" s="767"/>
      <c r="AL181" s="768"/>
      <c r="AM181" s="769" t="str">
        <f>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N181" s="3"/>
      <c r="AO181" s="770" t="str">
        <f>IF(K179&lt;&gt;"","P列・R列に色付け","")</f>
        <v/>
      </c>
      <c r="AP181" s="771"/>
      <c r="AQ181" s="771"/>
      <c r="AR181" s="10"/>
      <c r="AS181" s="10"/>
      <c r="AT181" s="10"/>
      <c r="AU181" s="10"/>
      <c r="AV181" s="10"/>
      <c r="AW181" s="772"/>
      <c r="AX181" s="689" t="str">
        <f>G179</f>
        <v/>
      </c>
    </row>
    <row r="182" ht="31.5" customHeight="1">
      <c r="A182" s="773">
        <v>57.0</v>
      </c>
      <c r="B182" s="803" t="str">
        <f>IF('基本情報入力シート'!C110="","",'基本情報入力シート'!C110)</f>
        <v/>
      </c>
      <c r="C182" s="803"/>
      <c r="D182" s="803"/>
      <c r="E182" s="803"/>
      <c r="F182" s="803"/>
      <c r="G182" s="804" t="str">
        <f>IF('基本情報入力シート'!M110="","",'基本情報入力シート'!M110)</f>
        <v/>
      </c>
      <c r="H182" s="804" t="str">
        <f>IF('基本情報入力シート'!R110="","",'基本情報入力シート'!R110)</f>
        <v/>
      </c>
      <c r="I182" s="804" t="str">
        <f>IF('基本情報入力シート'!W110="","",'基本情報入力シート'!W110)</f>
        <v/>
      </c>
      <c r="J182" s="804" t="str">
        <f>IF('基本情報入力シート'!X110="","",'基本情報入力シート'!X110)</f>
        <v/>
      </c>
      <c r="K182" s="804" t="str">
        <f>IF('基本情報入力シート'!Y110="","",'基本情報入力シート'!Y110)</f>
        <v/>
      </c>
      <c r="L182" s="805" t="str">
        <f>IF('基本情報入力シート'!AB110="","",'基本情報入力シート'!AB110)</f>
        <v/>
      </c>
      <c r="M182" s="700" t="s">
        <v>390</v>
      </c>
      <c r="N182" s="701"/>
      <c r="O182" s="702" t="str">
        <f>IFERROR(VLOOKUP(K182,'【参考】数式用'!$A$5:$J$37,MATCH(N182,'【参考】数式用'!$B$4:$J$4,0)+1,0),"")</f>
        <v/>
      </c>
      <c r="P182" s="701"/>
      <c r="Q182" s="702" t="str">
        <f>IFERROR(VLOOKUP(K182,'【参考】数式用'!$A$5:$J$37,MATCH(P182,'【参考】数式用'!$B$4:$J$4,0)+1,0),"")</f>
        <v/>
      </c>
      <c r="R182" s="703" t="s">
        <v>107</v>
      </c>
      <c r="S182" s="704">
        <v>6.0</v>
      </c>
      <c r="T182" s="190" t="s">
        <v>108</v>
      </c>
      <c r="U182" s="705">
        <v>4.0</v>
      </c>
      <c r="V182" s="190" t="s">
        <v>392</v>
      </c>
      <c r="W182" s="704">
        <v>6.0</v>
      </c>
      <c r="X182" s="190" t="s">
        <v>108</v>
      </c>
      <c r="Y182" s="705">
        <v>5.0</v>
      </c>
      <c r="Z182" s="190" t="s">
        <v>109</v>
      </c>
      <c r="AA182" s="706" t="s">
        <v>120</v>
      </c>
      <c r="AB182" s="707">
        <f t="shared" si="2"/>
        <v>2</v>
      </c>
      <c r="AC182" s="190" t="s">
        <v>393</v>
      </c>
      <c r="AD182" s="708">
        <f>IFERROR(ROUNDDOWN(ROUND(L182*Q182,0),0)*AB182,"")</f>
        <v>0</v>
      </c>
      <c r="AE182" s="709">
        <f>IFERROR(ROUNDDOWN(ROUND(L182*(Q182-O182),0),0)*AB182,"")</f>
        <v>0</v>
      </c>
      <c r="AF182" s="710"/>
      <c r="AG182" s="782"/>
      <c r="AH182" s="712"/>
      <c r="AI182" s="794"/>
      <c r="AJ182" s="714"/>
      <c r="AK182" s="280"/>
      <c r="AL182" s="715"/>
      <c r="AM182" s="716" t="str">
        <f>IF(AO182="","",IF(Q182&lt;O182,"！加算の要件上は問題ありませんが、令和６年３月と比較して４・５月に加算率が下がる計画になっています。",""))</f>
        <v/>
      </c>
      <c r="AN182" s="3"/>
      <c r="AO182" s="717" t="str">
        <f>IF(K182&lt;&gt;"","P列・R列に色付け","")</f>
        <v/>
      </c>
      <c r="AP182" s="718" t="str">
        <f>IFERROR(VLOOKUP(K182,'【参考】数式用'!$AH$2:$AI$34,2,FALSE),"")</f>
        <v/>
      </c>
      <c r="AQ182" s="720" t="str">
        <f>P182&amp;P183&amp;P184</f>
        <v/>
      </c>
      <c r="AR182" s="718" t="str">
        <f>IF(AF184&lt;&gt;0,IF(AG184="○","入力済","未入力"),"")</f>
        <v/>
      </c>
      <c r="AS182" s="719" t="str">
        <f>IF(OR(P182="処遇加算Ⅰ",P182="処遇加算Ⅱ"),IF(OR(AH182="○",AH182="令和６年度中に満たす"),"入力済","未入力"),"")</f>
        <v/>
      </c>
      <c r="AT182" s="720" t="str">
        <f>IF(P182="処遇加算Ⅲ",IF(AI182="○","入力済","未入力"),"")</f>
        <v/>
      </c>
      <c r="AU182" s="718" t="str">
        <f>IF(P182="処遇加算Ⅰ",IF(OR(AJ182="○",AJ182="令和６年度中に満たす"),"入力済","未入力"),"")</f>
        <v/>
      </c>
      <c r="AV182" s="718" t="str">
        <f>IF(OR(P183="特定加算Ⅰ",P183="特定加算Ⅱ"),1,"")</f>
        <v/>
      </c>
      <c r="AW182" s="689" t="str">
        <f>IF(P183="特定加算Ⅰ",IF(AL183="","未入力","入力済"),"")</f>
        <v/>
      </c>
      <c r="AX182" s="689" t="str">
        <f>G182</f>
        <v/>
      </c>
    </row>
    <row r="183" ht="31.5" customHeight="1">
      <c r="A183" s="787"/>
      <c r="B183" s="795"/>
      <c r="C183" s="795"/>
      <c r="D183" s="795"/>
      <c r="E183" s="795"/>
      <c r="F183" s="795"/>
      <c r="G183" s="796"/>
      <c r="H183" s="796"/>
      <c r="I183" s="796"/>
      <c r="J183" s="796"/>
      <c r="K183" s="796"/>
      <c r="L183" s="797"/>
      <c r="M183" s="727" t="s">
        <v>395</v>
      </c>
      <c r="N183" s="728"/>
      <c r="O183" s="729" t="str">
        <f>IFERROR(VLOOKUP(K182,'【参考】数式用'!$A$5:$J$37,MATCH(N183,'【参考】数式用'!$B$4:$J$4,0)+1,0),"")</f>
        <v/>
      </c>
      <c r="P183" s="728"/>
      <c r="Q183" s="729" t="str">
        <f>IFERROR(VLOOKUP(K182,'【参考】数式用'!$A$5:$J$37,MATCH(P183,'【参考】数式用'!$B$4:$J$4,0)+1,0),"")</f>
        <v/>
      </c>
      <c r="R183" s="118" t="s">
        <v>107</v>
      </c>
      <c r="S183" s="730">
        <v>6.0</v>
      </c>
      <c r="T183" s="119" t="s">
        <v>108</v>
      </c>
      <c r="U183" s="731">
        <v>4.0</v>
      </c>
      <c r="V183" s="119" t="s">
        <v>392</v>
      </c>
      <c r="W183" s="730">
        <v>6.0</v>
      </c>
      <c r="X183" s="119" t="s">
        <v>108</v>
      </c>
      <c r="Y183" s="731">
        <v>5.0</v>
      </c>
      <c r="Z183" s="119" t="s">
        <v>109</v>
      </c>
      <c r="AA183" s="732" t="s">
        <v>120</v>
      </c>
      <c r="AB183" s="733">
        <f t="shared" si="2"/>
        <v>2</v>
      </c>
      <c r="AC183" s="119" t="s">
        <v>393</v>
      </c>
      <c r="AD183" s="734">
        <f>IFERROR(ROUNDDOWN(ROUND(L182*Q183,0),0)*AB183,"")</f>
        <v>0</v>
      </c>
      <c r="AE183" s="735">
        <f>IFERROR(ROUNDDOWN(ROUND(L182*(Q183-O183),0),0)*AB183,"")</f>
        <v>0</v>
      </c>
      <c r="AF183" s="736"/>
      <c r="AG183" s="737"/>
      <c r="AH183" s="738"/>
      <c r="AI183" s="739"/>
      <c r="AJ183" s="740"/>
      <c r="AK183" s="741"/>
      <c r="AL183" s="742"/>
      <c r="AM183" s="743" t="str">
        <f>IF(AO182="","",IF(OR(Y182=4,Y183=4,Y184=4),"！加算の要件上は問題ありませんが、算定期間の終わりが令和６年５月になっていません。区分変更の場合は、「基本情報入力シート」で同じ事業所を２行に分けて記入してください。",""))</f>
        <v/>
      </c>
      <c r="AN183" s="744"/>
      <c r="AO183" s="717" t="str">
        <f>IF(K182&lt;&gt;"","P列・R列に色付け","")</f>
        <v/>
      </c>
      <c r="AP183" s="10"/>
      <c r="AQ183" s="10"/>
      <c r="AR183" s="10"/>
      <c r="AS183" s="10"/>
      <c r="AT183" s="10"/>
      <c r="AU183" s="10"/>
      <c r="AV183" s="10"/>
      <c r="AW183" s="10"/>
      <c r="AX183" s="689" t="str">
        <f>G182</f>
        <v/>
      </c>
    </row>
    <row r="184" ht="31.5" customHeight="1">
      <c r="A184" s="788"/>
      <c r="B184" s="806"/>
      <c r="C184" s="806"/>
      <c r="D184" s="806"/>
      <c r="E184" s="806"/>
      <c r="F184" s="806"/>
      <c r="G184" s="807"/>
      <c r="H184" s="807"/>
      <c r="I184" s="807"/>
      <c r="J184" s="807"/>
      <c r="K184" s="807"/>
      <c r="L184" s="808"/>
      <c r="M184" s="751" t="s">
        <v>397</v>
      </c>
      <c r="N184" s="810"/>
      <c r="O184" s="753" t="str">
        <f>IFERROR(VLOOKUP(K182,'【参考】数式用'!$A$5:$J$37,MATCH(N184,'【参考】数式用'!$B$4:$J$4,0)+1,0),"")</f>
        <v/>
      </c>
      <c r="P184" s="752"/>
      <c r="Q184" s="753" t="str">
        <f>IFERROR(VLOOKUP(K182,'【参考】数式用'!$A$5:$J$37,MATCH(P184,'【参考】数式用'!$B$4:$J$4,0)+1,0),"")</f>
        <v/>
      </c>
      <c r="R184" s="754" t="s">
        <v>107</v>
      </c>
      <c r="S184" s="755">
        <v>6.0</v>
      </c>
      <c r="T184" s="756" t="s">
        <v>108</v>
      </c>
      <c r="U184" s="757">
        <v>4.0</v>
      </c>
      <c r="V184" s="756" t="s">
        <v>392</v>
      </c>
      <c r="W184" s="755">
        <v>6.0</v>
      </c>
      <c r="X184" s="756" t="s">
        <v>108</v>
      </c>
      <c r="Y184" s="757">
        <v>5.0</v>
      </c>
      <c r="Z184" s="756" t="s">
        <v>109</v>
      </c>
      <c r="AA184" s="758" t="s">
        <v>120</v>
      </c>
      <c r="AB184" s="759">
        <f t="shared" si="2"/>
        <v>2</v>
      </c>
      <c r="AC184" s="756" t="s">
        <v>393</v>
      </c>
      <c r="AD184" s="760">
        <f>IFERROR(ROUNDDOWN(ROUND(L182*Q184,0),0)*AB184,"")</f>
        <v>0</v>
      </c>
      <c r="AE184" s="761">
        <f>IFERROR(ROUNDDOWN(ROUND(L182*(Q184-O184),0),0)*AB184,"")</f>
        <v>0</v>
      </c>
      <c r="AF184" s="762">
        <f>IF(AND(N184="ベア加算なし",P184="ベア加算"),AD184,0)</f>
        <v>0</v>
      </c>
      <c r="AG184" s="763"/>
      <c r="AH184" s="764"/>
      <c r="AI184" s="765"/>
      <c r="AJ184" s="766"/>
      <c r="AK184" s="767"/>
      <c r="AL184" s="768"/>
      <c r="AM184" s="769" t="str">
        <f>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N184" s="3"/>
      <c r="AO184" s="770" t="str">
        <f>IF(K182&lt;&gt;"","P列・R列に色付け","")</f>
        <v/>
      </c>
      <c r="AP184" s="771"/>
      <c r="AQ184" s="771"/>
      <c r="AR184" s="10"/>
      <c r="AS184" s="10"/>
      <c r="AT184" s="10"/>
      <c r="AU184" s="10"/>
      <c r="AV184" s="10"/>
      <c r="AW184" s="772"/>
      <c r="AX184" s="689" t="str">
        <f>G182</f>
        <v/>
      </c>
    </row>
    <row r="185" ht="31.5" customHeight="1">
      <c r="A185" s="773">
        <v>58.0</v>
      </c>
      <c r="B185" s="803" t="str">
        <f>IF('基本情報入力シート'!C111="","",'基本情報入力シート'!C111)</f>
        <v/>
      </c>
      <c r="C185" s="803"/>
      <c r="D185" s="803"/>
      <c r="E185" s="803"/>
      <c r="F185" s="803"/>
      <c r="G185" s="804" t="str">
        <f>IF('基本情報入力シート'!M111="","",'基本情報入力シート'!M111)</f>
        <v/>
      </c>
      <c r="H185" s="804" t="str">
        <f>IF('基本情報入力シート'!R111="","",'基本情報入力シート'!R111)</f>
        <v/>
      </c>
      <c r="I185" s="804" t="str">
        <f>IF('基本情報入力シート'!W111="","",'基本情報入力シート'!W111)</f>
        <v/>
      </c>
      <c r="J185" s="804" t="str">
        <f>IF('基本情報入力シート'!X111="","",'基本情報入力シート'!X111)</f>
        <v/>
      </c>
      <c r="K185" s="804" t="str">
        <f>IF('基本情報入力シート'!Y111="","",'基本情報入力シート'!Y111)</f>
        <v/>
      </c>
      <c r="L185" s="805" t="str">
        <f>IF('基本情報入力シート'!AB111="","",'基本情報入力シート'!AB111)</f>
        <v/>
      </c>
      <c r="M185" s="700" t="s">
        <v>390</v>
      </c>
      <c r="N185" s="701"/>
      <c r="O185" s="702" t="str">
        <f>IFERROR(VLOOKUP(K185,'【参考】数式用'!$A$5:$J$37,MATCH(N185,'【参考】数式用'!$B$4:$J$4,0)+1,0),"")</f>
        <v/>
      </c>
      <c r="P185" s="701"/>
      <c r="Q185" s="702" t="str">
        <f>IFERROR(VLOOKUP(K185,'【参考】数式用'!$A$5:$J$37,MATCH(P185,'【参考】数式用'!$B$4:$J$4,0)+1,0),"")</f>
        <v/>
      </c>
      <c r="R185" s="703" t="s">
        <v>107</v>
      </c>
      <c r="S185" s="704">
        <v>6.0</v>
      </c>
      <c r="T185" s="190" t="s">
        <v>108</v>
      </c>
      <c r="U185" s="705">
        <v>4.0</v>
      </c>
      <c r="V185" s="190" t="s">
        <v>392</v>
      </c>
      <c r="W185" s="704">
        <v>6.0</v>
      </c>
      <c r="X185" s="190" t="s">
        <v>108</v>
      </c>
      <c r="Y185" s="705">
        <v>5.0</v>
      </c>
      <c r="Z185" s="190" t="s">
        <v>109</v>
      </c>
      <c r="AA185" s="706" t="s">
        <v>120</v>
      </c>
      <c r="AB185" s="707">
        <f t="shared" si="2"/>
        <v>2</v>
      </c>
      <c r="AC185" s="190" t="s">
        <v>393</v>
      </c>
      <c r="AD185" s="708">
        <f>IFERROR(ROUNDDOWN(ROUND(L185*Q185,0),0)*AB185,"")</f>
        <v>0</v>
      </c>
      <c r="AE185" s="709">
        <f>IFERROR(ROUNDDOWN(ROUND(L185*(Q185-O185),0),0)*AB185,"")</f>
        <v>0</v>
      </c>
      <c r="AF185" s="710"/>
      <c r="AG185" s="782"/>
      <c r="AH185" s="712"/>
      <c r="AI185" s="794"/>
      <c r="AJ185" s="714"/>
      <c r="AK185" s="280"/>
      <c r="AL185" s="715"/>
      <c r="AM185" s="716" t="str">
        <f>IF(AO185="","",IF(Q185&lt;O185,"！加算の要件上は問題ありませんが、令和６年３月と比較して４・５月に加算率が下がる計画になっています。",""))</f>
        <v/>
      </c>
      <c r="AN185" s="3"/>
      <c r="AO185" s="717" t="str">
        <f>IF(K185&lt;&gt;"","P列・R列に色付け","")</f>
        <v/>
      </c>
      <c r="AP185" s="718" t="str">
        <f>IFERROR(VLOOKUP(K185,'【参考】数式用'!$AH$2:$AI$34,2,FALSE),"")</f>
        <v/>
      </c>
      <c r="AQ185" s="720" t="str">
        <f>P185&amp;P186&amp;P187</f>
        <v/>
      </c>
      <c r="AR185" s="718" t="str">
        <f>IF(AF187&lt;&gt;0,IF(AG187="○","入力済","未入力"),"")</f>
        <v/>
      </c>
      <c r="AS185" s="719" t="str">
        <f>IF(OR(P185="処遇加算Ⅰ",P185="処遇加算Ⅱ"),IF(OR(AH185="○",AH185="令和６年度中に満たす"),"入力済","未入力"),"")</f>
        <v/>
      </c>
      <c r="AT185" s="720" t="str">
        <f>IF(P185="処遇加算Ⅲ",IF(AI185="○","入力済","未入力"),"")</f>
        <v/>
      </c>
      <c r="AU185" s="718" t="str">
        <f>IF(P185="処遇加算Ⅰ",IF(OR(AJ185="○",AJ185="令和６年度中に満たす"),"入力済","未入力"),"")</f>
        <v/>
      </c>
      <c r="AV185" s="718" t="str">
        <f>IF(OR(P186="特定加算Ⅰ",P186="特定加算Ⅱ"),1,"")</f>
        <v/>
      </c>
      <c r="AW185" s="689" t="str">
        <f>IF(P186="特定加算Ⅰ",IF(AL186="","未入力","入力済"),"")</f>
        <v/>
      </c>
      <c r="AX185" s="689" t="str">
        <f>G185</f>
        <v/>
      </c>
    </row>
    <row r="186" ht="31.5" customHeight="1">
      <c r="A186" s="787"/>
      <c r="B186" s="795"/>
      <c r="C186" s="795"/>
      <c r="D186" s="795"/>
      <c r="E186" s="795"/>
      <c r="F186" s="795"/>
      <c r="G186" s="796"/>
      <c r="H186" s="796"/>
      <c r="I186" s="796"/>
      <c r="J186" s="796"/>
      <c r="K186" s="796"/>
      <c r="L186" s="797"/>
      <c r="M186" s="727" t="s">
        <v>395</v>
      </c>
      <c r="N186" s="728"/>
      <c r="O186" s="729" t="str">
        <f>IFERROR(VLOOKUP(K185,'【参考】数式用'!$A$5:$J$37,MATCH(N186,'【参考】数式用'!$B$4:$J$4,0)+1,0),"")</f>
        <v/>
      </c>
      <c r="P186" s="728"/>
      <c r="Q186" s="729" t="str">
        <f>IFERROR(VLOOKUP(K185,'【参考】数式用'!$A$5:$J$37,MATCH(P186,'【参考】数式用'!$B$4:$J$4,0)+1,0),"")</f>
        <v/>
      </c>
      <c r="R186" s="118" t="s">
        <v>107</v>
      </c>
      <c r="S186" s="730">
        <v>6.0</v>
      </c>
      <c r="T186" s="119" t="s">
        <v>108</v>
      </c>
      <c r="U186" s="731">
        <v>4.0</v>
      </c>
      <c r="V186" s="119" t="s">
        <v>392</v>
      </c>
      <c r="W186" s="730">
        <v>6.0</v>
      </c>
      <c r="X186" s="119" t="s">
        <v>108</v>
      </c>
      <c r="Y186" s="731">
        <v>5.0</v>
      </c>
      <c r="Z186" s="119" t="s">
        <v>109</v>
      </c>
      <c r="AA186" s="732" t="s">
        <v>120</v>
      </c>
      <c r="AB186" s="733">
        <f t="shared" si="2"/>
        <v>2</v>
      </c>
      <c r="AC186" s="119" t="s">
        <v>393</v>
      </c>
      <c r="AD186" s="734">
        <f>IFERROR(ROUNDDOWN(ROUND(L185*Q186,0),0)*AB186,"")</f>
        <v>0</v>
      </c>
      <c r="AE186" s="735">
        <f>IFERROR(ROUNDDOWN(ROUND(L185*(Q186-O186),0),0)*AB186,"")</f>
        <v>0</v>
      </c>
      <c r="AF186" s="736"/>
      <c r="AG186" s="737"/>
      <c r="AH186" s="738"/>
      <c r="AI186" s="739"/>
      <c r="AJ186" s="740"/>
      <c r="AK186" s="741"/>
      <c r="AL186" s="742"/>
      <c r="AM186" s="743" t="str">
        <f>IF(AO185="","",IF(OR(Y185=4,Y186=4,Y187=4),"！加算の要件上は問題ありませんが、算定期間の終わりが令和６年５月になっていません。区分変更の場合は、「基本情報入力シート」で同じ事業所を２行に分けて記入してください。",""))</f>
        <v/>
      </c>
      <c r="AN186" s="744"/>
      <c r="AO186" s="717" t="str">
        <f>IF(K185&lt;&gt;"","P列・R列に色付け","")</f>
        <v/>
      </c>
      <c r="AP186" s="10"/>
      <c r="AQ186" s="10"/>
      <c r="AR186" s="10"/>
      <c r="AS186" s="10"/>
      <c r="AT186" s="10"/>
      <c r="AU186" s="10"/>
      <c r="AV186" s="10"/>
      <c r="AW186" s="10"/>
      <c r="AX186" s="689" t="str">
        <f>G185</f>
        <v/>
      </c>
    </row>
    <row r="187" ht="31.5" customHeight="1">
      <c r="A187" s="788"/>
      <c r="B187" s="806"/>
      <c r="C187" s="806"/>
      <c r="D187" s="806"/>
      <c r="E187" s="806"/>
      <c r="F187" s="806"/>
      <c r="G187" s="807"/>
      <c r="H187" s="807"/>
      <c r="I187" s="807"/>
      <c r="J187" s="807"/>
      <c r="K187" s="807"/>
      <c r="L187" s="808"/>
      <c r="M187" s="751" t="s">
        <v>397</v>
      </c>
      <c r="N187" s="810"/>
      <c r="O187" s="753" t="str">
        <f>IFERROR(VLOOKUP(K185,'【参考】数式用'!$A$5:$J$37,MATCH(N187,'【参考】数式用'!$B$4:$J$4,0)+1,0),"")</f>
        <v/>
      </c>
      <c r="P187" s="752"/>
      <c r="Q187" s="753" t="str">
        <f>IFERROR(VLOOKUP(K185,'【参考】数式用'!$A$5:$J$37,MATCH(P187,'【参考】数式用'!$B$4:$J$4,0)+1,0),"")</f>
        <v/>
      </c>
      <c r="R187" s="754" t="s">
        <v>107</v>
      </c>
      <c r="S187" s="755">
        <v>6.0</v>
      </c>
      <c r="T187" s="756" t="s">
        <v>108</v>
      </c>
      <c r="U187" s="757">
        <v>4.0</v>
      </c>
      <c r="V187" s="756" t="s">
        <v>392</v>
      </c>
      <c r="W187" s="755">
        <v>6.0</v>
      </c>
      <c r="X187" s="756" t="s">
        <v>108</v>
      </c>
      <c r="Y187" s="757">
        <v>5.0</v>
      </c>
      <c r="Z187" s="756" t="s">
        <v>109</v>
      </c>
      <c r="AA187" s="758" t="s">
        <v>120</v>
      </c>
      <c r="AB187" s="759">
        <f t="shared" si="2"/>
        <v>2</v>
      </c>
      <c r="AC187" s="756" t="s">
        <v>393</v>
      </c>
      <c r="AD187" s="760">
        <f>IFERROR(ROUNDDOWN(ROUND(L185*Q187,0),0)*AB187,"")</f>
        <v>0</v>
      </c>
      <c r="AE187" s="761">
        <f>IFERROR(ROUNDDOWN(ROUND(L185*(Q187-O187),0),0)*AB187,"")</f>
        <v>0</v>
      </c>
      <c r="AF187" s="762">
        <f>IF(AND(N187="ベア加算なし",P187="ベア加算"),AD187,0)</f>
        <v>0</v>
      </c>
      <c r="AG187" s="763"/>
      <c r="AH187" s="764"/>
      <c r="AI187" s="765"/>
      <c r="AJ187" s="766"/>
      <c r="AK187" s="767"/>
      <c r="AL187" s="768"/>
      <c r="AM187" s="769" t="str">
        <f>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N187" s="3"/>
      <c r="AO187" s="770" t="str">
        <f>IF(K185&lt;&gt;"","P列・R列に色付け","")</f>
        <v/>
      </c>
      <c r="AP187" s="771"/>
      <c r="AQ187" s="771"/>
      <c r="AR187" s="10"/>
      <c r="AS187" s="10"/>
      <c r="AT187" s="10"/>
      <c r="AU187" s="10"/>
      <c r="AV187" s="10"/>
      <c r="AW187" s="772"/>
      <c r="AX187" s="689" t="str">
        <f>G185</f>
        <v/>
      </c>
    </row>
    <row r="188" ht="31.5" customHeight="1">
      <c r="A188" s="773">
        <v>59.0</v>
      </c>
      <c r="B188" s="803" t="str">
        <f>IF('基本情報入力シート'!C112="","",'基本情報入力シート'!C112)</f>
        <v/>
      </c>
      <c r="C188" s="803"/>
      <c r="D188" s="803"/>
      <c r="E188" s="803"/>
      <c r="F188" s="803"/>
      <c r="G188" s="804" t="str">
        <f>IF('基本情報入力シート'!M112="","",'基本情報入力シート'!M112)</f>
        <v/>
      </c>
      <c r="H188" s="804" t="str">
        <f>IF('基本情報入力シート'!R112="","",'基本情報入力シート'!R112)</f>
        <v/>
      </c>
      <c r="I188" s="804" t="str">
        <f>IF('基本情報入力シート'!W112="","",'基本情報入力シート'!W112)</f>
        <v/>
      </c>
      <c r="J188" s="804" t="str">
        <f>IF('基本情報入力シート'!X112="","",'基本情報入力シート'!X112)</f>
        <v/>
      </c>
      <c r="K188" s="804" t="str">
        <f>IF('基本情報入力シート'!Y112="","",'基本情報入力シート'!Y112)</f>
        <v/>
      </c>
      <c r="L188" s="805" t="str">
        <f>IF('基本情報入力シート'!AB112="","",'基本情報入力シート'!AB112)</f>
        <v/>
      </c>
      <c r="M188" s="700" t="s">
        <v>390</v>
      </c>
      <c r="N188" s="701"/>
      <c r="O188" s="702" t="str">
        <f>IFERROR(VLOOKUP(K188,'【参考】数式用'!$A$5:$J$37,MATCH(N188,'【参考】数式用'!$B$4:$J$4,0)+1,0),"")</f>
        <v/>
      </c>
      <c r="P188" s="701"/>
      <c r="Q188" s="702" t="str">
        <f>IFERROR(VLOOKUP(K188,'【参考】数式用'!$A$5:$J$37,MATCH(P188,'【参考】数式用'!$B$4:$J$4,0)+1,0),"")</f>
        <v/>
      </c>
      <c r="R188" s="703" t="s">
        <v>107</v>
      </c>
      <c r="S188" s="704">
        <v>6.0</v>
      </c>
      <c r="T188" s="190" t="s">
        <v>108</v>
      </c>
      <c r="U188" s="705">
        <v>4.0</v>
      </c>
      <c r="V188" s="190" t="s">
        <v>392</v>
      </c>
      <c r="W188" s="704">
        <v>6.0</v>
      </c>
      <c r="X188" s="190" t="s">
        <v>108</v>
      </c>
      <c r="Y188" s="705">
        <v>5.0</v>
      </c>
      <c r="Z188" s="190" t="s">
        <v>109</v>
      </c>
      <c r="AA188" s="706" t="s">
        <v>120</v>
      </c>
      <c r="AB188" s="707">
        <f t="shared" si="2"/>
        <v>2</v>
      </c>
      <c r="AC188" s="190" t="s">
        <v>393</v>
      </c>
      <c r="AD188" s="708">
        <f>IFERROR(ROUNDDOWN(ROUND(L188*Q188,0),0)*AB188,"")</f>
        <v>0</v>
      </c>
      <c r="AE188" s="709">
        <f>IFERROR(ROUNDDOWN(ROUND(L188*(Q188-O188),0),0)*AB188,"")</f>
        <v>0</v>
      </c>
      <c r="AF188" s="710"/>
      <c r="AG188" s="782"/>
      <c r="AH188" s="712"/>
      <c r="AI188" s="794"/>
      <c r="AJ188" s="714"/>
      <c r="AK188" s="280"/>
      <c r="AL188" s="715"/>
      <c r="AM188" s="716" t="str">
        <f>IF(AO188="","",IF(Q188&lt;O188,"！加算の要件上は問題ありませんが、令和６年３月と比較して４・５月に加算率が下がる計画になっています。",""))</f>
        <v/>
      </c>
      <c r="AN188" s="3"/>
      <c r="AO188" s="717" t="str">
        <f>IF(K188&lt;&gt;"","P列・R列に色付け","")</f>
        <v/>
      </c>
      <c r="AP188" s="718" t="str">
        <f>IFERROR(VLOOKUP(K188,'【参考】数式用'!$AH$2:$AI$34,2,FALSE),"")</f>
        <v/>
      </c>
      <c r="AQ188" s="720" t="str">
        <f>P188&amp;P189&amp;P190</f>
        <v/>
      </c>
      <c r="AR188" s="718" t="str">
        <f>IF(AF190&lt;&gt;0,IF(AG190="○","入力済","未入力"),"")</f>
        <v/>
      </c>
      <c r="AS188" s="719" t="str">
        <f>IF(OR(P188="処遇加算Ⅰ",P188="処遇加算Ⅱ"),IF(OR(AH188="○",AH188="令和６年度中に満たす"),"入力済","未入力"),"")</f>
        <v/>
      </c>
      <c r="AT188" s="720" t="str">
        <f>IF(P188="処遇加算Ⅲ",IF(AI188="○","入力済","未入力"),"")</f>
        <v/>
      </c>
      <c r="AU188" s="718" t="str">
        <f>IF(P188="処遇加算Ⅰ",IF(OR(AJ188="○",AJ188="令和６年度中に満たす"),"入力済","未入力"),"")</f>
        <v/>
      </c>
      <c r="AV188" s="718" t="str">
        <f>IF(OR(P189="特定加算Ⅰ",P189="特定加算Ⅱ"),1,"")</f>
        <v/>
      </c>
      <c r="AW188" s="689" t="str">
        <f>IF(P189="特定加算Ⅰ",IF(AL189="","未入力","入力済"),"")</f>
        <v/>
      </c>
      <c r="AX188" s="689" t="str">
        <f>G188</f>
        <v/>
      </c>
    </row>
    <row r="189" ht="31.5" customHeight="1">
      <c r="A189" s="787"/>
      <c r="B189" s="795"/>
      <c r="C189" s="795"/>
      <c r="D189" s="795"/>
      <c r="E189" s="795"/>
      <c r="F189" s="795"/>
      <c r="G189" s="796"/>
      <c r="H189" s="796"/>
      <c r="I189" s="796"/>
      <c r="J189" s="796"/>
      <c r="K189" s="796"/>
      <c r="L189" s="797"/>
      <c r="M189" s="727" t="s">
        <v>395</v>
      </c>
      <c r="N189" s="728"/>
      <c r="O189" s="729" t="str">
        <f>IFERROR(VLOOKUP(K188,'【参考】数式用'!$A$5:$J$37,MATCH(N189,'【参考】数式用'!$B$4:$J$4,0)+1,0),"")</f>
        <v/>
      </c>
      <c r="P189" s="728"/>
      <c r="Q189" s="729" t="str">
        <f>IFERROR(VLOOKUP(K188,'【参考】数式用'!$A$5:$J$37,MATCH(P189,'【参考】数式用'!$B$4:$J$4,0)+1,0),"")</f>
        <v/>
      </c>
      <c r="R189" s="118" t="s">
        <v>107</v>
      </c>
      <c r="S189" s="730">
        <v>6.0</v>
      </c>
      <c r="T189" s="119" t="s">
        <v>108</v>
      </c>
      <c r="U189" s="731">
        <v>4.0</v>
      </c>
      <c r="V189" s="119" t="s">
        <v>392</v>
      </c>
      <c r="W189" s="730">
        <v>6.0</v>
      </c>
      <c r="X189" s="119" t="s">
        <v>108</v>
      </c>
      <c r="Y189" s="731">
        <v>5.0</v>
      </c>
      <c r="Z189" s="119" t="s">
        <v>109</v>
      </c>
      <c r="AA189" s="732" t="s">
        <v>120</v>
      </c>
      <c r="AB189" s="733">
        <f t="shared" si="2"/>
        <v>2</v>
      </c>
      <c r="AC189" s="119" t="s">
        <v>393</v>
      </c>
      <c r="AD189" s="734">
        <f>IFERROR(ROUNDDOWN(ROUND(L188*Q189,0),0)*AB189,"")</f>
        <v>0</v>
      </c>
      <c r="AE189" s="735">
        <f>IFERROR(ROUNDDOWN(ROUND(L188*(Q189-O189),0),0)*AB189,"")</f>
        <v>0</v>
      </c>
      <c r="AF189" s="736"/>
      <c r="AG189" s="737"/>
      <c r="AH189" s="738"/>
      <c r="AI189" s="739"/>
      <c r="AJ189" s="740"/>
      <c r="AK189" s="741"/>
      <c r="AL189" s="742"/>
      <c r="AM189" s="743" t="str">
        <f>IF(AO188="","",IF(OR(Y188=4,Y189=4,Y190=4),"！加算の要件上は問題ありませんが、算定期間の終わりが令和６年５月になっていません。区分変更の場合は、「基本情報入力シート」で同じ事業所を２行に分けて記入してください。",""))</f>
        <v/>
      </c>
      <c r="AN189" s="744"/>
      <c r="AO189" s="717" t="str">
        <f>IF(K188&lt;&gt;"","P列・R列に色付け","")</f>
        <v/>
      </c>
      <c r="AP189" s="10"/>
      <c r="AQ189" s="10"/>
      <c r="AR189" s="10"/>
      <c r="AS189" s="10"/>
      <c r="AT189" s="10"/>
      <c r="AU189" s="10"/>
      <c r="AV189" s="10"/>
      <c r="AW189" s="10"/>
      <c r="AX189" s="689" t="str">
        <f>G188</f>
        <v/>
      </c>
    </row>
    <row r="190" ht="31.5" customHeight="1">
      <c r="A190" s="788"/>
      <c r="B190" s="806"/>
      <c r="C190" s="806"/>
      <c r="D190" s="806"/>
      <c r="E190" s="806"/>
      <c r="F190" s="806"/>
      <c r="G190" s="807"/>
      <c r="H190" s="807"/>
      <c r="I190" s="807"/>
      <c r="J190" s="807"/>
      <c r="K190" s="807"/>
      <c r="L190" s="808"/>
      <c r="M190" s="751" t="s">
        <v>397</v>
      </c>
      <c r="N190" s="810"/>
      <c r="O190" s="753" t="str">
        <f>IFERROR(VLOOKUP(K188,'【参考】数式用'!$A$5:$J$37,MATCH(N190,'【参考】数式用'!$B$4:$J$4,0)+1,0),"")</f>
        <v/>
      </c>
      <c r="P190" s="752"/>
      <c r="Q190" s="753" t="str">
        <f>IFERROR(VLOOKUP(K188,'【参考】数式用'!$A$5:$J$37,MATCH(P190,'【参考】数式用'!$B$4:$J$4,0)+1,0),"")</f>
        <v/>
      </c>
      <c r="R190" s="754" t="s">
        <v>107</v>
      </c>
      <c r="S190" s="755">
        <v>6.0</v>
      </c>
      <c r="T190" s="756" t="s">
        <v>108</v>
      </c>
      <c r="U190" s="757">
        <v>4.0</v>
      </c>
      <c r="V190" s="756" t="s">
        <v>392</v>
      </c>
      <c r="W190" s="755">
        <v>6.0</v>
      </c>
      <c r="X190" s="756" t="s">
        <v>108</v>
      </c>
      <c r="Y190" s="757">
        <v>5.0</v>
      </c>
      <c r="Z190" s="756" t="s">
        <v>109</v>
      </c>
      <c r="AA190" s="758" t="s">
        <v>120</v>
      </c>
      <c r="AB190" s="759">
        <f t="shared" si="2"/>
        <v>2</v>
      </c>
      <c r="AC190" s="756" t="s">
        <v>393</v>
      </c>
      <c r="AD190" s="760">
        <f>IFERROR(ROUNDDOWN(ROUND(L188*Q190,0),0)*AB190,"")</f>
        <v>0</v>
      </c>
      <c r="AE190" s="761">
        <f>IFERROR(ROUNDDOWN(ROUND(L188*(Q190-O190),0),0)*AB190,"")</f>
        <v>0</v>
      </c>
      <c r="AF190" s="762">
        <f>IF(AND(N190="ベア加算なし",P190="ベア加算"),AD190,0)</f>
        <v>0</v>
      </c>
      <c r="AG190" s="763"/>
      <c r="AH190" s="764"/>
      <c r="AI190" s="765"/>
      <c r="AJ190" s="766"/>
      <c r="AK190" s="767"/>
      <c r="AL190" s="768"/>
      <c r="AM190" s="769" t="str">
        <f>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N190" s="3"/>
      <c r="AO190" s="770" t="str">
        <f>IF(K188&lt;&gt;"","P列・R列に色付け","")</f>
        <v/>
      </c>
      <c r="AP190" s="771"/>
      <c r="AQ190" s="771"/>
      <c r="AR190" s="10"/>
      <c r="AS190" s="10"/>
      <c r="AT190" s="10"/>
      <c r="AU190" s="10"/>
      <c r="AV190" s="10"/>
      <c r="AW190" s="772"/>
      <c r="AX190" s="689" t="str">
        <f>G188</f>
        <v/>
      </c>
    </row>
    <row r="191" ht="31.5" customHeight="1">
      <c r="A191" s="773">
        <v>60.0</v>
      </c>
      <c r="B191" s="803" t="str">
        <f>IF('基本情報入力シート'!C113="","",'基本情報入力シート'!C113)</f>
        <v/>
      </c>
      <c r="C191" s="803"/>
      <c r="D191" s="803"/>
      <c r="E191" s="803"/>
      <c r="F191" s="803"/>
      <c r="G191" s="804" t="str">
        <f>IF('基本情報入力シート'!M113="","",'基本情報入力シート'!M113)</f>
        <v/>
      </c>
      <c r="H191" s="804" t="str">
        <f>IF('基本情報入力シート'!R113="","",'基本情報入力シート'!R113)</f>
        <v/>
      </c>
      <c r="I191" s="804" t="str">
        <f>IF('基本情報入力シート'!W113="","",'基本情報入力シート'!W113)</f>
        <v/>
      </c>
      <c r="J191" s="804" t="str">
        <f>IF('基本情報入力シート'!X113="","",'基本情報入力シート'!X113)</f>
        <v/>
      </c>
      <c r="K191" s="804" t="str">
        <f>IF('基本情報入力シート'!Y113="","",'基本情報入力シート'!Y113)</f>
        <v/>
      </c>
      <c r="L191" s="805" t="str">
        <f>IF('基本情報入力シート'!AB113="","",'基本情報入力シート'!AB113)</f>
        <v/>
      </c>
      <c r="M191" s="700" t="s">
        <v>390</v>
      </c>
      <c r="N191" s="701"/>
      <c r="O191" s="702" t="str">
        <f>IFERROR(VLOOKUP(K191,'【参考】数式用'!$A$5:$J$37,MATCH(N191,'【参考】数式用'!$B$4:$J$4,0)+1,0),"")</f>
        <v/>
      </c>
      <c r="P191" s="701"/>
      <c r="Q191" s="702" t="str">
        <f>IFERROR(VLOOKUP(K191,'【参考】数式用'!$A$5:$J$37,MATCH(P191,'【参考】数式用'!$B$4:$J$4,0)+1,0),"")</f>
        <v/>
      </c>
      <c r="R191" s="703" t="s">
        <v>107</v>
      </c>
      <c r="S191" s="704">
        <v>6.0</v>
      </c>
      <c r="T191" s="190" t="s">
        <v>108</v>
      </c>
      <c r="U191" s="705">
        <v>4.0</v>
      </c>
      <c r="V191" s="190" t="s">
        <v>392</v>
      </c>
      <c r="W191" s="704">
        <v>6.0</v>
      </c>
      <c r="X191" s="190" t="s">
        <v>108</v>
      </c>
      <c r="Y191" s="705">
        <v>5.0</v>
      </c>
      <c r="Z191" s="190" t="s">
        <v>109</v>
      </c>
      <c r="AA191" s="706" t="s">
        <v>120</v>
      </c>
      <c r="AB191" s="707">
        <f t="shared" si="2"/>
        <v>2</v>
      </c>
      <c r="AC191" s="190" t="s">
        <v>393</v>
      </c>
      <c r="AD191" s="708">
        <f>IFERROR(ROUNDDOWN(ROUND(L191*Q191,0),0)*AB191,"")</f>
        <v>0</v>
      </c>
      <c r="AE191" s="709">
        <f>IFERROR(ROUNDDOWN(ROUND(L191*(Q191-O191),0),0)*AB191,"")</f>
        <v>0</v>
      </c>
      <c r="AF191" s="710"/>
      <c r="AG191" s="782"/>
      <c r="AH191" s="712"/>
      <c r="AI191" s="794"/>
      <c r="AJ191" s="714"/>
      <c r="AK191" s="280"/>
      <c r="AL191" s="715"/>
      <c r="AM191" s="716" t="str">
        <f>IF(AO191="","",IF(Q191&lt;O191,"！加算の要件上は問題ありませんが、令和６年３月と比較して４・５月に加算率が下がる計画になっています。",""))</f>
        <v/>
      </c>
      <c r="AN191" s="3"/>
      <c r="AO191" s="717" t="str">
        <f>IF(K191&lt;&gt;"","P列・R列に色付け","")</f>
        <v/>
      </c>
      <c r="AP191" s="718" t="str">
        <f>IFERROR(VLOOKUP(K191,'【参考】数式用'!$AH$2:$AI$34,2,FALSE),"")</f>
        <v/>
      </c>
      <c r="AQ191" s="720" t="str">
        <f>P191&amp;P192&amp;P193</f>
        <v/>
      </c>
      <c r="AR191" s="718" t="str">
        <f>IF(AF193&lt;&gt;0,IF(AG193="○","入力済","未入力"),"")</f>
        <v/>
      </c>
      <c r="AS191" s="719" t="str">
        <f>IF(OR(P191="処遇加算Ⅰ",P191="処遇加算Ⅱ"),IF(OR(AH191="○",AH191="令和６年度中に満たす"),"入力済","未入力"),"")</f>
        <v/>
      </c>
      <c r="AT191" s="720" t="str">
        <f>IF(P191="処遇加算Ⅲ",IF(AI191="○","入力済","未入力"),"")</f>
        <v/>
      </c>
      <c r="AU191" s="718" t="str">
        <f>IF(P191="処遇加算Ⅰ",IF(OR(AJ191="○",AJ191="令和６年度中に満たす"),"入力済","未入力"),"")</f>
        <v/>
      </c>
      <c r="AV191" s="718" t="str">
        <f>IF(OR(P192="特定加算Ⅰ",P192="特定加算Ⅱ"),1,"")</f>
        <v/>
      </c>
      <c r="AW191" s="689" t="str">
        <f>IF(P192="特定加算Ⅰ",IF(AL192="","未入力","入力済"),"")</f>
        <v/>
      </c>
      <c r="AX191" s="689" t="str">
        <f>G191</f>
        <v/>
      </c>
    </row>
    <row r="192" ht="31.5" customHeight="1">
      <c r="A192" s="787"/>
      <c r="B192" s="795"/>
      <c r="C192" s="795"/>
      <c r="D192" s="795"/>
      <c r="E192" s="795"/>
      <c r="F192" s="795"/>
      <c r="G192" s="796"/>
      <c r="H192" s="796"/>
      <c r="I192" s="796"/>
      <c r="J192" s="796"/>
      <c r="K192" s="796"/>
      <c r="L192" s="797"/>
      <c r="M192" s="727" t="s">
        <v>395</v>
      </c>
      <c r="N192" s="728"/>
      <c r="O192" s="729" t="str">
        <f>IFERROR(VLOOKUP(K191,'【参考】数式用'!$A$5:$J$37,MATCH(N192,'【参考】数式用'!$B$4:$J$4,0)+1,0),"")</f>
        <v/>
      </c>
      <c r="P192" s="728"/>
      <c r="Q192" s="729" t="str">
        <f>IFERROR(VLOOKUP(K191,'【参考】数式用'!$A$5:$J$37,MATCH(P192,'【参考】数式用'!$B$4:$J$4,0)+1,0),"")</f>
        <v/>
      </c>
      <c r="R192" s="118" t="s">
        <v>107</v>
      </c>
      <c r="S192" s="730">
        <v>6.0</v>
      </c>
      <c r="T192" s="119" t="s">
        <v>108</v>
      </c>
      <c r="U192" s="731">
        <v>4.0</v>
      </c>
      <c r="V192" s="119" t="s">
        <v>392</v>
      </c>
      <c r="W192" s="730">
        <v>6.0</v>
      </c>
      <c r="X192" s="119" t="s">
        <v>108</v>
      </c>
      <c r="Y192" s="731">
        <v>5.0</v>
      </c>
      <c r="Z192" s="119" t="s">
        <v>109</v>
      </c>
      <c r="AA192" s="732" t="s">
        <v>120</v>
      </c>
      <c r="AB192" s="733">
        <f t="shared" si="2"/>
        <v>2</v>
      </c>
      <c r="AC192" s="119" t="s">
        <v>393</v>
      </c>
      <c r="AD192" s="734">
        <f>IFERROR(ROUNDDOWN(ROUND(L191*Q192,0),0)*AB192,"")</f>
        <v>0</v>
      </c>
      <c r="AE192" s="735">
        <f>IFERROR(ROUNDDOWN(ROUND(L191*(Q192-O192),0),0)*AB192,"")</f>
        <v>0</v>
      </c>
      <c r="AF192" s="736"/>
      <c r="AG192" s="737"/>
      <c r="AH192" s="738"/>
      <c r="AI192" s="739"/>
      <c r="AJ192" s="740"/>
      <c r="AK192" s="741"/>
      <c r="AL192" s="742"/>
      <c r="AM192" s="743" t="str">
        <f>IF(AO191="","",IF(OR(Y191=4,Y192=4,Y193=4),"！加算の要件上は問題ありませんが、算定期間の終わりが令和６年５月になっていません。区分変更の場合は、「基本情報入力シート」で同じ事業所を２行に分けて記入してください。",""))</f>
        <v/>
      </c>
      <c r="AN192" s="744"/>
      <c r="AO192" s="717" t="str">
        <f>IF(K191&lt;&gt;"","P列・R列に色付け","")</f>
        <v/>
      </c>
      <c r="AP192" s="10"/>
      <c r="AQ192" s="10"/>
      <c r="AR192" s="10"/>
      <c r="AS192" s="10"/>
      <c r="AT192" s="10"/>
      <c r="AU192" s="10"/>
      <c r="AV192" s="10"/>
      <c r="AW192" s="10"/>
      <c r="AX192" s="689" t="str">
        <f>G191</f>
        <v/>
      </c>
    </row>
    <row r="193" ht="31.5" customHeight="1">
      <c r="A193" s="788"/>
      <c r="B193" s="806"/>
      <c r="C193" s="806"/>
      <c r="D193" s="806"/>
      <c r="E193" s="806"/>
      <c r="F193" s="806"/>
      <c r="G193" s="807"/>
      <c r="H193" s="807"/>
      <c r="I193" s="807"/>
      <c r="J193" s="807"/>
      <c r="K193" s="807"/>
      <c r="L193" s="808"/>
      <c r="M193" s="751" t="s">
        <v>397</v>
      </c>
      <c r="N193" s="810"/>
      <c r="O193" s="753" t="str">
        <f>IFERROR(VLOOKUP(K191,'【参考】数式用'!$A$5:$J$37,MATCH(N193,'【参考】数式用'!$B$4:$J$4,0)+1,0),"")</f>
        <v/>
      </c>
      <c r="P193" s="752"/>
      <c r="Q193" s="753" t="str">
        <f>IFERROR(VLOOKUP(K191,'【参考】数式用'!$A$5:$J$37,MATCH(P193,'【参考】数式用'!$B$4:$J$4,0)+1,0),"")</f>
        <v/>
      </c>
      <c r="R193" s="754" t="s">
        <v>107</v>
      </c>
      <c r="S193" s="755">
        <v>6.0</v>
      </c>
      <c r="T193" s="756" t="s">
        <v>108</v>
      </c>
      <c r="U193" s="757">
        <v>4.0</v>
      </c>
      <c r="V193" s="756" t="s">
        <v>392</v>
      </c>
      <c r="W193" s="755">
        <v>6.0</v>
      </c>
      <c r="X193" s="756" t="s">
        <v>108</v>
      </c>
      <c r="Y193" s="757">
        <v>5.0</v>
      </c>
      <c r="Z193" s="756" t="s">
        <v>109</v>
      </c>
      <c r="AA193" s="758" t="s">
        <v>120</v>
      </c>
      <c r="AB193" s="759">
        <f t="shared" si="2"/>
        <v>2</v>
      </c>
      <c r="AC193" s="756" t="s">
        <v>393</v>
      </c>
      <c r="AD193" s="760">
        <f>IFERROR(ROUNDDOWN(ROUND(L191*Q193,0),0)*AB193,"")</f>
        <v>0</v>
      </c>
      <c r="AE193" s="761">
        <f>IFERROR(ROUNDDOWN(ROUND(L191*(Q193-O193),0),0)*AB193,"")</f>
        <v>0</v>
      </c>
      <c r="AF193" s="762">
        <f>IF(AND(N193="ベア加算なし",P193="ベア加算"),AD193,0)</f>
        <v>0</v>
      </c>
      <c r="AG193" s="763"/>
      <c r="AH193" s="764"/>
      <c r="AI193" s="765"/>
      <c r="AJ193" s="766"/>
      <c r="AK193" s="767"/>
      <c r="AL193" s="768"/>
      <c r="AM193" s="769" t="str">
        <f>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N193" s="3"/>
      <c r="AO193" s="770" t="str">
        <f>IF(K191&lt;&gt;"","P列・R列に色付け","")</f>
        <v/>
      </c>
      <c r="AP193" s="771"/>
      <c r="AQ193" s="771"/>
      <c r="AR193" s="10"/>
      <c r="AS193" s="10"/>
      <c r="AT193" s="10"/>
      <c r="AU193" s="10"/>
      <c r="AV193" s="10"/>
      <c r="AW193" s="772"/>
      <c r="AX193" s="689" t="str">
        <f>G191</f>
        <v/>
      </c>
    </row>
    <row r="194" ht="31.5" customHeight="1">
      <c r="A194" s="773">
        <v>61.0</v>
      </c>
      <c r="B194" s="803" t="str">
        <f>IF('基本情報入力シート'!C114="","",'基本情報入力シート'!C114)</f>
        <v/>
      </c>
      <c r="C194" s="803"/>
      <c r="D194" s="803"/>
      <c r="E194" s="803"/>
      <c r="F194" s="803"/>
      <c r="G194" s="804" t="str">
        <f>IF('基本情報入力シート'!M114="","",'基本情報入力シート'!M114)</f>
        <v/>
      </c>
      <c r="H194" s="804" t="str">
        <f>IF('基本情報入力シート'!R114="","",'基本情報入力シート'!R114)</f>
        <v/>
      </c>
      <c r="I194" s="804" t="str">
        <f>IF('基本情報入力シート'!W114="","",'基本情報入力シート'!W114)</f>
        <v/>
      </c>
      <c r="J194" s="804" t="str">
        <f>IF('基本情報入力シート'!X114="","",'基本情報入力シート'!X114)</f>
        <v/>
      </c>
      <c r="K194" s="804" t="str">
        <f>IF('基本情報入力シート'!Y114="","",'基本情報入力シート'!Y114)</f>
        <v/>
      </c>
      <c r="L194" s="805" t="str">
        <f>IF('基本情報入力シート'!AB114="","",'基本情報入力シート'!AB114)</f>
        <v/>
      </c>
      <c r="M194" s="700" t="s">
        <v>390</v>
      </c>
      <c r="N194" s="701"/>
      <c r="O194" s="702" t="str">
        <f>IFERROR(VLOOKUP(K194,'【参考】数式用'!$A$5:$J$37,MATCH(N194,'【参考】数式用'!$B$4:$J$4,0)+1,0),"")</f>
        <v/>
      </c>
      <c r="P194" s="701"/>
      <c r="Q194" s="702" t="str">
        <f>IFERROR(VLOOKUP(K194,'【参考】数式用'!$A$5:$J$37,MATCH(P194,'【参考】数式用'!$B$4:$J$4,0)+1,0),"")</f>
        <v/>
      </c>
      <c r="R194" s="703" t="s">
        <v>107</v>
      </c>
      <c r="S194" s="704">
        <v>6.0</v>
      </c>
      <c r="T194" s="190" t="s">
        <v>108</v>
      </c>
      <c r="U194" s="705">
        <v>4.0</v>
      </c>
      <c r="V194" s="190" t="s">
        <v>392</v>
      </c>
      <c r="W194" s="704">
        <v>6.0</v>
      </c>
      <c r="X194" s="190" t="s">
        <v>108</v>
      </c>
      <c r="Y194" s="705">
        <v>5.0</v>
      </c>
      <c r="Z194" s="190" t="s">
        <v>109</v>
      </c>
      <c r="AA194" s="706" t="s">
        <v>120</v>
      </c>
      <c r="AB194" s="707">
        <f t="shared" si="2"/>
        <v>2</v>
      </c>
      <c r="AC194" s="190" t="s">
        <v>393</v>
      </c>
      <c r="AD194" s="708">
        <f>IFERROR(ROUNDDOWN(ROUND(L194*Q194,0),0)*AB194,"")</f>
        <v>0</v>
      </c>
      <c r="AE194" s="709">
        <f>IFERROR(ROUNDDOWN(ROUND(L194*(Q194-O194),0),0)*AB194,"")</f>
        <v>0</v>
      </c>
      <c r="AF194" s="710"/>
      <c r="AG194" s="782"/>
      <c r="AH194" s="712"/>
      <c r="AI194" s="794"/>
      <c r="AJ194" s="714"/>
      <c r="AK194" s="280"/>
      <c r="AL194" s="715"/>
      <c r="AM194" s="716" t="str">
        <f>IF(AO194="","",IF(Q194&lt;O194,"！加算の要件上は問題ありませんが、令和６年３月と比較して４・５月に加算率が下がる計画になっています。",""))</f>
        <v/>
      </c>
      <c r="AN194" s="3"/>
      <c r="AO194" s="717" t="str">
        <f>IF(K194&lt;&gt;"","P列・R列に色付け","")</f>
        <v/>
      </c>
      <c r="AP194" s="718" t="str">
        <f>IFERROR(VLOOKUP(K194,'【参考】数式用'!$AH$2:$AI$34,2,FALSE),"")</f>
        <v/>
      </c>
      <c r="AQ194" s="720" t="str">
        <f>P194&amp;P195&amp;P196</f>
        <v/>
      </c>
      <c r="AR194" s="718" t="str">
        <f>IF(AF196&lt;&gt;0,IF(AG196="○","入力済","未入力"),"")</f>
        <v/>
      </c>
      <c r="AS194" s="719" t="str">
        <f>IF(OR(P194="処遇加算Ⅰ",P194="処遇加算Ⅱ"),IF(OR(AH194="○",AH194="令和６年度中に満たす"),"入力済","未入力"),"")</f>
        <v/>
      </c>
      <c r="AT194" s="720" t="str">
        <f>IF(P194="処遇加算Ⅲ",IF(AI194="○","入力済","未入力"),"")</f>
        <v/>
      </c>
      <c r="AU194" s="718" t="str">
        <f>IF(P194="処遇加算Ⅰ",IF(OR(AJ194="○",AJ194="令和６年度中に満たす"),"入力済","未入力"),"")</f>
        <v/>
      </c>
      <c r="AV194" s="718" t="str">
        <f>IF(OR(P195="特定加算Ⅰ",P195="特定加算Ⅱ"),1,"")</f>
        <v/>
      </c>
      <c r="AW194" s="689" t="str">
        <f>IF(P195="特定加算Ⅰ",IF(AL195="","未入力","入力済"),"")</f>
        <v/>
      </c>
      <c r="AX194" s="689" t="str">
        <f>G194</f>
        <v/>
      </c>
    </row>
    <row r="195" ht="31.5" customHeight="1">
      <c r="A195" s="787"/>
      <c r="B195" s="795"/>
      <c r="C195" s="795"/>
      <c r="D195" s="795"/>
      <c r="E195" s="795"/>
      <c r="F195" s="795"/>
      <c r="G195" s="796"/>
      <c r="H195" s="796"/>
      <c r="I195" s="796"/>
      <c r="J195" s="796"/>
      <c r="K195" s="796"/>
      <c r="L195" s="797"/>
      <c r="M195" s="727" t="s">
        <v>395</v>
      </c>
      <c r="N195" s="728"/>
      <c r="O195" s="729" t="str">
        <f>IFERROR(VLOOKUP(K194,'【参考】数式用'!$A$5:$J$37,MATCH(N195,'【参考】数式用'!$B$4:$J$4,0)+1,0),"")</f>
        <v/>
      </c>
      <c r="P195" s="728"/>
      <c r="Q195" s="729" t="str">
        <f>IFERROR(VLOOKUP(K194,'【参考】数式用'!$A$5:$J$37,MATCH(P195,'【参考】数式用'!$B$4:$J$4,0)+1,0),"")</f>
        <v/>
      </c>
      <c r="R195" s="118" t="s">
        <v>107</v>
      </c>
      <c r="S195" s="730">
        <v>6.0</v>
      </c>
      <c r="T195" s="119" t="s">
        <v>108</v>
      </c>
      <c r="U195" s="731">
        <v>4.0</v>
      </c>
      <c r="V195" s="119" t="s">
        <v>392</v>
      </c>
      <c r="W195" s="730">
        <v>6.0</v>
      </c>
      <c r="X195" s="119" t="s">
        <v>108</v>
      </c>
      <c r="Y195" s="731">
        <v>5.0</v>
      </c>
      <c r="Z195" s="119" t="s">
        <v>109</v>
      </c>
      <c r="AA195" s="732" t="s">
        <v>120</v>
      </c>
      <c r="AB195" s="733">
        <f t="shared" si="2"/>
        <v>2</v>
      </c>
      <c r="AC195" s="119" t="s">
        <v>393</v>
      </c>
      <c r="AD195" s="734">
        <f>IFERROR(ROUNDDOWN(ROUND(L194*Q195,0),0)*AB195,"")</f>
        <v>0</v>
      </c>
      <c r="AE195" s="735">
        <f>IFERROR(ROUNDDOWN(ROUND(L194*(Q195-O195),0),0)*AB195,"")</f>
        <v>0</v>
      </c>
      <c r="AF195" s="736"/>
      <c r="AG195" s="737"/>
      <c r="AH195" s="738"/>
      <c r="AI195" s="739"/>
      <c r="AJ195" s="740"/>
      <c r="AK195" s="741"/>
      <c r="AL195" s="742"/>
      <c r="AM195" s="743" t="str">
        <f>IF(AO194="","",IF(OR(Y194=4,Y195=4,Y196=4),"！加算の要件上は問題ありませんが、算定期間の終わりが令和６年５月になっていません。区分変更の場合は、「基本情報入力シート」で同じ事業所を２行に分けて記入してください。",""))</f>
        <v/>
      </c>
      <c r="AN195" s="744"/>
      <c r="AO195" s="717" t="str">
        <f>IF(K194&lt;&gt;"","P列・R列に色付け","")</f>
        <v/>
      </c>
      <c r="AP195" s="10"/>
      <c r="AQ195" s="10"/>
      <c r="AR195" s="10"/>
      <c r="AS195" s="10"/>
      <c r="AT195" s="10"/>
      <c r="AU195" s="10"/>
      <c r="AV195" s="10"/>
      <c r="AW195" s="10"/>
      <c r="AX195" s="689" t="str">
        <f>G194</f>
        <v/>
      </c>
    </row>
    <row r="196" ht="31.5" customHeight="1">
      <c r="A196" s="788"/>
      <c r="B196" s="806"/>
      <c r="C196" s="806"/>
      <c r="D196" s="806"/>
      <c r="E196" s="806"/>
      <c r="F196" s="806"/>
      <c r="G196" s="807"/>
      <c r="H196" s="807"/>
      <c r="I196" s="807"/>
      <c r="J196" s="807"/>
      <c r="K196" s="807"/>
      <c r="L196" s="808"/>
      <c r="M196" s="751" t="s">
        <v>397</v>
      </c>
      <c r="N196" s="810"/>
      <c r="O196" s="753" t="str">
        <f>IFERROR(VLOOKUP(K194,'【参考】数式用'!$A$5:$J$37,MATCH(N196,'【参考】数式用'!$B$4:$J$4,0)+1,0),"")</f>
        <v/>
      </c>
      <c r="P196" s="752"/>
      <c r="Q196" s="753" t="str">
        <f>IFERROR(VLOOKUP(K194,'【参考】数式用'!$A$5:$J$37,MATCH(P196,'【参考】数式用'!$B$4:$J$4,0)+1,0),"")</f>
        <v/>
      </c>
      <c r="R196" s="754" t="s">
        <v>107</v>
      </c>
      <c r="S196" s="755">
        <v>6.0</v>
      </c>
      <c r="T196" s="756" t="s">
        <v>108</v>
      </c>
      <c r="U196" s="757">
        <v>4.0</v>
      </c>
      <c r="V196" s="756" t="s">
        <v>392</v>
      </c>
      <c r="W196" s="755">
        <v>6.0</v>
      </c>
      <c r="X196" s="756" t="s">
        <v>108</v>
      </c>
      <c r="Y196" s="757">
        <v>5.0</v>
      </c>
      <c r="Z196" s="756" t="s">
        <v>109</v>
      </c>
      <c r="AA196" s="758" t="s">
        <v>120</v>
      </c>
      <c r="AB196" s="759">
        <f t="shared" si="2"/>
        <v>2</v>
      </c>
      <c r="AC196" s="756" t="s">
        <v>393</v>
      </c>
      <c r="AD196" s="760">
        <f>IFERROR(ROUNDDOWN(ROUND(L194*Q196,0),0)*AB196,"")</f>
        <v>0</v>
      </c>
      <c r="AE196" s="761">
        <f>IFERROR(ROUNDDOWN(ROUND(L194*(Q196-O196),0),0)*AB196,"")</f>
        <v>0</v>
      </c>
      <c r="AF196" s="762">
        <f>IF(AND(N196="ベア加算なし",P196="ベア加算"),AD196,0)</f>
        <v>0</v>
      </c>
      <c r="AG196" s="763"/>
      <c r="AH196" s="764"/>
      <c r="AI196" s="765"/>
      <c r="AJ196" s="766"/>
      <c r="AK196" s="767"/>
      <c r="AL196" s="768"/>
      <c r="AM196" s="769" t="str">
        <f>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N196" s="3"/>
      <c r="AO196" s="770" t="str">
        <f>IF(K194&lt;&gt;"","P列・R列に色付け","")</f>
        <v/>
      </c>
      <c r="AP196" s="771"/>
      <c r="AQ196" s="771"/>
      <c r="AR196" s="10"/>
      <c r="AS196" s="10"/>
      <c r="AT196" s="10"/>
      <c r="AU196" s="10"/>
      <c r="AV196" s="10"/>
      <c r="AW196" s="772"/>
      <c r="AX196" s="689" t="str">
        <f>G194</f>
        <v/>
      </c>
    </row>
    <row r="197" ht="31.5" customHeight="1">
      <c r="A197" s="773">
        <v>62.0</v>
      </c>
      <c r="B197" s="803" t="str">
        <f>IF('基本情報入力シート'!C115="","",'基本情報入力シート'!C115)</f>
        <v/>
      </c>
      <c r="C197" s="803"/>
      <c r="D197" s="803"/>
      <c r="E197" s="803"/>
      <c r="F197" s="803"/>
      <c r="G197" s="804" t="str">
        <f>IF('基本情報入力シート'!M115="","",'基本情報入力シート'!M115)</f>
        <v/>
      </c>
      <c r="H197" s="804" t="str">
        <f>IF('基本情報入力シート'!R115="","",'基本情報入力シート'!R115)</f>
        <v/>
      </c>
      <c r="I197" s="804" t="str">
        <f>IF('基本情報入力シート'!W115="","",'基本情報入力シート'!W115)</f>
        <v/>
      </c>
      <c r="J197" s="804" t="str">
        <f>IF('基本情報入力シート'!X115="","",'基本情報入力シート'!X115)</f>
        <v/>
      </c>
      <c r="K197" s="804" t="str">
        <f>IF('基本情報入力シート'!Y115="","",'基本情報入力シート'!Y115)</f>
        <v/>
      </c>
      <c r="L197" s="805" t="str">
        <f>IF('基本情報入力シート'!AB115="","",'基本情報入力シート'!AB115)</f>
        <v/>
      </c>
      <c r="M197" s="700" t="s">
        <v>390</v>
      </c>
      <c r="N197" s="701"/>
      <c r="O197" s="702" t="str">
        <f>IFERROR(VLOOKUP(K197,'【参考】数式用'!$A$5:$J$37,MATCH(N197,'【参考】数式用'!$B$4:$J$4,0)+1,0),"")</f>
        <v/>
      </c>
      <c r="P197" s="701"/>
      <c r="Q197" s="702" t="str">
        <f>IFERROR(VLOOKUP(K197,'【参考】数式用'!$A$5:$J$37,MATCH(P197,'【参考】数式用'!$B$4:$J$4,0)+1,0),"")</f>
        <v/>
      </c>
      <c r="R197" s="703" t="s">
        <v>107</v>
      </c>
      <c r="S197" s="704">
        <v>6.0</v>
      </c>
      <c r="T197" s="190" t="s">
        <v>108</v>
      </c>
      <c r="U197" s="705">
        <v>4.0</v>
      </c>
      <c r="V197" s="190" t="s">
        <v>392</v>
      </c>
      <c r="W197" s="704">
        <v>6.0</v>
      </c>
      <c r="X197" s="190" t="s">
        <v>108</v>
      </c>
      <c r="Y197" s="705">
        <v>5.0</v>
      </c>
      <c r="Z197" s="190" t="s">
        <v>109</v>
      </c>
      <c r="AA197" s="706" t="s">
        <v>120</v>
      </c>
      <c r="AB197" s="707">
        <f t="shared" si="2"/>
        <v>2</v>
      </c>
      <c r="AC197" s="190" t="s">
        <v>393</v>
      </c>
      <c r="AD197" s="708">
        <f>IFERROR(ROUNDDOWN(ROUND(L197*Q197,0),0)*AB197,"")</f>
        <v>0</v>
      </c>
      <c r="AE197" s="709">
        <f>IFERROR(ROUNDDOWN(ROUND(L197*(Q197-O197),0),0)*AB197,"")</f>
        <v>0</v>
      </c>
      <c r="AF197" s="710"/>
      <c r="AG197" s="782"/>
      <c r="AH197" s="712"/>
      <c r="AI197" s="794"/>
      <c r="AJ197" s="714"/>
      <c r="AK197" s="280"/>
      <c r="AL197" s="715"/>
      <c r="AM197" s="716" t="str">
        <f>IF(AO197="","",IF(Q197&lt;O197,"！加算の要件上は問題ありませんが、令和６年３月と比較して４・５月に加算率が下がる計画になっています。",""))</f>
        <v/>
      </c>
      <c r="AN197" s="3"/>
      <c r="AO197" s="717" t="str">
        <f>IF(K197&lt;&gt;"","P列・R列に色付け","")</f>
        <v/>
      </c>
      <c r="AP197" s="718" t="str">
        <f>IFERROR(VLOOKUP(K197,'【参考】数式用'!$AH$2:$AI$34,2,FALSE),"")</f>
        <v/>
      </c>
      <c r="AQ197" s="720" t="str">
        <f>P197&amp;P198&amp;P199</f>
        <v/>
      </c>
      <c r="AR197" s="718" t="str">
        <f>IF(AF199&lt;&gt;0,IF(AG199="○","入力済","未入力"),"")</f>
        <v/>
      </c>
      <c r="AS197" s="719" t="str">
        <f>IF(OR(P197="処遇加算Ⅰ",P197="処遇加算Ⅱ"),IF(OR(AH197="○",AH197="令和６年度中に満たす"),"入力済","未入力"),"")</f>
        <v/>
      </c>
      <c r="AT197" s="720" t="str">
        <f>IF(P197="処遇加算Ⅲ",IF(AI197="○","入力済","未入力"),"")</f>
        <v/>
      </c>
      <c r="AU197" s="718" t="str">
        <f>IF(P197="処遇加算Ⅰ",IF(OR(AJ197="○",AJ197="令和６年度中に満たす"),"入力済","未入力"),"")</f>
        <v/>
      </c>
      <c r="AV197" s="718" t="str">
        <f>IF(OR(P198="特定加算Ⅰ",P198="特定加算Ⅱ"),1,"")</f>
        <v/>
      </c>
      <c r="AW197" s="689" t="str">
        <f>IF(P198="特定加算Ⅰ",IF(AL198="","未入力","入力済"),"")</f>
        <v/>
      </c>
      <c r="AX197" s="689" t="str">
        <f>G197</f>
        <v/>
      </c>
    </row>
    <row r="198" ht="31.5" customHeight="1">
      <c r="A198" s="787"/>
      <c r="B198" s="795"/>
      <c r="C198" s="795"/>
      <c r="D198" s="795"/>
      <c r="E198" s="795"/>
      <c r="F198" s="795"/>
      <c r="G198" s="796"/>
      <c r="H198" s="796"/>
      <c r="I198" s="796"/>
      <c r="J198" s="796"/>
      <c r="K198" s="796"/>
      <c r="L198" s="797"/>
      <c r="M198" s="727" t="s">
        <v>395</v>
      </c>
      <c r="N198" s="728"/>
      <c r="O198" s="729" t="str">
        <f>IFERROR(VLOOKUP(K197,'【参考】数式用'!$A$5:$J$37,MATCH(N198,'【参考】数式用'!$B$4:$J$4,0)+1,0),"")</f>
        <v/>
      </c>
      <c r="P198" s="728"/>
      <c r="Q198" s="729" t="str">
        <f>IFERROR(VLOOKUP(K197,'【参考】数式用'!$A$5:$J$37,MATCH(P198,'【参考】数式用'!$B$4:$J$4,0)+1,0),"")</f>
        <v/>
      </c>
      <c r="R198" s="118" t="s">
        <v>107</v>
      </c>
      <c r="S198" s="730">
        <v>6.0</v>
      </c>
      <c r="T198" s="119" t="s">
        <v>108</v>
      </c>
      <c r="U198" s="731">
        <v>4.0</v>
      </c>
      <c r="V198" s="119" t="s">
        <v>392</v>
      </c>
      <c r="W198" s="730">
        <v>6.0</v>
      </c>
      <c r="X198" s="119" t="s">
        <v>108</v>
      </c>
      <c r="Y198" s="731">
        <v>5.0</v>
      </c>
      <c r="Z198" s="119" t="s">
        <v>109</v>
      </c>
      <c r="AA198" s="732" t="s">
        <v>120</v>
      </c>
      <c r="AB198" s="733">
        <f t="shared" si="2"/>
        <v>2</v>
      </c>
      <c r="AC198" s="119" t="s">
        <v>393</v>
      </c>
      <c r="AD198" s="734">
        <f>IFERROR(ROUNDDOWN(ROUND(L197*Q198,0),0)*AB198,"")</f>
        <v>0</v>
      </c>
      <c r="AE198" s="735">
        <f>IFERROR(ROUNDDOWN(ROUND(L197*(Q198-O198),0),0)*AB198,"")</f>
        <v>0</v>
      </c>
      <c r="AF198" s="736"/>
      <c r="AG198" s="737"/>
      <c r="AH198" s="738"/>
      <c r="AI198" s="739"/>
      <c r="AJ198" s="740"/>
      <c r="AK198" s="741"/>
      <c r="AL198" s="742"/>
      <c r="AM198" s="743" t="str">
        <f>IF(AO197="","",IF(OR(Y197=4,Y198=4,Y199=4),"！加算の要件上は問題ありませんが、算定期間の終わりが令和６年５月になっていません。区分変更の場合は、「基本情報入力シート」で同じ事業所を２行に分けて記入してください。",""))</f>
        <v/>
      </c>
      <c r="AN198" s="744"/>
      <c r="AO198" s="717" t="str">
        <f>IF(K197&lt;&gt;"","P列・R列に色付け","")</f>
        <v/>
      </c>
      <c r="AP198" s="10"/>
      <c r="AQ198" s="10"/>
      <c r="AR198" s="10"/>
      <c r="AS198" s="10"/>
      <c r="AT198" s="10"/>
      <c r="AU198" s="10"/>
      <c r="AV198" s="10"/>
      <c r="AW198" s="10"/>
      <c r="AX198" s="689" t="str">
        <f>G197</f>
        <v/>
      </c>
    </row>
    <row r="199" ht="31.5" customHeight="1">
      <c r="A199" s="788"/>
      <c r="B199" s="806"/>
      <c r="C199" s="806"/>
      <c r="D199" s="806"/>
      <c r="E199" s="806"/>
      <c r="F199" s="806"/>
      <c r="G199" s="807"/>
      <c r="H199" s="807"/>
      <c r="I199" s="807"/>
      <c r="J199" s="807"/>
      <c r="K199" s="807"/>
      <c r="L199" s="808"/>
      <c r="M199" s="751" t="s">
        <v>397</v>
      </c>
      <c r="N199" s="810"/>
      <c r="O199" s="753" t="str">
        <f>IFERROR(VLOOKUP(K197,'【参考】数式用'!$A$5:$J$37,MATCH(N199,'【参考】数式用'!$B$4:$J$4,0)+1,0),"")</f>
        <v/>
      </c>
      <c r="P199" s="752"/>
      <c r="Q199" s="753" t="str">
        <f>IFERROR(VLOOKUP(K197,'【参考】数式用'!$A$5:$J$37,MATCH(P199,'【参考】数式用'!$B$4:$J$4,0)+1,0),"")</f>
        <v/>
      </c>
      <c r="R199" s="754" t="s">
        <v>107</v>
      </c>
      <c r="S199" s="755">
        <v>6.0</v>
      </c>
      <c r="T199" s="756" t="s">
        <v>108</v>
      </c>
      <c r="U199" s="757">
        <v>4.0</v>
      </c>
      <c r="V199" s="756" t="s">
        <v>392</v>
      </c>
      <c r="W199" s="755">
        <v>6.0</v>
      </c>
      <c r="X199" s="756" t="s">
        <v>108</v>
      </c>
      <c r="Y199" s="757">
        <v>5.0</v>
      </c>
      <c r="Z199" s="756" t="s">
        <v>109</v>
      </c>
      <c r="AA199" s="758" t="s">
        <v>120</v>
      </c>
      <c r="AB199" s="759">
        <f t="shared" si="2"/>
        <v>2</v>
      </c>
      <c r="AC199" s="756" t="s">
        <v>393</v>
      </c>
      <c r="AD199" s="760">
        <f>IFERROR(ROUNDDOWN(ROUND(L197*Q199,0),0)*AB199,"")</f>
        <v>0</v>
      </c>
      <c r="AE199" s="761">
        <f>IFERROR(ROUNDDOWN(ROUND(L197*(Q199-O199),0),0)*AB199,"")</f>
        <v>0</v>
      </c>
      <c r="AF199" s="762">
        <f>IF(AND(N199="ベア加算なし",P199="ベア加算"),AD199,0)</f>
        <v>0</v>
      </c>
      <c r="AG199" s="763"/>
      <c r="AH199" s="764"/>
      <c r="AI199" s="765"/>
      <c r="AJ199" s="766"/>
      <c r="AK199" s="767"/>
      <c r="AL199" s="768"/>
      <c r="AM199" s="769" t="str">
        <f>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N199" s="3"/>
      <c r="AO199" s="770" t="str">
        <f>IF(K197&lt;&gt;"","P列・R列に色付け","")</f>
        <v/>
      </c>
      <c r="AP199" s="771"/>
      <c r="AQ199" s="771"/>
      <c r="AR199" s="10"/>
      <c r="AS199" s="10"/>
      <c r="AT199" s="10"/>
      <c r="AU199" s="10"/>
      <c r="AV199" s="10"/>
      <c r="AW199" s="772"/>
      <c r="AX199" s="689" t="str">
        <f>G197</f>
        <v/>
      </c>
    </row>
    <row r="200" ht="31.5" customHeight="1">
      <c r="A200" s="773">
        <v>63.0</v>
      </c>
      <c r="B200" s="803" t="str">
        <f>IF('基本情報入力シート'!C116="","",'基本情報入力シート'!C116)</f>
        <v/>
      </c>
      <c r="C200" s="803"/>
      <c r="D200" s="803"/>
      <c r="E200" s="803"/>
      <c r="F200" s="803"/>
      <c r="G200" s="804" t="str">
        <f>IF('基本情報入力シート'!M116="","",'基本情報入力シート'!M116)</f>
        <v/>
      </c>
      <c r="H200" s="804" t="str">
        <f>IF('基本情報入力シート'!R116="","",'基本情報入力シート'!R116)</f>
        <v/>
      </c>
      <c r="I200" s="804" t="str">
        <f>IF('基本情報入力シート'!W116="","",'基本情報入力シート'!W116)</f>
        <v/>
      </c>
      <c r="J200" s="804" t="str">
        <f>IF('基本情報入力シート'!X116="","",'基本情報入力シート'!X116)</f>
        <v/>
      </c>
      <c r="K200" s="804" t="str">
        <f>IF('基本情報入力シート'!Y116="","",'基本情報入力シート'!Y116)</f>
        <v/>
      </c>
      <c r="L200" s="805" t="str">
        <f>IF('基本情報入力シート'!AB116="","",'基本情報入力シート'!AB116)</f>
        <v/>
      </c>
      <c r="M200" s="700" t="s">
        <v>390</v>
      </c>
      <c r="N200" s="701"/>
      <c r="O200" s="702" t="str">
        <f>IFERROR(VLOOKUP(K200,'【参考】数式用'!$A$5:$J$37,MATCH(N200,'【参考】数式用'!$B$4:$J$4,0)+1,0),"")</f>
        <v/>
      </c>
      <c r="P200" s="701"/>
      <c r="Q200" s="702" t="str">
        <f>IFERROR(VLOOKUP(K200,'【参考】数式用'!$A$5:$J$37,MATCH(P200,'【参考】数式用'!$B$4:$J$4,0)+1,0),"")</f>
        <v/>
      </c>
      <c r="R200" s="703" t="s">
        <v>107</v>
      </c>
      <c r="S200" s="704">
        <v>6.0</v>
      </c>
      <c r="T200" s="190" t="s">
        <v>108</v>
      </c>
      <c r="U200" s="705">
        <v>4.0</v>
      </c>
      <c r="V200" s="190" t="s">
        <v>392</v>
      </c>
      <c r="W200" s="704">
        <v>6.0</v>
      </c>
      <c r="X200" s="190" t="s">
        <v>108</v>
      </c>
      <c r="Y200" s="705">
        <v>5.0</v>
      </c>
      <c r="Z200" s="190" t="s">
        <v>109</v>
      </c>
      <c r="AA200" s="706" t="s">
        <v>120</v>
      </c>
      <c r="AB200" s="707">
        <f t="shared" si="2"/>
        <v>2</v>
      </c>
      <c r="AC200" s="190" t="s">
        <v>393</v>
      </c>
      <c r="AD200" s="708">
        <f>IFERROR(ROUNDDOWN(ROUND(L200*Q200,0),0)*AB200,"")</f>
        <v>0</v>
      </c>
      <c r="AE200" s="709">
        <f>IFERROR(ROUNDDOWN(ROUND(L200*(Q200-O200),0),0)*AB200,"")</f>
        <v>0</v>
      </c>
      <c r="AF200" s="710"/>
      <c r="AG200" s="782"/>
      <c r="AH200" s="712"/>
      <c r="AI200" s="794"/>
      <c r="AJ200" s="714"/>
      <c r="AK200" s="280"/>
      <c r="AL200" s="715"/>
      <c r="AM200" s="716" t="str">
        <f>IF(AO200="","",IF(Q200&lt;O200,"！加算の要件上は問題ありませんが、令和６年３月と比較して４・５月に加算率が下がる計画になっています。",""))</f>
        <v/>
      </c>
      <c r="AN200" s="3"/>
      <c r="AO200" s="717" t="str">
        <f>IF(K200&lt;&gt;"","P列・R列に色付け","")</f>
        <v/>
      </c>
      <c r="AP200" s="718" t="str">
        <f>IFERROR(VLOOKUP(K200,'【参考】数式用'!$AH$2:$AI$34,2,FALSE),"")</f>
        <v/>
      </c>
      <c r="AQ200" s="720" t="str">
        <f>P200&amp;P201&amp;P202</f>
        <v/>
      </c>
      <c r="AR200" s="718" t="str">
        <f>IF(AF202&lt;&gt;0,IF(AG202="○","入力済","未入力"),"")</f>
        <v/>
      </c>
      <c r="AS200" s="719" t="str">
        <f>IF(OR(P200="処遇加算Ⅰ",P200="処遇加算Ⅱ"),IF(OR(AH200="○",AH200="令和６年度中に満たす"),"入力済","未入力"),"")</f>
        <v/>
      </c>
      <c r="AT200" s="720" t="str">
        <f>IF(P200="処遇加算Ⅲ",IF(AI200="○","入力済","未入力"),"")</f>
        <v/>
      </c>
      <c r="AU200" s="718" t="str">
        <f>IF(P200="処遇加算Ⅰ",IF(OR(AJ200="○",AJ200="令和６年度中に満たす"),"入力済","未入力"),"")</f>
        <v/>
      </c>
      <c r="AV200" s="718" t="str">
        <f>IF(OR(P201="特定加算Ⅰ",P201="特定加算Ⅱ"),1,"")</f>
        <v/>
      </c>
      <c r="AW200" s="689" t="str">
        <f>IF(P201="特定加算Ⅰ",IF(AL201="","未入力","入力済"),"")</f>
        <v/>
      </c>
      <c r="AX200" s="689" t="str">
        <f>G200</f>
        <v/>
      </c>
    </row>
    <row r="201" ht="31.5" customHeight="1">
      <c r="A201" s="787"/>
      <c r="B201" s="795"/>
      <c r="C201" s="795"/>
      <c r="D201" s="795"/>
      <c r="E201" s="795"/>
      <c r="F201" s="795"/>
      <c r="G201" s="796"/>
      <c r="H201" s="796"/>
      <c r="I201" s="796"/>
      <c r="J201" s="796"/>
      <c r="K201" s="796"/>
      <c r="L201" s="797"/>
      <c r="M201" s="727" t="s">
        <v>395</v>
      </c>
      <c r="N201" s="728"/>
      <c r="O201" s="729" t="str">
        <f>IFERROR(VLOOKUP(K200,'【参考】数式用'!$A$5:$J$37,MATCH(N201,'【参考】数式用'!$B$4:$J$4,0)+1,0),"")</f>
        <v/>
      </c>
      <c r="P201" s="728"/>
      <c r="Q201" s="729" t="str">
        <f>IFERROR(VLOOKUP(K200,'【参考】数式用'!$A$5:$J$37,MATCH(P201,'【参考】数式用'!$B$4:$J$4,0)+1,0),"")</f>
        <v/>
      </c>
      <c r="R201" s="118" t="s">
        <v>107</v>
      </c>
      <c r="S201" s="730">
        <v>6.0</v>
      </c>
      <c r="T201" s="119" t="s">
        <v>108</v>
      </c>
      <c r="U201" s="731">
        <v>4.0</v>
      </c>
      <c r="V201" s="119" t="s">
        <v>392</v>
      </c>
      <c r="W201" s="730">
        <v>6.0</v>
      </c>
      <c r="X201" s="119" t="s">
        <v>108</v>
      </c>
      <c r="Y201" s="731">
        <v>5.0</v>
      </c>
      <c r="Z201" s="119" t="s">
        <v>109</v>
      </c>
      <c r="AA201" s="732" t="s">
        <v>120</v>
      </c>
      <c r="AB201" s="733">
        <f t="shared" si="2"/>
        <v>2</v>
      </c>
      <c r="AC201" s="119" t="s">
        <v>393</v>
      </c>
      <c r="AD201" s="734">
        <f>IFERROR(ROUNDDOWN(ROUND(L200*Q201,0),0)*AB201,"")</f>
        <v>0</v>
      </c>
      <c r="AE201" s="735">
        <f>IFERROR(ROUNDDOWN(ROUND(L200*(Q201-O201),0),0)*AB201,"")</f>
        <v>0</v>
      </c>
      <c r="AF201" s="736"/>
      <c r="AG201" s="737"/>
      <c r="AH201" s="738"/>
      <c r="AI201" s="739"/>
      <c r="AJ201" s="740"/>
      <c r="AK201" s="741"/>
      <c r="AL201" s="742"/>
      <c r="AM201" s="743" t="str">
        <f>IF(AO200="","",IF(OR(Y200=4,Y201=4,Y202=4),"！加算の要件上は問題ありませんが、算定期間の終わりが令和６年５月になっていません。区分変更の場合は、「基本情報入力シート」で同じ事業所を２行に分けて記入してください。",""))</f>
        <v/>
      </c>
      <c r="AN201" s="744"/>
      <c r="AO201" s="717" t="str">
        <f>IF(K200&lt;&gt;"","P列・R列に色付け","")</f>
        <v/>
      </c>
      <c r="AP201" s="10"/>
      <c r="AQ201" s="10"/>
      <c r="AR201" s="10"/>
      <c r="AS201" s="10"/>
      <c r="AT201" s="10"/>
      <c r="AU201" s="10"/>
      <c r="AV201" s="10"/>
      <c r="AW201" s="10"/>
      <c r="AX201" s="689" t="str">
        <f>G200</f>
        <v/>
      </c>
    </row>
    <row r="202" ht="31.5" customHeight="1">
      <c r="A202" s="788"/>
      <c r="B202" s="806"/>
      <c r="C202" s="806"/>
      <c r="D202" s="806"/>
      <c r="E202" s="806"/>
      <c r="F202" s="806"/>
      <c r="G202" s="807"/>
      <c r="H202" s="807"/>
      <c r="I202" s="807"/>
      <c r="J202" s="807"/>
      <c r="K202" s="807"/>
      <c r="L202" s="808"/>
      <c r="M202" s="751" t="s">
        <v>397</v>
      </c>
      <c r="N202" s="810"/>
      <c r="O202" s="753" t="str">
        <f>IFERROR(VLOOKUP(K200,'【参考】数式用'!$A$5:$J$37,MATCH(N202,'【参考】数式用'!$B$4:$J$4,0)+1,0),"")</f>
        <v/>
      </c>
      <c r="P202" s="752"/>
      <c r="Q202" s="753" t="str">
        <f>IFERROR(VLOOKUP(K200,'【参考】数式用'!$A$5:$J$37,MATCH(P202,'【参考】数式用'!$B$4:$J$4,0)+1,0),"")</f>
        <v/>
      </c>
      <c r="R202" s="754" t="s">
        <v>107</v>
      </c>
      <c r="S202" s="755">
        <v>6.0</v>
      </c>
      <c r="T202" s="756" t="s">
        <v>108</v>
      </c>
      <c r="U202" s="757">
        <v>4.0</v>
      </c>
      <c r="V202" s="756" t="s">
        <v>392</v>
      </c>
      <c r="W202" s="755">
        <v>6.0</v>
      </c>
      <c r="X202" s="756" t="s">
        <v>108</v>
      </c>
      <c r="Y202" s="757">
        <v>5.0</v>
      </c>
      <c r="Z202" s="756" t="s">
        <v>109</v>
      </c>
      <c r="AA202" s="758" t="s">
        <v>120</v>
      </c>
      <c r="AB202" s="759">
        <f t="shared" si="2"/>
        <v>2</v>
      </c>
      <c r="AC202" s="756" t="s">
        <v>393</v>
      </c>
      <c r="AD202" s="760">
        <f>IFERROR(ROUNDDOWN(ROUND(L200*Q202,0),0)*AB202,"")</f>
        <v>0</v>
      </c>
      <c r="AE202" s="761">
        <f>IFERROR(ROUNDDOWN(ROUND(L200*(Q202-O202),0),0)*AB202,"")</f>
        <v>0</v>
      </c>
      <c r="AF202" s="762">
        <f>IF(AND(N202="ベア加算なし",P202="ベア加算"),AD202,0)</f>
        <v>0</v>
      </c>
      <c r="AG202" s="763"/>
      <c r="AH202" s="764"/>
      <c r="AI202" s="765"/>
      <c r="AJ202" s="766"/>
      <c r="AK202" s="767"/>
      <c r="AL202" s="768"/>
      <c r="AM202" s="769" t="str">
        <f>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N202" s="3"/>
      <c r="AO202" s="770" t="str">
        <f>IF(K200&lt;&gt;"","P列・R列に色付け","")</f>
        <v/>
      </c>
      <c r="AP202" s="771"/>
      <c r="AQ202" s="771"/>
      <c r="AR202" s="10"/>
      <c r="AS202" s="10"/>
      <c r="AT202" s="10"/>
      <c r="AU202" s="10"/>
      <c r="AV202" s="10"/>
      <c r="AW202" s="772"/>
      <c r="AX202" s="689" t="str">
        <f>G200</f>
        <v/>
      </c>
    </row>
    <row r="203" ht="31.5" customHeight="1">
      <c r="A203" s="773">
        <v>64.0</v>
      </c>
      <c r="B203" s="803" t="str">
        <f>IF('基本情報入力シート'!C117="","",'基本情報入力シート'!C117)</f>
        <v/>
      </c>
      <c r="C203" s="803"/>
      <c r="D203" s="803"/>
      <c r="E203" s="803"/>
      <c r="F203" s="803"/>
      <c r="G203" s="804" t="str">
        <f>IF('基本情報入力シート'!M117="","",'基本情報入力シート'!M117)</f>
        <v/>
      </c>
      <c r="H203" s="804" t="str">
        <f>IF('基本情報入力シート'!R117="","",'基本情報入力シート'!R117)</f>
        <v/>
      </c>
      <c r="I203" s="804" t="str">
        <f>IF('基本情報入力シート'!W117="","",'基本情報入力シート'!W117)</f>
        <v/>
      </c>
      <c r="J203" s="804" t="str">
        <f>IF('基本情報入力シート'!X117="","",'基本情報入力シート'!X117)</f>
        <v/>
      </c>
      <c r="K203" s="804" t="str">
        <f>IF('基本情報入力シート'!Y117="","",'基本情報入力シート'!Y117)</f>
        <v/>
      </c>
      <c r="L203" s="805" t="str">
        <f>IF('基本情報入力シート'!AB117="","",'基本情報入力シート'!AB117)</f>
        <v/>
      </c>
      <c r="M203" s="700" t="s">
        <v>390</v>
      </c>
      <c r="N203" s="701"/>
      <c r="O203" s="702" t="str">
        <f>IFERROR(VLOOKUP(K203,'【参考】数式用'!$A$5:$J$37,MATCH(N203,'【参考】数式用'!$B$4:$J$4,0)+1,0),"")</f>
        <v/>
      </c>
      <c r="P203" s="701"/>
      <c r="Q203" s="702" t="str">
        <f>IFERROR(VLOOKUP(K203,'【参考】数式用'!$A$5:$J$37,MATCH(P203,'【参考】数式用'!$B$4:$J$4,0)+1,0),"")</f>
        <v/>
      </c>
      <c r="R203" s="703" t="s">
        <v>107</v>
      </c>
      <c r="S203" s="704">
        <v>6.0</v>
      </c>
      <c r="T203" s="190" t="s">
        <v>108</v>
      </c>
      <c r="U203" s="705">
        <v>4.0</v>
      </c>
      <c r="V203" s="190" t="s">
        <v>392</v>
      </c>
      <c r="W203" s="704">
        <v>6.0</v>
      </c>
      <c r="X203" s="190" t="s">
        <v>108</v>
      </c>
      <c r="Y203" s="705">
        <v>5.0</v>
      </c>
      <c r="Z203" s="190" t="s">
        <v>109</v>
      </c>
      <c r="AA203" s="706" t="s">
        <v>120</v>
      </c>
      <c r="AB203" s="707">
        <f t="shared" si="2"/>
        <v>2</v>
      </c>
      <c r="AC203" s="190" t="s">
        <v>393</v>
      </c>
      <c r="AD203" s="708">
        <f>IFERROR(ROUNDDOWN(ROUND(L203*Q203,0),0)*AB203,"")</f>
        <v>0</v>
      </c>
      <c r="AE203" s="709">
        <f>IFERROR(ROUNDDOWN(ROUND(L203*(Q203-O203),0),0)*AB203,"")</f>
        <v>0</v>
      </c>
      <c r="AF203" s="710"/>
      <c r="AG203" s="782"/>
      <c r="AH203" s="712"/>
      <c r="AI203" s="794"/>
      <c r="AJ203" s="714"/>
      <c r="AK203" s="280"/>
      <c r="AL203" s="715"/>
      <c r="AM203" s="716" t="str">
        <f>IF(AO203="","",IF(Q203&lt;O203,"！加算の要件上は問題ありませんが、令和６年３月と比較して４・５月に加算率が下がる計画になっています。",""))</f>
        <v/>
      </c>
      <c r="AN203" s="3"/>
      <c r="AO203" s="717" t="str">
        <f>IF(K203&lt;&gt;"","P列・R列に色付け","")</f>
        <v/>
      </c>
      <c r="AP203" s="718" t="str">
        <f>IFERROR(VLOOKUP(K203,'【参考】数式用'!$AH$2:$AI$34,2,FALSE),"")</f>
        <v/>
      </c>
      <c r="AQ203" s="720" t="str">
        <f>P203&amp;P204&amp;P205</f>
        <v/>
      </c>
      <c r="AR203" s="718" t="str">
        <f>IF(AF205&lt;&gt;0,IF(AG205="○","入力済","未入力"),"")</f>
        <v/>
      </c>
      <c r="AS203" s="719" t="str">
        <f>IF(OR(P203="処遇加算Ⅰ",P203="処遇加算Ⅱ"),IF(OR(AH203="○",AH203="令和６年度中に満たす"),"入力済","未入力"),"")</f>
        <v/>
      </c>
      <c r="AT203" s="720" t="str">
        <f>IF(P203="処遇加算Ⅲ",IF(AI203="○","入力済","未入力"),"")</f>
        <v/>
      </c>
      <c r="AU203" s="718" t="str">
        <f>IF(P203="処遇加算Ⅰ",IF(OR(AJ203="○",AJ203="令和６年度中に満たす"),"入力済","未入力"),"")</f>
        <v/>
      </c>
      <c r="AV203" s="718" t="str">
        <f>IF(OR(P204="特定加算Ⅰ",P204="特定加算Ⅱ"),1,"")</f>
        <v/>
      </c>
      <c r="AW203" s="689" t="str">
        <f>IF(P204="特定加算Ⅰ",IF(AL204="","未入力","入力済"),"")</f>
        <v/>
      </c>
      <c r="AX203" s="689" t="str">
        <f>G203</f>
        <v/>
      </c>
    </row>
    <row r="204" ht="31.5" customHeight="1">
      <c r="A204" s="787"/>
      <c r="B204" s="795"/>
      <c r="C204" s="795"/>
      <c r="D204" s="795"/>
      <c r="E204" s="795"/>
      <c r="F204" s="795"/>
      <c r="G204" s="796"/>
      <c r="H204" s="796"/>
      <c r="I204" s="796"/>
      <c r="J204" s="796"/>
      <c r="K204" s="796"/>
      <c r="L204" s="797"/>
      <c r="M204" s="727" t="s">
        <v>395</v>
      </c>
      <c r="N204" s="728"/>
      <c r="O204" s="729" t="str">
        <f>IFERROR(VLOOKUP(K203,'【参考】数式用'!$A$5:$J$37,MATCH(N204,'【参考】数式用'!$B$4:$J$4,0)+1,0),"")</f>
        <v/>
      </c>
      <c r="P204" s="728"/>
      <c r="Q204" s="729" t="str">
        <f>IFERROR(VLOOKUP(K203,'【参考】数式用'!$A$5:$J$37,MATCH(P204,'【参考】数式用'!$B$4:$J$4,0)+1,0),"")</f>
        <v/>
      </c>
      <c r="R204" s="118" t="s">
        <v>107</v>
      </c>
      <c r="S204" s="730">
        <v>6.0</v>
      </c>
      <c r="T204" s="119" t="s">
        <v>108</v>
      </c>
      <c r="U204" s="731">
        <v>4.0</v>
      </c>
      <c r="V204" s="119" t="s">
        <v>392</v>
      </c>
      <c r="W204" s="730">
        <v>6.0</v>
      </c>
      <c r="X204" s="119" t="s">
        <v>108</v>
      </c>
      <c r="Y204" s="731">
        <v>5.0</v>
      </c>
      <c r="Z204" s="119" t="s">
        <v>109</v>
      </c>
      <c r="AA204" s="732" t="s">
        <v>120</v>
      </c>
      <c r="AB204" s="733">
        <f t="shared" si="2"/>
        <v>2</v>
      </c>
      <c r="AC204" s="119" t="s">
        <v>393</v>
      </c>
      <c r="AD204" s="734">
        <f>IFERROR(ROUNDDOWN(ROUND(L203*Q204,0),0)*AB204,"")</f>
        <v>0</v>
      </c>
      <c r="AE204" s="735">
        <f>IFERROR(ROUNDDOWN(ROUND(L203*(Q204-O204),0),0)*AB204,"")</f>
        <v>0</v>
      </c>
      <c r="AF204" s="736"/>
      <c r="AG204" s="737"/>
      <c r="AH204" s="738"/>
      <c r="AI204" s="739"/>
      <c r="AJ204" s="740"/>
      <c r="AK204" s="741"/>
      <c r="AL204" s="742"/>
      <c r="AM204" s="743" t="str">
        <f>IF(AO203="","",IF(OR(Y203=4,Y204=4,Y205=4),"！加算の要件上は問題ありませんが、算定期間の終わりが令和６年５月になっていません。区分変更の場合は、「基本情報入力シート」で同じ事業所を２行に分けて記入してください。",""))</f>
        <v/>
      </c>
      <c r="AN204" s="744"/>
      <c r="AO204" s="717" t="str">
        <f>IF(K203&lt;&gt;"","P列・R列に色付け","")</f>
        <v/>
      </c>
      <c r="AP204" s="10"/>
      <c r="AQ204" s="10"/>
      <c r="AR204" s="10"/>
      <c r="AS204" s="10"/>
      <c r="AT204" s="10"/>
      <c r="AU204" s="10"/>
      <c r="AV204" s="10"/>
      <c r="AW204" s="10"/>
      <c r="AX204" s="689" t="str">
        <f>G203</f>
        <v/>
      </c>
    </row>
    <row r="205" ht="31.5" customHeight="1">
      <c r="A205" s="788"/>
      <c r="B205" s="806"/>
      <c r="C205" s="806"/>
      <c r="D205" s="806"/>
      <c r="E205" s="806"/>
      <c r="F205" s="806"/>
      <c r="G205" s="807"/>
      <c r="H205" s="807"/>
      <c r="I205" s="807"/>
      <c r="J205" s="807"/>
      <c r="K205" s="807"/>
      <c r="L205" s="808"/>
      <c r="M205" s="751" t="s">
        <v>397</v>
      </c>
      <c r="N205" s="810"/>
      <c r="O205" s="753" t="str">
        <f>IFERROR(VLOOKUP(K203,'【参考】数式用'!$A$5:$J$37,MATCH(N205,'【参考】数式用'!$B$4:$J$4,0)+1,0),"")</f>
        <v/>
      </c>
      <c r="P205" s="752"/>
      <c r="Q205" s="753" t="str">
        <f>IFERROR(VLOOKUP(K203,'【参考】数式用'!$A$5:$J$37,MATCH(P205,'【参考】数式用'!$B$4:$J$4,0)+1,0),"")</f>
        <v/>
      </c>
      <c r="R205" s="754" t="s">
        <v>107</v>
      </c>
      <c r="S205" s="755">
        <v>6.0</v>
      </c>
      <c r="T205" s="756" t="s">
        <v>108</v>
      </c>
      <c r="U205" s="757">
        <v>4.0</v>
      </c>
      <c r="V205" s="756" t="s">
        <v>392</v>
      </c>
      <c r="W205" s="755">
        <v>6.0</v>
      </c>
      <c r="X205" s="756" t="s">
        <v>108</v>
      </c>
      <c r="Y205" s="757">
        <v>5.0</v>
      </c>
      <c r="Z205" s="756" t="s">
        <v>109</v>
      </c>
      <c r="AA205" s="758" t="s">
        <v>120</v>
      </c>
      <c r="AB205" s="759">
        <f t="shared" si="2"/>
        <v>2</v>
      </c>
      <c r="AC205" s="756" t="s">
        <v>393</v>
      </c>
      <c r="AD205" s="760">
        <f>IFERROR(ROUNDDOWN(ROUND(L203*Q205,0),0)*AB205,"")</f>
        <v>0</v>
      </c>
      <c r="AE205" s="761">
        <f>IFERROR(ROUNDDOWN(ROUND(L203*(Q205-O205),0),0)*AB205,"")</f>
        <v>0</v>
      </c>
      <c r="AF205" s="762">
        <f>IF(AND(N205="ベア加算なし",P205="ベア加算"),AD205,0)</f>
        <v>0</v>
      </c>
      <c r="AG205" s="763"/>
      <c r="AH205" s="764"/>
      <c r="AI205" s="765"/>
      <c r="AJ205" s="766"/>
      <c r="AK205" s="767"/>
      <c r="AL205" s="768"/>
      <c r="AM205" s="769" t="str">
        <f>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N205" s="3"/>
      <c r="AO205" s="770" t="str">
        <f>IF(K203&lt;&gt;"","P列・R列に色付け","")</f>
        <v/>
      </c>
      <c r="AP205" s="771"/>
      <c r="AQ205" s="771"/>
      <c r="AR205" s="10"/>
      <c r="AS205" s="10"/>
      <c r="AT205" s="10"/>
      <c r="AU205" s="10"/>
      <c r="AV205" s="10"/>
      <c r="AW205" s="772"/>
      <c r="AX205" s="689" t="str">
        <f>G203</f>
        <v/>
      </c>
    </row>
    <row r="206" ht="31.5" customHeight="1">
      <c r="A206" s="773">
        <v>65.0</v>
      </c>
      <c r="B206" s="803" t="str">
        <f>IF('基本情報入力シート'!C118="","",'基本情報入力シート'!C118)</f>
        <v/>
      </c>
      <c r="C206" s="803"/>
      <c r="D206" s="803"/>
      <c r="E206" s="803"/>
      <c r="F206" s="803"/>
      <c r="G206" s="804" t="str">
        <f>IF('基本情報入力シート'!M118="","",'基本情報入力シート'!M118)</f>
        <v/>
      </c>
      <c r="H206" s="804" t="str">
        <f>IF('基本情報入力シート'!R118="","",'基本情報入力シート'!R118)</f>
        <v/>
      </c>
      <c r="I206" s="804" t="str">
        <f>IF('基本情報入力シート'!W118="","",'基本情報入力シート'!W118)</f>
        <v/>
      </c>
      <c r="J206" s="804" t="str">
        <f>IF('基本情報入力シート'!X118="","",'基本情報入力シート'!X118)</f>
        <v/>
      </c>
      <c r="K206" s="804" t="str">
        <f>IF('基本情報入力シート'!Y118="","",'基本情報入力シート'!Y118)</f>
        <v/>
      </c>
      <c r="L206" s="805" t="str">
        <f>IF('基本情報入力シート'!AB118="","",'基本情報入力シート'!AB118)</f>
        <v/>
      </c>
      <c r="M206" s="700" t="s">
        <v>390</v>
      </c>
      <c r="N206" s="701"/>
      <c r="O206" s="702" t="str">
        <f>IFERROR(VLOOKUP(K206,'【参考】数式用'!$A$5:$J$37,MATCH(N206,'【参考】数式用'!$B$4:$J$4,0)+1,0),"")</f>
        <v/>
      </c>
      <c r="P206" s="701"/>
      <c r="Q206" s="702" t="str">
        <f>IFERROR(VLOOKUP(K206,'【参考】数式用'!$A$5:$J$37,MATCH(P206,'【参考】数式用'!$B$4:$J$4,0)+1,0),"")</f>
        <v/>
      </c>
      <c r="R206" s="703" t="s">
        <v>107</v>
      </c>
      <c r="S206" s="704">
        <v>6.0</v>
      </c>
      <c r="T206" s="190" t="s">
        <v>108</v>
      </c>
      <c r="U206" s="705">
        <v>4.0</v>
      </c>
      <c r="V206" s="190" t="s">
        <v>392</v>
      </c>
      <c r="W206" s="704">
        <v>6.0</v>
      </c>
      <c r="X206" s="190" t="s">
        <v>108</v>
      </c>
      <c r="Y206" s="705">
        <v>5.0</v>
      </c>
      <c r="Z206" s="190" t="s">
        <v>109</v>
      </c>
      <c r="AA206" s="706" t="s">
        <v>120</v>
      </c>
      <c r="AB206" s="707">
        <f t="shared" si="2"/>
        <v>2</v>
      </c>
      <c r="AC206" s="190" t="s">
        <v>393</v>
      </c>
      <c r="AD206" s="708">
        <f>IFERROR(ROUNDDOWN(ROUND(L206*Q206,0),0)*AB206,"")</f>
        <v>0</v>
      </c>
      <c r="AE206" s="709">
        <f>IFERROR(ROUNDDOWN(ROUND(L206*(Q206-O206),0),0)*AB206,"")</f>
        <v>0</v>
      </c>
      <c r="AF206" s="710"/>
      <c r="AG206" s="782"/>
      <c r="AH206" s="712"/>
      <c r="AI206" s="794"/>
      <c r="AJ206" s="714"/>
      <c r="AK206" s="280"/>
      <c r="AL206" s="715"/>
      <c r="AM206" s="716" t="str">
        <f>IF(AO206="","",IF(Q206&lt;O206,"！加算の要件上は問題ありませんが、令和６年３月と比較して４・５月に加算率が下がる計画になっています。",""))</f>
        <v/>
      </c>
      <c r="AN206" s="3"/>
      <c r="AO206" s="717" t="str">
        <f>IF(K206&lt;&gt;"","P列・R列に色付け","")</f>
        <v/>
      </c>
      <c r="AP206" s="718" t="str">
        <f>IFERROR(VLOOKUP(K206,'【参考】数式用'!$AH$2:$AI$34,2,FALSE),"")</f>
        <v/>
      </c>
      <c r="AQ206" s="720" t="str">
        <f>P206&amp;P207&amp;P208</f>
        <v/>
      </c>
      <c r="AR206" s="718" t="str">
        <f>IF(AF208&lt;&gt;0,IF(AG208="○","入力済","未入力"),"")</f>
        <v/>
      </c>
      <c r="AS206" s="719" t="str">
        <f>IF(OR(P206="処遇加算Ⅰ",P206="処遇加算Ⅱ"),IF(OR(AH206="○",AH206="令和６年度中に満たす"),"入力済","未入力"),"")</f>
        <v/>
      </c>
      <c r="AT206" s="720" t="str">
        <f>IF(P206="処遇加算Ⅲ",IF(AI206="○","入力済","未入力"),"")</f>
        <v/>
      </c>
      <c r="AU206" s="718" t="str">
        <f>IF(P206="処遇加算Ⅰ",IF(OR(AJ206="○",AJ206="令和６年度中に満たす"),"入力済","未入力"),"")</f>
        <v/>
      </c>
      <c r="AV206" s="718" t="str">
        <f>IF(OR(P207="特定加算Ⅰ",P207="特定加算Ⅱ"),1,"")</f>
        <v/>
      </c>
      <c r="AW206" s="689" t="str">
        <f>IF(P207="特定加算Ⅰ",IF(AL207="","未入力","入力済"),"")</f>
        <v/>
      </c>
      <c r="AX206" s="689" t="str">
        <f>G206</f>
        <v/>
      </c>
    </row>
    <row r="207" ht="31.5" customHeight="1">
      <c r="A207" s="787"/>
      <c r="B207" s="795"/>
      <c r="C207" s="795"/>
      <c r="D207" s="795"/>
      <c r="E207" s="795"/>
      <c r="F207" s="795"/>
      <c r="G207" s="796"/>
      <c r="H207" s="796"/>
      <c r="I207" s="796"/>
      <c r="J207" s="796"/>
      <c r="K207" s="796"/>
      <c r="L207" s="797"/>
      <c r="M207" s="727" t="s">
        <v>395</v>
      </c>
      <c r="N207" s="728"/>
      <c r="O207" s="729" t="str">
        <f>IFERROR(VLOOKUP(K206,'【参考】数式用'!$A$5:$J$37,MATCH(N207,'【参考】数式用'!$B$4:$J$4,0)+1,0),"")</f>
        <v/>
      </c>
      <c r="P207" s="728"/>
      <c r="Q207" s="729" t="str">
        <f>IFERROR(VLOOKUP(K206,'【参考】数式用'!$A$5:$J$37,MATCH(P207,'【参考】数式用'!$B$4:$J$4,0)+1,0),"")</f>
        <v/>
      </c>
      <c r="R207" s="118" t="s">
        <v>107</v>
      </c>
      <c r="S207" s="730">
        <v>6.0</v>
      </c>
      <c r="T207" s="119" t="s">
        <v>108</v>
      </c>
      <c r="U207" s="731">
        <v>4.0</v>
      </c>
      <c r="V207" s="119" t="s">
        <v>392</v>
      </c>
      <c r="W207" s="730">
        <v>6.0</v>
      </c>
      <c r="X207" s="119" t="s">
        <v>108</v>
      </c>
      <c r="Y207" s="731">
        <v>5.0</v>
      </c>
      <c r="Z207" s="119" t="s">
        <v>109</v>
      </c>
      <c r="AA207" s="732" t="s">
        <v>120</v>
      </c>
      <c r="AB207" s="733">
        <f t="shared" si="2"/>
        <v>2</v>
      </c>
      <c r="AC207" s="119" t="s">
        <v>393</v>
      </c>
      <c r="AD207" s="734">
        <f>IFERROR(ROUNDDOWN(ROUND(L206*Q207,0),0)*AB207,"")</f>
        <v>0</v>
      </c>
      <c r="AE207" s="735">
        <f>IFERROR(ROUNDDOWN(ROUND(L206*(Q207-O207),0),0)*AB207,"")</f>
        <v>0</v>
      </c>
      <c r="AF207" s="736"/>
      <c r="AG207" s="737"/>
      <c r="AH207" s="738"/>
      <c r="AI207" s="739"/>
      <c r="AJ207" s="740"/>
      <c r="AK207" s="741"/>
      <c r="AL207" s="742"/>
      <c r="AM207" s="743" t="str">
        <f>IF(AO206="","",IF(OR(Y206=4,Y207=4,Y208=4),"！加算の要件上は問題ありませんが、算定期間の終わりが令和６年５月になっていません。区分変更の場合は、「基本情報入力シート」で同じ事業所を２行に分けて記入してください。",""))</f>
        <v/>
      </c>
      <c r="AN207" s="744"/>
      <c r="AO207" s="717" t="str">
        <f>IF(K206&lt;&gt;"","P列・R列に色付け","")</f>
        <v/>
      </c>
      <c r="AP207" s="10"/>
      <c r="AQ207" s="10"/>
      <c r="AR207" s="10"/>
      <c r="AS207" s="10"/>
      <c r="AT207" s="10"/>
      <c r="AU207" s="10"/>
      <c r="AV207" s="10"/>
      <c r="AW207" s="10"/>
      <c r="AX207" s="689" t="str">
        <f>G206</f>
        <v/>
      </c>
    </row>
    <row r="208" ht="31.5" customHeight="1">
      <c r="A208" s="788"/>
      <c r="B208" s="806"/>
      <c r="C208" s="806"/>
      <c r="D208" s="806"/>
      <c r="E208" s="806"/>
      <c r="F208" s="806"/>
      <c r="G208" s="807"/>
      <c r="H208" s="807"/>
      <c r="I208" s="807"/>
      <c r="J208" s="807"/>
      <c r="K208" s="807"/>
      <c r="L208" s="808"/>
      <c r="M208" s="751" t="s">
        <v>397</v>
      </c>
      <c r="N208" s="810"/>
      <c r="O208" s="753" t="str">
        <f>IFERROR(VLOOKUP(K206,'【参考】数式用'!$A$5:$J$37,MATCH(N208,'【参考】数式用'!$B$4:$J$4,0)+1,0),"")</f>
        <v/>
      </c>
      <c r="P208" s="752"/>
      <c r="Q208" s="753" t="str">
        <f>IFERROR(VLOOKUP(K206,'【参考】数式用'!$A$5:$J$37,MATCH(P208,'【参考】数式用'!$B$4:$J$4,0)+1,0),"")</f>
        <v/>
      </c>
      <c r="R208" s="754" t="s">
        <v>107</v>
      </c>
      <c r="S208" s="755">
        <v>6.0</v>
      </c>
      <c r="T208" s="756" t="s">
        <v>108</v>
      </c>
      <c r="U208" s="757">
        <v>4.0</v>
      </c>
      <c r="V208" s="756" t="s">
        <v>392</v>
      </c>
      <c r="W208" s="755">
        <v>6.0</v>
      </c>
      <c r="X208" s="756" t="s">
        <v>108</v>
      </c>
      <c r="Y208" s="757">
        <v>5.0</v>
      </c>
      <c r="Z208" s="756" t="s">
        <v>109</v>
      </c>
      <c r="AA208" s="758" t="s">
        <v>120</v>
      </c>
      <c r="AB208" s="759">
        <f t="shared" si="2"/>
        <v>2</v>
      </c>
      <c r="AC208" s="756" t="s">
        <v>393</v>
      </c>
      <c r="AD208" s="760">
        <f>IFERROR(ROUNDDOWN(ROUND(L206*Q208,0),0)*AB208,"")</f>
        <v>0</v>
      </c>
      <c r="AE208" s="761">
        <f>IFERROR(ROUNDDOWN(ROUND(L206*(Q208-O208),0),0)*AB208,"")</f>
        <v>0</v>
      </c>
      <c r="AF208" s="762">
        <f>IF(AND(N208="ベア加算なし",P208="ベア加算"),AD208,0)</f>
        <v>0</v>
      </c>
      <c r="AG208" s="763"/>
      <c r="AH208" s="764"/>
      <c r="AI208" s="765"/>
      <c r="AJ208" s="766"/>
      <c r="AK208" s="767"/>
      <c r="AL208" s="768"/>
      <c r="AM208" s="769" t="str">
        <f>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N208" s="3"/>
      <c r="AO208" s="770" t="str">
        <f>IF(K206&lt;&gt;"","P列・R列に色付け","")</f>
        <v/>
      </c>
      <c r="AP208" s="771"/>
      <c r="AQ208" s="771"/>
      <c r="AR208" s="10"/>
      <c r="AS208" s="10"/>
      <c r="AT208" s="10"/>
      <c r="AU208" s="10"/>
      <c r="AV208" s="10"/>
      <c r="AW208" s="772"/>
      <c r="AX208" s="689" t="str">
        <f>G206</f>
        <v/>
      </c>
    </row>
    <row r="209" ht="31.5" customHeight="1">
      <c r="A209" s="773">
        <v>66.0</v>
      </c>
      <c r="B209" s="803" t="str">
        <f>IF('基本情報入力シート'!C119="","",'基本情報入力シート'!C119)</f>
        <v/>
      </c>
      <c r="C209" s="803"/>
      <c r="D209" s="803"/>
      <c r="E209" s="803"/>
      <c r="F209" s="803"/>
      <c r="G209" s="804" t="str">
        <f>IF('基本情報入力シート'!M119="","",'基本情報入力シート'!M119)</f>
        <v/>
      </c>
      <c r="H209" s="804" t="str">
        <f>IF('基本情報入力シート'!R119="","",'基本情報入力シート'!R119)</f>
        <v/>
      </c>
      <c r="I209" s="804" t="str">
        <f>IF('基本情報入力シート'!W119="","",'基本情報入力シート'!W119)</f>
        <v/>
      </c>
      <c r="J209" s="804" t="str">
        <f>IF('基本情報入力シート'!X119="","",'基本情報入力シート'!X119)</f>
        <v/>
      </c>
      <c r="K209" s="804" t="str">
        <f>IF('基本情報入力シート'!Y119="","",'基本情報入力シート'!Y119)</f>
        <v/>
      </c>
      <c r="L209" s="805" t="str">
        <f>IF('基本情報入力シート'!AB119="","",'基本情報入力シート'!AB119)</f>
        <v/>
      </c>
      <c r="M209" s="700" t="s">
        <v>390</v>
      </c>
      <c r="N209" s="701"/>
      <c r="O209" s="702" t="str">
        <f>IFERROR(VLOOKUP(K209,'【参考】数式用'!$A$5:$J$37,MATCH(N209,'【参考】数式用'!$B$4:$J$4,0)+1,0),"")</f>
        <v/>
      </c>
      <c r="P209" s="701"/>
      <c r="Q209" s="702" t="str">
        <f>IFERROR(VLOOKUP(K209,'【参考】数式用'!$A$5:$J$37,MATCH(P209,'【参考】数式用'!$B$4:$J$4,0)+1,0),"")</f>
        <v/>
      </c>
      <c r="R209" s="703" t="s">
        <v>107</v>
      </c>
      <c r="S209" s="704">
        <v>6.0</v>
      </c>
      <c r="T209" s="190" t="s">
        <v>108</v>
      </c>
      <c r="U209" s="705">
        <v>4.0</v>
      </c>
      <c r="V209" s="190" t="s">
        <v>392</v>
      </c>
      <c r="W209" s="704">
        <v>6.0</v>
      </c>
      <c r="X209" s="190" t="s">
        <v>108</v>
      </c>
      <c r="Y209" s="705">
        <v>5.0</v>
      </c>
      <c r="Z209" s="190" t="s">
        <v>109</v>
      </c>
      <c r="AA209" s="706" t="s">
        <v>120</v>
      </c>
      <c r="AB209" s="707">
        <f t="shared" si="2"/>
        <v>2</v>
      </c>
      <c r="AC209" s="190" t="s">
        <v>393</v>
      </c>
      <c r="AD209" s="708">
        <f>IFERROR(ROUNDDOWN(ROUND(L209*Q209,0),0)*AB209,"")</f>
        <v>0</v>
      </c>
      <c r="AE209" s="709">
        <f>IFERROR(ROUNDDOWN(ROUND(L209*(Q209-O209),0),0)*AB209,"")</f>
        <v>0</v>
      </c>
      <c r="AF209" s="710"/>
      <c r="AG209" s="782"/>
      <c r="AH209" s="712"/>
      <c r="AI209" s="794"/>
      <c r="AJ209" s="714"/>
      <c r="AK209" s="280"/>
      <c r="AL209" s="715"/>
      <c r="AM209" s="716" t="str">
        <f>IF(AO209="","",IF(Q209&lt;O209,"！加算の要件上は問題ありませんが、令和６年３月と比較して４・５月に加算率が下がる計画になっています。",""))</f>
        <v/>
      </c>
      <c r="AN209" s="3"/>
      <c r="AO209" s="717" t="str">
        <f>IF(K209&lt;&gt;"","P列・R列に色付け","")</f>
        <v/>
      </c>
      <c r="AP209" s="718" t="str">
        <f>IFERROR(VLOOKUP(K209,'【参考】数式用'!$AH$2:$AI$34,2,FALSE),"")</f>
        <v/>
      </c>
      <c r="AQ209" s="720" t="str">
        <f>P209&amp;P210&amp;P211</f>
        <v/>
      </c>
      <c r="AR209" s="718" t="str">
        <f>IF(AF211&lt;&gt;0,IF(AG211="○","入力済","未入力"),"")</f>
        <v/>
      </c>
      <c r="AS209" s="719" t="str">
        <f>IF(OR(P209="処遇加算Ⅰ",P209="処遇加算Ⅱ"),IF(OR(AH209="○",AH209="令和６年度中に満たす"),"入力済","未入力"),"")</f>
        <v/>
      </c>
      <c r="AT209" s="720" t="str">
        <f>IF(P209="処遇加算Ⅲ",IF(AI209="○","入力済","未入力"),"")</f>
        <v/>
      </c>
      <c r="AU209" s="718" t="str">
        <f>IF(P209="処遇加算Ⅰ",IF(OR(AJ209="○",AJ209="令和６年度中に満たす"),"入力済","未入力"),"")</f>
        <v/>
      </c>
      <c r="AV209" s="718" t="str">
        <f>IF(OR(P210="特定加算Ⅰ",P210="特定加算Ⅱ"),1,"")</f>
        <v/>
      </c>
      <c r="AW209" s="689" t="str">
        <f>IF(P210="特定加算Ⅰ",IF(AL210="","未入力","入力済"),"")</f>
        <v/>
      </c>
      <c r="AX209" s="689" t="str">
        <f>G209</f>
        <v/>
      </c>
    </row>
    <row r="210" ht="31.5" customHeight="1">
      <c r="A210" s="787"/>
      <c r="B210" s="795"/>
      <c r="C210" s="795"/>
      <c r="D210" s="795"/>
      <c r="E210" s="795"/>
      <c r="F210" s="795"/>
      <c r="G210" s="796"/>
      <c r="H210" s="796"/>
      <c r="I210" s="796"/>
      <c r="J210" s="796"/>
      <c r="K210" s="796"/>
      <c r="L210" s="797"/>
      <c r="M210" s="727" t="s">
        <v>395</v>
      </c>
      <c r="N210" s="728"/>
      <c r="O210" s="729" t="str">
        <f>IFERROR(VLOOKUP(K209,'【参考】数式用'!$A$5:$J$37,MATCH(N210,'【参考】数式用'!$B$4:$J$4,0)+1,0),"")</f>
        <v/>
      </c>
      <c r="P210" s="728"/>
      <c r="Q210" s="729" t="str">
        <f>IFERROR(VLOOKUP(K209,'【参考】数式用'!$A$5:$J$37,MATCH(P210,'【参考】数式用'!$B$4:$J$4,0)+1,0),"")</f>
        <v/>
      </c>
      <c r="R210" s="118" t="s">
        <v>107</v>
      </c>
      <c r="S210" s="730">
        <v>6.0</v>
      </c>
      <c r="T210" s="119" t="s">
        <v>108</v>
      </c>
      <c r="U210" s="731">
        <v>4.0</v>
      </c>
      <c r="V210" s="119" t="s">
        <v>392</v>
      </c>
      <c r="W210" s="730">
        <v>6.0</v>
      </c>
      <c r="X210" s="119" t="s">
        <v>108</v>
      </c>
      <c r="Y210" s="731">
        <v>5.0</v>
      </c>
      <c r="Z210" s="119" t="s">
        <v>109</v>
      </c>
      <c r="AA210" s="732" t="s">
        <v>120</v>
      </c>
      <c r="AB210" s="733">
        <f t="shared" si="2"/>
        <v>2</v>
      </c>
      <c r="AC210" s="119" t="s">
        <v>393</v>
      </c>
      <c r="AD210" s="734">
        <f>IFERROR(ROUNDDOWN(ROUND(L209*Q210,0),0)*AB210,"")</f>
        <v>0</v>
      </c>
      <c r="AE210" s="735">
        <f>IFERROR(ROUNDDOWN(ROUND(L209*(Q210-O210),0),0)*AB210,"")</f>
        <v>0</v>
      </c>
      <c r="AF210" s="736"/>
      <c r="AG210" s="737"/>
      <c r="AH210" s="738"/>
      <c r="AI210" s="739"/>
      <c r="AJ210" s="740"/>
      <c r="AK210" s="741"/>
      <c r="AL210" s="742"/>
      <c r="AM210" s="743" t="str">
        <f>IF(AO209="","",IF(OR(Y209=4,Y210=4,Y211=4),"！加算の要件上は問題ありませんが、算定期間の終わりが令和６年５月になっていません。区分変更の場合は、「基本情報入力シート」で同じ事業所を２行に分けて記入してください。",""))</f>
        <v/>
      </c>
      <c r="AN210" s="744"/>
      <c r="AO210" s="717" t="str">
        <f>IF(K209&lt;&gt;"","P列・R列に色付け","")</f>
        <v/>
      </c>
      <c r="AP210" s="10"/>
      <c r="AQ210" s="10"/>
      <c r="AR210" s="10"/>
      <c r="AS210" s="10"/>
      <c r="AT210" s="10"/>
      <c r="AU210" s="10"/>
      <c r="AV210" s="10"/>
      <c r="AW210" s="10"/>
      <c r="AX210" s="689" t="str">
        <f>G209</f>
        <v/>
      </c>
    </row>
    <row r="211" ht="31.5" customHeight="1">
      <c r="A211" s="788"/>
      <c r="B211" s="806"/>
      <c r="C211" s="806"/>
      <c r="D211" s="806"/>
      <c r="E211" s="806"/>
      <c r="F211" s="806"/>
      <c r="G211" s="807"/>
      <c r="H211" s="807"/>
      <c r="I211" s="807"/>
      <c r="J211" s="807"/>
      <c r="K211" s="807"/>
      <c r="L211" s="808"/>
      <c r="M211" s="751" t="s">
        <v>397</v>
      </c>
      <c r="N211" s="810"/>
      <c r="O211" s="753" t="str">
        <f>IFERROR(VLOOKUP(K209,'【参考】数式用'!$A$5:$J$37,MATCH(N211,'【参考】数式用'!$B$4:$J$4,0)+1,0),"")</f>
        <v/>
      </c>
      <c r="P211" s="752"/>
      <c r="Q211" s="753" t="str">
        <f>IFERROR(VLOOKUP(K209,'【参考】数式用'!$A$5:$J$37,MATCH(P211,'【参考】数式用'!$B$4:$J$4,0)+1,0),"")</f>
        <v/>
      </c>
      <c r="R211" s="754" t="s">
        <v>107</v>
      </c>
      <c r="S211" s="755">
        <v>6.0</v>
      </c>
      <c r="T211" s="756" t="s">
        <v>108</v>
      </c>
      <c r="U211" s="757">
        <v>4.0</v>
      </c>
      <c r="V211" s="756" t="s">
        <v>392</v>
      </c>
      <c r="W211" s="755">
        <v>6.0</v>
      </c>
      <c r="X211" s="756" t="s">
        <v>108</v>
      </c>
      <c r="Y211" s="757">
        <v>5.0</v>
      </c>
      <c r="Z211" s="756" t="s">
        <v>109</v>
      </c>
      <c r="AA211" s="758" t="s">
        <v>120</v>
      </c>
      <c r="AB211" s="759">
        <f t="shared" si="2"/>
        <v>2</v>
      </c>
      <c r="AC211" s="756" t="s">
        <v>393</v>
      </c>
      <c r="AD211" s="760">
        <f>IFERROR(ROUNDDOWN(ROUND(L209*Q211,0),0)*AB211,"")</f>
        <v>0</v>
      </c>
      <c r="AE211" s="761">
        <f>IFERROR(ROUNDDOWN(ROUND(L209*(Q211-O211),0),0)*AB211,"")</f>
        <v>0</v>
      </c>
      <c r="AF211" s="762">
        <f>IF(AND(N211="ベア加算なし",P211="ベア加算"),AD211,0)</f>
        <v>0</v>
      </c>
      <c r="AG211" s="763"/>
      <c r="AH211" s="764"/>
      <c r="AI211" s="765"/>
      <c r="AJ211" s="766"/>
      <c r="AK211" s="767"/>
      <c r="AL211" s="768"/>
      <c r="AM211" s="769" t="str">
        <f>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N211" s="3"/>
      <c r="AO211" s="770" t="str">
        <f>IF(K209&lt;&gt;"","P列・R列に色付け","")</f>
        <v/>
      </c>
      <c r="AP211" s="771"/>
      <c r="AQ211" s="771"/>
      <c r="AR211" s="10"/>
      <c r="AS211" s="10"/>
      <c r="AT211" s="10"/>
      <c r="AU211" s="10"/>
      <c r="AV211" s="10"/>
      <c r="AW211" s="772"/>
      <c r="AX211" s="689" t="str">
        <f>G209</f>
        <v/>
      </c>
    </row>
    <row r="212" ht="31.5" customHeight="1">
      <c r="A212" s="773">
        <v>67.0</v>
      </c>
      <c r="B212" s="803" t="str">
        <f>IF('基本情報入力シート'!C120="","",'基本情報入力シート'!C120)</f>
        <v/>
      </c>
      <c r="C212" s="803"/>
      <c r="D212" s="803"/>
      <c r="E212" s="803"/>
      <c r="F212" s="803"/>
      <c r="G212" s="804" t="str">
        <f>IF('基本情報入力シート'!M120="","",'基本情報入力シート'!M120)</f>
        <v/>
      </c>
      <c r="H212" s="804" t="str">
        <f>IF('基本情報入力シート'!R120="","",'基本情報入力シート'!R120)</f>
        <v/>
      </c>
      <c r="I212" s="804" t="str">
        <f>IF('基本情報入力シート'!W120="","",'基本情報入力シート'!W120)</f>
        <v/>
      </c>
      <c r="J212" s="804" t="str">
        <f>IF('基本情報入力シート'!X120="","",'基本情報入力シート'!X120)</f>
        <v/>
      </c>
      <c r="K212" s="804" t="str">
        <f>IF('基本情報入力シート'!Y120="","",'基本情報入力シート'!Y120)</f>
        <v/>
      </c>
      <c r="L212" s="805" t="str">
        <f>IF('基本情報入力シート'!AB120="","",'基本情報入力シート'!AB120)</f>
        <v/>
      </c>
      <c r="M212" s="700" t="s">
        <v>390</v>
      </c>
      <c r="N212" s="701"/>
      <c r="O212" s="702" t="str">
        <f>IFERROR(VLOOKUP(K212,'【参考】数式用'!$A$5:$J$37,MATCH(N212,'【参考】数式用'!$B$4:$J$4,0)+1,0),"")</f>
        <v/>
      </c>
      <c r="P212" s="701"/>
      <c r="Q212" s="702" t="str">
        <f>IFERROR(VLOOKUP(K212,'【参考】数式用'!$A$5:$J$37,MATCH(P212,'【参考】数式用'!$B$4:$J$4,0)+1,0),"")</f>
        <v/>
      </c>
      <c r="R212" s="703" t="s">
        <v>107</v>
      </c>
      <c r="S212" s="704">
        <v>6.0</v>
      </c>
      <c r="T212" s="190" t="s">
        <v>108</v>
      </c>
      <c r="U212" s="705">
        <v>4.0</v>
      </c>
      <c r="V212" s="190" t="s">
        <v>392</v>
      </c>
      <c r="W212" s="704">
        <v>6.0</v>
      </c>
      <c r="X212" s="190" t="s">
        <v>108</v>
      </c>
      <c r="Y212" s="705">
        <v>5.0</v>
      </c>
      <c r="Z212" s="190" t="s">
        <v>109</v>
      </c>
      <c r="AA212" s="706" t="s">
        <v>120</v>
      </c>
      <c r="AB212" s="707">
        <f t="shared" si="2"/>
        <v>2</v>
      </c>
      <c r="AC212" s="190" t="s">
        <v>393</v>
      </c>
      <c r="AD212" s="708">
        <f>IFERROR(ROUNDDOWN(ROUND(L212*Q212,0),0)*AB212,"")</f>
        <v>0</v>
      </c>
      <c r="AE212" s="709">
        <f>IFERROR(ROUNDDOWN(ROUND(L212*(Q212-O212),0),0)*AB212,"")</f>
        <v>0</v>
      </c>
      <c r="AF212" s="710"/>
      <c r="AG212" s="782"/>
      <c r="AH212" s="712"/>
      <c r="AI212" s="794"/>
      <c r="AJ212" s="714"/>
      <c r="AK212" s="280"/>
      <c r="AL212" s="715"/>
      <c r="AM212" s="716" t="str">
        <f>IF(AO212="","",IF(Q212&lt;O212,"！加算の要件上は問題ありませんが、令和６年３月と比較して４・５月に加算率が下がる計画になっています。",""))</f>
        <v/>
      </c>
      <c r="AN212" s="3"/>
      <c r="AO212" s="717" t="str">
        <f>IF(K212&lt;&gt;"","P列・R列に色付け","")</f>
        <v/>
      </c>
      <c r="AP212" s="718" t="str">
        <f>IFERROR(VLOOKUP(K212,'【参考】数式用'!$AH$2:$AI$34,2,FALSE),"")</f>
        <v/>
      </c>
      <c r="AQ212" s="720" t="str">
        <f>P212&amp;P213&amp;P214</f>
        <v/>
      </c>
      <c r="AR212" s="718" t="str">
        <f>IF(AF214&lt;&gt;0,IF(AG214="○","入力済","未入力"),"")</f>
        <v/>
      </c>
      <c r="AS212" s="719" t="str">
        <f>IF(OR(P212="処遇加算Ⅰ",P212="処遇加算Ⅱ"),IF(OR(AH212="○",AH212="令和６年度中に満たす"),"入力済","未入力"),"")</f>
        <v/>
      </c>
      <c r="AT212" s="720" t="str">
        <f>IF(P212="処遇加算Ⅲ",IF(AI212="○","入力済","未入力"),"")</f>
        <v/>
      </c>
      <c r="AU212" s="718" t="str">
        <f>IF(P212="処遇加算Ⅰ",IF(OR(AJ212="○",AJ212="令和６年度中に満たす"),"入力済","未入力"),"")</f>
        <v/>
      </c>
      <c r="AV212" s="718" t="str">
        <f>IF(OR(P213="特定加算Ⅰ",P213="特定加算Ⅱ"),1,"")</f>
        <v/>
      </c>
      <c r="AW212" s="689" t="str">
        <f>IF(P213="特定加算Ⅰ",IF(AL213="","未入力","入力済"),"")</f>
        <v/>
      </c>
      <c r="AX212" s="689" t="str">
        <f>G212</f>
        <v/>
      </c>
    </row>
    <row r="213" ht="31.5" customHeight="1">
      <c r="A213" s="787"/>
      <c r="B213" s="795"/>
      <c r="C213" s="795"/>
      <c r="D213" s="795"/>
      <c r="E213" s="795"/>
      <c r="F213" s="795"/>
      <c r="G213" s="796"/>
      <c r="H213" s="796"/>
      <c r="I213" s="796"/>
      <c r="J213" s="796"/>
      <c r="K213" s="796"/>
      <c r="L213" s="797"/>
      <c r="M213" s="727" t="s">
        <v>395</v>
      </c>
      <c r="N213" s="728"/>
      <c r="O213" s="729" t="str">
        <f>IFERROR(VLOOKUP(K212,'【参考】数式用'!$A$5:$J$37,MATCH(N213,'【参考】数式用'!$B$4:$J$4,0)+1,0),"")</f>
        <v/>
      </c>
      <c r="P213" s="728"/>
      <c r="Q213" s="729" t="str">
        <f>IFERROR(VLOOKUP(K212,'【参考】数式用'!$A$5:$J$37,MATCH(P213,'【参考】数式用'!$B$4:$J$4,0)+1,0),"")</f>
        <v/>
      </c>
      <c r="R213" s="118" t="s">
        <v>107</v>
      </c>
      <c r="S213" s="730">
        <v>6.0</v>
      </c>
      <c r="T213" s="119" t="s">
        <v>108</v>
      </c>
      <c r="U213" s="731">
        <v>4.0</v>
      </c>
      <c r="V213" s="119" t="s">
        <v>392</v>
      </c>
      <c r="W213" s="730">
        <v>6.0</v>
      </c>
      <c r="X213" s="119" t="s">
        <v>108</v>
      </c>
      <c r="Y213" s="731">
        <v>5.0</v>
      </c>
      <c r="Z213" s="119" t="s">
        <v>109</v>
      </c>
      <c r="AA213" s="732" t="s">
        <v>120</v>
      </c>
      <c r="AB213" s="733">
        <f t="shared" si="2"/>
        <v>2</v>
      </c>
      <c r="AC213" s="119" t="s">
        <v>393</v>
      </c>
      <c r="AD213" s="734">
        <f>IFERROR(ROUNDDOWN(ROUND(L212*Q213,0),0)*AB213,"")</f>
        <v>0</v>
      </c>
      <c r="AE213" s="735">
        <f>IFERROR(ROUNDDOWN(ROUND(L212*(Q213-O213),0),0)*AB213,"")</f>
        <v>0</v>
      </c>
      <c r="AF213" s="736"/>
      <c r="AG213" s="737"/>
      <c r="AH213" s="738"/>
      <c r="AI213" s="739"/>
      <c r="AJ213" s="740"/>
      <c r="AK213" s="741"/>
      <c r="AL213" s="742"/>
      <c r="AM213" s="743" t="str">
        <f>IF(AO212="","",IF(OR(Y212=4,Y213=4,Y214=4),"！加算の要件上は問題ありませんが、算定期間の終わりが令和６年５月になっていません。区分変更の場合は、「基本情報入力シート」で同じ事業所を２行に分けて記入してください。",""))</f>
        <v/>
      </c>
      <c r="AN213" s="744"/>
      <c r="AO213" s="717" t="str">
        <f>IF(K212&lt;&gt;"","P列・R列に色付け","")</f>
        <v/>
      </c>
      <c r="AP213" s="10"/>
      <c r="AQ213" s="10"/>
      <c r="AR213" s="10"/>
      <c r="AS213" s="10"/>
      <c r="AT213" s="10"/>
      <c r="AU213" s="10"/>
      <c r="AV213" s="10"/>
      <c r="AW213" s="10"/>
      <c r="AX213" s="689" t="str">
        <f>G212</f>
        <v/>
      </c>
    </row>
    <row r="214" ht="31.5" customHeight="1">
      <c r="A214" s="788"/>
      <c r="B214" s="806"/>
      <c r="C214" s="806"/>
      <c r="D214" s="806"/>
      <c r="E214" s="806"/>
      <c r="F214" s="806"/>
      <c r="G214" s="807"/>
      <c r="H214" s="807"/>
      <c r="I214" s="807"/>
      <c r="J214" s="807"/>
      <c r="K214" s="807"/>
      <c r="L214" s="808"/>
      <c r="M214" s="751" t="s">
        <v>397</v>
      </c>
      <c r="N214" s="810"/>
      <c r="O214" s="753" t="str">
        <f>IFERROR(VLOOKUP(K212,'【参考】数式用'!$A$5:$J$37,MATCH(N214,'【参考】数式用'!$B$4:$J$4,0)+1,0),"")</f>
        <v/>
      </c>
      <c r="P214" s="752"/>
      <c r="Q214" s="753" t="str">
        <f>IFERROR(VLOOKUP(K212,'【参考】数式用'!$A$5:$J$37,MATCH(P214,'【参考】数式用'!$B$4:$J$4,0)+1,0),"")</f>
        <v/>
      </c>
      <c r="R214" s="754" t="s">
        <v>107</v>
      </c>
      <c r="S214" s="755">
        <v>6.0</v>
      </c>
      <c r="T214" s="756" t="s">
        <v>108</v>
      </c>
      <c r="U214" s="757">
        <v>4.0</v>
      </c>
      <c r="V214" s="756" t="s">
        <v>392</v>
      </c>
      <c r="W214" s="755">
        <v>6.0</v>
      </c>
      <c r="X214" s="756" t="s">
        <v>108</v>
      </c>
      <c r="Y214" s="757">
        <v>5.0</v>
      </c>
      <c r="Z214" s="756" t="s">
        <v>109</v>
      </c>
      <c r="AA214" s="758" t="s">
        <v>120</v>
      </c>
      <c r="AB214" s="759">
        <f t="shared" si="2"/>
        <v>2</v>
      </c>
      <c r="AC214" s="756" t="s">
        <v>393</v>
      </c>
      <c r="AD214" s="760">
        <f>IFERROR(ROUNDDOWN(ROUND(L212*Q214,0),0)*AB214,"")</f>
        <v>0</v>
      </c>
      <c r="AE214" s="761">
        <f>IFERROR(ROUNDDOWN(ROUND(L212*(Q214-O214),0),0)*AB214,"")</f>
        <v>0</v>
      </c>
      <c r="AF214" s="762">
        <f>IF(AND(N214="ベア加算なし",P214="ベア加算"),AD214,0)</f>
        <v>0</v>
      </c>
      <c r="AG214" s="763"/>
      <c r="AH214" s="764"/>
      <c r="AI214" s="765"/>
      <c r="AJ214" s="766"/>
      <c r="AK214" s="767"/>
      <c r="AL214" s="768"/>
      <c r="AM214" s="769" t="str">
        <f>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N214" s="3"/>
      <c r="AO214" s="770" t="str">
        <f>IF(K212&lt;&gt;"","P列・R列に色付け","")</f>
        <v/>
      </c>
      <c r="AP214" s="771"/>
      <c r="AQ214" s="771"/>
      <c r="AR214" s="10"/>
      <c r="AS214" s="10"/>
      <c r="AT214" s="10"/>
      <c r="AU214" s="10"/>
      <c r="AV214" s="10"/>
      <c r="AW214" s="772"/>
      <c r="AX214" s="689" t="str">
        <f>G212</f>
        <v/>
      </c>
    </row>
    <row r="215" ht="31.5" customHeight="1">
      <c r="A215" s="773">
        <v>68.0</v>
      </c>
      <c r="B215" s="803" t="str">
        <f>IF('基本情報入力シート'!C121="","",'基本情報入力シート'!C121)</f>
        <v/>
      </c>
      <c r="C215" s="803"/>
      <c r="D215" s="803"/>
      <c r="E215" s="803"/>
      <c r="F215" s="803"/>
      <c r="G215" s="804" t="str">
        <f>IF('基本情報入力シート'!M121="","",'基本情報入力シート'!M121)</f>
        <v/>
      </c>
      <c r="H215" s="804" t="str">
        <f>IF('基本情報入力シート'!R121="","",'基本情報入力シート'!R121)</f>
        <v/>
      </c>
      <c r="I215" s="804" t="str">
        <f>IF('基本情報入力シート'!W121="","",'基本情報入力シート'!W121)</f>
        <v/>
      </c>
      <c r="J215" s="804" t="str">
        <f>IF('基本情報入力シート'!X121="","",'基本情報入力シート'!X121)</f>
        <v/>
      </c>
      <c r="K215" s="804" t="str">
        <f>IF('基本情報入力シート'!Y121="","",'基本情報入力シート'!Y121)</f>
        <v/>
      </c>
      <c r="L215" s="805" t="str">
        <f>IF('基本情報入力シート'!AB121="","",'基本情報入力シート'!AB121)</f>
        <v/>
      </c>
      <c r="M215" s="700" t="s">
        <v>390</v>
      </c>
      <c r="N215" s="701"/>
      <c r="O215" s="702" t="str">
        <f>IFERROR(VLOOKUP(K215,'【参考】数式用'!$A$5:$J$37,MATCH(N215,'【参考】数式用'!$B$4:$J$4,0)+1,0),"")</f>
        <v/>
      </c>
      <c r="P215" s="701"/>
      <c r="Q215" s="702" t="str">
        <f>IFERROR(VLOOKUP(K215,'【参考】数式用'!$A$5:$J$37,MATCH(P215,'【参考】数式用'!$B$4:$J$4,0)+1,0),"")</f>
        <v/>
      </c>
      <c r="R215" s="703" t="s">
        <v>107</v>
      </c>
      <c r="S215" s="704">
        <v>6.0</v>
      </c>
      <c r="T215" s="190" t="s">
        <v>108</v>
      </c>
      <c r="U215" s="705">
        <v>4.0</v>
      </c>
      <c r="V215" s="190" t="s">
        <v>392</v>
      </c>
      <c r="W215" s="704">
        <v>6.0</v>
      </c>
      <c r="X215" s="190" t="s">
        <v>108</v>
      </c>
      <c r="Y215" s="705">
        <v>5.0</v>
      </c>
      <c r="Z215" s="190" t="s">
        <v>109</v>
      </c>
      <c r="AA215" s="706" t="s">
        <v>120</v>
      </c>
      <c r="AB215" s="707">
        <f t="shared" si="2"/>
        <v>2</v>
      </c>
      <c r="AC215" s="190" t="s">
        <v>393</v>
      </c>
      <c r="AD215" s="708">
        <f>IFERROR(ROUNDDOWN(ROUND(L215*Q215,0),0)*AB215,"")</f>
        <v>0</v>
      </c>
      <c r="AE215" s="709">
        <f>IFERROR(ROUNDDOWN(ROUND(L215*(Q215-O215),0),0)*AB215,"")</f>
        <v>0</v>
      </c>
      <c r="AF215" s="710"/>
      <c r="AG215" s="782"/>
      <c r="AH215" s="712"/>
      <c r="AI215" s="794"/>
      <c r="AJ215" s="714"/>
      <c r="AK215" s="280"/>
      <c r="AL215" s="715"/>
      <c r="AM215" s="716" t="str">
        <f>IF(AO215="","",IF(Q215&lt;O215,"！加算の要件上は問題ありませんが、令和６年３月と比較して４・５月に加算率が下がる計画になっています。",""))</f>
        <v/>
      </c>
      <c r="AN215" s="3"/>
      <c r="AO215" s="717" t="str">
        <f>IF(K215&lt;&gt;"","P列・R列に色付け","")</f>
        <v/>
      </c>
      <c r="AP215" s="718" t="str">
        <f>IFERROR(VLOOKUP(K215,'【参考】数式用'!$AH$2:$AI$34,2,FALSE),"")</f>
        <v/>
      </c>
      <c r="AQ215" s="720" t="str">
        <f>P215&amp;P216&amp;P217</f>
        <v/>
      </c>
      <c r="AR215" s="718" t="str">
        <f>IF(AF217&lt;&gt;0,IF(AG217="○","入力済","未入力"),"")</f>
        <v/>
      </c>
      <c r="AS215" s="719" t="str">
        <f>IF(OR(P215="処遇加算Ⅰ",P215="処遇加算Ⅱ"),IF(OR(AH215="○",AH215="令和６年度中に満たす"),"入力済","未入力"),"")</f>
        <v/>
      </c>
      <c r="AT215" s="720" t="str">
        <f>IF(P215="処遇加算Ⅲ",IF(AI215="○","入力済","未入力"),"")</f>
        <v/>
      </c>
      <c r="AU215" s="718" t="str">
        <f>IF(P215="処遇加算Ⅰ",IF(OR(AJ215="○",AJ215="令和６年度中に満たす"),"入力済","未入力"),"")</f>
        <v/>
      </c>
      <c r="AV215" s="718" t="str">
        <f>IF(OR(P216="特定加算Ⅰ",P216="特定加算Ⅱ"),1,"")</f>
        <v/>
      </c>
      <c r="AW215" s="689" t="str">
        <f>IF(P216="特定加算Ⅰ",IF(AL216="","未入力","入力済"),"")</f>
        <v/>
      </c>
      <c r="AX215" s="689" t="str">
        <f>G215</f>
        <v/>
      </c>
    </row>
    <row r="216" ht="31.5" customHeight="1">
      <c r="A216" s="787"/>
      <c r="B216" s="795"/>
      <c r="C216" s="795"/>
      <c r="D216" s="795"/>
      <c r="E216" s="795"/>
      <c r="F216" s="795"/>
      <c r="G216" s="796"/>
      <c r="H216" s="796"/>
      <c r="I216" s="796"/>
      <c r="J216" s="796"/>
      <c r="K216" s="796"/>
      <c r="L216" s="797"/>
      <c r="M216" s="727" t="s">
        <v>395</v>
      </c>
      <c r="N216" s="728"/>
      <c r="O216" s="729" t="str">
        <f>IFERROR(VLOOKUP(K215,'【参考】数式用'!$A$5:$J$37,MATCH(N216,'【参考】数式用'!$B$4:$J$4,0)+1,0),"")</f>
        <v/>
      </c>
      <c r="P216" s="728"/>
      <c r="Q216" s="729" t="str">
        <f>IFERROR(VLOOKUP(K215,'【参考】数式用'!$A$5:$J$37,MATCH(P216,'【参考】数式用'!$B$4:$J$4,0)+1,0),"")</f>
        <v/>
      </c>
      <c r="R216" s="118" t="s">
        <v>107</v>
      </c>
      <c r="S216" s="730">
        <v>6.0</v>
      </c>
      <c r="T216" s="119" t="s">
        <v>108</v>
      </c>
      <c r="U216" s="731">
        <v>4.0</v>
      </c>
      <c r="V216" s="119" t="s">
        <v>392</v>
      </c>
      <c r="W216" s="730">
        <v>6.0</v>
      </c>
      <c r="X216" s="119" t="s">
        <v>108</v>
      </c>
      <c r="Y216" s="731">
        <v>5.0</v>
      </c>
      <c r="Z216" s="119" t="s">
        <v>109</v>
      </c>
      <c r="AA216" s="732" t="s">
        <v>120</v>
      </c>
      <c r="AB216" s="733">
        <f t="shared" si="2"/>
        <v>2</v>
      </c>
      <c r="AC216" s="119" t="s">
        <v>393</v>
      </c>
      <c r="AD216" s="734">
        <f>IFERROR(ROUNDDOWN(ROUND(L215*Q216,0),0)*AB216,"")</f>
        <v>0</v>
      </c>
      <c r="AE216" s="735">
        <f>IFERROR(ROUNDDOWN(ROUND(L215*(Q216-O216),0),0)*AB216,"")</f>
        <v>0</v>
      </c>
      <c r="AF216" s="736"/>
      <c r="AG216" s="737"/>
      <c r="AH216" s="738"/>
      <c r="AI216" s="739"/>
      <c r="AJ216" s="740"/>
      <c r="AK216" s="741"/>
      <c r="AL216" s="742"/>
      <c r="AM216" s="743" t="str">
        <f>IF(AO215="","",IF(OR(Y215=4,Y216=4,Y217=4),"！加算の要件上は問題ありませんが、算定期間の終わりが令和６年５月になっていません。区分変更の場合は、「基本情報入力シート」で同じ事業所を２行に分けて記入してください。",""))</f>
        <v/>
      </c>
      <c r="AN216" s="744"/>
      <c r="AO216" s="717" t="str">
        <f>IF(K215&lt;&gt;"","P列・R列に色付け","")</f>
        <v/>
      </c>
      <c r="AP216" s="10"/>
      <c r="AQ216" s="10"/>
      <c r="AR216" s="10"/>
      <c r="AS216" s="10"/>
      <c r="AT216" s="10"/>
      <c r="AU216" s="10"/>
      <c r="AV216" s="10"/>
      <c r="AW216" s="10"/>
      <c r="AX216" s="689" t="str">
        <f>G215</f>
        <v/>
      </c>
    </row>
    <row r="217" ht="31.5" customHeight="1">
      <c r="A217" s="788"/>
      <c r="B217" s="806"/>
      <c r="C217" s="806"/>
      <c r="D217" s="806"/>
      <c r="E217" s="806"/>
      <c r="F217" s="806"/>
      <c r="G217" s="807"/>
      <c r="H217" s="807"/>
      <c r="I217" s="807"/>
      <c r="J217" s="807"/>
      <c r="K217" s="807"/>
      <c r="L217" s="808"/>
      <c r="M217" s="751" t="s">
        <v>397</v>
      </c>
      <c r="N217" s="810"/>
      <c r="O217" s="753" t="str">
        <f>IFERROR(VLOOKUP(K215,'【参考】数式用'!$A$5:$J$37,MATCH(N217,'【参考】数式用'!$B$4:$J$4,0)+1,0),"")</f>
        <v/>
      </c>
      <c r="P217" s="752"/>
      <c r="Q217" s="753" t="str">
        <f>IFERROR(VLOOKUP(K215,'【参考】数式用'!$A$5:$J$37,MATCH(P217,'【参考】数式用'!$B$4:$J$4,0)+1,0),"")</f>
        <v/>
      </c>
      <c r="R217" s="754" t="s">
        <v>107</v>
      </c>
      <c r="S217" s="755">
        <v>6.0</v>
      </c>
      <c r="T217" s="756" t="s">
        <v>108</v>
      </c>
      <c r="U217" s="757">
        <v>4.0</v>
      </c>
      <c r="V217" s="756" t="s">
        <v>392</v>
      </c>
      <c r="W217" s="755">
        <v>6.0</v>
      </c>
      <c r="X217" s="756" t="s">
        <v>108</v>
      </c>
      <c r="Y217" s="757">
        <v>5.0</v>
      </c>
      <c r="Z217" s="756" t="s">
        <v>109</v>
      </c>
      <c r="AA217" s="758" t="s">
        <v>120</v>
      </c>
      <c r="AB217" s="759">
        <f t="shared" si="2"/>
        <v>2</v>
      </c>
      <c r="AC217" s="756" t="s">
        <v>393</v>
      </c>
      <c r="AD217" s="760">
        <f>IFERROR(ROUNDDOWN(ROUND(L215*Q217,0),0)*AB217,"")</f>
        <v>0</v>
      </c>
      <c r="AE217" s="761">
        <f>IFERROR(ROUNDDOWN(ROUND(L215*(Q217-O217),0),0)*AB217,"")</f>
        <v>0</v>
      </c>
      <c r="AF217" s="762">
        <f>IF(AND(N217="ベア加算なし",P217="ベア加算"),AD217,0)</f>
        <v>0</v>
      </c>
      <c r="AG217" s="763"/>
      <c r="AH217" s="764"/>
      <c r="AI217" s="765"/>
      <c r="AJ217" s="766"/>
      <c r="AK217" s="767"/>
      <c r="AL217" s="768"/>
      <c r="AM217" s="769" t="str">
        <f>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N217" s="3"/>
      <c r="AO217" s="770" t="str">
        <f>IF(K215&lt;&gt;"","P列・R列に色付け","")</f>
        <v/>
      </c>
      <c r="AP217" s="771"/>
      <c r="AQ217" s="771"/>
      <c r="AR217" s="10"/>
      <c r="AS217" s="10"/>
      <c r="AT217" s="10"/>
      <c r="AU217" s="10"/>
      <c r="AV217" s="10"/>
      <c r="AW217" s="772"/>
      <c r="AX217" s="689" t="str">
        <f>G215</f>
        <v/>
      </c>
    </row>
    <row r="218" ht="31.5" customHeight="1">
      <c r="A218" s="773">
        <v>69.0</v>
      </c>
      <c r="B218" s="803" t="str">
        <f>IF('基本情報入力シート'!C122="","",'基本情報入力シート'!C122)</f>
        <v/>
      </c>
      <c r="C218" s="803"/>
      <c r="D218" s="803"/>
      <c r="E218" s="803"/>
      <c r="F218" s="803"/>
      <c r="G218" s="804" t="str">
        <f>IF('基本情報入力シート'!M122="","",'基本情報入力シート'!M122)</f>
        <v/>
      </c>
      <c r="H218" s="804" t="str">
        <f>IF('基本情報入力シート'!R122="","",'基本情報入力シート'!R122)</f>
        <v/>
      </c>
      <c r="I218" s="804" t="str">
        <f>IF('基本情報入力シート'!W122="","",'基本情報入力シート'!W122)</f>
        <v/>
      </c>
      <c r="J218" s="804" t="str">
        <f>IF('基本情報入力シート'!X122="","",'基本情報入力シート'!X122)</f>
        <v/>
      </c>
      <c r="K218" s="804" t="str">
        <f>IF('基本情報入力シート'!Y122="","",'基本情報入力シート'!Y122)</f>
        <v/>
      </c>
      <c r="L218" s="805" t="str">
        <f>IF('基本情報入力シート'!AB122="","",'基本情報入力シート'!AB122)</f>
        <v/>
      </c>
      <c r="M218" s="700" t="s">
        <v>390</v>
      </c>
      <c r="N218" s="701"/>
      <c r="O218" s="702" t="str">
        <f>IFERROR(VLOOKUP(K218,'【参考】数式用'!$A$5:$J$37,MATCH(N218,'【参考】数式用'!$B$4:$J$4,0)+1,0),"")</f>
        <v/>
      </c>
      <c r="P218" s="701"/>
      <c r="Q218" s="702" t="str">
        <f>IFERROR(VLOOKUP(K218,'【参考】数式用'!$A$5:$J$37,MATCH(P218,'【参考】数式用'!$B$4:$J$4,0)+1,0),"")</f>
        <v/>
      </c>
      <c r="R218" s="703" t="s">
        <v>107</v>
      </c>
      <c r="S218" s="704">
        <v>6.0</v>
      </c>
      <c r="T218" s="190" t="s">
        <v>108</v>
      </c>
      <c r="U218" s="705">
        <v>4.0</v>
      </c>
      <c r="V218" s="190" t="s">
        <v>392</v>
      </c>
      <c r="W218" s="704">
        <v>6.0</v>
      </c>
      <c r="X218" s="190" t="s">
        <v>108</v>
      </c>
      <c r="Y218" s="705">
        <v>5.0</v>
      </c>
      <c r="Z218" s="190" t="s">
        <v>109</v>
      </c>
      <c r="AA218" s="706" t="s">
        <v>120</v>
      </c>
      <c r="AB218" s="707">
        <f t="shared" si="2"/>
        <v>2</v>
      </c>
      <c r="AC218" s="190" t="s">
        <v>393</v>
      </c>
      <c r="AD218" s="708">
        <f>IFERROR(ROUNDDOWN(ROUND(L218*Q218,0),0)*AB218,"")</f>
        <v>0</v>
      </c>
      <c r="AE218" s="709">
        <f>IFERROR(ROUNDDOWN(ROUND(L218*(Q218-O218),0),0)*AB218,"")</f>
        <v>0</v>
      </c>
      <c r="AF218" s="710"/>
      <c r="AG218" s="782"/>
      <c r="AH218" s="712"/>
      <c r="AI218" s="794"/>
      <c r="AJ218" s="714"/>
      <c r="AK218" s="280"/>
      <c r="AL218" s="715"/>
      <c r="AM218" s="716" t="str">
        <f>IF(AO218="","",IF(Q218&lt;O218,"！加算の要件上は問題ありませんが、令和６年３月と比較して４・５月に加算率が下がる計画になっています。",""))</f>
        <v/>
      </c>
      <c r="AN218" s="3"/>
      <c r="AO218" s="717" t="str">
        <f>IF(K218&lt;&gt;"","P列・R列に色付け","")</f>
        <v/>
      </c>
      <c r="AP218" s="718" t="str">
        <f>IFERROR(VLOOKUP(K218,'【参考】数式用'!$AH$2:$AI$34,2,FALSE),"")</f>
        <v/>
      </c>
      <c r="AQ218" s="720" t="str">
        <f>P218&amp;P219&amp;P220</f>
        <v/>
      </c>
      <c r="AR218" s="718" t="str">
        <f>IF(AF220&lt;&gt;0,IF(AG220="○","入力済","未入力"),"")</f>
        <v/>
      </c>
      <c r="AS218" s="719" t="str">
        <f>IF(OR(P218="処遇加算Ⅰ",P218="処遇加算Ⅱ"),IF(OR(AH218="○",AH218="令和６年度中に満たす"),"入力済","未入力"),"")</f>
        <v/>
      </c>
      <c r="AT218" s="720" t="str">
        <f>IF(P218="処遇加算Ⅲ",IF(AI218="○","入力済","未入力"),"")</f>
        <v/>
      </c>
      <c r="AU218" s="718" t="str">
        <f>IF(P218="処遇加算Ⅰ",IF(OR(AJ218="○",AJ218="令和６年度中に満たす"),"入力済","未入力"),"")</f>
        <v/>
      </c>
      <c r="AV218" s="718" t="str">
        <f>IF(OR(P219="特定加算Ⅰ",P219="特定加算Ⅱ"),1,"")</f>
        <v/>
      </c>
      <c r="AW218" s="689" t="str">
        <f>IF(P219="特定加算Ⅰ",IF(AL219="","未入力","入力済"),"")</f>
        <v/>
      </c>
      <c r="AX218" s="689" t="str">
        <f>G218</f>
        <v/>
      </c>
    </row>
    <row r="219" ht="31.5" customHeight="1">
      <c r="A219" s="787"/>
      <c r="B219" s="795"/>
      <c r="C219" s="795"/>
      <c r="D219" s="795"/>
      <c r="E219" s="795"/>
      <c r="F219" s="795"/>
      <c r="G219" s="796"/>
      <c r="H219" s="796"/>
      <c r="I219" s="796"/>
      <c r="J219" s="796"/>
      <c r="K219" s="796"/>
      <c r="L219" s="797"/>
      <c r="M219" s="727" t="s">
        <v>395</v>
      </c>
      <c r="N219" s="728"/>
      <c r="O219" s="729" t="str">
        <f>IFERROR(VLOOKUP(K218,'【参考】数式用'!$A$5:$J$37,MATCH(N219,'【参考】数式用'!$B$4:$J$4,0)+1,0),"")</f>
        <v/>
      </c>
      <c r="P219" s="728"/>
      <c r="Q219" s="729" t="str">
        <f>IFERROR(VLOOKUP(K218,'【参考】数式用'!$A$5:$J$37,MATCH(P219,'【参考】数式用'!$B$4:$J$4,0)+1,0),"")</f>
        <v/>
      </c>
      <c r="R219" s="118" t="s">
        <v>107</v>
      </c>
      <c r="S219" s="730">
        <v>6.0</v>
      </c>
      <c r="T219" s="119" t="s">
        <v>108</v>
      </c>
      <c r="U219" s="731">
        <v>4.0</v>
      </c>
      <c r="V219" s="119" t="s">
        <v>392</v>
      </c>
      <c r="W219" s="730">
        <v>6.0</v>
      </c>
      <c r="X219" s="119" t="s">
        <v>108</v>
      </c>
      <c r="Y219" s="731">
        <v>5.0</v>
      </c>
      <c r="Z219" s="119" t="s">
        <v>109</v>
      </c>
      <c r="AA219" s="732" t="s">
        <v>120</v>
      </c>
      <c r="AB219" s="733">
        <f t="shared" si="2"/>
        <v>2</v>
      </c>
      <c r="AC219" s="119" t="s">
        <v>393</v>
      </c>
      <c r="AD219" s="734">
        <f>IFERROR(ROUNDDOWN(ROUND(L218*Q219,0),0)*AB219,"")</f>
        <v>0</v>
      </c>
      <c r="AE219" s="735">
        <f>IFERROR(ROUNDDOWN(ROUND(L218*(Q219-O219),0),0)*AB219,"")</f>
        <v>0</v>
      </c>
      <c r="AF219" s="736"/>
      <c r="AG219" s="737"/>
      <c r="AH219" s="738"/>
      <c r="AI219" s="739"/>
      <c r="AJ219" s="740"/>
      <c r="AK219" s="741"/>
      <c r="AL219" s="742"/>
      <c r="AM219" s="743" t="str">
        <f>IF(AO218="","",IF(OR(Y218=4,Y219=4,Y220=4),"！加算の要件上は問題ありませんが、算定期間の終わりが令和６年５月になっていません。区分変更の場合は、「基本情報入力シート」で同じ事業所を２行に分けて記入してください。",""))</f>
        <v/>
      </c>
      <c r="AN219" s="744"/>
      <c r="AO219" s="717" t="str">
        <f>IF(K218&lt;&gt;"","P列・R列に色付け","")</f>
        <v/>
      </c>
      <c r="AP219" s="10"/>
      <c r="AQ219" s="10"/>
      <c r="AR219" s="10"/>
      <c r="AS219" s="10"/>
      <c r="AT219" s="10"/>
      <c r="AU219" s="10"/>
      <c r="AV219" s="10"/>
      <c r="AW219" s="10"/>
      <c r="AX219" s="689" t="str">
        <f>G218</f>
        <v/>
      </c>
    </row>
    <row r="220" ht="31.5" customHeight="1">
      <c r="A220" s="788"/>
      <c r="B220" s="806"/>
      <c r="C220" s="806"/>
      <c r="D220" s="806"/>
      <c r="E220" s="806"/>
      <c r="F220" s="806"/>
      <c r="G220" s="807"/>
      <c r="H220" s="807"/>
      <c r="I220" s="807"/>
      <c r="J220" s="807"/>
      <c r="K220" s="807"/>
      <c r="L220" s="808"/>
      <c r="M220" s="751" t="s">
        <v>397</v>
      </c>
      <c r="N220" s="810"/>
      <c r="O220" s="753" t="str">
        <f>IFERROR(VLOOKUP(K218,'【参考】数式用'!$A$5:$J$37,MATCH(N220,'【参考】数式用'!$B$4:$J$4,0)+1,0),"")</f>
        <v/>
      </c>
      <c r="P220" s="752"/>
      <c r="Q220" s="753" t="str">
        <f>IFERROR(VLOOKUP(K218,'【参考】数式用'!$A$5:$J$37,MATCH(P220,'【参考】数式用'!$B$4:$J$4,0)+1,0),"")</f>
        <v/>
      </c>
      <c r="R220" s="754" t="s">
        <v>107</v>
      </c>
      <c r="S220" s="755">
        <v>6.0</v>
      </c>
      <c r="T220" s="756" t="s">
        <v>108</v>
      </c>
      <c r="U220" s="757">
        <v>4.0</v>
      </c>
      <c r="V220" s="756" t="s">
        <v>392</v>
      </c>
      <c r="W220" s="755">
        <v>6.0</v>
      </c>
      <c r="X220" s="756" t="s">
        <v>108</v>
      </c>
      <c r="Y220" s="757">
        <v>5.0</v>
      </c>
      <c r="Z220" s="756" t="s">
        <v>109</v>
      </c>
      <c r="AA220" s="758" t="s">
        <v>120</v>
      </c>
      <c r="AB220" s="759">
        <f t="shared" si="2"/>
        <v>2</v>
      </c>
      <c r="AC220" s="756" t="s">
        <v>393</v>
      </c>
      <c r="AD220" s="760">
        <f>IFERROR(ROUNDDOWN(ROUND(L218*Q220,0),0)*AB220,"")</f>
        <v>0</v>
      </c>
      <c r="AE220" s="761">
        <f>IFERROR(ROUNDDOWN(ROUND(L218*(Q220-O220),0),0)*AB220,"")</f>
        <v>0</v>
      </c>
      <c r="AF220" s="762">
        <f>IF(AND(N220="ベア加算なし",P220="ベア加算"),AD220,0)</f>
        <v>0</v>
      </c>
      <c r="AG220" s="763"/>
      <c r="AH220" s="764"/>
      <c r="AI220" s="765"/>
      <c r="AJ220" s="766"/>
      <c r="AK220" s="767"/>
      <c r="AL220" s="768"/>
      <c r="AM220" s="769" t="str">
        <f>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N220" s="3"/>
      <c r="AO220" s="770" t="str">
        <f>IF(K218&lt;&gt;"","P列・R列に色付け","")</f>
        <v/>
      </c>
      <c r="AP220" s="771"/>
      <c r="AQ220" s="771"/>
      <c r="AR220" s="10"/>
      <c r="AS220" s="10"/>
      <c r="AT220" s="10"/>
      <c r="AU220" s="10"/>
      <c r="AV220" s="10"/>
      <c r="AW220" s="772"/>
      <c r="AX220" s="689" t="str">
        <f>G218</f>
        <v/>
      </c>
    </row>
    <row r="221" ht="31.5" customHeight="1">
      <c r="A221" s="773">
        <v>70.0</v>
      </c>
      <c r="B221" s="803" t="str">
        <f>IF('基本情報入力シート'!C123="","",'基本情報入力シート'!C123)</f>
        <v/>
      </c>
      <c r="C221" s="803"/>
      <c r="D221" s="803"/>
      <c r="E221" s="803"/>
      <c r="F221" s="803"/>
      <c r="G221" s="804" t="str">
        <f>IF('基本情報入力シート'!M123="","",'基本情報入力シート'!M123)</f>
        <v/>
      </c>
      <c r="H221" s="804" t="str">
        <f>IF('基本情報入力シート'!R123="","",'基本情報入力シート'!R123)</f>
        <v/>
      </c>
      <c r="I221" s="804" t="str">
        <f>IF('基本情報入力シート'!W123="","",'基本情報入力シート'!W123)</f>
        <v/>
      </c>
      <c r="J221" s="804" t="str">
        <f>IF('基本情報入力シート'!X123="","",'基本情報入力シート'!X123)</f>
        <v/>
      </c>
      <c r="K221" s="804" t="str">
        <f>IF('基本情報入力シート'!Y123="","",'基本情報入力シート'!Y123)</f>
        <v/>
      </c>
      <c r="L221" s="805" t="str">
        <f>IF('基本情報入力シート'!AB123="","",'基本情報入力シート'!AB123)</f>
        <v/>
      </c>
      <c r="M221" s="700" t="s">
        <v>390</v>
      </c>
      <c r="N221" s="701"/>
      <c r="O221" s="702" t="str">
        <f>IFERROR(VLOOKUP(K221,'【参考】数式用'!$A$5:$J$37,MATCH(N221,'【参考】数式用'!$B$4:$J$4,0)+1,0),"")</f>
        <v/>
      </c>
      <c r="P221" s="701"/>
      <c r="Q221" s="702" t="str">
        <f>IFERROR(VLOOKUP(K221,'【参考】数式用'!$A$5:$J$37,MATCH(P221,'【参考】数式用'!$B$4:$J$4,0)+1,0),"")</f>
        <v/>
      </c>
      <c r="R221" s="703" t="s">
        <v>107</v>
      </c>
      <c r="S221" s="704">
        <v>6.0</v>
      </c>
      <c r="T221" s="190" t="s">
        <v>108</v>
      </c>
      <c r="U221" s="705">
        <v>4.0</v>
      </c>
      <c r="V221" s="190" t="s">
        <v>392</v>
      </c>
      <c r="W221" s="704">
        <v>6.0</v>
      </c>
      <c r="X221" s="190" t="s">
        <v>108</v>
      </c>
      <c r="Y221" s="705">
        <v>5.0</v>
      </c>
      <c r="Z221" s="190" t="s">
        <v>109</v>
      </c>
      <c r="AA221" s="706" t="s">
        <v>120</v>
      </c>
      <c r="AB221" s="707">
        <f t="shared" si="2"/>
        <v>2</v>
      </c>
      <c r="AC221" s="190" t="s">
        <v>393</v>
      </c>
      <c r="AD221" s="708">
        <f>IFERROR(ROUNDDOWN(ROUND(L221*Q221,0),0)*AB221,"")</f>
        <v>0</v>
      </c>
      <c r="AE221" s="709">
        <f>IFERROR(ROUNDDOWN(ROUND(L221*(Q221-O221),0),0)*AB221,"")</f>
        <v>0</v>
      </c>
      <c r="AF221" s="710"/>
      <c r="AG221" s="782"/>
      <c r="AH221" s="712"/>
      <c r="AI221" s="794"/>
      <c r="AJ221" s="714"/>
      <c r="AK221" s="280"/>
      <c r="AL221" s="715"/>
      <c r="AM221" s="716" t="str">
        <f>IF(AO221="","",IF(Q221&lt;O221,"！加算の要件上は問題ありませんが、令和６年３月と比較して４・５月に加算率が下がる計画になっています。",""))</f>
        <v/>
      </c>
      <c r="AN221" s="3"/>
      <c r="AO221" s="717" t="str">
        <f>IF(K221&lt;&gt;"","P列・R列に色付け","")</f>
        <v/>
      </c>
      <c r="AP221" s="718" t="str">
        <f>IFERROR(VLOOKUP(K221,'【参考】数式用'!$AH$2:$AI$34,2,FALSE),"")</f>
        <v/>
      </c>
      <c r="AQ221" s="720" t="str">
        <f>P221&amp;P222&amp;P223</f>
        <v/>
      </c>
      <c r="AR221" s="718" t="str">
        <f>IF(AF223&lt;&gt;0,IF(AG223="○","入力済","未入力"),"")</f>
        <v/>
      </c>
      <c r="AS221" s="719" t="str">
        <f>IF(OR(P221="処遇加算Ⅰ",P221="処遇加算Ⅱ"),IF(OR(AH221="○",AH221="令和６年度中に満たす"),"入力済","未入力"),"")</f>
        <v/>
      </c>
      <c r="AT221" s="720" t="str">
        <f>IF(P221="処遇加算Ⅲ",IF(AI221="○","入力済","未入力"),"")</f>
        <v/>
      </c>
      <c r="AU221" s="718" t="str">
        <f>IF(P221="処遇加算Ⅰ",IF(OR(AJ221="○",AJ221="令和６年度中に満たす"),"入力済","未入力"),"")</f>
        <v/>
      </c>
      <c r="AV221" s="718" t="str">
        <f>IF(OR(P222="特定加算Ⅰ",P222="特定加算Ⅱ"),1,"")</f>
        <v/>
      </c>
      <c r="AW221" s="689" t="str">
        <f>IF(P222="特定加算Ⅰ",IF(AL222="","未入力","入力済"),"")</f>
        <v/>
      </c>
      <c r="AX221" s="689" t="str">
        <f>G221</f>
        <v/>
      </c>
    </row>
    <row r="222" ht="31.5" customHeight="1">
      <c r="A222" s="787"/>
      <c r="B222" s="795"/>
      <c r="C222" s="795"/>
      <c r="D222" s="795"/>
      <c r="E222" s="795"/>
      <c r="F222" s="795"/>
      <c r="G222" s="796"/>
      <c r="H222" s="796"/>
      <c r="I222" s="796"/>
      <c r="J222" s="796"/>
      <c r="K222" s="796"/>
      <c r="L222" s="797"/>
      <c r="M222" s="727" t="s">
        <v>395</v>
      </c>
      <c r="N222" s="728"/>
      <c r="O222" s="729" t="str">
        <f>IFERROR(VLOOKUP(K221,'【参考】数式用'!$A$5:$J$37,MATCH(N222,'【参考】数式用'!$B$4:$J$4,0)+1,0),"")</f>
        <v/>
      </c>
      <c r="P222" s="728"/>
      <c r="Q222" s="729" t="str">
        <f>IFERROR(VLOOKUP(K221,'【参考】数式用'!$A$5:$J$37,MATCH(P222,'【参考】数式用'!$B$4:$J$4,0)+1,0),"")</f>
        <v/>
      </c>
      <c r="R222" s="118" t="s">
        <v>107</v>
      </c>
      <c r="S222" s="730">
        <v>6.0</v>
      </c>
      <c r="T222" s="119" t="s">
        <v>108</v>
      </c>
      <c r="U222" s="731">
        <v>4.0</v>
      </c>
      <c r="V222" s="119" t="s">
        <v>392</v>
      </c>
      <c r="W222" s="730">
        <v>6.0</v>
      </c>
      <c r="X222" s="119" t="s">
        <v>108</v>
      </c>
      <c r="Y222" s="731">
        <v>5.0</v>
      </c>
      <c r="Z222" s="119" t="s">
        <v>109</v>
      </c>
      <c r="AA222" s="732" t="s">
        <v>120</v>
      </c>
      <c r="AB222" s="733">
        <f t="shared" si="2"/>
        <v>2</v>
      </c>
      <c r="AC222" s="119" t="s">
        <v>393</v>
      </c>
      <c r="AD222" s="734">
        <f>IFERROR(ROUNDDOWN(ROUND(L221*Q222,0),0)*AB222,"")</f>
        <v>0</v>
      </c>
      <c r="AE222" s="735">
        <f>IFERROR(ROUNDDOWN(ROUND(L221*(Q222-O222),0),0)*AB222,"")</f>
        <v>0</v>
      </c>
      <c r="AF222" s="736"/>
      <c r="AG222" s="737"/>
      <c r="AH222" s="738"/>
      <c r="AI222" s="739"/>
      <c r="AJ222" s="740"/>
      <c r="AK222" s="741"/>
      <c r="AL222" s="742"/>
      <c r="AM222" s="743" t="str">
        <f>IF(AO221="","",IF(OR(Y221=4,Y222=4,Y223=4),"！加算の要件上は問題ありませんが、算定期間の終わりが令和６年５月になっていません。区分変更の場合は、「基本情報入力シート」で同じ事業所を２行に分けて記入してください。",""))</f>
        <v/>
      </c>
      <c r="AN222" s="744"/>
      <c r="AO222" s="717" t="str">
        <f>IF(K221&lt;&gt;"","P列・R列に色付け","")</f>
        <v/>
      </c>
      <c r="AP222" s="10"/>
      <c r="AQ222" s="10"/>
      <c r="AR222" s="10"/>
      <c r="AS222" s="10"/>
      <c r="AT222" s="10"/>
      <c r="AU222" s="10"/>
      <c r="AV222" s="10"/>
      <c r="AW222" s="10"/>
      <c r="AX222" s="689" t="str">
        <f>G221</f>
        <v/>
      </c>
    </row>
    <row r="223" ht="31.5" customHeight="1">
      <c r="A223" s="788"/>
      <c r="B223" s="806"/>
      <c r="C223" s="806"/>
      <c r="D223" s="806"/>
      <c r="E223" s="806"/>
      <c r="F223" s="806"/>
      <c r="G223" s="807"/>
      <c r="H223" s="807"/>
      <c r="I223" s="807"/>
      <c r="J223" s="807"/>
      <c r="K223" s="807"/>
      <c r="L223" s="808"/>
      <c r="M223" s="751" t="s">
        <v>397</v>
      </c>
      <c r="N223" s="810"/>
      <c r="O223" s="753" t="str">
        <f>IFERROR(VLOOKUP(K221,'【参考】数式用'!$A$5:$J$37,MATCH(N223,'【参考】数式用'!$B$4:$J$4,0)+1,0),"")</f>
        <v/>
      </c>
      <c r="P223" s="752"/>
      <c r="Q223" s="753" t="str">
        <f>IFERROR(VLOOKUP(K221,'【参考】数式用'!$A$5:$J$37,MATCH(P223,'【参考】数式用'!$B$4:$J$4,0)+1,0),"")</f>
        <v/>
      </c>
      <c r="R223" s="754" t="s">
        <v>107</v>
      </c>
      <c r="S223" s="755">
        <v>6.0</v>
      </c>
      <c r="T223" s="756" t="s">
        <v>108</v>
      </c>
      <c r="U223" s="757">
        <v>4.0</v>
      </c>
      <c r="V223" s="756" t="s">
        <v>392</v>
      </c>
      <c r="W223" s="755">
        <v>6.0</v>
      </c>
      <c r="X223" s="756" t="s">
        <v>108</v>
      </c>
      <c r="Y223" s="757">
        <v>5.0</v>
      </c>
      <c r="Z223" s="756" t="s">
        <v>109</v>
      </c>
      <c r="AA223" s="758" t="s">
        <v>120</v>
      </c>
      <c r="AB223" s="759">
        <f t="shared" si="2"/>
        <v>2</v>
      </c>
      <c r="AC223" s="756" t="s">
        <v>393</v>
      </c>
      <c r="AD223" s="760">
        <f>IFERROR(ROUNDDOWN(ROUND(L221*Q223,0),0)*AB223,"")</f>
        <v>0</v>
      </c>
      <c r="AE223" s="761">
        <f>IFERROR(ROUNDDOWN(ROUND(L221*(Q223-O223),0),0)*AB223,"")</f>
        <v>0</v>
      </c>
      <c r="AF223" s="762">
        <f>IF(AND(N223="ベア加算なし",P223="ベア加算"),AD223,0)</f>
        <v>0</v>
      </c>
      <c r="AG223" s="763"/>
      <c r="AH223" s="764"/>
      <c r="AI223" s="765"/>
      <c r="AJ223" s="766"/>
      <c r="AK223" s="767"/>
      <c r="AL223" s="768"/>
      <c r="AM223" s="769" t="str">
        <f>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N223" s="3"/>
      <c r="AO223" s="770" t="str">
        <f>IF(K221&lt;&gt;"","P列・R列に色付け","")</f>
        <v/>
      </c>
      <c r="AP223" s="771"/>
      <c r="AQ223" s="771"/>
      <c r="AR223" s="10"/>
      <c r="AS223" s="10"/>
      <c r="AT223" s="10"/>
      <c r="AU223" s="10"/>
      <c r="AV223" s="10"/>
      <c r="AW223" s="772"/>
      <c r="AX223" s="689" t="str">
        <f>G221</f>
        <v/>
      </c>
    </row>
    <row r="224" ht="31.5" customHeight="1">
      <c r="A224" s="773">
        <v>71.0</v>
      </c>
      <c r="B224" s="803" t="str">
        <f>IF('基本情報入力シート'!C124="","",'基本情報入力シート'!C124)</f>
        <v/>
      </c>
      <c r="C224" s="803"/>
      <c r="D224" s="803"/>
      <c r="E224" s="803"/>
      <c r="F224" s="803"/>
      <c r="G224" s="804" t="str">
        <f>IF('基本情報入力シート'!M124="","",'基本情報入力シート'!M124)</f>
        <v/>
      </c>
      <c r="H224" s="804" t="str">
        <f>IF('基本情報入力シート'!R124="","",'基本情報入力シート'!R124)</f>
        <v/>
      </c>
      <c r="I224" s="804" t="str">
        <f>IF('基本情報入力シート'!W124="","",'基本情報入力シート'!W124)</f>
        <v/>
      </c>
      <c r="J224" s="804" t="str">
        <f>IF('基本情報入力シート'!X124="","",'基本情報入力シート'!X124)</f>
        <v/>
      </c>
      <c r="K224" s="804" t="str">
        <f>IF('基本情報入力シート'!Y124="","",'基本情報入力シート'!Y124)</f>
        <v/>
      </c>
      <c r="L224" s="805" t="str">
        <f>IF('基本情報入力シート'!AB124="","",'基本情報入力シート'!AB124)</f>
        <v/>
      </c>
      <c r="M224" s="700" t="s">
        <v>390</v>
      </c>
      <c r="N224" s="701"/>
      <c r="O224" s="702" t="str">
        <f>IFERROR(VLOOKUP(K224,'【参考】数式用'!$A$5:$J$37,MATCH(N224,'【参考】数式用'!$B$4:$J$4,0)+1,0),"")</f>
        <v/>
      </c>
      <c r="P224" s="701"/>
      <c r="Q224" s="702" t="str">
        <f>IFERROR(VLOOKUP(K224,'【参考】数式用'!$A$5:$J$37,MATCH(P224,'【参考】数式用'!$B$4:$J$4,0)+1,0),"")</f>
        <v/>
      </c>
      <c r="R224" s="703" t="s">
        <v>107</v>
      </c>
      <c r="S224" s="704">
        <v>6.0</v>
      </c>
      <c r="T224" s="190" t="s">
        <v>108</v>
      </c>
      <c r="U224" s="705">
        <v>4.0</v>
      </c>
      <c r="V224" s="190" t="s">
        <v>392</v>
      </c>
      <c r="W224" s="704">
        <v>6.0</v>
      </c>
      <c r="X224" s="190" t="s">
        <v>108</v>
      </c>
      <c r="Y224" s="705">
        <v>5.0</v>
      </c>
      <c r="Z224" s="190" t="s">
        <v>109</v>
      </c>
      <c r="AA224" s="706" t="s">
        <v>120</v>
      </c>
      <c r="AB224" s="707">
        <f t="shared" si="2"/>
        <v>2</v>
      </c>
      <c r="AC224" s="190" t="s">
        <v>393</v>
      </c>
      <c r="AD224" s="708">
        <f>IFERROR(ROUNDDOWN(ROUND(L224*Q224,0),0)*AB224,"")</f>
        <v>0</v>
      </c>
      <c r="AE224" s="709">
        <f>IFERROR(ROUNDDOWN(ROUND(L224*(Q224-O224),0),0)*AB224,"")</f>
        <v>0</v>
      </c>
      <c r="AF224" s="710"/>
      <c r="AG224" s="782"/>
      <c r="AH224" s="712"/>
      <c r="AI224" s="794"/>
      <c r="AJ224" s="714"/>
      <c r="AK224" s="280"/>
      <c r="AL224" s="715"/>
      <c r="AM224" s="716" t="str">
        <f>IF(AO224="","",IF(Q224&lt;O224,"！加算の要件上は問題ありませんが、令和６年３月と比較して４・５月に加算率が下がる計画になっています。",""))</f>
        <v/>
      </c>
      <c r="AN224" s="3"/>
      <c r="AO224" s="717" t="str">
        <f>IF(K224&lt;&gt;"","P列・R列に色付け","")</f>
        <v/>
      </c>
      <c r="AP224" s="718" t="str">
        <f>IFERROR(VLOOKUP(K224,'【参考】数式用'!$AH$2:$AI$34,2,FALSE),"")</f>
        <v/>
      </c>
      <c r="AQ224" s="720" t="str">
        <f>P224&amp;P225&amp;P226</f>
        <v/>
      </c>
      <c r="AR224" s="718" t="str">
        <f>IF(AF226&lt;&gt;0,IF(AG226="○","入力済","未入力"),"")</f>
        <v/>
      </c>
      <c r="AS224" s="719" t="str">
        <f>IF(OR(P224="処遇加算Ⅰ",P224="処遇加算Ⅱ"),IF(OR(AH224="○",AH224="令和６年度中に満たす"),"入力済","未入力"),"")</f>
        <v/>
      </c>
      <c r="AT224" s="720" t="str">
        <f>IF(P224="処遇加算Ⅲ",IF(AI224="○","入力済","未入力"),"")</f>
        <v/>
      </c>
      <c r="AU224" s="718" t="str">
        <f>IF(P224="処遇加算Ⅰ",IF(OR(AJ224="○",AJ224="令和６年度中に満たす"),"入力済","未入力"),"")</f>
        <v/>
      </c>
      <c r="AV224" s="718" t="str">
        <f>IF(OR(P225="特定加算Ⅰ",P225="特定加算Ⅱ"),1,"")</f>
        <v/>
      </c>
      <c r="AW224" s="689" t="str">
        <f>IF(P225="特定加算Ⅰ",IF(AL225="","未入力","入力済"),"")</f>
        <v/>
      </c>
      <c r="AX224" s="689" t="str">
        <f>G224</f>
        <v/>
      </c>
    </row>
    <row r="225" ht="31.5" customHeight="1">
      <c r="A225" s="787"/>
      <c r="B225" s="795"/>
      <c r="C225" s="795"/>
      <c r="D225" s="795"/>
      <c r="E225" s="795"/>
      <c r="F225" s="795"/>
      <c r="G225" s="796"/>
      <c r="H225" s="796"/>
      <c r="I225" s="796"/>
      <c r="J225" s="796"/>
      <c r="K225" s="796"/>
      <c r="L225" s="797"/>
      <c r="M225" s="727" t="s">
        <v>395</v>
      </c>
      <c r="N225" s="728"/>
      <c r="O225" s="729" t="str">
        <f>IFERROR(VLOOKUP(K224,'【参考】数式用'!$A$5:$J$37,MATCH(N225,'【参考】数式用'!$B$4:$J$4,0)+1,0),"")</f>
        <v/>
      </c>
      <c r="P225" s="728"/>
      <c r="Q225" s="729" t="str">
        <f>IFERROR(VLOOKUP(K224,'【参考】数式用'!$A$5:$J$37,MATCH(P225,'【参考】数式用'!$B$4:$J$4,0)+1,0),"")</f>
        <v/>
      </c>
      <c r="R225" s="118" t="s">
        <v>107</v>
      </c>
      <c r="S225" s="730">
        <v>6.0</v>
      </c>
      <c r="T225" s="119" t="s">
        <v>108</v>
      </c>
      <c r="U225" s="731">
        <v>4.0</v>
      </c>
      <c r="V225" s="119" t="s">
        <v>392</v>
      </c>
      <c r="W225" s="730">
        <v>6.0</v>
      </c>
      <c r="X225" s="119" t="s">
        <v>108</v>
      </c>
      <c r="Y225" s="731">
        <v>5.0</v>
      </c>
      <c r="Z225" s="119" t="s">
        <v>109</v>
      </c>
      <c r="AA225" s="732" t="s">
        <v>120</v>
      </c>
      <c r="AB225" s="733">
        <f t="shared" si="2"/>
        <v>2</v>
      </c>
      <c r="AC225" s="119" t="s">
        <v>393</v>
      </c>
      <c r="AD225" s="734">
        <f>IFERROR(ROUNDDOWN(ROUND(L224*Q225,0),0)*AB225,"")</f>
        <v>0</v>
      </c>
      <c r="AE225" s="735">
        <f>IFERROR(ROUNDDOWN(ROUND(L224*(Q225-O225),0),0)*AB225,"")</f>
        <v>0</v>
      </c>
      <c r="AF225" s="736"/>
      <c r="AG225" s="737"/>
      <c r="AH225" s="738"/>
      <c r="AI225" s="739"/>
      <c r="AJ225" s="740"/>
      <c r="AK225" s="741"/>
      <c r="AL225" s="742"/>
      <c r="AM225" s="743" t="str">
        <f>IF(AO224="","",IF(OR(Y224=4,Y225=4,Y226=4),"！加算の要件上は問題ありませんが、算定期間の終わりが令和６年５月になっていません。区分変更の場合は、「基本情報入力シート」で同じ事業所を２行に分けて記入してください。",""))</f>
        <v/>
      </c>
      <c r="AN225" s="744"/>
      <c r="AO225" s="717" t="str">
        <f>IF(K224&lt;&gt;"","P列・R列に色付け","")</f>
        <v/>
      </c>
      <c r="AP225" s="10"/>
      <c r="AQ225" s="10"/>
      <c r="AR225" s="10"/>
      <c r="AS225" s="10"/>
      <c r="AT225" s="10"/>
      <c r="AU225" s="10"/>
      <c r="AV225" s="10"/>
      <c r="AW225" s="10"/>
      <c r="AX225" s="689" t="str">
        <f>G224</f>
        <v/>
      </c>
    </row>
    <row r="226" ht="31.5" customHeight="1">
      <c r="A226" s="788"/>
      <c r="B226" s="806"/>
      <c r="C226" s="806"/>
      <c r="D226" s="806"/>
      <c r="E226" s="806"/>
      <c r="F226" s="806"/>
      <c r="G226" s="807"/>
      <c r="H226" s="807"/>
      <c r="I226" s="807"/>
      <c r="J226" s="807"/>
      <c r="K226" s="807"/>
      <c r="L226" s="808"/>
      <c r="M226" s="751" t="s">
        <v>397</v>
      </c>
      <c r="N226" s="810"/>
      <c r="O226" s="753" t="str">
        <f>IFERROR(VLOOKUP(K224,'【参考】数式用'!$A$5:$J$37,MATCH(N226,'【参考】数式用'!$B$4:$J$4,0)+1,0),"")</f>
        <v/>
      </c>
      <c r="P226" s="752"/>
      <c r="Q226" s="753" t="str">
        <f>IFERROR(VLOOKUP(K224,'【参考】数式用'!$A$5:$J$37,MATCH(P226,'【参考】数式用'!$B$4:$J$4,0)+1,0),"")</f>
        <v/>
      </c>
      <c r="R226" s="754" t="s">
        <v>107</v>
      </c>
      <c r="S226" s="755">
        <v>6.0</v>
      </c>
      <c r="T226" s="756" t="s">
        <v>108</v>
      </c>
      <c r="U226" s="757">
        <v>4.0</v>
      </c>
      <c r="V226" s="756" t="s">
        <v>392</v>
      </c>
      <c r="W226" s="755">
        <v>6.0</v>
      </c>
      <c r="X226" s="756" t="s">
        <v>108</v>
      </c>
      <c r="Y226" s="757">
        <v>5.0</v>
      </c>
      <c r="Z226" s="756" t="s">
        <v>109</v>
      </c>
      <c r="AA226" s="758" t="s">
        <v>120</v>
      </c>
      <c r="AB226" s="759">
        <f t="shared" si="2"/>
        <v>2</v>
      </c>
      <c r="AC226" s="756" t="s">
        <v>393</v>
      </c>
      <c r="AD226" s="760">
        <f>IFERROR(ROUNDDOWN(ROUND(L224*Q226,0),0)*AB226,"")</f>
        <v>0</v>
      </c>
      <c r="AE226" s="761">
        <f>IFERROR(ROUNDDOWN(ROUND(L224*(Q226-O226),0),0)*AB226,"")</f>
        <v>0</v>
      </c>
      <c r="AF226" s="762">
        <f>IF(AND(N226="ベア加算なし",P226="ベア加算"),AD226,0)</f>
        <v>0</v>
      </c>
      <c r="AG226" s="763"/>
      <c r="AH226" s="764"/>
      <c r="AI226" s="765"/>
      <c r="AJ226" s="766"/>
      <c r="AK226" s="767"/>
      <c r="AL226" s="768"/>
      <c r="AM226" s="769" t="str">
        <f>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N226" s="3"/>
      <c r="AO226" s="770" t="str">
        <f>IF(K224&lt;&gt;"","P列・R列に色付け","")</f>
        <v/>
      </c>
      <c r="AP226" s="771"/>
      <c r="AQ226" s="771"/>
      <c r="AR226" s="10"/>
      <c r="AS226" s="10"/>
      <c r="AT226" s="10"/>
      <c r="AU226" s="10"/>
      <c r="AV226" s="10"/>
      <c r="AW226" s="772"/>
      <c r="AX226" s="689" t="str">
        <f>G224</f>
        <v/>
      </c>
    </row>
    <row r="227" ht="31.5" customHeight="1">
      <c r="A227" s="773">
        <v>72.0</v>
      </c>
      <c r="B227" s="803" t="str">
        <f>IF('基本情報入力シート'!C125="","",'基本情報入力シート'!C125)</f>
        <v/>
      </c>
      <c r="C227" s="803"/>
      <c r="D227" s="803"/>
      <c r="E227" s="803"/>
      <c r="F227" s="803"/>
      <c r="G227" s="804" t="str">
        <f>IF('基本情報入力シート'!M125="","",'基本情報入力シート'!M125)</f>
        <v/>
      </c>
      <c r="H227" s="804" t="str">
        <f>IF('基本情報入力シート'!R125="","",'基本情報入力シート'!R125)</f>
        <v/>
      </c>
      <c r="I227" s="804" t="str">
        <f>IF('基本情報入力シート'!W125="","",'基本情報入力シート'!W125)</f>
        <v/>
      </c>
      <c r="J227" s="804" t="str">
        <f>IF('基本情報入力シート'!X125="","",'基本情報入力シート'!X125)</f>
        <v/>
      </c>
      <c r="K227" s="804" t="str">
        <f>IF('基本情報入力シート'!Y125="","",'基本情報入力シート'!Y125)</f>
        <v/>
      </c>
      <c r="L227" s="805" t="str">
        <f>IF('基本情報入力シート'!AB125="","",'基本情報入力シート'!AB125)</f>
        <v/>
      </c>
      <c r="M227" s="700" t="s">
        <v>390</v>
      </c>
      <c r="N227" s="701"/>
      <c r="O227" s="702" t="str">
        <f>IFERROR(VLOOKUP(K227,'【参考】数式用'!$A$5:$J$37,MATCH(N227,'【参考】数式用'!$B$4:$J$4,0)+1,0),"")</f>
        <v/>
      </c>
      <c r="P227" s="701"/>
      <c r="Q227" s="702" t="str">
        <f>IFERROR(VLOOKUP(K227,'【参考】数式用'!$A$5:$J$37,MATCH(P227,'【参考】数式用'!$B$4:$J$4,0)+1,0),"")</f>
        <v/>
      </c>
      <c r="R227" s="703" t="s">
        <v>107</v>
      </c>
      <c r="S227" s="704">
        <v>6.0</v>
      </c>
      <c r="T227" s="190" t="s">
        <v>108</v>
      </c>
      <c r="U227" s="705">
        <v>4.0</v>
      </c>
      <c r="V227" s="190" t="s">
        <v>392</v>
      </c>
      <c r="W227" s="704">
        <v>6.0</v>
      </c>
      <c r="X227" s="190" t="s">
        <v>108</v>
      </c>
      <c r="Y227" s="705">
        <v>5.0</v>
      </c>
      <c r="Z227" s="190" t="s">
        <v>109</v>
      </c>
      <c r="AA227" s="706" t="s">
        <v>120</v>
      </c>
      <c r="AB227" s="707">
        <f t="shared" si="2"/>
        <v>2</v>
      </c>
      <c r="AC227" s="190" t="s">
        <v>393</v>
      </c>
      <c r="AD227" s="708">
        <f>IFERROR(ROUNDDOWN(ROUND(L227*Q227,0),0)*AB227,"")</f>
        <v>0</v>
      </c>
      <c r="AE227" s="709">
        <f>IFERROR(ROUNDDOWN(ROUND(L227*(Q227-O227),0),0)*AB227,"")</f>
        <v>0</v>
      </c>
      <c r="AF227" s="710"/>
      <c r="AG227" s="782"/>
      <c r="AH227" s="712"/>
      <c r="AI227" s="794"/>
      <c r="AJ227" s="714"/>
      <c r="AK227" s="280"/>
      <c r="AL227" s="715"/>
      <c r="AM227" s="716" t="str">
        <f>IF(AO227="","",IF(Q227&lt;O227,"！加算の要件上は問題ありませんが、令和６年３月と比較して４・５月に加算率が下がる計画になっています。",""))</f>
        <v/>
      </c>
      <c r="AN227" s="3"/>
      <c r="AO227" s="717" t="str">
        <f>IF(K227&lt;&gt;"","P列・R列に色付け","")</f>
        <v/>
      </c>
      <c r="AP227" s="718" t="str">
        <f>IFERROR(VLOOKUP(K227,'【参考】数式用'!$AH$2:$AI$34,2,FALSE),"")</f>
        <v/>
      </c>
      <c r="AQ227" s="720" t="str">
        <f>P227&amp;P228&amp;P229</f>
        <v/>
      </c>
      <c r="AR227" s="718" t="str">
        <f>IF(AF229&lt;&gt;0,IF(AG229="○","入力済","未入力"),"")</f>
        <v/>
      </c>
      <c r="AS227" s="719" t="str">
        <f>IF(OR(P227="処遇加算Ⅰ",P227="処遇加算Ⅱ"),IF(OR(AH227="○",AH227="令和６年度中に満たす"),"入力済","未入力"),"")</f>
        <v/>
      </c>
      <c r="AT227" s="720" t="str">
        <f>IF(P227="処遇加算Ⅲ",IF(AI227="○","入力済","未入力"),"")</f>
        <v/>
      </c>
      <c r="AU227" s="718" t="str">
        <f>IF(P227="処遇加算Ⅰ",IF(OR(AJ227="○",AJ227="令和６年度中に満たす"),"入力済","未入力"),"")</f>
        <v/>
      </c>
      <c r="AV227" s="718" t="str">
        <f>IF(OR(P228="特定加算Ⅰ",P228="特定加算Ⅱ"),1,"")</f>
        <v/>
      </c>
      <c r="AW227" s="689" t="str">
        <f>IF(P228="特定加算Ⅰ",IF(AL228="","未入力","入力済"),"")</f>
        <v/>
      </c>
      <c r="AX227" s="689" t="str">
        <f>G227</f>
        <v/>
      </c>
    </row>
    <row r="228" ht="31.5" customHeight="1">
      <c r="A228" s="787"/>
      <c r="B228" s="795"/>
      <c r="C228" s="795"/>
      <c r="D228" s="795"/>
      <c r="E228" s="795"/>
      <c r="F228" s="795"/>
      <c r="G228" s="796"/>
      <c r="H228" s="796"/>
      <c r="I228" s="796"/>
      <c r="J228" s="796"/>
      <c r="K228" s="796"/>
      <c r="L228" s="797"/>
      <c r="M228" s="727" t="s">
        <v>395</v>
      </c>
      <c r="N228" s="728"/>
      <c r="O228" s="729" t="str">
        <f>IFERROR(VLOOKUP(K227,'【参考】数式用'!$A$5:$J$37,MATCH(N228,'【参考】数式用'!$B$4:$J$4,0)+1,0),"")</f>
        <v/>
      </c>
      <c r="P228" s="728"/>
      <c r="Q228" s="729" t="str">
        <f>IFERROR(VLOOKUP(K227,'【参考】数式用'!$A$5:$J$37,MATCH(P228,'【参考】数式用'!$B$4:$J$4,0)+1,0),"")</f>
        <v/>
      </c>
      <c r="R228" s="118" t="s">
        <v>107</v>
      </c>
      <c r="S228" s="730">
        <v>6.0</v>
      </c>
      <c r="T228" s="119" t="s">
        <v>108</v>
      </c>
      <c r="U228" s="731">
        <v>4.0</v>
      </c>
      <c r="V228" s="119" t="s">
        <v>392</v>
      </c>
      <c r="W228" s="730">
        <v>6.0</v>
      </c>
      <c r="X228" s="119" t="s">
        <v>108</v>
      </c>
      <c r="Y228" s="731">
        <v>5.0</v>
      </c>
      <c r="Z228" s="119" t="s">
        <v>109</v>
      </c>
      <c r="AA228" s="732" t="s">
        <v>120</v>
      </c>
      <c r="AB228" s="733">
        <f t="shared" si="2"/>
        <v>2</v>
      </c>
      <c r="AC228" s="119" t="s">
        <v>393</v>
      </c>
      <c r="AD228" s="734">
        <f>IFERROR(ROUNDDOWN(ROUND(L227*Q228,0),0)*AB228,"")</f>
        <v>0</v>
      </c>
      <c r="AE228" s="735">
        <f>IFERROR(ROUNDDOWN(ROUND(L227*(Q228-O228),0),0)*AB228,"")</f>
        <v>0</v>
      </c>
      <c r="AF228" s="736"/>
      <c r="AG228" s="737"/>
      <c r="AH228" s="738"/>
      <c r="AI228" s="739"/>
      <c r="AJ228" s="740"/>
      <c r="AK228" s="741"/>
      <c r="AL228" s="742"/>
      <c r="AM228" s="743" t="str">
        <f>IF(AO227="","",IF(OR(Y227=4,Y228=4,Y229=4),"！加算の要件上は問題ありませんが、算定期間の終わりが令和６年５月になっていません。区分変更の場合は、「基本情報入力シート」で同じ事業所を２行に分けて記入してください。",""))</f>
        <v/>
      </c>
      <c r="AN228" s="744"/>
      <c r="AO228" s="717" t="str">
        <f>IF(K227&lt;&gt;"","P列・R列に色付け","")</f>
        <v/>
      </c>
      <c r="AP228" s="10"/>
      <c r="AQ228" s="10"/>
      <c r="AR228" s="10"/>
      <c r="AS228" s="10"/>
      <c r="AT228" s="10"/>
      <c r="AU228" s="10"/>
      <c r="AV228" s="10"/>
      <c r="AW228" s="10"/>
      <c r="AX228" s="689" t="str">
        <f>G227</f>
        <v/>
      </c>
    </row>
    <row r="229" ht="31.5" customHeight="1">
      <c r="A229" s="788"/>
      <c r="B229" s="806"/>
      <c r="C229" s="806"/>
      <c r="D229" s="806"/>
      <c r="E229" s="806"/>
      <c r="F229" s="806"/>
      <c r="G229" s="807"/>
      <c r="H229" s="807"/>
      <c r="I229" s="807"/>
      <c r="J229" s="807"/>
      <c r="K229" s="807"/>
      <c r="L229" s="808"/>
      <c r="M229" s="751" t="s">
        <v>397</v>
      </c>
      <c r="N229" s="810"/>
      <c r="O229" s="753" t="str">
        <f>IFERROR(VLOOKUP(K227,'【参考】数式用'!$A$5:$J$37,MATCH(N229,'【参考】数式用'!$B$4:$J$4,0)+1,0),"")</f>
        <v/>
      </c>
      <c r="P229" s="752"/>
      <c r="Q229" s="753" t="str">
        <f>IFERROR(VLOOKUP(K227,'【参考】数式用'!$A$5:$J$37,MATCH(P229,'【参考】数式用'!$B$4:$J$4,0)+1,0),"")</f>
        <v/>
      </c>
      <c r="R229" s="754" t="s">
        <v>107</v>
      </c>
      <c r="S229" s="755">
        <v>6.0</v>
      </c>
      <c r="T229" s="756" t="s">
        <v>108</v>
      </c>
      <c r="U229" s="757">
        <v>4.0</v>
      </c>
      <c r="V229" s="756" t="s">
        <v>392</v>
      </c>
      <c r="W229" s="755">
        <v>6.0</v>
      </c>
      <c r="X229" s="756" t="s">
        <v>108</v>
      </c>
      <c r="Y229" s="757">
        <v>5.0</v>
      </c>
      <c r="Z229" s="756" t="s">
        <v>109</v>
      </c>
      <c r="AA229" s="758" t="s">
        <v>120</v>
      </c>
      <c r="AB229" s="759">
        <f t="shared" si="2"/>
        <v>2</v>
      </c>
      <c r="AC229" s="756" t="s">
        <v>393</v>
      </c>
      <c r="AD229" s="760">
        <f>IFERROR(ROUNDDOWN(ROUND(L227*Q229,0),0)*AB229,"")</f>
        <v>0</v>
      </c>
      <c r="AE229" s="761">
        <f>IFERROR(ROUNDDOWN(ROUND(L227*(Q229-O229),0),0)*AB229,"")</f>
        <v>0</v>
      </c>
      <c r="AF229" s="762">
        <f>IF(AND(N229="ベア加算なし",P229="ベア加算"),AD229,0)</f>
        <v>0</v>
      </c>
      <c r="AG229" s="763"/>
      <c r="AH229" s="764"/>
      <c r="AI229" s="765"/>
      <c r="AJ229" s="766"/>
      <c r="AK229" s="767"/>
      <c r="AL229" s="768"/>
      <c r="AM229" s="769" t="str">
        <f>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N229" s="3"/>
      <c r="AO229" s="770" t="str">
        <f>IF(K227&lt;&gt;"","P列・R列に色付け","")</f>
        <v/>
      </c>
      <c r="AP229" s="771"/>
      <c r="AQ229" s="771"/>
      <c r="AR229" s="10"/>
      <c r="AS229" s="10"/>
      <c r="AT229" s="10"/>
      <c r="AU229" s="10"/>
      <c r="AV229" s="10"/>
      <c r="AW229" s="772"/>
      <c r="AX229" s="689" t="str">
        <f>G227</f>
        <v/>
      </c>
    </row>
    <row r="230" ht="31.5" customHeight="1">
      <c r="A230" s="773">
        <v>73.0</v>
      </c>
      <c r="B230" s="803" t="str">
        <f>IF('基本情報入力シート'!C126="","",'基本情報入力シート'!C126)</f>
        <v/>
      </c>
      <c r="C230" s="803"/>
      <c r="D230" s="803"/>
      <c r="E230" s="803"/>
      <c r="F230" s="803"/>
      <c r="G230" s="804" t="str">
        <f>IF('基本情報入力シート'!M126="","",'基本情報入力シート'!M126)</f>
        <v/>
      </c>
      <c r="H230" s="804" t="str">
        <f>IF('基本情報入力シート'!R126="","",'基本情報入力シート'!R126)</f>
        <v/>
      </c>
      <c r="I230" s="804" t="str">
        <f>IF('基本情報入力シート'!W126="","",'基本情報入力シート'!W126)</f>
        <v/>
      </c>
      <c r="J230" s="804" t="str">
        <f>IF('基本情報入力シート'!X126="","",'基本情報入力シート'!X126)</f>
        <v/>
      </c>
      <c r="K230" s="804" t="str">
        <f>IF('基本情報入力シート'!Y126="","",'基本情報入力シート'!Y126)</f>
        <v/>
      </c>
      <c r="L230" s="805" t="str">
        <f>IF('基本情報入力シート'!AB126="","",'基本情報入力シート'!AB126)</f>
        <v/>
      </c>
      <c r="M230" s="700" t="s">
        <v>390</v>
      </c>
      <c r="N230" s="701"/>
      <c r="O230" s="702" t="str">
        <f>IFERROR(VLOOKUP(K230,'【参考】数式用'!$A$5:$J$37,MATCH(N230,'【参考】数式用'!$B$4:$J$4,0)+1,0),"")</f>
        <v/>
      </c>
      <c r="P230" s="701"/>
      <c r="Q230" s="702" t="str">
        <f>IFERROR(VLOOKUP(K230,'【参考】数式用'!$A$5:$J$37,MATCH(P230,'【参考】数式用'!$B$4:$J$4,0)+1,0),"")</f>
        <v/>
      </c>
      <c r="R230" s="703" t="s">
        <v>107</v>
      </c>
      <c r="S230" s="704">
        <v>6.0</v>
      </c>
      <c r="T230" s="190" t="s">
        <v>108</v>
      </c>
      <c r="U230" s="705">
        <v>4.0</v>
      </c>
      <c r="V230" s="190" t="s">
        <v>392</v>
      </c>
      <c r="W230" s="704">
        <v>6.0</v>
      </c>
      <c r="X230" s="190" t="s">
        <v>108</v>
      </c>
      <c r="Y230" s="705">
        <v>5.0</v>
      </c>
      <c r="Z230" s="190" t="s">
        <v>109</v>
      </c>
      <c r="AA230" s="706" t="s">
        <v>120</v>
      </c>
      <c r="AB230" s="707">
        <f t="shared" si="2"/>
        <v>2</v>
      </c>
      <c r="AC230" s="190" t="s">
        <v>393</v>
      </c>
      <c r="AD230" s="708">
        <f>IFERROR(ROUNDDOWN(ROUND(L230*Q230,0),0)*AB230,"")</f>
        <v>0</v>
      </c>
      <c r="AE230" s="709">
        <f>IFERROR(ROUNDDOWN(ROUND(L230*(Q230-O230),0),0)*AB230,"")</f>
        <v>0</v>
      </c>
      <c r="AF230" s="710"/>
      <c r="AG230" s="782"/>
      <c r="AH230" s="712"/>
      <c r="AI230" s="794"/>
      <c r="AJ230" s="714"/>
      <c r="AK230" s="280"/>
      <c r="AL230" s="715"/>
      <c r="AM230" s="716" t="str">
        <f>IF(AO230="","",IF(Q230&lt;O230,"！加算の要件上は問題ありませんが、令和６年３月と比較して４・５月に加算率が下がる計画になっています。",""))</f>
        <v/>
      </c>
      <c r="AN230" s="3"/>
      <c r="AO230" s="717" t="str">
        <f>IF(K230&lt;&gt;"","P列・R列に色付け","")</f>
        <v/>
      </c>
      <c r="AP230" s="718" t="str">
        <f>IFERROR(VLOOKUP(K230,'【参考】数式用'!$AH$2:$AI$34,2,FALSE),"")</f>
        <v/>
      </c>
      <c r="AQ230" s="720" t="str">
        <f>P230&amp;P231&amp;P232</f>
        <v/>
      </c>
      <c r="AR230" s="718" t="str">
        <f>IF(AF232&lt;&gt;0,IF(AG232="○","入力済","未入力"),"")</f>
        <v/>
      </c>
      <c r="AS230" s="719" t="str">
        <f>IF(OR(P230="処遇加算Ⅰ",P230="処遇加算Ⅱ"),IF(OR(AH230="○",AH230="令和６年度中に満たす"),"入力済","未入力"),"")</f>
        <v/>
      </c>
      <c r="AT230" s="720" t="str">
        <f>IF(P230="処遇加算Ⅲ",IF(AI230="○","入力済","未入力"),"")</f>
        <v/>
      </c>
      <c r="AU230" s="718" t="str">
        <f>IF(P230="処遇加算Ⅰ",IF(OR(AJ230="○",AJ230="令和６年度中に満たす"),"入力済","未入力"),"")</f>
        <v/>
      </c>
      <c r="AV230" s="718" t="str">
        <f>IF(OR(P231="特定加算Ⅰ",P231="特定加算Ⅱ"),1,"")</f>
        <v/>
      </c>
      <c r="AW230" s="689" t="str">
        <f>IF(P231="特定加算Ⅰ",IF(AL231="","未入力","入力済"),"")</f>
        <v/>
      </c>
      <c r="AX230" s="689" t="str">
        <f>G230</f>
        <v/>
      </c>
    </row>
    <row r="231" ht="31.5" customHeight="1">
      <c r="A231" s="787"/>
      <c r="B231" s="795"/>
      <c r="C231" s="795"/>
      <c r="D231" s="795"/>
      <c r="E231" s="795"/>
      <c r="F231" s="795"/>
      <c r="G231" s="796"/>
      <c r="H231" s="796"/>
      <c r="I231" s="796"/>
      <c r="J231" s="796"/>
      <c r="K231" s="796"/>
      <c r="L231" s="797"/>
      <c r="M231" s="727" t="s">
        <v>395</v>
      </c>
      <c r="N231" s="728"/>
      <c r="O231" s="729" t="str">
        <f>IFERROR(VLOOKUP(K230,'【参考】数式用'!$A$5:$J$37,MATCH(N231,'【参考】数式用'!$B$4:$J$4,0)+1,0),"")</f>
        <v/>
      </c>
      <c r="P231" s="728"/>
      <c r="Q231" s="729" t="str">
        <f>IFERROR(VLOOKUP(K230,'【参考】数式用'!$A$5:$J$37,MATCH(P231,'【参考】数式用'!$B$4:$J$4,0)+1,0),"")</f>
        <v/>
      </c>
      <c r="R231" s="118" t="s">
        <v>107</v>
      </c>
      <c r="S231" s="730">
        <v>6.0</v>
      </c>
      <c r="T231" s="119" t="s">
        <v>108</v>
      </c>
      <c r="U231" s="731">
        <v>4.0</v>
      </c>
      <c r="V231" s="119" t="s">
        <v>392</v>
      </c>
      <c r="W231" s="730">
        <v>6.0</v>
      </c>
      <c r="X231" s="119" t="s">
        <v>108</v>
      </c>
      <c r="Y231" s="731">
        <v>5.0</v>
      </c>
      <c r="Z231" s="119" t="s">
        <v>109</v>
      </c>
      <c r="AA231" s="732" t="s">
        <v>120</v>
      </c>
      <c r="AB231" s="733">
        <f t="shared" si="2"/>
        <v>2</v>
      </c>
      <c r="AC231" s="119" t="s">
        <v>393</v>
      </c>
      <c r="AD231" s="734">
        <f>IFERROR(ROUNDDOWN(ROUND(L230*Q231,0),0)*AB231,"")</f>
        <v>0</v>
      </c>
      <c r="AE231" s="735">
        <f>IFERROR(ROUNDDOWN(ROUND(L230*(Q231-O231),0),0)*AB231,"")</f>
        <v>0</v>
      </c>
      <c r="AF231" s="736"/>
      <c r="AG231" s="737"/>
      <c r="AH231" s="738"/>
      <c r="AI231" s="739"/>
      <c r="AJ231" s="740"/>
      <c r="AK231" s="741"/>
      <c r="AL231" s="742"/>
      <c r="AM231" s="743" t="str">
        <f>IF(AO230="","",IF(OR(Y230=4,Y231=4,Y232=4),"！加算の要件上は問題ありませんが、算定期間の終わりが令和６年５月になっていません。区分変更の場合は、「基本情報入力シート」で同じ事業所を２行に分けて記入してください。",""))</f>
        <v/>
      </c>
      <c r="AN231" s="744"/>
      <c r="AO231" s="717" t="str">
        <f>IF(K230&lt;&gt;"","P列・R列に色付け","")</f>
        <v/>
      </c>
      <c r="AP231" s="10"/>
      <c r="AQ231" s="10"/>
      <c r="AR231" s="10"/>
      <c r="AS231" s="10"/>
      <c r="AT231" s="10"/>
      <c r="AU231" s="10"/>
      <c r="AV231" s="10"/>
      <c r="AW231" s="10"/>
      <c r="AX231" s="689" t="str">
        <f>G230</f>
        <v/>
      </c>
    </row>
    <row r="232" ht="31.5" customHeight="1">
      <c r="A232" s="788"/>
      <c r="B232" s="806"/>
      <c r="C232" s="806"/>
      <c r="D232" s="806"/>
      <c r="E232" s="806"/>
      <c r="F232" s="806"/>
      <c r="G232" s="807"/>
      <c r="H232" s="807"/>
      <c r="I232" s="807"/>
      <c r="J232" s="807"/>
      <c r="K232" s="807"/>
      <c r="L232" s="808"/>
      <c r="M232" s="751" t="s">
        <v>397</v>
      </c>
      <c r="N232" s="810"/>
      <c r="O232" s="753" t="str">
        <f>IFERROR(VLOOKUP(K230,'【参考】数式用'!$A$5:$J$37,MATCH(N232,'【参考】数式用'!$B$4:$J$4,0)+1,0),"")</f>
        <v/>
      </c>
      <c r="P232" s="752"/>
      <c r="Q232" s="753" t="str">
        <f>IFERROR(VLOOKUP(K230,'【参考】数式用'!$A$5:$J$37,MATCH(P232,'【参考】数式用'!$B$4:$J$4,0)+1,0),"")</f>
        <v/>
      </c>
      <c r="R232" s="754" t="s">
        <v>107</v>
      </c>
      <c r="S232" s="755">
        <v>6.0</v>
      </c>
      <c r="T232" s="756" t="s">
        <v>108</v>
      </c>
      <c r="U232" s="757">
        <v>4.0</v>
      </c>
      <c r="V232" s="756" t="s">
        <v>392</v>
      </c>
      <c r="W232" s="755">
        <v>6.0</v>
      </c>
      <c r="X232" s="756" t="s">
        <v>108</v>
      </c>
      <c r="Y232" s="757">
        <v>5.0</v>
      </c>
      <c r="Z232" s="756" t="s">
        <v>109</v>
      </c>
      <c r="AA232" s="758" t="s">
        <v>120</v>
      </c>
      <c r="AB232" s="759">
        <f t="shared" si="2"/>
        <v>2</v>
      </c>
      <c r="AC232" s="756" t="s">
        <v>393</v>
      </c>
      <c r="AD232" s="760">
        <f>IFERROR(ROUNDDOWN(ROUND(L230*Q232,0),0)*AB232,"")</f>
        <v>0</v>
      </c>
      <c r="AE232" s="761">
        <f>IFERROR(ROUNDDOWN(ROUND(L230*(Q232-O232),0),0)*AB232,"")</f>
        <v>0</v>
      </c>
      <c r="AF232" s="762">
        <f>IF(AND(N232="ベア加算なし",P232="ベア加算"),AD232,0)</f>
        <v>0</v>
      </c>
      <c r="AG232" s="763"/>
      <c r="AH232" s="764"/>
      <c r="AI232" s="765"/>
      <c r="AJ232" s="766"/>
      <c r="AK232" s="767"/>
      <c r="AL232" s="768"/>
      <c r="AM232" s="769" t="str">
        <f>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N232" s="3"/>
      <c r="AO232" s="770" t="str">
        <f>IF(K230&lt;&gt;"","P列・R列に色付け","")</f>
        <v/>
      </c>
      <c r="AP232" s="771"/>
      <c r="AQ232" s="771"/>
      <c r="AR232" s="10"/>
      <c r="AS232" s="10"/>
      <c r="AT232" s="10"/>
      <c r="AU232" s="10"/>
      <c r="AV232" s="10"/>
      <c r="AW232" s="772"/>
      <c r="AX232" s="689" t="str">
        <f>G230</f>
        <v/>
      </c>
    </row>
    <row r="233" ht="31.5" customHeight="1">
      <c r="A233" s="773">
        <v>74.0</v>
      </c>
      <c r="B233" s="803" t="str">
        <f>IF('基本情報入力シート'!C127="","",'基本情報入力シート'!C127)</f>
        <v/>
      </c>
      <c r="C233" s="803"/>
      <c r="D233" s="803"/>
      <c r="E233" s="803"/>
      <c r="F233" s="803"/>
      <c r="G233" s="804" t="str">
        <f>IF('基本情報入力シート'!M127="","",'基本情報入力シート'!M127)</f>
        <v/>
      </c>
      <c r="H233" s="804" t="str">
        <f>IF('基本情報入力シート'!R127="","",'基本情報入力シート'!R127)</f>
        <v/>
      </c>
      <c r="I233" s="804" t="str">
        <f>IF('基本情報入力シート'!W127="","",'基本情報入力シート'!W127)</f>
        <v/>
      </c>
      <c r="J233" s="804" t="str">
        <f>IF('基本情報入力シート'!X127="","",'基本情報入力シート'!X127)</f>
        <v/>
      </c>
      <c r="K233" s="804" t="str">
        <f>IF('基本情報入力シート'!Y127="","",'基本情報入力シート'!Y127)</f>
        <v/>
      </c>
      <c r="L233" s="805" t="str">
        <f>IF('基本情報入力シート'!AB127="","",'基本情報入力シート'!AB127)</f>
        <v/>
      </c>
      <c r="M233" s="700" t="s">
        <v>390</v>
      </c>
      <c r="N233" s="701"/>
      <c r="O233" s="702" t="str">
        <f>IFERROR(VLOOKUP(K233,'【参考】数式用'!$A$5:$J$37,MATCH(N233,'【参考】数式用'!$B$4:$J$4,0)+1,0),"")</f>
        <v/>
      </c>
      <c r="P233" s="701"/>
      <c r="Q233" s="702" t="str">
        <f>IFERROR(VLOOKUP(K233,'【参考】数式用'!$A$5:$J$37,MATCH(P233,'【参考】数式用'!$B$4:$J$4,0)+1,0),"")</f>
        <v/>
      </c>
      <c r="R233" s="703" t="s">
        <v>107</v>
      </c>
      <c r="S233" s="704">
        <v>6.0</v>
      </c>
      <c r="T233" s="190" t="s">
        <v>108</v>
      </c>
      <c r="U233" s="705">
        <v>4.0</v>
      </c>
      <c r="V233" s="190" t="s">
        <v>392</v>
      </c>
      <c r="W233" s="704">
        <v>6.0</v>
      </c>
      <c r="X233" s="190" t="s">
        <v>108</v>
      </c>
      <c r="Y233" s="705">
        <v>5.0</v>
      </c>
      <c r="Z233" s="190" t="s">
        <v>109</v>
      </c>
      <c r="AA233" s="706" t="s">
        <v>120</v>
      </c>
      <c r="AB233" s="707">
        <f t="shared" si="2"/>
        <v>2</v>
      </c>
      <c r="AC233" s="190" t="s">
        <v>393</v>
      </c>
      <c r="AD233" s="708">
        <f>IFERROR(ROUNDDOWN(ROUND(L233*Q233,0),0)*AB233,"")</f>
        <v>0</v>
      </c>
      <c r="AE233" s="709">
        <f>IFERROR(ROUNDDOWN(ROUND(L233*(Q233-O233),0),0)*AB233,"")</f>
        <v>0</v>
      </c>
      <c r="AF233" s="710"/>
      <c r="AG233" s="782"/>
      <c r="AH233" s="712"/>
      <c r="AI233" s="794"/>
      <c r="AJ233" s="714"/>
      <c r="AK233" s="280"/>
      <c r="AL233" s="715"/>
      <c r="AM233" s="716" t="str">
        <f>IF(AO233="","",IF(Q233&lt;O233,"！加算の要件上は問題ありませんが、令和６年３月と比較して４・５月に加算率が下がる計画になっています。",""))</f>
        <v/>
      </c>
      <c r="AN233" s="3"/>
      <c r="AO233" s="717" t="str">
        <f>IF(K233&lt;&gt;"","P列・R列に色付け","")</f>
        <v/>
      </c>
      <c r="AP233" s="718" t="str">
        <f>IFERROR(VLOOKUP(K233,'【参考】数式用'!$AH$2:$AI$34,2,FALSE),"")</f>
        <v/>
      </c>
      <c r="AQ233" s="720" t="str">
        <f>P233&amp;P234&amp;P235</f>
        <v/>
      </c>
      <c r="AR233" s="718" t="str">
        <f>IF(AF235&lt;&gt;0,IF(AG235="○","入力済","未入力"),"")</f>
        <v/>
      </c>
      <c r="AS233" s="719" t="str">
        <f>IF(OR(P233="処遇加算Ⅰ",P233="処遇加算Ⅱ"),IF(OR(AH233="○",AH233="令和６年度中に満たす"),"入力済","未入力"),"")</f>
        <v/>
      </c>
      <c r="AT233" s="720" t="str">
        <f>IF(P233="処遇加算Ⅲ",IF(AI233="○","入力済","未入力"),"")</f>
        <v/>
      </c>
      <c r="AU233" s="718" t="str">
        <f>IF(P233="処遇加算Ⅰ",IF(OR(AJ233="○",AJ233="令和６年度中に満たす"),"入力済","未入力"),"")</f>
        <v/>
      </c>
      <c r="AV233" s="718" t="str">
        <f>IF(OR(P234="特定加算Ⅰ",P234="特定加算Ⅱ"),1,"")</f>
        <v/>
      </c>
      <c r="AW233" s="689" t="str">
        <f>IF(P234="特定加算Ⅰ",IF(AL234="","未入力","入力済"),"")</f>
        <v/>
      </c>
      <c r="AX233" s="689" t="str">
        <f>G233</f>
        <v/>
      </c>
    </row>
    <row r="234" ht="31.5" customHeight="1">
      <c r="A234" s="787"/>
      <c r="B234" s="795"/>
      <c r="C234" s="795"/>
      <c r="D234" s="795"/>
      <c r="E234" s="795"/>
      <c r="F234" s="795"/>
      <c r="G234" s="796"/>
      <c r="H234" s="796"/>
      <c r="I234" s="796"/>
      <c r="J234" s="796"/>
      <c r="K234" s="796"/>
      <c r="L234" s="797"/>
      <c r="M234" s="727" t="s">
        <v>395</v>
      </c>
      <c r="N234" s="728"/>
      <c r="O234" s="729" t="str">
        <f>IFERROR(VLOOKUP(K233,'【参考】数式用'!$A$5:$J$37,MATCH(N234,'【参考】数式用'!$B$4:$J$4,0)+1,0),"")</f>
        <v/>
      </c>
      <c r="P234" s="728"/>
      <c r="Q234" s="729" t="str">
        <f>IFERROR(VLOOKUP(K233,'【参考】数式用'!$A$5:$J$37,MATCH(P234,'【参考】数式用'!$B$4:$J$4,0)+1,0),"")</f>
        <v/>
      </c>
      <c r="R234" s="118" t="s">
        <v>107</v>
      </c>
      <c r="S234" s="730">
        <v>6.0</v>
      </c>
      <c r="T234" s="119" t="s">
        <v>108</v>
      </c>
      <c r="U234" s="731">
        <v>4.0</v>
      </c>
      <c r="V234" s="119" t="s">
        <v>392</v>
      </c>
      <c r="W234" s="730">
        <v>6.0</v>
      </c>
      <c r="X234" s="119" t="s">
        <v>108</v>
      </c>
      <c r="Y234" s="731">
        <v>5.0</v>
      </c>
      <c r="Z234" s="119" t="s">
        <v>109</v>
      </c>
      <c r="AA234" s="732" t="s">
        <v>120</v>
      </c>
      <c r="AB234" s="733">
        <f t="shared" si="2"/>
        <v>2</v>
      </c>
      <c r="AC234" s="119" t="s">
        <v>393</v>
      </c>
      <c r="AD234" s="734">
        <f>IFERROR(ROUNDDOWN(ROUND(L233*Q234,0),0)*AB234,"")</f>
        <v>0</v>
      </c>
      <c r="AE234" s="735">
        <f>IFERROR(ROUNDDOWN(ROUND(L233*(Q234-O234),0),0)*AB234,"")</f>
        <v>0</v>
      </c>
      <c r="AF234" s="736"/>
      <c r="AG234" s="737"/>
      <c r="AH234" s="738"/>
      <c r="AI234" s="739"/>
      <c r="AJ234" s="740"/>
      <c r="AK234" s="741"/>
      <c r="AL234" s="742"/>
      <c r="AM234" s="743" t="str">
        <f>IF(AO233="","",IF(OR(Y233=4,Y234=4,Y235=4),"！加算の要件上は問題ありませんが、算定期間の終わりが令和６年５月になっていません。区分変更の場合は、「基本情報入力シート」で同じ事業所を２行に分けて記入してください。",""))</f>
        <v/>
      </c>
      <c r="AN234" s="744"/>
      <c r="AO234" s="717" t="str">
        <f>IF(K233&lt;&gt;"","P列・R列に色付け","")</f>
        <v/>
      </c>
      <c r="AP234" s="10"/>
      <c r="AQ234" s="10"/>
      <c r="AR234" s="10"/>
      <c r="AS234" s="10"/>
      <c r="AT234" s="10"/>
      <c r="AU234" s="10"/>
      <c r="AV234" s="10"/>
      <c r="AW234" s="10"/>
      <c r="AX234" s="689" t="str">
        <f>G233</f>
        <v/>
      </c>
    </row>
    <row r="235" ht="31.5" customHeight="1">
      <c r="A235" s="788"/>
      <c r="B235" s="806"/>
      <c r="C235" s="806"/>
      <c r="D235" s="806"/>
      <c r="E235" s="806"/>
      <c r="F235" s="806"/>
      <c r="G235" s="807"/>
      <c r="H235" s="807"/>
      <c r="I235" s="807"/>
      <c r="J235" s="807"/>
      <c r="K235" s="807"/>
      <c r="L235" s="808"/>
      <c r="M235" s="751" t="s">
        <v>397</v>
      </c>
      <c r="N235" s="810"/>
      <c r="O235" s="753" t="str">
        <f>IFERROR(VLOOKUP(K233,'【参考】数式用'!$A$5:$J$37,MATCH(N235,'【参考】数式用'!$B$4:$J$4,0)+1,0),"")</f>
        <v/>
      </c>
      <c r="P235" s="752"/>
      <c r="Q235" s="753" t="str">
        <f>IFERROR(VLOOKUP(K233,'【参考】数式用'!$A$5:$J$37,MATCH(P235,'【参考】数式用'!$B$4:$J$4,0)+1,0),"")</f>
        <v/>
      </c>
      <c r="R235" s="754" t="s">
        <v>107</v>
      </c>
      <c r="S235" s="755">
        <v>6.0</v>
      </c>
      <c r="T235" s="756" t="s">
        <v>108</v>
      </c>
      <c r="U235" s="757">
        <v>4.0</v>
      </c>
      <c r="V235" s="756" t="s">
        <v>392</v>
      </c>
      <c r="W235" s="755">
        <v>6.0</v>
      </c>
      <c r="X235" s="756" t="s">
        <v>108</v>
      </c>
      <c r="Y235" s="757">
        <v>5.0</v>
      </c>
      <c r="Z235" s="756" t="s">
        <v>109</v>
      </c>
      <c r="AA235" s="758" t="s">
        <v>120</v>
      </c>
      <c r="AB235" s="759">
        <f t="shared" si="2"/>
        <v>2</v>
      </c>
      <c r="AC235" s="756" t="s">
        <v>393</v>
      </c>
      <c r="AD235" s="760">
        <f>IFERROR(ROUNDDOWN(ROUND(L233*Q235,0),0)*AB235,"")</f>
        <v>0</v>
      </c>
      <c r="AE235" s="761">
        <f>IFERROR(ROUNDDOWN(ROUND(L233*(Q235-O235),0),0)*AB235,"")</f>
        <v>0</v>
      </c>
      <c r="AF235" s="762">
        <f>IF(AND(N235="ベア加算なし",P235="ベア加算"),AD235,0)</f>
        <v>0</v>
      </c>
      <c r="AG235" s="763"/>
      <c r="AH235" s="764"/>
      <c r="AI235" s="765"/>
      <c r="AJ235" s="766"/>
      <c r="AK235" s="767"/>
      <c r="AL235" s="768"/>
      <c r="AM235" s="769" t="str">
        <f>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N235" s="3"/>
      <c r="AO235" s="770" t="str">
        <f>IF(K233&lt;&gt;"","P列・R列に色付け","")</f>
        <v/>
      </c>
      <c r="AP235" s="771"/>
      <c r="AQ235" s="771"/>
      <c r="AR235" s="10"/>
      <c r="AS235" s="10"/>
      <c r="AT235" s="10"/>
      <c r="AU235" s="10"/>
      <c r="AV235" s="10"/>
      <c r="AW235" s="772"/>
      <c r="AX235" s="689" t="str">
        <f>G233</f>
        <v/>
      </c>
    </row>
    <row r="236" ht="31.5" customHeight="1">
      <c r="A236" s="773">
        <v>75.0</v>
      </c>
      <c r="B236" s="803" t="str">
        <f>IF('基本情報入力シート'!C128="","",'基本情報入力シート'!C128)</f>
        <v/>
      </c>
      <c r="C236" s="803"/>
      <c r="D236" s="803"/>
      <c r="E236" s="803"/>
      <c r="F236" s="803"/>
      <c r="G236" s="804" t="str">
        <f>IF('基本情報入力シート'!M128="","",'基本情報入力シート'!M128)</f>
        <v/>
      </c>
      <c r="H236" s="804" t="str">
        <f>IF('基本情報入力シート'!R128="","",'基本情報入力シート'!R128)</f>
        <v/>
      </c>
      <c r="I236" s="804" t="str">
        <f>IF('基本情報入力シート'!W128="","",'基本情報入力シート'!W128)</f>
        <v/>
      </c>
      <c r="J236" s="804" t="str">
        <f>IF('基本情報入力シート'!X128="","",'基本情報入力シート'!X128)</f>
        <v/>
      </c>
      <c r="K236" s="804" t="str">
        <f>IF('基本情報入力シート'!Y128="","",'基本情報入力シート'!Y128)</f>
        <v/>
      </c>
      <c r="L236" s="805" t="str">
        <f>IF('基本情報入力シート'!AB128="","",'基本情報入力シート'!AB128)</f>
        <v/>
      </c>
      <c r="M236" s="700" t="s">
        <v>390</v>
      </c>
      <c r="N236" s="701"/>
      <c r="O236" s="702" t="str">
        <f>IFERROR(VLOOKUP(K236,'【参考】数式用'!$A$5:$J$37,MATCH(N236,'【参考】数式用'!$B$4:$J$4,0)+1,0),"")</f>
        <v/>
      </c>
      <c r="P236" s="701"/>
      <c r="Q236" s="702" t="str">
        <f>IFERROR(VLOOKUP(K236,'【参考】数式用'!$A$5:$J$37,MATCH(P236,'【参考】数式用'!$B$4:$J$4,0)+1,0),"")</f>
        <v/>
      </c>
      <c r="R236" s="703" t="s">
        <v>107</v>
      </c>
      <c r="S236" s="704">
        <v>6.0</v>
      </c>
      <c r="T236" s="190" t="s">
        <v>108</v>
      </c>
      <c r="U236" s="705">
        <v>4.0</v>
      </c>
      <c r="V236" s="190" t="s">
        <v>392</v>
      </c>
      <c r="W236" s="704">
        <v>6.0</v>
      </c>
      <c r="X236" s="190" t="s">
        <v>108</v>
      </c>
      <c r="Y236" s="705">
        <v>5.0</v>
      </c>
      <c r="Z236" s="190" t="s">
        <v>109</v>
      </c>
      <c r="AA236" s="706" t="s">
        <v>120</v>
      </c>
      <c r="AB236" s="707">
        <f t="shared" si="2"/>
        <v>2</v>
      </c>
      <c r="AC236" s="190" t="s">
        <v>393</v>
      </c>
      <c r="AD236" s="708">
        <f>IFERROR(ROUNDDOWN(ROUND(L236*Q236,0),0)*AB236,"")</f>
        <v>0</v>
      </c>
      <c r="AE236" s="709">
        <f>IFERROR(ROUNDDOWN(ROUND(L236*(Q236-O236),0),0)*AB236,"")</f>
        <v>0</v>
      </c>
      <c r="AF236" s="710"/>
      <c r="AG236" s="782"/>
      <c r="AH236" s="712"/>
      <c r="AI236" s="794"/>
      <c r="AJ236" s="714"/>
      <c r="AK236" s="280"/>
      <c r="AL236" s="715"/>
      <c r="AM236" s="716" t="str">
        <f>IF(AO236="","",IF(Q236&lt;O236,"！加算の要件上は問題ありませんが、令和６年３月と比較して４・５月に加算率が下がる計画になっています。",""))</f>
        <v/>
      </c>
      <c r="AN236" s="3"/>
      <c r="AO236" s="717" t="str">
        <f>IF(K236&lt;&gt;"","P列・R列に色付け","")</f>
        <v/>
      </c>
      <c r="AP236" s="718" t="str">
        <f>IFERROR(VLOOKUP(K236,'【参考】数式用'!$AH$2:$AI$34,2,FALSE),"")</f>
        <v/>
      </c>
      <c r="AQ236" s="720" t="str">
        <f>P236&amp;P237&amp;P238</f>
        <v/>
      </c>
      <c r="AR236" s="718" t="str">
        <f>IF(AF238&lt;&gt;0,IF(AG238="○","入力済","未入力"),"")</f>
        <v/>
      </c>
      <c r="AS236" s="719" t="str">
        <f>IF(OR(P236="処遇加算Ⅰ",P236="処遇加算Ⅱ"),IF(OR(AH236="○",AH236="令和６年度中に満たす"),"入力済","未入力"),"")</f>
        <v/>
      </c>
      <c r="AT236" s="720" t="str">
        <f>IF(P236="処遇加算Ⅲ",IF(AI236="○","入力済","未入力"),"")</f>
        <v/>
      </c>
      <c r="AU236" s="718" t="str">
        <f>IF(P236="処遇加算Ⅰ",IF(OR(AJ236="○",AJ236="令和６年度中に満たす"),"入力済","未入力"),"")</f>
        <v/>
      </c>
      <c r="AV236" s="718" t="str">
        <f>IF(OR(P237="特定加算Ⅰ",P237="特定加算Ⅱ"),1,"")</f>
        <v/>
      </c>
      <c r="AW236" s="689" t="str">
        <f>IF(P237="特定加算Ⅰ",IF(AL237="","未入力","入力済"),"")</f>
        <v/>
      </c>
      <c r="AX236" s="689" t="str">
        <f>G236</f>
        <v/>
      </c>
    </row>
    <row r="237" ht="31.5" customHeight="1">
      <c r="A237" s="787"/>
      <c r="B237" s="795"/>
      <c r="C237" s="795"/>
      <c r="D237" s="795"/>
      <c r="E237" s="795"/>
      <c r="F237" s="795"/>
      <c r="G237" s="796"/>
      <c r="H237" s="796"/>
      <c r="I237" s="796"/>
      <c r="J237" s="796"/>
      <c r="K237" s="796"/>
      <c r="L237" s="797"/>
      <c r="M237" s="727" t="s">
        <v>395</v>
      </c>
      <c r="N237" s="728"/>
      <c r="O237" s="729" t="str">
        <f>IFERROR(VLOOKUP(K236,'【参考】数式用'!$A$5:$J$37,MATCH(N237,'【参考】数式用'!$B$4:$J$4,0)+1,0),"")</f>
        <v/>
      </c>
      <c r="P237" s="728"/>
      <c r="Q237" s="729" t="str">
        <f>IFERROR(VLOOKUP(K236,'【参考】数式用'!$A$5:$J$37,MATCH(P237,'【参考】数式用'!$B$4:$J$4,0)+1,0),"")</f>
        <v/>
      </c>
      <c r="R237" s="118" t="s">
        <v>107</v>
      </c>
      <c r="S237" s="730">
        <v>6.0</v>
      </c>
      <c r="T237" s="119" t="s">
        <v>108</v>
      </c>
      <c r="U237" s="731">
        <v>4.0</v>
      </c>
      <c r="V237" s="119" t="s">
        <v>392</v>
      </c>
      <c r="W237" s="730">
        <v>6.0</v>
      </c>
      <c r="X237" s="119" t="s">
        <v>108</v>
      </c>
      <c r="Y237" s="731">
        <v>5.0</v>
      </c>
      <c r="Z237" s="119" t="s">
        <v>109</v>
      </c>
      <c r="AA237" s="732" t="s">
        <v>120</v>
      </c>
      <c r="AB237" s="733">
        <f t="shared" si="2"/>
        <v>2</v>
      </c>
      <c r="AC237" s="119" t="s">
        <v>393</v>
      </c>
      <c r="AD237" s="734">
        <f>IFERROR(ROUNDDOWN(ROUND(L236*Q237,0),0)*AB237,"")</f>
        <v>0</v>
      </c>
      <c r="AE237" s="735">
        <f>IFERROR(ROUNDDOWN(ROUND(L236*(Q237-O237),0),0)*AB237,"")</f>
        <v>0</v>
      </c>
      <c r="AF237" s="736"/>
      <c r="AG237" s="737"/>
      <c r="AH237" s="738"/>
      <c r="AI237" s="739"/>
      <c r="AJ237" s="740"/>
      <c r="AK237" s="741"/>
      <c r="AL237" s="742"/>
      <c r="AM237" s="743" t="str">
        <f>IF(AO236="","",IF(OR(Y236=4,Y237=4,Y238=4),"！加算の要件上は問題ありませんが、算定期間の終わりが令和６年５月になっていません。区分変更の場合は、「基本情報入力シート」で同じ事業所を２行に分けて記入してください。",""))</f>
        <v/>
      </c>
      <c r="AN237" s="744"/>
      <c r="AO237" s="717" t="str">
        <f>IF(K236&lt;&gt;"","P列・R列に色付け","")</f>
        <v/>
      </c>
      <c r="AP237" s="10"/>
      <c r="AQ237" s="10"/>
      <c r="AR237" s="10"/>
      <c r="AS237" s="10"/>
      <c r="AT237" s="10"/>
      <c r="AU237" s="10"/>
      <c r="AV237" s="10"/>
      <c r="AW237" s="10"/>
      <c r="AX237" s="689" t="str">
        <f>G236</f>
        <v/>
      </c>
    </row>
    <row r="238" ht="31.5" customHeight="1">
      <c r="A238" s="788"/>
      <c r="B238" s="806"/>
      <c r="C238" s="806"/>
      <c r="D238" s="806"/>
      <c r="E238" s="806"/>
      <c r="F238" s="806"/>
      <c r="G238" s="807"/>
      <c r="H238" s="807"/>
      <c r="I238" s="807"/>
      <c r="J238" s="807"/>
      <c r="K238" s="807"/>
      <c r="L238" s="808"/>
      <c r="M238" s="751" t="s">
        <v>397</v>
      </c>
      <c r="N238" s="810"/>
      <c r="O238" s="753" t="str">
        <f>IFERROR(VLOOKUP(K236,'【参考】数式用'!$A$5:$J$37,MATCH(N238,'【参考】数式用'!$B$4:$J$4,0)+1,0),"")</f>
        <v/>
      </c>
      <c r="P238" s="752"/>
      <c r="Q238" s="753" t="str">
        <f>IFERROR(VLOOKUP(K236,'【参考】数式用'!$A$5:$J$37,MATCH(P238,'【参考】数式用'!$B$4:$J$4,0)+1,0),"")</f>
        <v/>
      </c>
      <c r="R238" s="754" t="s">
        <v>107</v>
      </c>
      <c r="S238" s="755">
        <v>6.0</v>
      </c>
      <c r="T238" s="756" t="s">
        <v>108</v>
      </c>
      <c r="U238" s="757">
        <v>4.0</v>
      </c>
      <c r="V238" s="756" t="s">
        <v>392</v>
      </c>
      <c r="W238" s="755">
        <v>6.0</v>
      </c>
      <c r="X238" s="756" t="s">
        <v>108</v>
      </c>
      <c r="Y238" s="757">
        <v>5.0</v>
      </c>
      <c r="Z238" s="756" t="s">
        <v>109</v>
      </c>
      <c r="AA238" s="758" t="s">
        <v>120</v>
      </c>
      <c r="AB238" s="759">
        <f t="shared" si="2"/>
        <v>2</v>
      </c>
      <c r="AC238" s="756" t="s">
        <v>393</v>
      </c>
      <c r="AD238" s="760">
        <f>IFERROR(ROUNDDOWN(ROUND(L236*Q238,0),0)*AB238,"")</f>
        <v>0</v>
      </c>
      <c r="AE238" s="761">
        <f>IFERROR(ROUNDDOWN(ROUND(L236*(Q238-O238),0),0)*AB238,"")</f>
        <v>0</v>
      </c>
      <c r="AF238" s="762">
        <f>IF(AND(N238="ベア加算なし",P238="ベア加算"),AD238,0)</f>
        <v>0</v>
      </c>
      <c r="AG238" s="763"/>
      <c r="AH238" s="764"/>
      <c r="AI238" s="765"/>
      <c r="AJ238" s="766"/>
      <c r="AK238" s="767"/>
      <c r="AL238" s="768"/>
      <c r="AM238" s="769" t="str">
        <f>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N238" s="3"/>
      <c r="AO238" s="770" t="str">
        <f>IF(K236&lt;&gt;"","P列・R列に色付け","")</f>
        <v/>
      </c>
      <c r="AP238" s="771"/>
      <c r="AQ238" s="771"/>
      <c r="AR238" s="10"/>
      <c r="AS238" s="10"/>
      <c r="AT238" s="10"/>
      <c r="AU238" s="10"/>
      <c r="AV238" s="10"/>
      <c r="AW238" s="772"/>
      <c r="AX238" s="689" t="str">
        <f>G236</f>
        <v/>
      </c>
    </row>
    <row r="239" ht="31.5" customHeight="1">
      <c r="A239" s="773">
        <v>76.0</v>
      </c>
      <c r="B239" s="803" t="str">
        <f>IF('基本情報入力シート'!C129="","",'基本情報入力シート'!C129)</f>
        <v/>
      </c>
      <c r="C239" s="803"/>
      <c r="D239" s="803"/>
      <c r="E239" s="803"/>
      <c r="F239" s="803"/>
      <c r="G239" s="804" t="str">
        <f>IF('基本情報入力シート'!M129="","",'基本情報入力シート'!M129)</f>
        <v/>
      </c>
      <c r="H239" s="804" t="str">
        <f>IF('基本情報入力シート'!R129="","",'基本情報入力シート'!R129)</f>
        <v/>
      </c>
      <c r="I239" s="804" t="str">
        <f>IF('基本情報入力シート'!W129="","",'基本情報入力シート'!W129)</f>
        <v/>
      </c>
      <c r="J239" s="804" t="str">
        <f>IF('基本情報入力シート'!X129="","",'基本情報入力シート'!X129)</f>
        <v/>
      </c>
      <c r="K239" s="804" t="str">
        <f>IF('基本情報入力シート'!Y129="","",'基本情報入力シート'!Y129)</f>
        <v/>
      </c>
      <c r="L239" s="805" t="str">
        <f>IF('基本情報入力シート'!AB129="","",'基本情報入力シート'!AB129)</f>
        <v/>
      </c>
      <c r="M239" s="700" t="s">
        <v>390</v>
      </c>
      <c r="N239" s="701"/>
      <c r="O239" s="702" t="str">
        <f>IFERROR(VLOOKUP(K239,'【参考】数式用'!$A$5:$J$37,MATCH(N239,'【参考】数式用'!$B$4:$J$4,0)+1,0),"")</f>
        <v/>
      </c>
      <c r="P239" s="701"/>
      <c r="Q239" s="702" t="str">
        <f>IFERROR(VLOOKUP(K239,'【参考】数式用'!$A$5:$J$37,MATCH(P239,'【参考】数式用'!$B$4:$J$4,0)+1,0),"")</f>
        <v/>
      </c>
      <c r="R239" s="703" t="s">
        <v>107</v>
      </c>
      <c r="S239" s="704">
        <v>6.0</v>
      </c>
      <c r="T239" s="190" t="s">
        <v>108</v>
      </c>
      <c r="U239" s="705">
        <v>4.0</v>
      </c>
      <c r="V239" s="190" t="s">
        <v>392</v>
      </c>
      <c r="W239" s="704">
        <v>6.0</v>
      </c>
      <c r="X239" s="190" t="s">
        <v>108</v>
      </c>
      <c r="Y239" s="705">
        <v>5.0</v>
      </c>
      <c r="Z239" s="190" t="s">
        <v>109</v>
      </c>
      <c r="AA239" s="706" t="s">
        <v>120</v>
      </c>
      <c r="AB239" s="707">
        <f t="shared" si="2"/>
        <v>2</v>
      </c>
      <c r="AC239" s="190" t="s">
        <v>393</v>
      </c>
      <c r="AD239" s="708">
        <f>IFERROR(ROUNDDOWN(ROUND(L239*Q239,0),0)*AB239,"")</f>
        <v>0</v>
      </c>
      <c r="AE239" s="709">
        <f>IFERROR(ROUNDDOWN(ROUND(L239*(Q239-O239),0),0)*AB239,"")</f>
        <v>0</v>
      </c>
      <c r="AF239" s="710"/>
      <c r="AG239" s="782"/>
      <c r="AH239" s="712"/>
      <c r="AI239" s="794"/>
      <c r="AJ239" s="714"/>
      <c r="AK239" s="280"/>
      <c r="AL239" s="715"/>
      <c r="AM239" s="716" t="str">
        <f>IF(AO239="","",IF(Q239&lt;O239,"！加算の要件上は問題ありませんが、令和６年３月と比較して４・５月に加算率が下がる計画になっています。",""))</f>
        <v/>
      </c>
      <c r="AN239" s="3"/>
      <c r="AO239" s="717" t="str">
        <f>IF(K239&lt;&gt;"","P列・R列に色付け","")</f>
        <v/>
      </c>
      <c r="AP239" s="718" t="str">
        <f>IFERROR(VLOOKUP(K239,'【参考】数式用'!$AH$2:$AI$34,2,FALSE),"")</f>
        <v/>
      </c>
      <c r="AQ239" s="720" t="str">
        <f>P239&amp;P240&amp;P241</f>
        <v/>
      </c>
      <c r="AR239" s="718" t="str">
        <f>IF(AF241&lt;&gt;0,IF(AG241="○","入力済","未入力"),"")</f>
        <v/>
      </c>
      <c r="AS239" s="719" t="str">
        <f>IF(OR(P239="処遇加算Ⅰ",P239="処遇加算Ⅱ"),IF(OR(AH239="○",AH239="令和６年度中に満たす"),"入力済","未入力"),"")</f>
        <v/>
      </c>
      <c r="AT239" s="720" t="str">
        <f>IF(P239="処遇加算Ⅲ",IF(AI239="○","入力済","未入力"),"")</f>
        <v/>
      </c>
      <c r="AU239" s="718" t="str">
        <f>IF(P239="処遇加算Ⅰ",IF(OR(AJ239="○",AJ239="令和６年度中に満たす"),"入力済","未入力"),"")</f>
        <v/>
      </c>
      <c r="AV239" s="718" t="str">
        <f>IF(OR(P240="特定加算Ⅰ",P240="特定加算Ⅱ"),1,"")</f>
        <v/>
      </c>
      <c r="AW239" s="689" t="str">
        <f>IF(P240="特定加算Ⅰ",IF(AL240="","未入力","入力済"),"")</f>
        <v/>
      </c>
      <c r="AX239" s="689" t="str">
        <f>G239</f>
        <v/>
      </c>
    </row>
    <row r="240" ht="31.5" customHeight="1">
      <c r="A240" s="787"/>
      <c r="B240" s="795"/>
      <c r="C240" s="795"/>
      <c r="D240" s="795"/>
      <c r="E240" s="795"/>
      <c r="F240" s="795"/>
      <c r="G240" s="796"/>
      <c r="H240" s="796"/>
      <c r="I240" s="796"/>
      <c r="J240" s="796"/>
      <c r="K240" s="796"/>
      <c r="L240" s="797"/>
      <c r="M240" s="727" t="s">
        <v>395</v>
      </c>
      <c r="N240" s="728"/>
      <c r="O240" s="729" t="str">
        <f>IFERROR(VLOOKUP(K239,'【参考】数式用'!$A$5:$J$37,MATCH(N240,'【参考】数式用'!$B$4:$J$4,0)+1,0),"")</f>
        <v/>
      </c>
      <c r="P240" s="728"/>
      <c r="Q240" s="729" t="str">
        <f>IFERROR(VLOOKUP(K239,'【参考】数式用'!$A$5:$J$37,MATCH(P240,'【参考】数式用'!$B$4:$J$4,0)+1,0),"")</f>
        <v/>
      </c>
      <c r="R240" s="118" t="s">
        <v>107</v>
      </c>
      <c r="S240" s="730">
        <v>6.0</v>
      </c>
      <c r="T240" s="119" t="s">
        <v>108</v>
      </c>
      <c r="U240" s="731">
        <v>4.0</v>
      </c>
      <c r="V240" s="119" t="s">
        <v>392</v>
      </c>
      <c r="W240" s="730">
        <v>6.0</v>
      </c>
      <c r="X240" s="119" t="s">
        <v>108</v>
      </c>
      <c r="Y240" s="731">
        <v>5.0</v>
      </c>
      <c r="Z240" s="119" t="s">
        <v>109</v>
      </c>
      <c r="AA240" s="732" t="s">
        <v>120</v>
      </c>
      <c r="AB240" s="733">
        <f t="shared" si="2"/>
        <v>2</v>
      </c>
      <c r="AC240" s="119" t="s">
        <v>393</v>
      </c>
      <c r="AD240" s="734">
        <f>IFERROR(ROUNDDOWN(ROUND(L239*Q240,0),0)*AB240,"")</f>
        <v>0</v>
      </c>
      <c r="AE240" s="735">
        <f>IFERROR(ROUNDDOWN(ROUND(L239*(Q240-O240),0),0)*AB240,"")</f>
        <v>0</v>
      </c>
      <c r="AF240" s="736"/>
      <c r="AG240" s="737"/>
      <c r="AH240" s="738"/>
      <c r="AI240" s="739"/>
      <c r="AJ240" s="740"/>
      <c r="AK240" s="741"/>
      <c r="AL240" s="742"/>
      <c r="AM240" s="743" t="str">
        <f>IF(AO239="","",IF(OR(Y239=4,Y240=4,Y241=4),"！加算の要件上は問題ありませんが、算定期間の終わりが令和６年５月になっていません。区分変更の場合は、「基本情報入力シート」で同じ事業所を２行に分けて記入してください。",""))</f>
        <v/>
      </c>
      <c r="AN240" s="744"/>
      <c r="AO240" s="717" t="str">
        <f>IF(K239&lt;&gt;"","P列・R列に色付け","")</f>
        <v/>
      </c>
      <c r="AP240" s="10"/>
      <c r="AQ240" s="10"/>
      <c r="AR240" s="10"/>
      <c r="AS240" s="10"/>
      <c r="AT240" s="10"/>
      <c r="AU240" s="10"/>
      <c r="AV240" s="10"/>
      <c r="AW240" s="10"/>
      <c r="AX240" s="689" t="str">
        <f>G239</f>
        <v/>
      </c>
    </row>
    <row r="241" ht="31.5" customHeight="1">
      <c r="A241" s="788"/>
      <c r="B241" s="806"/>
      <c r="C241" s="806"/>
      <c r="D241" s="806"/>
      <c r="E241" s="806"/>
      <c r="F241" s="806"/>
      <c r="G241" s="807"/>
      <c r="H241" s="807"/>
      <c r="I241" s="807"/>
      <c r="J241" s="807"/>
      <c r="K241" s="807"/>
      <c r="L241" s="808"/>
      <c r="M241" s="751" t="s">
        <v>397</v>
      </c>
      <c r="N241" s="810"/>
      <c r="O241" s="753" t="str">
        <f>IFERROR(VLOOKUP(K239,'【参考】数式用'!$A$5:$J$37,MATCH(N241,'【参考】数式用'!$B$4:$J$4,0)+1,0),"")</f>
        <v/>
      </c>
      <c r="P241" s="752"/>
      <c r="Q241" s="753" t="str">
        <f>IFERROR(VLOOKUP(K239,'【参考】数式用'!$A$5:$J$37,MATCH(P241,'【参考】数式用'!$B$4:$J$4,0)+1,0),"")</f>
        <v/>
      </c>
      <c r="R241" s="754" t="s">
        <v>107</v>
      </c>
      <c r="S241" s="755">
        <v>6.0</v>
      </c>
      <c r="T241" s="756" t="s">
        <v>108</v>
      </c>
      <c r="U241" s="757">
        <v>4.0</v>
      </c>
      <c r="V241" s="756" t="s">
        <v>392</v>
      </c>
      <c r="W241" s="755">
        <v>6.0</v>
      </c>
      <c r="X241" s="756" t="s">
        <v>108</v>
      </c>
      <c r="Y241" s="757">
        <v>5.0</v>
      </c>
      <c r="Z241" s="756" t="s">
        <v>109</v>
      </c>
      <c r="AA241" s="758" t="s">
        <v>120</v>
      </c>
      <c r="AB241" s="759">
        <f t="shared" si="2"/>
        <v>2</v>
      </c>
      <c r="AC241" s="756" t="s">
        <v>393</v>
      </c>
      <c r="AD241" s="760">
        <f>IFERROR(ROUNDDOWN(ROUND(L239*Q241,0),0)*AB241,"")</f>
        <v>0</v>
      </c>
      <c r="AE241" s="761">
        <f>IFERROR(ROUNDDOWN(ROUND(L239*(Q241-O241),0),0)*AB241,"")</f>
        <v>0</v>
      </c>
      <c r="AF241" s="762">
        <f>IF(AND(N241="ベア加算なし",P241="ベア加算"),AD241,0)</f>
        <v>0</v>
      </c>
      <c r="AG241" s="763"/>
      <c r="AH241" s="764"/>
      <c r="AI241" s="765"/>
      <c r="AJ241" s="766"/>
      <c r="AK241" s="767"/>
      <c r="AL241" s="768"/>
      <c r="AM241" s="769" t="str">
        <f>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N241" s="3"/>
      <c r="AO241" s="770" t="str">
        <f>IF(K239&lt;&gt;"","P列・R列に色付け","")</f>
        <v/>
      </c>
      <c r="AP241" s="771"/>
      <c r="AQ241" s="771"/>
      <c r="AR241" s="10"/>
      <c r="AS241" s="10"/>
      <c r="AT241" s="10"/>
      <c r="AU241" s="10"/>
      <c r="AV241" s="10"/>
      <c r="AW241" s="772"/>
      <c r="AX241" s="689" t="str">
        <f>G239</f>
        <v/>
      </c>
    </row>
    <row r="242" ht="31.5" customHeight="1">
      <c r="A242" s="773">
        <v>77.0</v>
      </c>
      <c r="B242" s="803" t="str">
        <f>IF('基本情報入力シート'!C130="","",'基本情報入力シート'!C130)</f>
        <v/>
      </c>
      <c r="C242" s="803"/>
      <c r="D242" s="803"/>
      <c r="E242" s="803"/>
      <c r="F242" s="803"/>
      <c r="G242" s="804" t="str">
        <f>IF('基本情報入力シート'!M130="","",'基本情報入力シート'!M130)</f>
        <v/>
      </c>
      <c r="H242" s="804" t="str">
        <f>IF('基本情報入力シート'!R130="","",'基本情報入力シート'!R130)</f>
        <v/>
      </c>
      <c r="I242" s="804" t="str">
        <f>IF('基本情報入力シート'!W130="","",'基本情報入力シート'!W130)</f>
        <v/>
      </c>
      <c r="J242" s="804" t="str">
        <f>IF('基本情報入力シート'!X130="","",'基本情報入力シート'!X130)</f>
        <v/>
      </c>
      <c r="K242" s="804" t="str">
        <f>IF('基本情報入力シート'!Y130="","",'基本情報入力シート'!Y130)</f>
        <v/>
      </c>
      <c r="L242" s="805" t="str">
        <f>IF('基本情報入力シート'!AB130="","",'基本情報入力シート'!AB130)</f>
        <v/>
      </c>
      <c r="M242" s="700" t="s">
        <v>390</v>
      </c>
      <c r="N242" s="701"/>
      <c r="O242" s="702" t="str">
        <f>IFERROR(VLOOKUP(K242,'【参考】数式用'!$A$5:$J$37,MATCH(N242,'【参考】数式用'!$B$4:$J$4,0)+1,0),"")</f>
        <v/>
      </c>
      <c r="P242" s="701"/>
      <c r="Q242" s="702" t="str">
        <f>IFERROR(VLOOKUP(K242,'【参考】数式用'!$A$5:$J$37,MATCH(P242,'【参考】数式用'!$B$4:$J$4,0)+1,0),"")</f>
        <v/>
      </c>
      <c r="R242" s="703" t="s">
        <v>107</v>
      </c>
      <c r="S242" s="704">
        <v>6.0</v>
      </c>
      <c r="T242" s="190" t="s">
        <v>108</v>
      </c>
      <c r="U242" s="705">
        <v>4.0</v>
      </c>
      <c r="V242" s="190" t="s">
        <v>392</v>
      </c>
      <c r="W242" s="704">
        <v>6.0</v>
      </c>
      <c r="X242" s="190" t="s">
        <v>108</v>
      </c>
      <c r="Y242" s="705">
        <v>5.0</v>
      </c>
      <c r="Z242" s="190" t="s">
        <v>109</v>
      </c>
      <c r="AA242" s="706" t="s">
        <v>120</v>
      </c>
      <c r="AB242" s="707">
        <f t="shared" si="2"/>
        <v>2</v>
      </c>
      <c r="AC242" s="190" t="s">
        <v>393</v>
      </c>
      <c r="AD242" s="708">
        <f>IFERROR(ROUNDDOWN(ROUND(L242*Q242,0),0)*AB242,"")</f>
        <v>0</v>
      </c>
      <c r="AE242" s="709">
        <f>IFERROR(ROUNDDOWN(ROUND(L242*(Q242-O242),0),0)*AB242,"")</f>
        <v>0</v>
      </c>
      <c r="AF242" s="710"/>
      <c r="AG242" s="782"/>
      <c r="AH242" s="712"/>
      <c r="AI242" s="794"/>
      <c r="AJ242" s="714"/>
      <c r="AK242" s="280"/>
      <c r="AL242" s="715"/>
      <c r="AM242" s="716" t="str">
        <f>IF(AO242="","",IF(Q242&lt;O242,"！加算の要件上は問題ありませんが、令和６年３月と比較して４・５月に加算率が下がる計画になっています。",""))</f>
        <v/>
      </c>
      <c r="AN242" s="3"/>
      <c r="AO242" s="717" t="str">
        <f>IF(K242&lt;&gt;"","P列・R列に色付け","")</f>
        <v/>
      </c>
      <c r="AP242" s="718" t="str">
        <f>IFERROR(VLOOKUP(K242,'【参考】数式用'!$AH$2:$AI$34,2,FALSE),"")</f>
        <v/>
      </c>
      <c r="AQ242" s="720" t="str">
        <f>P242&amp;P243&amp;P244</f>
        <v/>
      </c>
      <c r="AR242" s="718" t="str">
        <f>IF(AF244&lt;&gt;0,IF(AG244="○","入力済","未入力"),"")</f>
        <v/>
      </c>
      <c r="AS242" s="719" t="str">
        <f>IF(OR(P242="処遇加算Ⅰ",P242="処遇加算Ⅱ"),IF(OR(AH242="○",AH242="令和６年度中に満たす"),"入力済","未入力"),"")</f>
        <v/>
      </c>
      <c r="AT242" s="720" t="str">
        <f>IF(P242="処遇加算Ⅲ",IF(AI242="○","入力済","未入力"),"")</f>
        <v/>
      </c>
      <c r="AU242" s="718" t="str">
        <f>IF(P242="処遇加算Ⅰ",IF(OR(AJ242="○",AJ242="令和６年度中に満たす"),"入力済","未入力"),"")</f>
        <v/>
      </c>
      <c r="AV242" s="718" t="str">
        <f>IF(OR(P243="特定加算Ⅰ",P243="特定加算Ⅱ"),1,"")</f>
        <v/>
      </c>
      <c r="AW242" s="689" t="str">
        <f>IF(P243="特定加算Ⅰ",IF(AL243="","未入力","入力済"),"")</f>
        <v/>
      </c>
      <c r="AX242" s="689" t="str">
        <f>G242</f>
        <v/>
      </c>
    </row>
    <row r="243" ht="31.5" customHeight="1">
      <c r="A243" s="787"/>
      <c r="B243" s="795"/>
      <c r="C243" s="795"/>
      <c r="D243" s="795"/>
      <c r="E243" s="795"/>
      <c r="F243" s="795"/>
      <c r="G243" s="796"/>
      <c r="H243" s="796"/>
      <c r="I243" s="796"/>
      <c r="J243" s="796"/>
      <c r="K243" s="796"/>
      <c r="L243" s="797"/>
      <c r="M243" s="727" t="s">
        <v>395</v>
      </c>
      <c r="N243" s="728"/>
      <c r="O243" s="729" t="str">
        <f>IFERROR(VLOOKUP(K242,'【参考】数式用'!$A$5:$J$37,MATCH(N243,'【参考】数式用'!$B$4:$J$4,0)+1,0),"")</f>
        <v/>
      </c>
      <c r="P243" s="728"/>
      <c r="Q243" s="729" t="str">
        <f>IFERROR(VLOOKUP(K242,'【参考】数式用'!$A$5:$J$37,MATCH(P243,'【参考】数式用'!$B$4:$J$4,0)+1,0),"")</f>
        <v/>
      </c>
      <c r="R243" s="118" t="s">
        <v>107</v>
      </c>
      <c r="S243" s="730">
        <v>6.0</v>
      </c>
      <c r="T243" s="119" t="s">
        <v>108</v>
      </c>
      <c r="U243" s="731">
        <v>4.0</v>
      </c>
      <c r="V243" s="119" t="s">
        <v>392</v>
      </c>
      <c r="W243" s="730">
        <v>6.0</v>
      </c>
      <c r="X243" s="119" t="s">
        <v>108</v>
      </c>
      <c r="Y243" s="731">
        <v>5.0</v>
      </c>
      <c r="Z243" s="119" t="s">
        <v>109</v>
      </c>
      <c r="AA243" s="732" t="s">
        <v>120</v>
      </c>
      <c r="AB243" s="733">
        <f t="shared" si="2"/>
        <v>2</v>
      </c>
      <c r="AC243" s="119" t="s">
        <v>393</v>
      </c>
      <c r="AD243" s="734">
        <f>IFERROR(ROUNDDOWN(ROUND(L242*Q243,0),0)*AB243,"")</f>
        <v>0</v>
      </c>
      <c r="AE243" s="735">
        <f>IFERROR(ROUNDDOWN(ROUND(L242*(Q243-O243),0),0)*AB243,"")</f>
        <v>0</v>
      </c>
      <c r="AF243" s="736"/>
      <c r="AG243" s="737"/>
      <c r="AH243" s="738"/>
      <c r="AI243" s="739"/>
      <c r="AJ243" s="740"/>
      <c r="AK243" s="741"/>
      <c r="AL243" s="742"/>
      <c r="AM243" s="743" t="str">
        <f>IF(AO242="","",IF(OR(Y242=4,Y243=4,Y244=4),"！加算の要件上は問題ありませんが、算定期間の終わりが令和６年５月になっていません。区分変更の場合は、「基本情報入力シート」で同じ事業所を２行に分けて記入してください。",""))</f>
        <v/>
      </c>
      <c r="AN243" s="744"/>
      <c r="AO243" s="717" t="str">
        <f>IF(K242&lt;&gt;"","P列・R列に色付け","")</f>
        <v/>
      </c>
      <c r="AP243" s="10"/>
      <c r="AQ243" s="10"/>
      <c r="AR243" s="10"/>
      <c r="AS243" s="10"/>
      <c r="AT243" s="10"/>
      <c r="AU243" s="10"/>
      <c r="AV243" s="10"/>
      <c r="AW243" s="10"/>
      <c r="AX243" s="689" t="str">
        <f>G242</f>
        <v/>
      </c>
    </row>
    <row r="244" ht="31.5" customHeight="1">
      <c r="A244" s="788"/>
      <c r="B244" s="806"/>
      <c r="C244" s="806"/>
      <c r="D244" s="806"/>
      <c r="E244" s="806"/>
      <c r="F244" s="806"/>
      <c r="G244" s="807"/>
      <c r="H244" s="807"/>
      <c r="I244" s="807"/>
      <c r="J244" s="807"/>
      <c r="K244" s="807"/>
      <c r="L244" s="808"/>
      <c r="M244" s="751" t="s">
        <v>397</v>
      </c>
      <c r="N244" s="810"/>
      <c r="O244" s="753" t="str">
        <f>IFERROR(VLOOKUP(K242,'【参考】数式用'!$A$5:$J$37,MATCH(N244,'【参考】数式用'!$B$4:$J$4,0)+1,0),"")</f>
        <v/>
      </c>
      <c r="P244" s="752"/>
      <c r="Q244" s="753" t="str">
        <f>IFERROR(VLOOKUP(K242,'【参考】数式用'!$A$5:$J$37,MATCH(P244,'【参考】数式用'!$B$4:$J$4,0)+1,0),"")</f>
        <v/>
      </c>
      <c r="R244" s="754" t="s">
        <v>107</v>
      </c>
      <c r="S244" s="755">
        <v>6.0</v>
      </c>
      <c r="T244" s="756" t="s">
        <v>108</v>
      </c>
      <c r="U244" s="757">
        <v>4.0</v>
      </c>
      <c r="V244" s="756" t="s">
        <v>392</v>
      </c>
      <c r="W244" s="755">
        <v>6.0</v>
      </c>
      <c r="X244" s="756" t="s">
        <v>108</v>
      </c>
      <c r="Y244" s="757">
        <v>5.0</v>
      </c>
      <c r="Z244" s="756" t="s">
        <v>109</v>
      </c>
      <c r="AA244" s="758" t="s">
        <v>120</v>
      </c>
      <c r="AB244" s="759">
        <f t="shared" si="2"/>
        <v>2</v>
      </c>
      <c r="AC244" s="756" t="s">
        <v>393</v>
      </c>
      <c r="AD244" s="760">
        <f>IFERROR(ROUNDDOWN(ROUND(L242*Q244,0),0)*AB244,"")</f>
        <v>0</v>
      </c>
      <c r="AE244" s="761">
        <f>IFERROR(ROUNDDOWN(ROUND(L242*(Q244-O244),0),0)*AB244,"")</f>
        <v>0</v>
      </c>
      <c r="AF244" s="762">
        <f>IF(AND(N244="ベア加算なし",P244="ベア加算"),AD244,0)</f>
        <v>0</v>
      </c>
      <c r="AG244" s="763"/>
      <c r="AH244" s="764"/>
      <c r="AI244" s="765"/>
      <c r="AJ244" s="766"/>
      <c r="AK244" s="767"/>
      <c r="AL244" s="768"/>
      <c r="AM244" s="769" t="str">
        <f>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N244" s="3"/>
      <c r="AO244" s="770" t="str">
        <f>IF(K242&lt;&gt;"","P列・R列に色付け","")</f>
        <v/>
      </c>
      <c r="AP244" s="771"/>
      <c r="AQ244" s="771"/>
      <c r="AR244" s="10"/>
      <c r="AS244" s="10"/>
      <c r="AT244" s="10"/>
      <c r="AU244" s="10"/>
      <c r="AV244" s="10"/>
      <c r="AW244" s="772"/>
      <c r="AX244" s="689" t="str">
        <f>G242</f>
        <v/>
      </c>
    </row>
    <row r="245" ht="31.5" customHeight="1">
      <c r="A245" s="773">
        <v>78.0</v>
      </c>
      <c r="B245" s="803" t="str">
        <f>IF('基本情報入力シート'!C131="","",'基本情報入力シート'!C131)</f>
        <v/>
      </c>
      <c r="C245" s="803"/>
      <c r="D245" s="803"/>
      <c r="E245" s="803"/>
      <c r="F245" s="803"/>
      <c r="G245" s="804" t="str">
        <f>IF('基本情報入力シート'!M131="","",'基本情報入力シート'!M131)</f>
        <v/>
      </c>
      <c r="H245" s="804" t="str">
        <f>IF('基本情報入力シート'!R131="","",'基本情報入力シート'!R131)</f>
        <v/>
      </c>
      <c r="I245" s="804" t="str">
        <f>IF('基本情報入力シート'!W131="","",'基本情報入力シート'!W131)</f>
        <v/>
      </c>
      <c r="J245" s="804" t="str">
        <f>IF('基本情報入力シート'!X131="","",'基本情報入力シート'!X131)</f>
        <v/>
      </c>
      <c r="K245" s="804" t="str">
        <f>IF('基本情報入力シート'!Y131="","",'基本情報入力シート'!Y131)</f>
        <v/>
      </c>
      <c r="L245" s="805" t="str">
        <f>IF('基本情報入力シート'!AB131="","",'基本情報入力シート'!AB131)</f>
        <v/>
      </c>
      <c r="M245" s="700" t="s">
        <v>390</v>
      </c>
      <c r="N245" s="701"/>
      <c r="O245" s="702" t="str">
        <f>IFERROR(VLOOKUP(K245,'【参考】数式用'!$A$5:$J$37,MATCH(N245,'【参考】数式用'!$B$4:$J$4,0)+1,0),"")</f>
        <v/>
      </c>
      <c r="P245" s="701"/>
      <c r="Q245" s="702" t="str">
        <f>IFERROR(VLOOKUP(K245,'【参考】数式用'!$A$5:$J$37,MATCH(P245,'【参考】数式用'!$B$4:$J$4,0)+1,0),"")</f>
        <v/>
      </c>
      <c r="R245" s="703" t="s">
        <v>107</v>
      </c>
      <c r="S245" s="704">
        <v>6.0</v>
      </c>
      <c r="T245" s="190" t="s">
        <v>108</v>
      </c>
      <c r="U245" s="705">
        <v>4.0</v>
      </c>
      <c r="V245" s="190" t="s">
        <v>392</v>
      </c>
      <c r="W245" s="704">
        <v>6.0</v>
      </c>
      <c r="X245" s="190" t="s">
        <v>108</v>
      </c>
      <c r="Y245" s="705">
        <v>5.0</v>
      </c>
      <c r="Z245" s="190" t="s">
        <v>109</v>
      </c>
      <c r="AA245" s="706" t="s">
        <v>120</v>
      </c>
      <c r="AB245" s="707">
        <f t="shared" si="2"/>
        <v>2</v>
      </c>
      <c r="AC245" s="190" t="s">
        <v>393</v>
      </c>
      <c r="AD245" s="708">
        <f>IFERROR(ROUNDDOWN(ROUND(L245*Q245,0),0)*AB245,"")</f>
        <v>0</v>
      </c>
      <c r="AE245" s="709">
        <f>IFERROR(ROUNDDOWN(ROUND(L245*(Q245-O245),0),0)*AB245,"")</f>
        <v>0</v>
      </c>
      <c r="AF245" s="710"/>
      <c r="AG245" s="782"/>
      <c r="AH245" s="712"/>
      <c r="AI245" s="794"/>
      <c r="AJ245" s="714"/>
      <c r="AK245" s="280"/>
      <c r="AL245" s="715"/>
      <c r="AM245" s="716" t="str">
        <f>IF(AO245="","",IF(Q245&lt;O245,"！加算の要件上は問題ありませんが、令和６年３月と比較して４・５月に加算率が下がる計画になっています。",""))</f>
        <v/>
      </c>
      <c r="AN245" s="3"/>
      <c r="AO245" s="717" t="str">
        <f>IF(K245&lt;&gt;"","P列・R列に色付け","")</f>
        <v/>
      </c>
      <c r="AP245" s="718" t="str">
        <f>IFERROR(VLOOKUP(K245,'【参考】数式用'!$AH$2:$AI$34,2,FALSE),"")</f>
        <v/>
      </c>
      <c r="AQ245" s="720" t="str">
        <f>P245&amp;P246&amp;P247</f>
        <v/>
      </c>
      <c r="AR245" s="718" t="str">
        <f>IF(AF247&lt;&gt;0,IF(AG247="○","入力済","未入力"),"")</f>
        <v/>
      </c>
      <c r="AS245" s="719" t="str">
        <f>IF(OR(P245="処遇加算Ⅰ",P245="処遇加算Ⅱ"),IF(OR(AH245="○",AH245="令和６年度中に満たす"),"入力済","未入力"),"")</f>
        <v/>
      </c>
      <c r="AT245" s="720" t="str">
        <f>IF(P245="処遇加算Ⅲ",IF(AI245="○","入力済","未入力"),"")</f>
        <v/>
      </c>
      <c r="AU245" s="718" t="str">
        <f>IF(P245="処遇加算Ⅰ",IF(OR(AJ245="○",AJ245="令和６年度中に満たす"),"入力済","未入力"),"")</f>
        <v/>
      </c>
      <c r="AV245" s="718" t="str">
        <f>IF(OR(P246="特定加算Ⅰ",P246="特定加算Ⅱ"),1,"")</f>
        <v/>
      </c>
      <c r="AW245" s="689" t="str">
        <f>IF(P246="特定加算Ⅰ",IF(AL246="","未入力","入力済"),"")</f>
        <v/>
      </c>
      <c r="AX245" s="689" t="str">
        <f>G245</f>
        <v/>
      </c>
    </row>
    <row r="246" ht="31.5" customHeight="1">
      <c r="A246" s="787"/>
      <c r="B246" s="795"/>
      <c r="C246" s="795"/>
      <c r="D246" s="795"/>
      <c r="E246" s="795"/>
      <c r="F246" s="795"/>
      <c r="G246" s="796"/>
      <c r="H246" s="796"/>
      <c r="I246" s="796"/>
      <c r="J246" s="796"/>
      <c r="K246" s="796"/>
      <c r="L246" s="797"/>
      <c r="M246" s="727" t="s">
        <v>395</v>
      </c>
      <c r="N246" s="728"/>
      <c r="O246" s="729" t="str">
        <f>IFERROR(VLOOKUP(K245,'【参考】数式用'!$A$5:$J$37,MATCH(N246,'【参考】数式用'!$B$4:$J$4,0)+1,0),"")</f>
        <v/>
      </c>
      <c r="P246" s="728"/>
      <c r="Q246" s="729" t="str">
        <f>IFERROR(VLOOKUP(K245,'【参考】数式用'!$A$5:$J$37,MATCH(P246,'【参考】数式用'!$B$4:$J$4,0)+1,0),"")</f>
        <v/>
      </c>
      <c r="R246" s="118" t="s">
        <v>107</v>
      </c>
      <c r="S246" s="730">
        <v>6.0</v>
      </c>
      <c r="T246" s="119" t="s">
        <v>108</v>
      </c>
      <c r="U246" s="731">
        <v>4.0</v>
      </c>
      <c r="V246" s="119" t="s">
        <v>392</v>
      </c>
      <c r="W246" s="730">
        <v>6.0</v>
      </c>
      <c r="X246" s="119" t="s">
        <v>108</v>
      </c>
      <c r="Y246" s="731">
        <v>5.0</v>
      </c>
      <c r="Z246" s="119" t="s">
        <v>109</v>
      </c>
      <c r="AA246" s="732" t="s">
        <v>120</v>
      </c>
      <c r="AB246" s="733">
        <f t="shared" si="2"/>
        <v>2</v>
      </c>
      <c r="AC246" s="119" t="s">
        <v>393</v>
      </c>
      <c r="AD246" s="734">
        <f>IFERROR(ROUNDDOWN(ROUND(L245*Q246,0),0)*AB246,"")</f>
        <v>0</v>
      </c>
      <c r="AE246" s="735">
        <f>IFERROR(ROUNDDOWN(ROUND(L245*(Q246-O246),0),0)*AB246,"")</f>
        <v>0</v>
      </c>
      <c r="AF246" s="736"/>
      <c r="AG246" s="737"/>
      <c r="AH246" s="738"/>
      <c r="AI246" s="739"/>
      <c r="AJ246" s="740"/>
      <c r="AK246" s="741"/>
      <c r="AL246" s="742"/>
      <c r="AM246" s="743" t="str">
        <f>IF(AO245="","",IF(OR(Y245=4,Y246=4,Y247=4),"！加算の要件上は問題ありませんが、算定期間の終わりが令和６年５月になっていません。区分変更の場合は、「基本情報入力シート」で同じ事業所を２行に分けて記入してください。",""))</f>
        <v/>
      </c>
      <c r="AN246" s="744"/>
      <c r="AO246" s="717" t="str">
        <f>IF(K245&lt;&gt;"","P列・R列に色付け","")</f>
        <v/>
      </c>
      <c r="AP246" s="10"/>
      <c r="AQ246" s="10"/>
      <c r="AR246" s="10"/>
      <c r="AS246" s="10"/>
      <c r="AT246" s="10"/>
      <c r="AU246" s="10"/>
      <c r="AV246" s="10"/>
      <c r="AW246" s="10"/>
      <c r="AX246" s="689" t="str">
        <f>G245</f>
        <v/>
      </c>
    </row>
    <row r="247" ht="31.5" customHeight="1">
      <c r="A247" s="788"/>
      <c r="B247" s="806"/>
      <c r="C247" s="806"/>
      <c r="D247" s="806"/>
      <c r="E247" s="806"/>
      <c r="F247" s="806"/>
      <c r="G247" s="807"/>
      <c r="H247" s="807"/>
      <c r="I247" s="807"/>
      <c r="J247" s="807"/>
      <c r="K247" s="807"/>
      <c r="L247" s="808"/>
      <c r="M247" s="751" t="s">
        <v>397</v>
      </c>
      <c r="N247" s="810"/>
      <c r="O247" s="753" t="str">
        <f>IFERROR(VLOOKUP(K245,'【参考】数式用'!$A$5:$J$37,MATCH(N247,'【参考】数式用'!$B$4:$J$4,0)+1,0),"")</f>
        <v/>
      </c>
      <c r="P247" s="752"/>
      <c r="Q247" s="753" t="str">
        <f>IFERROR(VLOOKUP(K245,'【参考】数式用'!$A$5:$J$37,MATCH(P247,'【参考】数式用'!$B$4:$J$4,0)+1,0),"")</f>
        <v/>
      </c>
      <c r="R247" s="754" t="s">
        <v>107</v>
      </c>
      <c r="S247" s="755">
        <v>6.0</v>
      </c>
      <c r="T247" s="756" t="s">
        <v>108</v>
      </c>
      <c r="U247" s="757">
        <v>4.0</v>
      </c>
      <c r="V247" s="756" t="s">
        <v>392</v>
      </c>
      <c r="W247" s="755">
        <v>6.0</v>
      </c>
      <c r="X247" s="756" t="s">
        <v>108</v>
      </c>
      <c r="Y247" s="757">
        <v>5.0</v>
      </c>
      <c r="Z247" s="756" t="s">
        <v>109</v>
      </c>
      <c r="AA247" s="758" t="s">
        <v>120</v>
      </c>
      <c r="AB247" s="759">
        <f t="shared" si="2"/>
        <v>2</v>
      </c>
      <c r="AC247" s="756" t="s">
        <v>393</v>
      </c>
      <c r="AD247" s="760">
        <f>IFERROR(ROUNDDOWN(ROUND(L245*Q247,0),0)*AB247,"")</f>
        <v>0</v>
      </c>
      <c r="AE247" s="761">
        <f>IFERROR(ROUNDDOWN(ROUND(L245*(Q247-O247),0),0)*AB247,"")</f>
        <v>0</v>
      </c>
      <c r="AF247" s="762">
        <f>IF(AND(N247="ベア加算なし",P247="ベア加算"),AD247,0)</f>
        <v>0</v>
      </c>
      <c r="AG247" s="763"/>
      <c r="AH247" s="764"/>
      <c r="AI247" s="765"/>
      <c r="AJ247" s="766"/>
      <c r="AK247" s="767"/>
      <c r="AL247" s="768"/>
      <c r="AM247" s="769" t="str">
        <f>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N247" s="3"/>
      <c r="AO247" s="770" t="str">
        <f>IF(K245&lt;&gt;"","P列・R列に色付け","")</f>
        <v/>
      </c>
      <c r="AP247" s="771"/>
      <c r="AQ247" s="771"/>
      <c r="AR247" s="10"/>
      <c r="AS247" s="10"/>
      <c r="AT247" s="10"/>
      <c r="AU247" s="10"/>
      <c r="AV247" s="10"/>
      <c r="AW247" s="772"/>
      <c r="AX247" s="689" t="str">
        <f>G245</f>
        <v/>
      </c>
    </row>
    <row r="248" ht="31.5" customHeight="1">
      <c r="A248" s="773">
        <v>79.0</v>
      </c>
      <c r="B248" s="803" t="str">
        <f>IF('基本情報入力シート'!C132="","",'基本情報入力シート'!C132)</f>
        <v/>
      </c>
      <c r="C248" s="803"/>
      <c r="D248" s="803"/>
      <c r="E248" s="803"/>
      <c r="F248" s="803"/>
      <c r="G248" s="804" t="str">
        <f>IF('基本情報入力シート'!M132="","",'基本情報入力シート'!M132)</f>
        <v/>
      </c>
      <c r="H248" s="804" t="str">
        <f>IF('基本情報入力シート'!R132="","",'基本情報入力シート'!R132)</f>
        <v/>
      </c>
      <c r="I248" s="804" t="str">
        <f>IF('基本情報入力シート'!W132="","",'基本情報入力シート'!W132)</f>
        <v/>
      </c>
      <c r="J248" s="804" t="str">
        <f>IF('基本情報入力シート'!X132="","",'基本情報入力シート'!X132)</f>
        <v/>
      </c>
      <c r="K248" s="804" t="str">
        <f>IF('基本情報入力シート'!Y132="","",'基本情報入力シート'!Y132)</f>
        <v/>
      </c>
      <c r="L248" s="805" t="str">
        <f>IF('基本情報入力シート'!AB132="","",'基本情報入力シート'!AB132)</f>
        <v/>
      </c>
      <c r="M248" s="700" t="s">
        <v>390</v>
      </c>
      <c r="N248" s="701"/>
      <c r="O248" s="702" t="str">
        <f>IFERROR(VLOOKUP(K248,'【参考】数式用'!$A$5:$J$37,MATCH(N248,'【参考】数式用'!$B$4:$J$4,0)+1,0),"")</f>
        <v/>
      </c>
      <c r="P248" s="701"/>
      <c r="Q248" s="702" t="str">
        <f>IFERROR(VLOOKUP(K248,'【参考】数式用'!$A$5:$J$37,MATCH(P248,'【参考】数式用'!$B$4:$J$4,0)+1,0),"")</f>
        <v/>
      </c>
      <c r="R248" s="703" t="s">
        <v>107</v>
      </c>
      <c r="S248" s="704">
        <v>6.0</v>
      </c>
      <c r="T248" s="190" t="s">
        <v>108</v>
      </c>
      <c r="U248" s="705">
        <v>4.0</v>
      </c>
      <c r="V248" s="190" t="s">
        <v>392</v>
      </c>
      <c r="W248" s="704">
        <v>6.0</v>
      </c>
      <c r="X248" s="190" t="s">
        <v>108</v>
      </c>
      <c r="Y248" s="705">
        <v>5.0</v>
      </c>
      <c r="Z248" s="190" t="s">
        <v>109</v>
      </c>
      <c r="AA248" s="706" t="s">
        <v>120</v>
      </c>
      <c r="AB248" s="707">
        <f t="shared" si="2"/>
        <v>2</v>
      </c>
      <c r="AC248" s="190" t="s">
        <v>393</v>
      </c>
      <c r="AD248" s="708">
        <f>IFERROR(ROUNDDOWN(ROUND(L248*Q248,0),0)*AB248,"")</f>
        <v>0</v>
      </c>
      <c r="AE248" s="709">
        <f>IFERROR(ROUNDDOWN(ROUND(L248*(Q248-O248),0),0)*AB248,"")</f>
        <v>0</v>
      </c>
      <c r="AF248" s="710"/>
      <c r="AG248" s="782"/>
      <c r="AH248" s="712"/>
      <c r="AI248" s="794"/>
      <c r="AJ248" s="714"/>
      <c r="AK248" s="280"/>
      <c r="AL248" s="715"/>
      <c r="AM248" s="716" t="str">
        <f>IF(AO248="","",IF(Q248&lt;O248,"！加算の要件上は問題ありませんが、令和６年３月と比較して４・５月に加算率が下がる計画になっています。",""))</f>
        <v/>
      </c>
      <c r="AN248" s="3"/>
      <c r="AO248" s="717" t="str">
        <f>IF(K248&lt;&gt;"","P列・R列に色付け","")</f>
        <v/>
      </c>
      <c r="AP248" s="718" t="str">
        <f>IFERROR(VLOOKUP(K248,'【参考】数式用'!$AH$2:$AI$34,2,FALSE),"")</f>
        <v/>
      </c>
      <c r="AQ248" s="720" t="str">
        <f>P248&amp;P249&amp;P250</f>
        <v/>
      </c>
      <c r="AR248" s="718" t="str">
        <f>IF(AF250&lt;&gt;0,IF(AG250="○","入力済","未入力"),"")</f>
        <v/>
      </c>
      <c r="AS248" s="719" t="str">
        <f>IF(OR(P248="処遇加算Ⅰ",P248="処遇加算Ⅱ"),IF(OR(AH248="○",AH248="令和６年度中に満たす"),"入力済","未入力"),"")</f>
        <v/>
      </c>
      <c r="AT248" s="720" t="str">
        <f>IF(P248="処遇加算Ⅲ",IF(AI248="○","入力済","未入力"),"")</f>
        <v/>
      </c>
      <c r="AU248" s="718" t="str">
        <f>IF(P248="処遇加算Ⅰ",IF(OR(AJ248="○",AJ248="令和６年度中に満たす"),"入力済","未入力"),"")</f>
        <v/>
      </c>
      <c r="AV248" s="718" t="str">
        <f>IF(OR(P249="特定加算Ⅰ",P249="特定加算Ⅱ"),1,"")</f>
        <v/>
      </c>
      <c r="AW248" s="689" t="str">
        <f>IF(P249="特定加算Ⅰ",IF(AL249="","未入力","入力済"),"")</f>
        <v/>
      </c>
      <c r="AX248" s="689" t="str">
        <f>G248</f>
        <v/>
      </c>
    </row>
    <row r="249" ht="31.5" customHeight="1">
      <c r="A249" s="787"/>
      <c r="B249" s="795"/>
      <c r="C249" s="795"/>
      <c r="D249" s="795"/>
      <c r="E249" s="795"/>
      <c r="F249" s="795"/>
      <c r="G249" s="796"/>
      <c r="H249" s="796"/>
      <c r="I249" s="796"/>
      <c r="J249" s="796"/>
      <c r="K249" s="796"/>
      <c r="L249" s="797"/>
      <c r="M249" s="727" t="s">
        <v>395</v>
      </c>
      <c r="N249" s="728"/>
      <c r="O249" s="729" t="str">
        <f>IFERROR(VLOOKUP(K248,'【参考】数式用'!$A$5:$J$37,MATCH(N249,'【参考】数式用'!$B$4:$J$4,0)+1,0),"")</f>
        <v/>
      </c>
      <c r="P249" s="728"/>
      <c r="Q249" s="729" t="str">
        <f>IFERROR(VLOOKUP(K248,'【参考】数式用'!$A$5:$J$37,MATCH(P249,'【参考】数式用'!$B$4:$J$4,0)+1,0),"")</f>
        <v/>
      </c>
      <c r="R249" s="118" t="s">
        <v>107</v>
      </c>
      <c r="S249" s="730">
        <v>6.0</v>
      </c>
      <c r="T249" s="119" t="s">
        <v>108</v>
      </c>
      <c r="U249" s="731">
        <v>4.0</v>
      </c>
      <c r="V249" s="119" t="s">
        <v>392</v>
      </c>
      <c r="W249" s="730">
        <v>6.0</v>
      </c>
      <c r="X249" s="119" t="s">
        <v>108</v>
      </c>
      <c r="Y249" s="731">
        <v>5.0</v>
      </c>
      <c r="Z249" s="119" t="s">
        <v>109</v>
      </c>
      <c r="AA249" s="732" t="s">
        <v>120</v>
      </c>
      <c r="AB249" s="733">
        <f t="shared" si="2"/>
        <v>2</v>
      </c>
      <c r="AC249" s="119" t="s">
        <v>393</v>
      </c>
      <c r="AD249" s="734">
        <f>IFERROR(ROUNDDOWN(ROUND(L248*Q249,0),0)*AB249,"")</f>
        <v>0</v>
      </c>
      <c r="AE249" s="735">
        <f>IFERROR(ROUNDDOWN(ROUND(L248*(Q249-O249),0),0)*AB249,"")</f>
        <v>0</v>
      </c>
      <c r="AF249" s="736"/>
      <c r="AG249" s="737"/>
      <c r="AH249" s="738"/>
      <c r="AI249" s="739"/>
      <c r="AJ249" s="740"/>
      <c r="AK249" s="741"/>
      <c r="AL249" s="742"/>
      <c r="AM249" s="743" t="str">
        <f>IF(AO248="","",IF(OR(Y248=4,Y249=4,Y250=4),"！加算の要件上は問題ありませんが、算定期間の終わりが令和６年５月になっていません。区分変更の場合は、「基本情報入力シート」で同じ事業所を２行に分けて記入してください。",""))</f>
        <v/>
      </c>
      <c r="AN249" s="744"/>
      <c r="AO249" s="717" t="str">
        <f>IF(K248&lt;&gt;"","P列・R列に色付け","")</f>
        <v/>
      </c>
      <c r="AP249" s="10"/>
      <c r="AQ249" s="10"/>
      <c r="AR249" s="10"/>
      <c r="AS249" s="10"/>
      <c r="AT249" s="10"/>
      <c r="AU249" s="10"/>
      <c r="AV249" s="10"/>
      <c r="AW249" s="10"/>
      <c r="AX249" s="689" t="str">
        <f>G248</f>
        <v/>
      </c>
    </row>
    <row r="250" ht="31.5" customHeight="1">
      <c r="A250" s="788"/>
      <c r="B250" s="806"/>
      <c r="C250" s="806"/>
      <c r="D250" s="806"/>
      <c r="E250" s="806"/>
      <c r="F250" s="806"/>
      <c r="G250" s="807"/>
      <c r="H250" s="807"/>
      <c r="I250" s="807"/>
      <c r="J250" s="807"/>
      <c r="K250" s="807"/>
      <c r="L250" s="808"/>
      <c r="M250" s="751" t="s">
        <v>397</v>
      </c>
      <c r="N250" s="810"/>
      <c r="O250" s="753" t="str">
        <f>IFERROR(VLOOKUP(K248,'【参考】数式用'!$A$5:$J$37,MATCH(N250,'【参考】数式用'!$B$4:$J$4,0)+1,0),"")</f>
        <v/>
      </c>
      <c r="P250" s="752"/>
      <c r="Q250" s="753" t="str">
        <f>IFERROR(VLOOKUP(K248,'【参考】数式用'!$A$5:$J$37,MATCH(P250,'【参考】数式用'!$B$4:$J$4,0)+1,0),"")</f>
        <v/>
      </c>
      <c r="R250" s="754" t="s">
        <v>107</v>
      </c>
      <c r="S250" s="755">
        <v>6.0</v>
      </c>
      <c r="T250" s="756" t="s">
        <v>108</v>
      </c>
      <c r="U250" s="757">
        <v>4.0</v>
      </c>
      <c r="V250" s="756" t="s">
        <v>392</v>
      </c>
      <c r="W250" s="755">
        <v>6.0</v>
      </c>
      <c r="X250" s="756" t="s">
        <v>108</v>
      </c>
      <c r="Y250" s="757">
        <v>5.0</v>
      </c>
      <c r="Z250" s="756" t="s">
        <v>109</v>
      </c>
      <c r="AA250" s="758" t="s">
        <v>120</v>
      </c>
      <c r="AB250" s="759">
        <f t="shared" si="2"/>
        <v>2</v>
      </c>
      <c r="AC250" s="756" t="s">
        <v>393</v>
      </c>
      <c r="AD250" s="760">
        <f>IFERROR(ROUNDDOWN(ROUND(L248*Q250,0),0)*AB250,"")</f>
        <v>0</v>
      </c>
      <c r="AE250" s="761">
        <f>IFERROR(ROUNDDOWN(ROUND(L248*(Q250-O250),0),0)*AB250,"")</f>
        <v>0</v>
      </c>
      <c r="AF250" s="762">
        <f>IF(AND(N250="ベア加算なし",P250="ベア加算"),AD250,0)</f>
        <v>0</v>
      </c>
      <c r="AG250" s="763"/>
      <c r="AH250" s="764"/>
      <c r="AI250" s="765"/>
      <c r="AJ250" s="766"/>
      <c r="AK250" s="767"/>
      <c r="AL250" s="768"/>
      <c r="AM250" s="769" t="str">
        <f>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N250" s="3"/>
      <c r="AO250" s="770" t="str">
        <f>IF(K248&lt;&gt;"","P列・R列に色付け","")</f>
        <v/>
      </c>
      <c r="AP250" s="771"/>
      <c r="AQ250" s="771"/>
      <c r="AR250" s="10"/>
      <c r="AS250" s="10"/>
      <c r="AT250" s="10"/>
      <c r="AU250" s="10"/>
      <c r="AV250" s="10"/>
      <c r="AW250" s="772"/>
      <c r="AX250" s="689" t="str">
        <f>G248</f>
        <v/>
      </c>
    </row>
    <row r="251" ht="31.5" customHeight="1">
      <c r="A251" s="773">
        <v>80.0</v>
      </c>
      <c r="B251" s="803" t="str">
        <f>IF('基本情報入力シート'!C133="","",'基本情報入力シート'!C133)</f>
        <v/>
      </c>
      <c r="C251" s="803"/>
      <c r="D251" s="803"/>
      <c r="E251" s="803"/>
      <c r="F251" s="803"/>
      <c r="G251" s="804" t="str">
        <f>IF('基本情報入力シート'!M133="","",'基本情報入力シート'!M133)</f>
        <v/>
      </c>
      <c r="H251" s="804" t="str">
        <f>IF('基本情報入力シート'!R133="","",'基本情報入力シート'!R133)</f>
        <v/>
      </c>
      <c r="I251" s="804" t="str">
        <f>IF('基本情報入力シート'!W133="","",'基本情報入力シート'!W133)</f>
        <v/>
      </c>
      <c r="J251" s="804" t="str">
        <f>IF('基本情報入力シート'!X133="","",'基本情報入力シート'!X133)</f>
        <v/>
      </c>
      <c r="K251" s="804" t="str">
        <f>IF('基本情報入力シート'!Y133="","",'基本情報入力シート'!Y133)</f>
        <v/>
      </c>
      <c r="L251" s="805" t="str">
        <f>IF('基本情報入力シート'!AB133="","",'基本情報入力シート'!AB133)</f>
        <v/>
      </c>
      <c r="M251" s="700" t="s">
        <v>390</v>
      </c>
      <c r="N251" s="701"/>
      <c r="O251" s="702" t="str">
        <f>IFERROR(VLOOKUP(K251,'【参考】数式用'!$A$5:$J$37,MATCH(N251,'【参考】数式用'!$B$4:$J$4,0)+1,0),"")</f>
        <v/>
      </c>
      <c r="P251" s="701"/>
      <c r="Q251" s="702" t="str">
        <f>IFERROR(VLOOKUP(K251,'【参考】数式用'!$A$5:$J$37,MATCH(P251,'【参考】数式用'!$B$4:$J$4,0)+1,0),"")</f>
        <v/>
      </c>
      <c r="R251" s="703" t="s">
        <v>107</v>
      </c>
      <c r="S251" s="704">
        <v>6.0</v>
      </c>
      <c r="T251" s="190" t="s">
        <v>108</v>
      </c>
      <c r="U251" s="705">
        <v>4.0</v>
      </c>
      <c r="V251" s="190" t="s">
        <v>392</v>
      </c>
      <c r="W251" s="704">
        <v>6.0</v>
      </c>
      <c r="X251" s="190" t="s">
        <v>108</v>
      </c>
      <c r="Y251" s="705">
        <v>5.0</v>
      </c>
      <c r="Z251" s="190" t="s">
        <v>109</v>
      </c>
      <c r="AA251" s="706" t="s">
        <v>120</v>
      </c>
      <c r="AB251" s="707">
        <f t="shared" si="2"/>
        <v>2</v>
      </c>
      <c r="AC251" s="190" t="s">
        <v>393</v>
      </c>
      <c r="AD251" s="708">
        <f>IFERROR(ROUNDDOWN(ROUND(L251*Q251,0),0)*AB251,"")</f>
        <v>0</v>
      </c>
      <c r="AE251" s="709">
        <f>IFERROR(ROUNDDOWN(ROUND(L251*(Q251-O251),0),0)*AB251,"")</f>
        <v>0</v>
      </c>
      <c r="AF251" s="710"/>
      <c r="AG251" s="782"/>
      <c r="AH251" s="712"/>
      <c r="AI251" s="794"/>
      <c r="AJ251" s="714"/>
      <c r="AK251" s="280"/>
      <c r="AL251" s="715"/>
      <c r="AM251" s="716" t="str">
        <f>IF(AO251="","",IF(Q251&lt;O251,"！加算の要件上は問題ありませんが、令和６年３月と比較して４・５月に加算率が下がる計画になっています。",""))</f>
        <v/>
      </c>
      <c r="AN251" s="3"/>
      <c r="AO251" s="717" t="str">
        <f>IF(K251&lt;&gt;"","P列・R列に色付け","")</f>
        <v/>
      </c>
      <c r="AP251" s="718" t="str">
        <f>IFERROR(VLOOKUP(K251,'【参考】数式用'!$AH$2:$AI$34,2,FALSE),"")</f>
        <v/>
      </c>
      <c r="AQ251" s="720" t="str">
        <f>P251&amp;P252&amp;P253</f>
        <v/>
      </c>
      <c r="AR251" s="718" t="str">
        <f>IF(AF253&lt;&gt;0,IF(AG253="○","入力済","未入力"),"")</f>
        <v/>
      </c>
      <c r="AS251" s="719" t="str">
        <f>IF(OR(P251="処遇加算Ⅰ",P251="処遇加算Ⅱ"),IF(OR(AH251="○",AH251="令和６年度中に満たす"),"入力済","未入力"),"")</f>
        <v/>
      </c>
      <c r="AT251" s="720" t="str">
        <f>IF(P251="処遇加算Ⅲ",IF(AI251="○","入力済","未入力"),"")</f>
        <v/>
      </c>
      <c r="AU251" s="718" t="str">
        <f>IF(P251="処遇加算Ⅰ",IF(OR(AJ251="○",AJ251="令和６年度中に満たす"),"入力済","未入力"),"")</f>
        <v/>
      </c>
      <c r="AV251" s="718" t="str">
        <f>IF(OR(P252="特定加算Ⅰ",P252="特定加算Ⅱ"),1,"")</f>
        <v/>
      </c>
      <c r="AW251" s="689" t="str">
        <f>IF(P252="特定加算Ⅰ",IF(AL252="","未入力","入力済"),"")</f>
        <v/>
      </c>
      <c r="AX251" s="689" t="str">
        <f>G251</f>
        <v/>
      </c>
    </row>
    <row r="252" ht="31.5" customHeight="1">
      <c r="A252" s="787"/>
      <c r="B252" s="795"/>
      <c r="C252" s="795"/>
      <c r="D252" s="795"/>
      <c r="E252" s="795"/>
      <c r="F252" s="795"/>
      <c r="G252" s="796"/>
      <c r="H252" s="796"/>
      <c r="I252" s="796"/>
      <c r="J252" s="796"/>
      <c r="K252" s="796"/>
      <c r="L252" s="797"/>
      <c r="M252" s="727" t="s">
        <v>395</v>
      </c>
      <c r="N252" s="728"/>
      <c r="O252" s="729" t="str">
        <f>IFERROR(VLOOKUP(K251,'【参考】数式用'!$A$5:$J$37,MATCH(N252,'【参考】数式用'!$B$4:$J$4,0)+1,0),"")</f>
        <v/>
      </c>
      <c r="P252" s="728"/>
      <c r="Q252" s="729" t="str">
        <f>IFERROR(VLOOKUP(K251,'【参考】数式用'!$A$5:$J$37,MATCH(P252,'【参考】数式用'!$B$4:$J$4,0)+1,0),"")</f>
        <v/>
      </c>
      <c r="R252" s="118" t="s">
        <v>107</v>
      </c>
      <c r="S252" s="730">
        <v>6.0</v>
      </c>
      <c r="T252" s="119" t="s">
        <v>108</v>
      </c>
      <c r="U252" s="731">
        <v>4.0</v>
      </c>
      <c r="V252" s="119" t="s">
        <v>392</v>
      </c>
      <c r="W252" s="730">
        <v>6.0</v>
      </c>
      <c r="X252" s="119" t="s">
        <v>108</v>
      </c>
      <c r="Y252" s="731">
        <v>5.0</v>
      </c>
      <c r="Z252" s="119" t="s">
        <v>109</v>
      </c>
      <c r="AA252" s="732" t="s">
        <v>120</v>
      </c>
      <c r="AB252" s="733">
        <f t="shared" si="2"/>
        <v>2</v>
      </c>
      <c r="AC252" s="119" t="s">
        <v>393</v>
      </c>
      <c r="AD252" s="734">
        <f>IFERROR(ROUNDDOWN(ROUND(L251*Q252,0),0)*AB252,"")</f>
        <v>0</v>
      </c>
      <c r="AE252" s="735">
        <f>IFERROR(ROUNDDOWN(ROUND(L251*(Q252-O252),0),0)*AB252,"")</f>
        <v>0</v>
      </c>
      <c r="AF252" s="736"/>
      <c r="AG252" s="737"/>
      <c r="AH252" s="738"/>
      <c r="AI252" s="739"/>
      <c r="AJ252" s="740"/>
      <c r="AK252" s="741"/>
      <c r="AL252" s="742"/>
      <c r="AM252" s="743" t="str">
        <f>IF(AO251="","",IF(OR(Y251=4,Y252=4,Y253=4),"！加算の要件上は問題ありませんが、算定期間の終わりが令和６年５月になっていません。区分変更の場合は、「基本情報入力シート」で同じ事業所を２行に分けて記入してください。",""))</f>
        <v/>
      </c>
      <c r="AN252" s="744"/>
      <c r="AO252" s="717" t="str">
        <f>IF(K251&lt;&gt;"","P列・R列に色付け","")</f>
        <v/>
      </c>
      <c r="AP252" s="10"/>
      <c r="AQ252" s="10"/>
      <c r="AR252" s="10"/>
      <c r="AS252" s="10"/>
      <c r="AT252" s="10"/>
      <c r="AU252" s="10"/>
      <c r="AV252" s="10"/>
      <c r="AW252" s="10"/>
      <c r="AX252" s="689" t="str">
        <f>G251</f>
        <v/>
      </c>
    </row>
    <row r="253" ht="31.5" customHeight="1">
      <c r="A253" s="788"/>
      <c r="B253" s="806"/>
      <c r="C253" s="806"/>
      <c r="D253" s="806"/>
      <c r="E253" s="806"/>
      <c r="F253" s="806"/>
      <c r="G253" s="807"/>
      <c r="H253" s="807"/>
      <c r="I253" s="807"/>
      <c r="J253" s="807"/>
      <c r="K253" s="807"/>
      <c r="L253" s="808"/>
      <c r="M253" s="751" t="s">
        <v>397</v>
      </c>
      <c r="N253" s="810"/>
      <c r="O253" s="753" t="str">
        <f>IFERROR(VLOOKUP(K251,'【参考】数式用'!$A$5:$J$37,MATCH(N253,'【参考】数式用'!$B$4:$J$4,0)+1,0),"")</f>
        <v/>
      </c>
      <c r="P253" s="752"/>
      <c r="Q253" s="753" t="str">
        <f>IFERROR(VLOOKUP(K251,'【参考】数式用'!$A$5:$J$37,MATCH(P253,'【参考】数式用'!$B$4:$J$4,0)+1,0),"")</f>
        <v/>
      </c>
      <c r="R253" s="754" t="s">
        <v>107</v>
      </c>
      <c r="S253" s="755">
        <v>6.0</v>
      </c>
      <c r="T253" s="756" t="s">
        <v>108</v>
      </c>
      <c r="U253" s="757">
        <v>4.0</v>
      </c>
      <c r="V253" s="756" t="s">
        <v>392</v>
      </c>
      <c r="W253" s="755">
        <v>6.0</v>
      </c>
      <c r="X253" s="756" t="s">
        <v>108</v>
      </c>
      <c r="Y253" s="757">
        <v>5.0</v>
      </c>
      <c r="Z253" s="756" t="s">
        <v>109</v>
      </c>
      <c r="AA253" s="758" t="s">
        <v>120</v>
      </c>
      <c r="AB253" s="759">
        <f t="shared" si="2"/>
        <v>2</v>
      </c>
      <c r="AC253" s="756" t="s">
        <v>393</v>
      </c>
      <c r="AD253" s="760">
        <f>IFERROR(ROUNDDOWN(ROUND(L251*Q253,0),0)*AB253,"")</f>
        <v>0</v>
      </c>
      <c r="AE253" s="761">
        <f>IFERROR(ROUNDDOWN(ROUND(L251*(Q253-O253),0),0)*AB253,"")</f>
        <v>0</v>
      </c>
      <c r="AF253" s="762">
        <f>IF(AND(N253="ベア加算なし",P253="ベア加算"),AD253,0)</f>
        <v>0</v>
      </c>
      <c r="AG253" s="763"/>
      <c r="AH253" s="764"/>
      <c r="AI253" s="765"/>
      <c r="AJ253" s="766"/>
      <c r="AK253" s="767"/>
      <c r="AL253" s="768"/>
      <c r="AM253" s="769" t="str">
        <f>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N253" s="3"/>
      <c r="AO253" s="770" t="str">
        <f>IF(K251&lt;&gt;"","P列・R列に色付け","")</f>
        <v/>
      </c>
      <c r="AP253" s="771"/>
      <c r="AQ253" s="771"/>
      <c r="AR253" s="10"/>
      <c r="AS253" s="10"/>
      <c r="AT253" s="10"/>
      <c r="AU253" s="10"/>
      <c r="AV253" s="10"/>
      <c r="AW253" s="772"/>
      <c r="AX253" s="689" t="str">
        <f>G251</f>
        <v/>
      </c>
    </row>
    <row r="254" ht="31.5" customHeight="1">
      <c r="A254" s="773">
        <v>81.0</v>
      </c>
      <c r="B254" s="803" t="str">
        <f>IF('基本情報入力シート'!C134="","",'基本情報入力シート'!C134)</f>
        <v/>
      </c>
      <c r="C254" s="803"/>
      <c r="D254" s="803"/>
      <c r="E254" s="803"/>
      <c r="F254" s="803"/>
      <c r="G254" s="804" t="str">
        <f>IF('基本情報入力シート'!M134="","",'基本情報入力シート'!M134)</f>
        <v/>
      </c>
      <c r="H254" s="804" t="str">
        <f>IF('基本情報入力シート'!R134="","",'基本情報入力シート'!R134)</f>
        <v/>
      </c>
      <c r="I254" s="804" t="str">
        <f>IF('基本情報入力シート'!W134="","",'基本情報入力シート'!W134)</f>
        <v/>
      </c>
      <c r="J254" s="804" t="str">
        <f>IF('基本情報入力シート'!X134="","",'基本情報入力シート'!X134)</f>
        <v/>
      </c>
      <c r="K254" s="804" t="str">
        <f>IF('基本情報入力シート'!Y134="","",'基本情報入力シート'!Y134)</f>
        <v/>
      </c>
      <c r="L254" s="805" t="str">
        <f>IF('基本情報入力シート'!AB134="","",'基本情報入力シート'!AB134)</f>
        <v/>
      </c>
      <c r="M254" s="700" t="s">
        <v>390</v>
      </c>
      <c r="N254" s="701"/>
      <c r="O254" s="702" t="str">
        <f>IFERROR(VLOOKUP(K254,'【参考】数式用'!$A$5:$J$37,MATCH(N254,'【参考】数式用'!$B$4:$J$4,0)+1,0),"")</f>
        <v/>
      </c>
      <c r="P254" s="701"/>
      <c r="Q254" s="702" t="str">
        <f>IFERROR(VLOOKUP(K254,'【参考】数式用'!$A$5:$J$37,MATCH(P254,'【参考】数式用'!$B$4:$J$4,0)+1,0),"")</f>
        <v/>
      </c>
      <c r="R254" s="703" t="s">
        <v>107</v>
      </c>
      <c r="S254" s="704">
        <v>6.0</v>
      </c>
      <c r="T254" s="190" t="s">
        <v>108</v>
      </c>
      <c r="U254" s="705">
        <v>4.0</v>
      </c>
      <c r="V254" s="190" t="s">
        <v>392</v>
      </c>
      <c r="W254" s="704">
        <v>6.0</v>
      </c>
      <c r="X254" s="190" t="s">
        <v>108</v>
      </c>
      <c r="Y254" s="705">
        <v>5.0</v>
      </c>
      <c r="Z254" s="190" t="s">
        <v>109</v>
      </c>
      <c r="AA254" s="706" t="s">
        <v>120</v>
      </c>
      <c r="AB254" s="707">
        <f t="shared" si="2"/>
        <v>2</v>
      </c>
      <c r="AC254" s="190" t="s">
        <v>393</v>
      </c>
      <c r="AD254" s="708">
        <f>IFERROR(ROUNDDOWN(ROUND(L254*Q254,0),0)*AB254,"")</f>
        <v>0</v>
      </c>
      <c r="AE254" s="709">
        <f>IFERROR(ROUNDDOWN(ROUND(L254*(Q254-O254),0),0)*AB254,"")</f>
        <v>0</v>
      </c>
      <c r="AF254" s="710"/>
      <c r="AG254" s="782"/>
      <c r="AH254" s="712"/>
      <c r="AI254" s="794"/>
      <c r="AJ254" s="714"/>
      <c r="AK254" s="280"/>
      <c r="AL254" s="715"/>
      <c r="AM254" s="716" t="str">
        <f>IF(AO254="","",IF(Q254&lt;O254,"！加算の要件上は問題ありませんが、令和６年３月と比較して４・５月に加算率が下がる計画になっています。",""))</f>
        <v/>
      </c>
      <c r="AN254" s="3"/>
      <c r="AO254" s="717" t="str">
        <f>IF(K254&lt;&gt;"","P列・R列に色付け","")</f>
        <v/>
      </c>
      <c r="AP254" s="718" t="str">
        <f>IFERROR(VLOOKUP(K254,'【参考】数式用'!$AH$2:$AI$34,2,FALSE),"")</f>
        <v/>
      </c>
      <c r="AQ254" s="720" t="str">
        <f>P254&amp;P255&amp;P256</f>
        <v/>
      </c>
      <c r="AR254" s="718" t="str">
        <f>IF(AF256&lt;&gt;0,IF(AG256="○","入力済","未入力"),"")</f>
        <v/>
      </c>
      <c r="AS254" s="719" t="str">
        <f>IF(OR(P254="処遇加算Ⅰ",P254="処遇加算Ⅱ"),IF(OR(AH254="○",AH254="令和６年度中に満たす"),"入力済","未入力"),"")</f>
        <v/>
      </c>
      <c r="AT254" s="720" t="str">
        <f>IF(P254="処遇加算Ⅲ",IF(AI254="○","入力済","未入力"),"")</f>
        <v/>
      </c>
      <c r="AU254" s="718" t="str">
        <f>IF(P254="処遇加算Ⅰ",IF(OR(AJ254="○",AJ254="令和６年度中に満たす"),"入力済","未入力"),"")</f>
        <v/>
      </c>
      <c r="AV254" s="718" t="str">
        <f>IF(OR(P255="特定加算Ⅰ",P255="特定加算Ⅱ"),1,"")</f>
        <v/>
      </c>
      <c r="AW254" s="689" t="str">
        <f>IF(P255="特定加算Ⅰ",IF(AL255="","未入力","入力済"),"")</f>
        <v/>
      </c>
      <c r="AX254" s="689" t="str">
        <f>G254</f>
        <v/>
      </c>
    </row>
    <row r="255" ht="31.5" customHeight="1">
      <c r="A255" s="787"/>
      <c r="B255" s="795"/>
      <c r="C255" s="795"/>
      <c r="D255" s="795"/>
      <c r="E255" s="795"/>
      <c r="F255" s="795"/>
      <c r="G255" s="796"/>
      <c r="H255" s="796"/>
      <c r="I255" s="796"/>
      <c r="J255" s="796"/>
      <c r="K255" s="796"/>
      <c r="L255" s="797"/>
      <c r="M255" s="727" t="s">
        <v>395</v>
      </c>
      <c r="N255" s="728"/>
      <c r="O255" s="729" t="str">
        <f>IFERROR(VLOOKUP(K254,'【参考】数式用'!$A$5:$J$37,MATCH(N255,'【参考】数式用'!$B$4:$J$4,0)+1,0),"")</f>
        <v/>
      </c>
      <c r="P255" s="728"/>
      <c r="Q255" s="729" t="str">
        <f>IFERROR(VLOOKUP(K254,'【参考】数式用'!$A$5:$J$37,MATCH(P255,'【参考】数式用'!$B$4:$J$4,0)+1,0),"")</f>
        <v/>
      </c>
      <c r="R255" s="118" t="s">
        <v>107</v>
      </c>
      <c r="S255" s="730">
        <v>6.0</v>
      </c>
      <c r="T255" s="119" t="s">
        <v>108</v>
      </c>
      <c r="U255" s="731">
        <v>4.0</v>
      </c>
      <c r="V255" s="119" t="s">
        <v>392</v>
      </c>
      <c r="W255" s="730">
        <v>6.0</v>
      </c>
      <c r="X255" s="119" t="s">
        <v>108</v>
      </c>
      <c r="Y255" s="731">
        <v>5.0</v>
      </c>
      <c r="Z255" s="119" t="s">
        <v>109</v>
      </c>
      <c r="AA255" s="732" t="s">
        <v>120</v>
      </c>
      <c r="AB255" s="733">
        <f t="shared" si="2"/>
        <v>2</v>
      </c>
      <c r="AC255" s="119" t="s">
        <v>393</v>
      </c>
      <c r="AD255" s="734">
        <f>IFERROR(ROUNDDOWN(ROUND(L254*Q255,0),0)*AB255,"")</f>
        <v>0</v>
      </c>
      <c r="AE255" s="735">
        <f>IFERROR(ROUNDDOWN(ROUND(L254*(Q255-O255),0),0)*AB255,"")</f>
        <v>0</v>
      </c>
      <c r="AF255" s="736"/>
      <c r="AG255" s="737"/>
      <c r="AH255" s="738"/>
      <c r="AI255" s="739"/>
      <c r="AJ255" s="740"/>
      <c r="AK255" s="741"/>
      <c r="AL255" s="742"/>
      <c r="AM255" s="743" t="str">
        <f>IF(AO254="","",IF(OR(Y254=4,Y255=4,Y256=4),"！加算の要件上は問題ありませんが、算定期間の終わりが令和６年５月になっていません。区分変更の場合は、「基本情報入力シート」で同じ事業所を２行に分けて記入してください。",""))</f>
        <v/>
      </c>
      <c r="AN255" s="744"/>
      <c r="AO255" s="717" t="str">
        <f>IF(K254&lt;&gt;"","P列・R列に色付け","")</f>
        <v/>
      </c>
      <c r="AP255" s="10"/>
      <c r="AQ255" s="10"/>
      <c r="AR255" s="10"/>
      <c r="AS255" s="10"/>
      <c r="AT255" s="10"/>
      <c r="AU255" s="10"/>
      <c r="AV255" s="10"/>
      <c r="AW255" s="10"/>
      <c r="AX255" s="689" t="str">
        <f>G254</f>
        <v/>
      </c>
    </row>
    <row r="256" ht="31.5" customHeight="1">
      <c r="A256" s="788"/>
      <c r="B256" s="806"/>
      <c r="C256" s="806"/>
      <c r="D256" s="806"/>
      <c r="E256" s="806"/>
      <c r="F256" s="806"/>
      <c r="G256" s="807"/>
      <c r="H256" s="807"/>
      <c r="I256" s="807"/>
      <c r="J256" s="807"/>
      <c r="K256" s="807"/>
      <c r="L256" s="808"/>
      <c r="M256" s="751" t="s">
        <v>397</v>
      </c>
      <c r="N256" s="810"/>
      <c r="O256" s="753" t="str">
        <f>IFERROR(VLOOKUP(K254,'【参考】数式用'!$A$5:$J$37,MATCH(N256,'【参考】数式用'!$B$4:$J$4,0)+1,0),"")</f>
        <v/>
      </c>
      <c r="P256" s="752"/>
      <c r="Q256" s="753" t="str">
        <f>IFERROR(VLOOKUP(K254,'【参考】数式用'!$A$5:$J$37,MATCH(P256,'【参考】数式用'!$B$4:$J$4,0)+1,0),"")</f>
        <v/>
      </c>
      <c r="R256" s="754" t="s">
        <v>107</v>
      </c>
      <c r="S256" s="755">
        <v>6.0</v>
      </c>
      <c r="T256" s="756" t="s">
        <v>108</v>
      </c>
      <c r="U256" s="757">
        <v>4.0</v>
      </c>
      <c r="V256" s="756" t="s">
        <v>392</v>
      </c>
      <c r="W256" s="755">
        <v>6.0</v>
      </c>
      <c r="X256" s="756" t="s">
        <v>108</v>
      </c>
      <c r="Y256" s="757">
        <v>5.0</v>
      </c>
      <c r="Z256" s="756" t="s">
        <v>109</v>
      </c>
      <c r="AA256" s="758" t="s">
        <v>120</v>
      </c>
      <c r="AB256" s="759">
        <f t="shared" si="2"/>
        <v>2</v>
      </c>
      <c r="AC256" s="756" t="s">
        <v>393</v>
      </c>
      <c r="AD256" s="760">
        <f>IFERROR(ROUNDDOWN(ROUND(L254*Q256,0),0)*AB256,"")</f>
        <v>0</v>
      </c>
      <c r="AE256" s="761">
        <f>IFERROR(ROUNDDOWN(ROUND(L254*(Q256-O256),0),0)*AB256,"")</f>
        <v>0</v>
      </c>
      <c r="AF256" s="762">
        <f>IF(AND(N256="ベア加算なし",P256="ベア加算"),AD256,0)</f>
        <v>0</v>
      </c>
      <c r="AG256" s="763"/>
      <c r="AH256" s="764"/>
      <c r="AI256" s="765"/>
      <c r="AJ256" s="766"/>
      <c r="AK256" s="767"/>
      <c r="AL256" s="768"/>
      <c r="AM256" s="769" t="str">
        <f>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N256" s="3"/>
      <c r="AO256" s="770" t="str">
        <f>IF(K254&lt;&gt;"","P列・R列に色付け","")</f>
        <v/>
      </c>
      <c r="AP256" s="771"/>
      <c r="AQ256" s="771"/>
      <c r="AR256" s="10"/>
      <c r="AS256" s="10"/>
      <c r="AT256" s="10"/>
      <c r="AU256" s="10"/>
      <c r="AV256" s="10"/>
      <c r="AW256" s="772"/>
      <c r="AX256" s="689" t="str">
        <f>G254</f>
        <v/>
      </c>
    </row>
    <row r="257" ht="31.5" customHeight="1">
      <c r="A257" s="773">
        <v>82.0</v>
      </c>
      <c r="B257" s="803" t="str">
        <f>IF('基本情報入力シート'!C135="","",'基本情報入力シート'!C135)</f>
        <v/>
      </c>
      <c r="C257" s="803"/>
      <c r="D257" s="803"/>
      <c r="E257" s="803"/>
      <c r="F257" s="803"/>
      <c r="G257" s="804" t="str">
        <f>IF('基本情報入力シート'!M135="","",'基本情報入力シート'!M135)</f>
        <v/>
      </c>
      <c r="H257" s="804" t="str">
        <f>IF('基本情報入力シート'!R135="","",'基本情報入力シート'!R135)</f>
        <v/>
      </c>
      <c r="I257" s="804" t="str">
        <f>IF('基本情報入力シート'!W135="","",'基本情報入力シート'!W135)</f>
        <v/>
      </c>
      <c r="J257" s="804" t="str">
        <f>IF('基本情報入力シート'!X135="","",'基本情報入力シート'!X135)</f>
        <v/>
      </c>
      <c r="K257" s="804" t="str">
        <f>IF('基本情報入力シート'!Y135="","",'基本情報入力シート'!Y135)</f>
        <v/>
      </c>
      <c r="L257" s="805" t="str">
        <f>IF('基本情報入力シート'!AB135="","",'基本情報入力シート'!AB135)</f>
        <v/>
      </c>
      <c r="M257" s="700" t="s">
        <v>390</v>
      </c>
      <c r="N257" s="701"/>
      <c r="O257" s="702" t="str">
        <f>IFERROR(VLOOKUP(K257,'【参考】数式用'!$A$5:$J$37,MATCH(N257,'【参考】数式用'!$B$4:$J$4,0)+1,0),"")</f>
        <v/>
      </c>
      <c r="P257" s="701"/>
      <c r="Q257" s="702" t="str">
        <f>IFERROR(VLOOKUP(K257,'【参考】数式用'!$A$5:$J$37,MATCH(P257,'【参考】数式用'!$B$4:$J$4,0)+1,0),"")</f>
        <v/>
      </c>
      <c r="R257" s="703" t="s">
        <v>107</v>
      </c>
      <c r="S257" s="704">
        <v>6.0</v>
      </c>
      <c r="T257" s="190" t="s">
        <v>108</v>
      </c>
      <c r="U257" s="705">
        <v>4.0</v>
      </c>
      <c r="V257" s="190" t="s">
        <v>392</v>
      </c>
      <c r="W257" s="704">
        <v>6.0</v>
      </c>
      <c r="X257" s="190" t="s">
        <v>108</v>
      </c>
      <c r="Y257" s="705">
        <v>5.0</v>
      </c>
      <c r="Z257" s="190" t="s">
        <v>109</v>
      </c>
      <c r="AA257" s="706" t="s">
        <v>120</v>
      </c>
      <c r="AB257" s="707">
        <f t="shared" si="2"/>
        <v>2</v>
      </c>
      <c r="AC257" s="190" t="s">
        <v>393</v>
      </c>
      <c r="AD257" s="708">
        <f>IFERROR(ROUNDDOWN(ROUND(L257*Q257,0),0)*AB257,"")</f>
        <v>0</v>
      </c>
      <c r="AE257" s="709">
        <f>IFERROR(ROUNDDOWN(ROUND(L257*(Q257-O257),0),0)*AB257,"")</f>
        <v>0</v>
      </c>
      <c r="AF257" s="710"/>
      <c r="AG257" s="782"/>
      <c r="AH257" s="712"/>
      <c r="AI257" s="794"/>
      <c r="AJ257" s="714"/>
      <c r="AK257" s="280"/>
      <c r="AL257" s="715"/>
      <c r="AM257" s="716" t="str">
        <f>IF(AO257="","",IF(Q257&lt;O257,"！加算の要件上は問題ありませんが、令和６年３月と比較して４・５月に加算率が下がる計画になっています。",""))</f>
        <v/>
      </c>
      <c r="AN257" s="3"/>
      <c r="AO257" s="717" t="str">
        <f>IF(K257&lt;&gt;"","P列・R列に色付け","")</f>
        <v/>
      </c>
      <c r="AP257" s="718" t="str">
        <f>IFERROR(VLOOKUP(K257,'【参考】数式用'!$AH$2:$AI$34,2,FALSE),"")</f>
        <v/>
      </c>
      <c r="AQ257" s="720" t="str">
        <f>P257&amp;P258&amp;P259</f>
        <v/>
      </c>
      <c r="AR257" s="718" t="str">
        <f>IF(AF259&lt;&gt;0,IF(AG259="○","入力済","未入力"),"")</f>
        <v/>
      </c>
      <c r="AS257" s="719" t="str">
        <f>IF(OR(P257="処遇加算Ⅰ",P257="処遇加算Ⅱ"),IF(OR(AH257="○",AH257="令和６年度中に満たす"),"入力済","未入力"),"")</f>
        <v/>
      </c>
      <c r="AT257" s="720" t="str">
        <f>IF(P257="処遇加算Ⅲ",IF(AI257="○","入力済","未入力"),"")</f>
        <v/>
      </c>
      <c r="AU257" s="718" t="str">
        <f>IF(P257="処遇加算Ⅰ",IF(OR(AJ257="○",AJ257="令和６年度中に満たす"),"入力済","未入力"),"")</f>
        <v/>
      </c>
      <c r="AV257" s="718" t="str">
        <f>IF(OR(P258="特定加算Ⅰ",P258="特定加算Ⅱ"),1,"")</f>
        <v/>
      </c>
      <c r="AW257" s="689" t="str">
        <f>IF(P258="特定加算Ⅰ",IF(AL258="","未入力","入力済"),"")</f>
        <v/>
      </c>
      <c r="AX257" s="689" t="str">
        <f>G257</f>
        <v/>
      </c>
    </row>
    <row r="258" ht="31.5" customHeight="1">
      <c r="A258" s="787"/>
      <c r="B258" s="795"/>
      <c r="C258" s="795"/>
      <c r="D258" s="795"/>
      <c r="E258" s="795"/>
      <c r="F258" s="795"/>
      <c r="G258" s="796"/>
      <c r="H258" s="796"/>
      <c r="I258" s="796"/>
      <c r="J258" s="796"/>
      <c r="K258" s="796"/>
      <c r="L258" s="797"/>
      <c r="M258" s="727" t="s">
        <v>395</v>
      </c>
      <c r="N258" s="728"/>
      <c r="O258" s="729" t="str">
        <f>IFERROR(VLOOKUP(K257,'【参考】数式用'!$A$5:$J$37,MATCH(N258,'【参考】数式用'!$B$4:$J$4,0)+1,0),"")</f>
        <v/>
      </c>
      <c r="P258" s="728"/>
      <c r="Q258" s="729" t="str">
        <f>IFERROR(VLOOKUP(K257,'【参考】数式用'!$A$5:$J$37,MATCH(P258,'【参考】数式用'!$B$4:$J$4,0)+1,0),"")</f>
        <v/>
      </c>
      <c r="R258" s="118" t="s">
        <v>107</v>
      </c>
      <c r="S258" s="730">
        <v>6.0</v>
      </c>
      <c r="T258" s="119" t="s">
        <v>108</v>
      </c>
      <c r="U258" s="731">
        <v>4.0</v>
      </c>
      <c r="V258" s="119" t="s">
        <v>392</v>
      </c>
      <c r="W258" s="730">
        <v>6.0</v>
      </c>
      <c r="X258" s="119" t="s">
        <v>108</v>
      </c>
      <c r="Y258" s="731">
        <v>5.0</v>
      </c>
      <c r="Z258" s="119" t="s">
        <v>109</v>
      </c>
      <c r="AA258" s="732" t="s">
        <v>120</v>
      </c>
      <c r="AB258" s="733">
        <f t="shared" si="2"/>
        <v>2</v>
      </c>
      <c r="AC258" s="119" t="s">
        <v>393</v>
      </c>
      <c r="AD258" s="734">
        <f>IFERROR(ROUNDDOWN(ROUND(L257*Q258,0),0)*AB258,"")</f>
        <v>0</v>
      </c>
      <c r="AE258" s="735">
        <f>IFERROR(ROUNDDOWN(ROUND(L257*(Q258-O258),0),0)*AB258,"")</f>
        <v>0</v>
      </c>
      <c r="AF258" s="736"/>
      <c r="AG258" s="737"/>
      <c r="AH258" s="738"/>
      <c r="AI258" s="739"/>
      <c r="AJ258" s="740"/>
      <c r="AK258" s="741"/>
      <c r="AL258" s="742"/>
      <c r="AM258" s="743" t="str">
        <f>IF(AO257="","",IF(OR(Y257=4,Y258=4,Y259=4),"！加算の要件上は問題ありませんが、算定期間の終わりが令和６年５月になっていません。区分変更の場合は、「基本情報入力シート」で同じ事業所を２行に分けて記入してください。",""))</f>
        <v/>
      </c>
      <c r="AN258" s="744"/>
      <c r="AO258" s="717" t="str">
        <f>IF(K257&lt;&gt;"","P列・R列に色付け","")</f>
        <v/>
      </c>
      <c r="AP258" s="10"/>
      <c r="AQ258" s="10"/>
      <c r="AR258" s="10"/>
      <c r="AS258" s="10"/>
      <c r="AT258" s="10"/>
      <c r="AU258" s="10"/>
      <c r="AV258" s="10"/>
      <c r="AW258" s="10"/>
      <c r="AX258" s="689" t="str">
        <f>G257</f>
        <v/>
      </c>
    </row>
    <row r="259" ht="31.5" customHeight="1">
      <c r="A259" s="788"/>
      <c r="B259" s="806"/>
      <c r="C259" s="806"/>
      <c r="D259" s="806"/>
      <c r="E259" s="806"/>
      <c r="F259" s="806"/>
      <c r="G259" s="807"/>
      <c r="H259" s="807"/>
      <c r="I259" s="807"/>
      <c r="J259" s="807"/>
      <c r="K259" s="807"/>
      <c r="L259" s="808"/>
      <c r="M259" s="751" t="s">
        <v>397</v>
      </c>
      <c r="N259" s="810"/>
      <c r="O259" s="753" t="str">
        <f>IFERROR(VLOOKUP(K257,'【参考】数式用'!$A$5:$J$37,MATCH(N259,'【参考】数式用'!$B$4:$J$4,0)+1,0),"")</f>
        <v/>
      </c>
      <c r="P259" s="752"/>
      <c r="Q259" s="753" t="str">
        <f>IFERROR(VLOOKUP(K257,'【参考】数式用'!$A$5:$J$37,MATCH(P259,'【参考】数式用'!$B$4:$J$4,0)+1,0),"")</f>
        <v/>
      </c>
      <c r="R259" s="754" t="s">
        <v>107</v>
      </c>
      <c r="S259" s="755">
        <v>6.0</v>
      </c>
      <c r="T259" s="756" t="s">
        <v>108</v>
      </c>
      <c r="U259" s="757">
        <v>4.0</v>
      </c>
      <c r="V259" s="756" t="s">
        <v>392</v>
      </c>
      <c r="W259" s="755">
        <v>6.0</v>
      </c>
      <c r="X259" s="756" t="s">
        <v>108</v>
      </c>
      <c r="Y259" s="757">
        <v>5.0</v>
      </c>
      <c r="Z259" s="756" t="s">
        <v>109</v>
      </c>
      <c r="AA259" s="758" t="s">
        <v>120</v>
      </c>
      <c r="AB259" s="759">
        <f t="shared" si="2"/>
        <v>2</v>
      </c>
      <c r="AC259" s="756" t="s">
        <v>393</v>
      </c>
      <c r="AD259" s="760">
        <f>IFERROR(ROUNDDOWN(ROUND(L257*Q259,0),0)*AB259,"")</f>
        <v>0</v>
      </c>
      <c r="AE259" s="761">
        <f>IFERROR(ROUNDDOWN(ROUND(L257*(Q259-O259),0),0)*AB259,"")</f>
        <v>0</v>
      </c>
      <c r="AF259" s="762">
        <f>IF(AND(N259="ベア加算なし",P259="ベア加算"),AD259,0)</f>
        <v>0</v>
      </c>
      <c r="AG259" s="763"/>
      <c r="AH259" s="764"/>
      <c r="AI259" s="765"/>
      <c r="AJ259" s="766"/>
      <c r="AK259" s="767"/>
      <c r="AL259" s="768"/>
      <c r="AM259" s="769" t="str">
        <f>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N259" s="3"/>
      <c r="AO259" s="770" t="str">
        <f>IF(K257&lt;&gt;"","P列・R列に色付け","")</f>
        <v/>
      </c>
      <c r="AP259" s="771"/>
      <c r="AQ259" s="771"/>
      <c r="AR259" s="10"/>
      <c r="AS259" s="10"/>
      <c r="AT259" s="10"/>
      <c r="AU259" s="10"/>
      <c r="AV259" s="10"/>
      <c r="AW259" s="772"/>
      <c r="AX259" s="689" t="str">
        <f>G257</f>
        <v/>
      </c>
    </row>
    <row r="260" ht="31.5" customHeight="1">
      <c r="A260" s="773">
        <v>83.0</v>
      </c>
      <c r="B260" s="803" t="str">
        <f>IF('基本情報入力シート'!C136="","",'基本情報入力シート'!C136)</f>
        <v/>
      </c>
      <c r="C260" s="803"/>
      <c r="D260" s="803"/>
      <c r="E260" s="803"/>
      <c r="F260" s="803"/>
      <c r="G260" s="804" t="str">
        <f>IF('基本情報入力シート'!M136="","",'基本情報入力シート'!M136)</f>
        <v/>
      </c>
      <c r="H260" s="804" t="str">
        <f>IF('基本情報入力シート'!R136="","",'基本情報入力シート'!R136)</f>
        <v/>
      </c>
      <c r="I260" s="804" t="str">
        <f>IF('基本情報入力シート'!W136="","",'基本情報入力シート'!W136)</f>
        <v/>
      </c>
      <c r="J260" s="804" t="str">
        <f>IF('基本情報入力シート'!X136="","",'基本情報入力シート'!X136)</f>
        <v/>
      </c>
      <c r="K260" s="804" t="str">
        <f>IF('基本情報入力シート'!Y136="","",'基本情報入力シート'!Y136)</f>
        <v/>
      </c>
      <c r="L260" s="805" t="str">
        <f>IF('基本情報入力シート'!AB136="","",'基本情報入力シート'!AB136)</f>
        <v/>
      </c>
      <c r="M260" s="700" t="s">
        <v>390</v>
      </c>
      <c r="N260" s="701"/>
      <c r="O260" s="702" t="str">
        <f>IFERROR(VLOOKUP(K260,'【参考】数式用'!$A$5:$J$37,MATCH(N260,'【参考】数式用'!$B$4:$J$4,0)+1,0),"")</f>
        <v/>
      </c>
      <c r="P260" s="701"/>
      <c r="Q260" s="702" t="str">
        <f>IFERROR(VLOOKUP(K260,'【参考】数式用'!$A$5:$J$37,MATCH(P260,'【参考】数式用'!$B$4:$J$4,0)+1,0),"")</f>
        <v/>
      </c>
      <c r="R260" s="703" t="s">
        <v>107</v>
      </c>
      <c r="S260" s="704">
        <v>6.0</v>
      </c>
      <c r="T260" s="190" t="s">
        <v>108</v>
      </c>
      <c r="U260" s="705">
        <v>4.0</v>
      </c>
      <c r="V260" s="190" t="s">
        <v>392</v>
      </c>
      <c r="W260" s="704">
        <v>6.0</v>
      </c>
      <c r="X260" s="190" t="s">
        <v>108</v>
      </c>
      <c r="Y260" s="705">
        <v>5.0</v>
      </c>
      <c r="Z260" s="190" t="s">
        <v>109</v>
      </c>
      <c r="AA260" s="706" t="s">
        <v>120</v>
      </c>
      <c r="AB260" s="707">
        <f t="shared" si="2"/>
        <v>2</v>
      </c>
      <c r="AC260" s="190" t="s">
        <v>393</v>
      </c>
      <c r="AD260" s="708">
        <f>IFERROR(ROUNDDOWN(ROUND(L260*Q260,0),0)*AB260,"")</f>
        <v>0</v>
      </c>
      <c r="AE260" s="709">
        <f>IFERROR(ROUNDDOWN(ROUND(L260*(Q260-O260),0),0)*AB260,"")</f>
        <v>0</v>
      </c>
      <c r="AF260" s="710"/>
      <c r="AG260" s="782"/>
      <c r="AH260" s="712"/>
      <c r="AI260" s="794"/>
      <c r="AJ260" s="714"/>
      <c r="AK260" s="280"/>
      <c r="AL260" s="715"/>
      <c r="AM260" s="716" t="str">
        <f>IF(AO260="","",IF(Q260&lt;O260,"！加算の要件上は問題ありませんが、令和６年３月と比較して４・５月に加算率が下がる計画になっています。",""))</f>
        <v/>
      </c>
      <c r="AN260" s="3"/>
      <c r="AO260" s="717" t="str">
        <f>IF(K260&lt;&gt;"","P列・R列に色付け","")</f>
        <v/>
      </c>
      <c r="AP260" s="718" t="str">
        <f>IFERROR(VLOOKUP(K260,'【参考】数式用'!$AH$2:$AI$34,2,FALSE),"")</f>
        <v/>
      </c>
      <c r="AQ260" s="720" t="str">
        <f>P260&amp;P261&amp;P262</f>
        <v/>
      </c>
      <c r="AR260" s="718" t="str">
        <f>IF(AF262&lt;&gt;0,IF(AG262="○","入力済","未入力"),"")</f>
        <v/>
      </c>
      <c r="AS260" s="719" t="str">
        <f>IF(OR(P260="処遇加算Ⅰ",P260="処遇加算Ⅱ"),IF(OR(AH260="○",AH260="令和６年度中に満たす"),"入力済","未入力"),"")</f>
        <v/>
      </c>
      <c r="AT260" s="720" t="str">
        <f>IF(P260="処遇加算Ⅲ",IF(AI260="○","入力済","未入力"),"")</f>
        <v/>
      </c>
      <c r="AU260" s="718" t="str">
        <f>IF(P260="処遇加算Ⅰ",IF(OR(AJ260="○",AJ260="令和６年度中に満たす"),"入力済","未入力"),"")</f>
        <v/>
      </c>
      <c r="AV260" s="718" t="str">
        <f>IF(OR(P261="特定加算Ⅰ",P261="特定加算Ⅱ"),1,"")</f>
        <v/>
      </c>
      <c r="AW260" s="689" t="str">
        <f>IF(P261="特定加算Ⅰ",IF(AL261="","未入力","入力済"),"")</f>
        <v/>
      </c>
      <c r="AX260" s="689" t="str">
        <f>G260</f>
        <v/>
      </c>
    </row>
    <row r="261" ht="31.5" customHeight="1">
      <c r="A261" s="787"/>
      <c r="B261" s="795"/>
      <c r="C261" s="795"/>
      <c r="D261" s="795"/>
      <c r="E261" s="795"/>
      <c r="F261" s="795"/>
      <c r="G261" s="796"/>
      <c r="H261" s="796"/>
      <c r="I261" s="796"/>
      <c r="J261" s="796"/>
      <c r="K261" s="796"/>
      <c r="L261" s="797"/>
      <c r="M261" s="727" t="s">
        <v>395</v>
      </c>
      <c r="N261" s="728"/>
      <c r="O261" s="729" t="str">
        <f>IFERROR(VLOOKUP(K260,'【参考】数式用'!$A$5:$J$37,MATCH(N261,'【参考】数式用'!$B$4:$J$4,0)+1,0),"")</f>
        <v/>
      </c>
      <c r="P261" s="728"/>
      <c r="Q261" s="729" t="str">
        <f>IFERROR(VLOOKUP(K260,'【参考】数式用'!$A$5:$J$37,MATCH(P261,'【参考】数式用'!$B$4:$J$4,0)+1,0),"")</f>
        <v/>
      </c>
      <c r="R261" s="118" t="s">
        <v>107</v>
      </c>
      <c r="S261" s="730">
        <v>6.0</v>
      </c>
      <c r="T261" s="119" t="s">
        <v>108</v>
      </c>
      <c r="U261" s="731">
        <v>4.0</v>
      </c>
      <c r="V261" s="119" t="s">
        <v>392</v>
      </c>
      <c r="W261" s="730">
        <v>6.0</v>
      </c>
      <c r="X261" s="119" t="s">
        <v>108</v>
      </c>
      <c r="Y261" s="731">
        <v>5.0</v>
      </c>
      <c r="Z261" s="119" t="s">
        <v>109</v>
      </c>
      <c r="AA261" s="732" t="s">
        <v>120</v>
      </c>
      <c r="AB261" s="733">
        <f t="shared" si="2"/>
        <v>2</v>
      </c>
      <c r="AC261" s="119" t="s">
        <v>393</v>
      </c>
      <c r="AD261" s="734">
        <f>IFERROR(ROUNDDOWN(ROUND(L260*Q261,0),0)*AB261,"")</f>
        <v>0</v>
      </c>
      <c r="AE261" s="735">
        <f>IFERROR(ROUNDDOWN(ROUND(L260*(Q261-O261),0),0)*AB261,"")</f>
        <v>0</v>
      </c>
      <c r="AF261" s="736"/>
      <c r="AG261" s="737"/>
      <c r="AH261" s="738"/>
      <c r="AI261" s="739"/>
      <c r="AJ261" s="740"/>
      <c r="AK261" s="741"/>
      <c r="AL261" s="742"/>
      <c r="AM261" s="743" t="str">
        <f>IF(AO260="","",IF(OR(Y260=4,Y261=4,Y262=4),"！加算の要件上は問題ありませんが、算定期間の終わりが令和６年５月になっていません。区分変更の場合は、「基本情報入力シート」で同じ事業所を２行に分けて記入してください。",""))</f>
        <v/>
      </c>
      <c r="AN261" s="744"/>
      <c r="AO261" s="717" t="str">
        <f>IF(K260&lt;&gt;"","P列・R列に色付け","")</f>
        <v/>
      </c>
      <c r="AP261" s="10"/>
      <c r="AQ261" s="10"/>
      <c r="AR261" s="10"/>
      <c r="AS261" s="10"/>
      <c r="AT261" s="10"/>
      <c r="AU261" s="10"/>
      <c r="AV261" s="10"/>
      <c r="AW261" s="10"/>
      <c r="AX261" s="689" t="str">
        <f>G260</f>
        <v/>
      </c>
    </row>
    <row r="262" ht="31.5" customHeight="1">
      <c r="A262" s="788"/>
      <c r="B262" s="806"/>
      <c r="C262" s="806"/>
      <c r="D262" s="806"/>
      <c r="E262" s="806"/>
      <c r="F262" s="806"/>
      <c r="G262" s="807"/>
      <c r="H262" s="807"/>
      <c r="I262" s="807"/>
      <c r="J262" s="807"/>
      <c r="K262" s="807"/>
      <c r="L262" s="808"/>
      <c r="M262" s="751" t="s">
        <v>397</v>
      </c>
      <c r="N262" s="810"/>
      <c r="O262" s="753" t="str">
        <f>IFERROR(VLOOKUP(K260,'【参考】数式用'!$A$5:$J$37,MATCH(N262,'【参考】数式用'!$B$4:$J$4,0)+1,0),"")</f>
        <v/>
      </c>
      <c r="P262" s="752"/>
      <c r="Q262" s="753" t="str">
        <f>IFERROR(VLOOKUP(K260,'【参考】数式用'!$A$5:$J$37,MATCH(P262,'【参考】数式用'!$B$4:$J$4,0)+1,0),"")</f>
        <v/>
      </c>
      <c r="R262" s="754" t="s">
        <v>107</v>
      </c>
      <c r="S262" s="755">
        <v>6.0</v>
      </c>
      <c r="T262" s="756" t="s">
        <v>108</v>
      </c>
      <c r="U262" s="757">
        <v>4.0</v>
      </c>
      <c r="V262" s="756" t="s">
        <v>392</v>
      </c>
      <c r="W262" s="755">
        <v>6.0</v>
      </c>
      <c r="X262" s="756" t="s">
        <v>108</v>
      </c>
      <c r="Y262" s="757">
        <v>5.0</v>
      </c>
      <c r="Z262" s="756" t="s">
        <v>109</v>
      </c>
      <c r="AA262" s="758" t="s">
        <v>120</v>
      </c>
      <c r="AB262" s="759">
        <f t="shared" si="2"/>
        <v>2</v>
      </c>
      <c r="AC262" s="756" t="s">
        <v>393</v>
      </c>
      <c r="AD262" s="760">
        <f>IFERROR(ROUNDDOWN(ROUND(L260*Q262,0),0)*AB262,"")</f>
        <v>0</v>
      </c>
      <c r="AE262" s="761">
        <f>IFERROR(ROUNDDOWN(ROUND(L260*(Q262-O262),0),0)*AB262,"")</f>
        <v>0</v>
      </c>
      <c r="AF262" s="762">
        <f>IF(AND(N262="ベア加算なし",P262="ベア加算"),AD262,0)</f>
        <v>0</v>
      </c>
      <c r="AG262" s="763"/>
      <c r="AH262" s="764"/>
      <c r="AI262" s="765"/>
      <c r="AJ262" s="766"/>
      <c r="AK262" s="767"/>
      <c r="AL262" s="768"/>
      <c r="AM262" s="769" t="str">
        <f>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N262" s="3"/>
      <c r="AO262" s="770" t="str">
        <f>IF(K260&lt;&gt;"","P列・R列に色付け","")</f>
        <v/>
      </c>
      <c r="AP262" s="771"/>
      <c r="AQ262" s="771"/>
      <c r="AR262" s="10"/>
      <c r="AS262" s="10"/>
      <c r="AT262" s="10"/>
      <c r="AU262" s="10"/>
      <c r="AV262" s="10"/>
      <c r="AW262" s="772"/>
      <c r="AX262" s="689" t="str">
        <f>G260</f>
        <v/>
      </c>
    </row>
    <row r="263" ht="31.5" customHeight="1">
      <c r="A263" s="773">
        <v>84.0</v>
      </c>
      <c r="B263" s="803" t="str">
        <f>IF('基本情報入力シート'!C137="","",'基本情報入力シート'!C137)</f>
        <v/>
      </c>
      <c r="C263" s="803"/>
      <c r="D263" s="803"/>
      <c r="E263" s="803"/>
      <c r="F263" s="803"/>
      <c r="G263" s="804" t="str">
        <f>IF('基本情報入力シート'!M137="","",'基本情報入力シート'!M137)</f>
        <v/>
      </c>
      <c r="H263" s="804" t="str">
        <f>IF('基本情報入力シート'!R137="","",'基本情報入力シート'!R137)</f>
        <v/>
      </c>
      <c r="I263" s="804" t="str">
        <f>IF('基本情報入力シート'!W137="","",'基本情報入力シート'!W137)</f>
        <v/>
      </c>
      <c r="J263" s="804" t="str">
        <f>IF('基本情報入力シート'!X137="","",'基本情報入力シート'!X137)</f>
        <v/>
      </c>
      <c r="K263" s="804" t="str">
        <f>IF('基本情報入力シート'!Y137="","",'基本情報入力シート'!Y137)</f>
        <v/>
      </c>
      <c r="L263" s="805" t="str">
        <f>IF('基本情報入力シート'!AB137="","",'基本情報入力シート'!AB137)</f>
        <v/>
      </c>
      <c r="M263" s="700" t="s">
        <v>390</v>
      </c>
      <c r="N263" s="701"/>
      <c r="O263" s="702" t="str">
        <f>IFERROR(VLOOKUP(K263,'【参考】数式用'!$A$5:$J$37,MATCH(N263,'【参考】数式用'!$B$4:$J$4,0)+1,0),"")</f>
        <v/>
      </c>
      <c r="P263" s="701"/>
      <c r="Q263" s="702" t="str">
        <f>IFERROR(VLOOKUP(K263,'【参考】数式用'!$A$5:$J$37,MATCH(P263,'【参考】数式用'!$B$4:$J$4,0)+1,0),"")</f>
        <v/>
      </c>
      <c r="R263" s="703" t="s">
        <v>107</v>
      </c>
      <c r="S263" s="704">
        <v>6.0</v>
      </c>
      <c r="T263" s="190" t="s">
        <v>108</v>
      </c>
      <c r="U263" s="705">
        <v>4.0</v>
      </c>
      <c r="V263" s="190" t="s">
        <v>392</v>
      </c>
      <c r="W263" s="704">
        <v>6.0</v>
      </c>
      <c r="X263" s="190" t="s">
        <v>108</v>
      </c>
      <c r="Y263" s="705">
        <v>5.0</v>
      </c>
      <c r="Z263" s="190" t="s">
        <v>109</v>
      </c>
      <c r="AA263" s="706" t="s">
        <v>120</v>
      </c>
      <c r="AB263" s="707">
        <f t="shared" si="2"/>
        <v>2</v>
      </c>
      <c r="AC263" s="190" t="s">
        <v>393</v>
      </c>
      <c r="AD263" s="708">
        <f>IFERROR(ROUNDDOWN(ROUND(L263*Q263,0),0)*AB263,"")</f>
        <v>0</v>
      </c>
      <c r="AE263" s="709">
        <f>IFERROR(ROUNDDOWN(ROUND(L263*(Q263-O263),0),0)*AB263,"")</f>
        <v>0</v>
      </c>
      <c r="AF263" s="710"/>
      <c r="AG263" s="782"/>
      <c r="AH263" s="712"/>
      <c r="AI263" s="794"/>
      <c r="AJ263" s="714"/>
      <c r="AK263" s="280"/>
      <c r="AL263" s="715"/>
      <c r="AM263" s="716" t="str">
        <f>IF(AO263="","",IF(Q263&lt;O263,"！加算の要件上は問題ありませんが、令和６年３月と比較して４・５月に加算率が下がる計画になっています。",""))</f>
        <v/>
      </c>
      <c r="AN263" s="3"/>
      <c r="AO263" s="717" t="str">
        <f>IF(K263&lt;&gt;"","P列・R列に色付け","")</f>
        <v/>
      </c>
      <c r="AP263" s="718" t="str">
        <f>IFERROR(VLOOKUP(K263,'【参考】数式用'!$AH$2:$AI$34,2,FALSE),"")</f>
        <v/>
      </c>
      <c r="AQ263" s="720" t="str">
        <f>P263&amp;P264&amp;P265</f>
        <v/>
      </c>
      <c r="AR263" s="718" t="str">
        <f>IF(AF265&lt;&gt;0,IF(AG265="○","入力済","未入力"),"")</f>
        <v/>
      </c>
      <c r="AS263" s="719" t="str">
        <f>IF(OR(P263="処遇加算Ⅰ",P263="処遇加算Ⅱ"),IF(OR(AH263="○",AH263="令和６年度中に満たす"),"入力済","未入力"),"")</f>
        <v/>
      </c>
      <c r="AT263" s="720" t="str">
        <f>IF(P263="処遇加算Ⅲ",IF(AI263="○","入力済","未入力"),"")</f>
        <v/>
      </c>
      <c r="AU263" s="718" t="str">
        <f>IF(P263="処遇加算Ⅰ",IF(OR(AJ263="○",AJ263="令和６年度中に満たす"),"入力済","未入力"),"")</f>
        <v/>
      </c>
      <c r="AV263" s="718" t="str">
        <f>IF(OR(P264="特定加算Ⅰ",P264="特定加算Ⅱ"),1,"")</f>
        <v/>
      </c>
      <c r="AW263" s="689" t="str">
        <f>IF(P264="特定加算Ⅰ",IF(AL264="","未入力","入力済"),"")</f>
        <v/>
      </c>
      <c r="AX263" s="689" t="str">
        <f>G263</f>
        <v/>
      </c>
    </row>
    <row r="264" ht="31.5" customHeight="1">
      <c r="A264" s="787"/>
      <c r="B264" s="795"/>
      <c r="C264" s="795"/>
      <c r="D264" s="795"/>
      <c r="E264" s="795"/>
      <c r="F264" s="795"/>
      <c r="G264" s="796"/>
      <c r="H264" s="796"/>
      <c r="I264" s="796"/>
      <c r="J264" s="796"/>
      <c r="K264" s="796"/>
      <c r="L264" s="797"/>
      <c r="M264" s="727" t="s">
        <v>395</v>
      </c>
      <c r="N264" s="728"/>
      <c r="O264" s="729" t="str">
        <f>IFERROR(VLOOKUP(K263,'【参考】数式用'!$A$5:$J$37,MATCH(N264,'【参考】数式用'!$B$4:$J$4,0)+1,0),"")</f>
        <v/>
      </c>
      <c r="P264" s="728"/>
      <c r="Q264" s="729" t="str">
        <f>IFERROR(VLOOKUP(K263,'【参考】数式用'!$A$5:$J$37,MATCH(P264,'【参考】数式用'!$B$4:$J$4,0)+1,0),"")</f>
        <v/>
      </c>
      <c r="R264" s="118" t="s">
        <v>107</v>
      </c>
      <c r="S264" s="730">
        <v>6.0</v>
      </c>
      <c r="T264" s="119" t="s">
        <v>108</v>
      </c>
      <c r="U264" s="731">
        <v>4.0</v>
      </c>
      <c r="V264" s="119" t="s">
        <v>392</v>
      </c>
      <c r="W264" s="730">
        <v>6.0</v>
      </c>
      <c r="X264" s="119" t="s">
        <v>108</v>
      </c>
      <c r="Y264" s="731">
        <v>5.0</v>
      </c>
      <c r="Z264" s="119" t="s">
        <v>109</v>
      </c>
      <c r="AA264" s="732" t="s">
        <v>120</v>
      </c>
      <c r="AB264" s="733">
        <f t="shared" si="2"/>
        <v>2</v>
      </c>
      <c r="AC264" s="119" t="s">
        <v>393</v>
      </c>
      <c r="AD264" s="734">
        <f>IFERROR(ROUNDDOWN(ROUND(L263*Q264,0),0)*AB264,"")</f>
        <v>0</v>
      </c>
      <c r="AE264" s="735">
        <f>IFERROR(ROUNDDOWN(ROUND(L263*(Q264-O264),0),0)*AB264,"")</f>
        <v>0</v>
      </c>
      <c r="AF264" s="736"/>
      <c r="AG264" s="737"/>
      <c r="AH264" s="738"/>
      <c r="AI264" s="739"/>
      <c r="AJ264" s="740"/>
      <c r="AK264" s="741"/>
      <c r="AL264" s="742"/>
      <c r="AM264" s="743" t="str">
        <f>IF(AO263="","",IF(OR(Y263=4,Y264=4,Y265=4),"！加算の要件上は問題ありませんが、算定期間の終わりが令和６年５月になっていません。区分変更の場合は、「基本情報入力シート」で同じ事業所を２行に分けて記入してください。",""))</f>
        <v/>
      </c>
      <c r="AN264" s="744"/>
      <c r="AO264" s="717" t="str">
        <f>IF(K263&lt;&gt;"","P列・R列に色付け","")</f>
        <v/>
      </c>
      <c r="AP264" s="10"/>
      <c r="AQ264" s="10"/>
      <c r="AR264" s="10"/>
      <c r="AS264" s="10"/>
      <c r="AT264" s="10"/>
      <c r="AU264" s="10"/>
      <c r="AV264" s="10"/>
      <c r="AW264" s="10"/>
      <c r="AX264" s="689" t="str">
        <f>G263</f>
        <v/>
      </c>
    </row>
    <row r="265" ht="31.5" customHeight="1">
      <c r="A265" s="788"/>
      <c r="B265" s="806"/>
      <c r="C265" s="806"/>
      <c r="D265" s="806"/>
      <c r="E265" s="806"/>
      <c r="F265" s="806"/>
      <c r="G265" s="807"/>
      <c r="H265" s="807"/>
      <c r="I265" s="807"/>
      <c r="J265" s="807"/>
      <c r="K265" s="807"/>
      <c r="L265" s="808"/>
      <c r="M265" s="751" t="s">
        <v>397</v>
      </c>
      <c r="N265" s="810"/>
      <c r="O265" s="753" t="str">
        <f>IFERROR(VLOOKUP(K263,'【参考】数式用'!$A$5:$J$37,MATCH(N265,'【参考】数式用'!$B$4:$J$4,0)+1,0),"")</f>
        <v/>
      </c>
      <c r="P265" s="752"/>
      <c r="Q265" s="753" t="str">
        <f>IFERROR(VLOOKUP(K263,'【参考】数式用'!$A$5:$J$37,MATCH(P265,'【参考】数式用'!$B$4:$J$4,0)+1,0),"")</f>
        <v/>
      </c>
      <c r="R265" s="754" t="s">
        <v>107</v>
      </c>
      <c r="S265" s="755">
        <v>6.0</v>
      </c>
      <c r="T265" s="756" t="s">
        <v>108</v>
      </c>
      <c r="U265" s="757">
        <v>4.0</v>
      </c>
      <c r="V265" s="756" t="s">
        <v>392</v>
      </c>
      <c r="W265" s="755">
        <v>6.0</v>
      </c>
      <c r="X265" s="756" t="s">
        <v>108</v>
      </c>
      <c r="Y265" s="757">
        <v>5.0</v>
      </c>
      <c r="Z265" s="756" t="s">
        <v>109</v>
      </c>
      <c r="AA265" s="758" t="s">
        <v>120</v>
      </c>
      <c r="AB265" s="759">
        <f t="shared" si="2"/>
        <v>2</v>
      </c>
      <c r="AC265" s="756" t="s">
        <v>393</v>
      </c>
      <c r="AD265" s="760">
        <f>IFERROR(ROUNDDOWN(ROUND(L263*Q265,0),0)*AB265,"")</f>
        <v>0</v>
      </c>
      <c r="AE265" s="761">
        <f>IFERROR(ROUNDDOWN(ROUND(L263*(Q265-O265),0),0)*AB265,"")</f>
        <v>0</v>
      </c>
      <c r="AF265" s="762">
        <f>IF(AND(N265="ベア加算なし",P265="ベア加算"),AD265,0)</f>
        <v>0</v>
      </c>
      <c r="AG265" s="763"/>
      <c r="AH265" s="764"/>
      <c r="AI265" s="765"/>
      <c r="AJ265" s="766"/>
      <c r="AK265" s="767"/>
      <c r="AL265" s="768"/>
      <c r="AM265" s="769" t="str">
        <f>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N265" s="3"/>
      <c r="AO265" s="770" t="str">
        <f>IF(K263&lt;&gt;"","P列・R列に色付け","")</f>
        <v/>
      </c>
      <c r="AP265" s="771"/>
      <c r="AQ265" s="771"/>
      <c r="AR265" s="10"/>
      <c r="AS265" s="10"/>
      <c r="AT265" s="10"/>
      <c r="AU265" s="10"/>
      <c r="AV265" s="10"/>
      <c r="AW265" s="772"/>
      <c r="AX265" s="689" t="str">
        <f>G263</f>
        <v/>
      </c>
    </row>
    <row r="266" ht="31.5" customHeight="1">
      <c r="A266" s="773">
        <v>85.0</v>
      </c>
      <c r="B266" s="803" t="str">
        <f>IF('基本情報入力シート'!C138="","",'基本情報入力シート'!C138)</f>
        <v/>
      </c>
      <c r="C266" s="803"/>
      <c r="D266" s="803"/>
      <c r="E266" s="803"/>
      <c r="F266" s="803"/>
      <c r="G266" s="804" t="str">
        <f>IF('基本情報入力シート'!M138="","",'基本情報入力シート'!M138)</f>
        <v/>
      </c>
      <c r="H266" s="804" t="str">
        <f>IF('基本情報入力シート'!R138="","",'基本情報入力シート'!R138)</f>
        <v/>
      </c>
      <c r="I266" s="804" t="str">
        <f>IF('基本情報入力シート'!W138="","",'基本情報入力シート'!W138)</f>
        <v/>
      </c>
      <c r="J266" s="804" t="str">
        <f>IF('基本情報入力シート'!X138="","",'基本情報入力シート'!X138)</f>
        <v/>
      </c>
      <c r="K266" s="804" t="str">
        <f>IF('基本情報入力シート'!Y138="","",'基本情報入力シート'!Y138)</f>
        <v/>
      </c>
      <c r="L266" s="805" t="str">
        <f>IF('基本情報入力シート'!AB138="","",'基本情報入力シート'!AB138)</f>
        <v/>
      </c>
      <c r="M266" s="700" t="s">
        <v>390</v>
      </c>
      <c r="N266" s="701"/>
      <c r="O266" s="702" t="str">
        <f>IFERROR(VLOOKUP(K266,'【参考】数式用'!$A$5:$J$37,MATCH(N266,'【参考】数式用'!$B$4:$J$4,0)+1,0),"")</f>
        <v/>
      </c>
      <c r="P266" s="701"/>
      <c r="Q266" s="702" t="str">
        <f>IFERROR(VLOOKUP(K266,'【参考】数式用'!$A$5:$J$37,MATCH(P266,'【参考】数式用'!$B$4:$J$4,0)+1,0),"")</f>
        <v/>
      </c>
      <c r="R266" s="703" t="s">
        <v>107</v>
      </c>
      <c r="S266" s="704">
        <v>6.0</v>
      </c>
      <c r="T266" s="190" t="s">
        <v>108</v>
      </c>
      <c r="U266" s="705">
        <v>4.0</v>
      </c>
      <c r="V266" s="190" t="s">
        <v>392</v>
      </c>
      <c r="W266" s="704">
        <v>6.0</v>
      </c>
      <c r="X266" s="190" t="s">
        <v>108</v>
      </c>
      <c r="Y266" s="705">
        <v>5.0</v>
      </c>
      <c r="Z266" s="190" t="s">
        <v>109</v>
      </c>
      <c r="AA266" s="706" t="s">
        <v>120</v>
      </c>
      <c r="AB266" s="707">
        <f t="shared" si="2"/>
        <v>2</v>
      </c>
      <c r="AC266" s="190" t="s">
        <v>393</v>
      </c>
      <c r="AD266" s="708">
        <f>IFERROR(ROUNDDOWN(ROUND(L266*Q266,0),0)*AB266,"")</f>
        <v>0</v>
      </c>
      <c r="AE266" s="709">
        <f>IFERROR(ROUNDDOWN(ROUND(L266*(Q266-O266),0),0)*AB266,"")</f>
        <v>0</v>
      </c>
      <c r="AF266" s="710"/>
      <c r="AG266" s="782"/>
      <c r="AH266" s="712"/>
      <c r="AI266" s="794"/>
      <c r="AJ266" s="714"/>
      <c r="AK266" s="280"/>
      <c r="AL266" s="715"/>
      <c r="AM266" s="716" t="str">
        <f>IF(AO266="","",IF(Q266&lt;O266,"！加算の要件上は問題ありませんが、令和６年３月と比較して４・５月に加算率が下がる計画になっています。",""))</f>
        <v/>
      </c>
      <c r="AN266" s="3"/>
      <c r="AO266" s="717" t="str">
        <f>IF(K266&lt;&gt;"","P列・R列に色付け","")</f>
        <v/>
      </c>
      <c r="AP266" s="718" t="str">
        <f>IFERROR(VLOOKUP(K266,'【参考】数式用'!$AH$2:$AI$34,2,FALSE),"")</f>
        <v/>
      </c>
      <c r="AQ266" s="720" t="str">
        <f>P266&amp;P267&amp;P268</f>
        <v/>
      </c>
      <c r="AR266" s="718" t="str">
        <f>IF(AF268&lt;&gt;0,IF(AG268="○","入力済","未入力"),"")</f>
        <v/>
      </c>
      <c r="AS266" s="719" t="str">
        <f>IF(OR(P266="処遇加算Ⅰ",P266="処遇加算Ⅱ"),IF(OR(AH266="○",AH266="令和６年度中に満たす"),"入力済","未入力"),"")</f>
        <v/>
      </c>
      <c r="AT266" s="720" t="str">
        <f>IF(P266="処遇加算Ⅲ",IF(AI266="○","入力済","未入力"),"")</f>
        <v/>
      </c>
      <c r="AU266" s="718" t="str">
        <f>IF(P266="処遇加算Ⅰ",IF(OR(AJ266="○",AJ266="令和６年度中に満たす"),"入力済","未入力"),"")</f>
        <v/>
      </c>
      <c r="AV266" s="718" t="str">
        <f>IF(OR(P267="特定加算Ⅰ",P267="特定加算Ⅱ"),1,"")</f>
        <v/>
      </c>
      <c r="AW266" s="689" t="str">
        <f>IF(P267="特定加算Ⅰ",IF(AL267="","未入力","入力済"),"")</f>
        <v/>
      </c>
      <c r="AX266" s="689" t="str">
        <f>G266</f>
        <v/>
      </c>
    </row>
    <row r="267" ht="31.5" customHeight="1">
      <c r="A267" s="787"/>
      <c r="B267" s="795"/>
      <c r="C267" s="795"/>
      <c r="D267" s="795"/>
      <c r="E267" s="795"/>
      <c r="F267" s="795"/>
      <c r="G267" s="796"/>
      <c r="H267" s="796"/>
      <c r="I267" s="796"/>
      <c r="J267" s="796"/>
      <c r="K267" s="796"/>
      <c r="L267" s="797"/>
      <c r="M267" s="727" t="s">
        <v>395</v>
      </c>
      <c r="N267" s="728"/>
      <c r="O267" s="729" t="str">
        <f>IFERROR(VLOOKUP(K266,'【参考】数式用'!$A$5:$J$37,MATCH(N267,'【参考】数式用'!$B$4:$J$4,0)+1,0),"")</f>
        <v/>
      </c>
      <c r="P267" s="728"/>
      <c r="Q267" s="729" t="str">
        <f>IFERROR(VLOOKUP(K266,'【参考】数式用'!$A$5:$J$37,MATCH(P267,'【参考】数式用'!$B$4:$J$4,0)+1,0),"")</f>
        <v/>
      </c>
      <c r="R267" s="118" t="s">
        <v>107</v>
      </c>
      <c r="S267" s="730">
        <v>6.0</v>
      </c>
      <c r="T267" s="119" t="s">
        <v>108</v>
      </c>
      <c r="U267" s="731">
        <v>4.0</v>
      </c>
      <c r="V267" s="119" t="s">
        <v>392</v>
      </c>
      <c r="W267" s="730">
        <v>6.0</v>
      </c>
      <c r="X267" s="119" t="s">
        <v>108</v>
      </c>
      <c r="Y267" s="731">
        <v>5.0</v>
      </c>
      <c r="Z267" s="119" t="s">
        <v>109</v>
      </c>
      <c r="AA267" s="732" t="s">
        <v>120</v>
      </c>
      <c r="AB267" s="733">
        <f t="shared" si="2"/>
        <v>2</v>
      </c>
      <c r="AC267" s="119" t="s">
        <v>393</v>
      </c>
      <c r="AD267" s="734">
        <f>IFERROR(ROUNDDOWN(ROUND(L266*Q267,0),0)*AB267,"")</f>
        <v>0</v>
      </c>
      <c r="AE267" s="735">
        <f>IFERROR(ROUNDDOWN(ROUND(L266*(Q267-O267),0),0)*AB267,"")</f>
        <v>0</v>
      </c>
      <c r="AF267" s="736"/>
      <c r="AG267" s="737"/>
      <c r="AH267" s="738"/>
      <c r="AI267" s="739"/>
      <c r="AJ267" s="740"/>
      <c r="AK267" s="741"/>
      <c r="AL267" s="742"/>
      <c r="AM267" s="743" t="str">
        <f>IF(AO266="","",IF(OR(Y266=4,Y267=4,Y268=4),"！加算の要件上は問題ありませんが、算定期間の終わりが令和６年５月になっていません。区分変更の場合は、「基本情報入力シート」で同じ事業所を２行に分けて記入してください。",""))</f>
        <v/>
      </c>
      <c r="AN267" s="744"/>
      <c r="AO267" s="717" t="str">
        <f>IF(K266&lt;&gt;"","P列・R列に色付け","")</f>
        <v/>
      </c>
      <c r="AP267" s="10"/>
      <c r="AQ267" s="10"/>
      <c r="AR267" s="10"/>
      <c r="AS267" s="10"/>
      <c r="AT267" s="10"/>
      <c r="AU267" s="10"/>
      <c r="AV267" s="10"/>
      <c r="AW267" s="10"/>
      <c r="AX267" s="689" t="str">
        <f>G266</f>
        <v/>
      </c>
    </row>
    <row r="268" ht="31.5" customHeight="1">
      <c r="A268" s="788"/>
      <c r="B268" s="806"/>
      <c r="C268" s="806"/>
      <c r="D268" s="806"/>
      <c r="E268" s="806"/>
      <c r="F268" s="806"/>
      <c r="G268" s="807"/>
      <c r="H268" s="807"/>
      <c r="I268" s="807"/>
      <c r="J268" s="807"/>
      <c r="K268" s="807"/>
      <c r="L268" s="808"/>
      <c r="M268" s="751" t="s">
        <v>397</v>
      </c>
      <c r="N268" s="810"/>
      <c r="O268" s="753" t="str">
        <f>IFERROR(VLOOKUP(K266,'【参考】数式用'!$A$5:$J$37,MATCH(N268,'【参考】数式用'!$B$4:$J$4,0)+1,0),"")</f>
        <v/>
      </c>
      <c r="P268" s="752"/>
      <c r="Q268" s="753" t="str">
        <f>IFERROR(VLOOKUP(K266,'【参考】数式用'!$A$5:$J$37,MATCH(P268,'【参考】数式用'!$B$4:$J$4,0)+1,0),"")</f>
        <v/>
      </c>
      <c r="R268" s="754" t="s">
        <v>107</v>
      </c>
      <c r="S268" s="755">
        <v>6.0</v>
      </c>
      <c r="T268" s="756" t="s">
        <v>108</v>
      </c>
      <c r="U268" s="757">
        <v>4.0</v>
      </c>
      <c r="V268" s="756" t="s">
        <v>392</v>
      </c>
      <c r="W268" s="755">
        <v>6.0</v>
      </c>
      <c r="X268" s="756" t="s">
        <v>108</v>
      </c>
      <c r="Y268" s="757">
        <v>5.0</v>
      </c>
      <c r="Z268" s="756" t="s">
        <v>109</v>
      </c>
      <c r="AA268" s="758" t="s">
        <v>120</v>
      </c>
      <c r="AB268" s="759">
        <f t="shared" si="2"/>
        <v>2</v>
      </c>
      <c r="AC268" s="756" t="s">
        <v>393</v>
      </c>
      <c r="AD268" s="760">
        <f>IFERROR(ROUNDDOWN(ROUND(L266*Q268,0),0)*AB268,"")</f>
        <v>0</v>
      </c>
      <c r="AE268" s="761">
        <f>IFERROR(ROUNDDOWN(ROUND(L266*(Q268-O268),0),0)*AB268,"")</f>
        <v>0</v>
      </c>
      <c r="AF268" s="762">
        <f>IF(AND(N268="ベア加算なし",P268="ベア加算"),AD268,0)</f>
        <v>0</v>
      </c>
      <c r="AG268" s="763"/>
      <c r="AH268" s="764"/>
      <c r="AI268" s="765"/>
      <c r="AJ268" s="766"/>
      <c r="AK268" s="767"/>
      <c r="AL268" s="768"/>
      <c r="AM268" s="769" t="str">
        <f>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N268" s="3"/>
      <c r="AO268" s="770" t="str">
        <f>IF(K266&lt;&gt;"","P列・R列に色付け","")</f>
        <v/>
      </c>
      <c r="AP268" s="771"/>
      <c r="AQ268" s="771"/>
      <c r="AR268" s="10"/>
      <c r="AS268" s="10"/>
      <c r="AT268" s="10"/>
      <c r="AU268" s="10"/>
      <c r="AV268" s="10"/>
      <c r="AW268" s="772"/>
      <c r="AX268" s="689" t="str">
        <f>G266</f>
        <v/>
      </c>
    </row>
    <row r="269" ht="31.5" customHeight="1">
      <c r="A269" s="773">
        <v>86.0</v>
      </c>
      <c r="B269" s="803" t="str">
        <f>IF('基本情報入力シート'!C139="","",'基本情報入力シート'!C139)</f>
        <v/>
      </c>
      <c r="C269" s="803"/>
      <c r="D269" s="803"/>
      <c r="E269" s="803"/>
      <c r="F269" s="803"/>
      <c r="G269" s="804" t="str">
        <f>IF('基本情報入力シート'!M139="","",'基本情報入力シート'!M139)</f>
        <v/>
      </c>
      <c r="H269" s="804" t="str">
        <f>IF('基本情報入力シート'!R139="","",'基本情報入力シート'!R139)</f>
        <v/>
      </c>
      <c r="I269" s="804" t="str">
        <f>IF('基本情報入力シート'!W139="","",'基本情報入力シート'!W139)</f>
        <v/>
      </c>
      <c r="J269" s="804" t="str">
        <f>IF('基本情報入力シート'!X139="","",'基本情報入力シート'!X139)</f>
        <v/>
      </c>
      <c r="K269" s="804" t="str">
        <f>IF('基本情報入力シート'!Y139="","",'基本情報入力シート'!Y139)</f>
        <v/>
      </c>
      <c r="L269" s="805" t="str">
        <f>IF('基本情報入力シート'!AB139="","",'基本情報入力シート'!AB139)</f>
        <v/>
      </c>
      <c r="M269" s="700" t="s">
        <v>390</v>
      </c>
      <c r="N269" s="701"/>
      <c r="O269" s="702" t="str">
        <f>IFERROR(VLOOKUP(K269,'【参考】数式用'!$A$5:$J$37,MATCH(N269,'【参考】数式用'!$B$4:$J$4,0)+1,0),"")</f>
        <v/>
      </c>
      <c r="P269" s="701"/>
      <c r="Q269" s="702" t="str">
        <f>IFERROR(VLOOKUP(K269,'【参考】数式用'!$A$5:$J$37,MATCH(P269,'【参考】数式用'!$B$4:$J$4,0)+1,0),"")</f>
        <v/>
      </c>
      <c r="R269" s="703" t="s">
        <v>107</v>
      </c>
      <c r="S269" s="704">
        <v>6.0</v>
      </c>
      <c r="T269" s="190" t="s">
        <v>108</v>
      </c>
      <c r="U269" s="705">
        <v>4.0</v>
      </c>
      <c r="V269" s="190" t="s">
        <v>392</v>
      </c>
      <c r="W269" s="704">
        <v>6.0</v>
      </c>
      <c r="X269" s="190" t="s">
        <v>108</v>
      </c>
      <c r="Y269" s="705">
        <v>5.0</v>
      </c>
      <c r="Z269" s="190" t="s">
        <v>109</v>
      </c>
      <c r="AA269" s="706" t="s">
        <v>120</v>
      </c>
      <c r="AB269" s="707">
        <f t="shared" si="2"/>
        <v>2</v>
      </c>
      <c r="AC269" s="190" t="s">
        <v>393</v>
      </c>
      <c r="AD269" s="708">
        <f>IFERROR(ROUNDDOWN(ROUND(L269*Q269,0),0)*AB269,"")</f>
        <v>0</v>
      </c>
      <c r="AE269" s="709">
        <f>IFERROR(ROUNDDOWN(ROUND(L269*(Q269-O269),0),0)*AB269,"")</f>
        <v>0</v>
      </c>
      <c r="AF269" s="710"/>
      <c r="AG269" s="782"/>
      <c r="AH269" s="712"/>
      <c r="AI269" s="794"/>
      <c r="AJ269" s="714"/>
      <c r="AK269" s="280"/>
      <c r="AL269" s="715"/>
      <c r="AM269" s="716" t="str">
        <f>IF(AO269="","",IF(Q269&lt;O269,"！加算の要件上は問題ありませんが、令和６年３月と比較して４・５月に加算率が下がる計画になっています。",""))</f>
        <v/>
      </c>
      <c r="AN269" s="3"/>
      <c r="AO269" s="717" t="str">
        <f>IF(K269&lt;&gt;"","P列・R列に色付け","")</f>
        <v/>
      </c>
      <c r="AP269" s="718" t="str">
        <f>IFERROR(VLOOKUP(K269,'【参考】数式用'!$AH$2:$AI$34,2,FALSE),"")</f>
        <v/>
      </c>
      <c r="AQ269" s="720" t="str">
        <f>P269&amp;P270&amp;P271</f>
        <v/>
      </c>
      <c r="AR269" s="718" t="str">
        <f>IF(AF271&lt;&gt;0,IF(AG271="○","入力済","未入力"),"")</f>
        <v/>
      </c>
      <c r="AS269" s="719" t="str">
        <f>IF(OR(P269="処遇加算Ⅰ",P269="処遇加算Ⅱ"),IF(OR(AH269="○",AH269="令和６年度中に満たす"),"入力済","未入力"),"")</f>
        <v/>
      </c>
      <c r="AT269" s="720" t="str">
        <f>IF(P269="処遇加算Ⅲ",IF(AI269="○","入力済","未入力"),"")</f>
        <v/>
      </c>
      <c r="AU269" s="718" t="str">
        <f>IF(P269="処遇加算Ⅰ",IF(OR(AJ269="○",AJ269="令和６年度中に満たす"),"入力済","未入力"),"")</f>
        <v/>
      </c>
      <c r="AV269" s="718" t="str">
        <f>IF(OR(P270="特定加算Ⅰ",P270="特定加算Ⅱ"),1,"")</f>
        <v/>
      </c>
      <c r="AW269" s="689" t="str">
        <f>IF(P270="特定加算Ⅰ",IF(AL270="","未入力","入力済"),"")</f>
        <v/>
      </c>
      <c r="AX269" s="689" t="str">
        <f>G269</f>
        <v/>
      </c>
    </row>
    <row r="270" ht="31.5" customHeight="1">
      <c r="A270" s="787"/>
      <c r="B270" s="795"/>
      <c r="C270" s="795"/>
      <c r="D270" s="795"/>
      <c r="E270" s="795"/>
      <c r="F270" s="795"/>
      <c r="G270" s="796"/>
      <c r="H270" s="796"/>
      <c r="I270" s="796"/>
      <c r="J270" s="796"/>
      <c r="K270" s="796"/>
      <c r="L270" s="797"/>
      <c r="M270" s="727" t="s">
        <v>395</v>
      </c>
      <c r="N270" s="728"/>
      <c r="O270" s="729" t="str">
        <f>IFERROR(VLOOKUP(K269,'【参考】数式用'!$A$5:$J$37,MATCH(N270,'【参考】数式用'!$B$4:$J$4,0)+1,0),"")</f>
        <v/>
      </c>
      <c r="P270" s="728"/>
      <c r="Q270" s="729" t="str">
        <f>IFERROR(VLOOKUP(K269,'【参考】数式用'!$A$5:$J$37,MATCH(P270,'【参考】数式用'!$B$4:$J$4,0)+1,0),"")</f>
        <v/>
      </c>
      <c r="R270" s="118" t="s">
        <v>107</v>
      </c>
      <c r="S270" s="730">
        <v>6.0</v>
      </c>
      <c r="T270" s="119" t="s">
        <v>108</v>
      </c>
      <c r="U270" s="731">
        <v>4.0</v>
      </c>
      <c r="V270" s="119" t="s">
        <v>392</v>
      </c>
      <c r="W270" s="730">
        <v>6.0</v>
      </c>
      <c r="X270" s="119" t="s">
        <v>108</v>
      </c>
      <c r="Y270" s="731">
        <v>5.0</v>
      </c>
      <c r="Z270" s="119" t="s">
        <v>109</v>
      </c>
      <c r="AA270" s="732" t="s">
        <v>120</v>
      </c>
      <c r="AB270" s="733">
        <f t="shared" si="2"/>
        <v>2</v>
      </c>
      <c r="AC270" s="119" t="s">
        <v>393</v>
      </c>
      <c r="AD270" s="734">
        <f>IFERROR(ROUNDDOWN(ROUND(L269*Q270,0),0)*AB270,"")</f>
        <v>0</v>
      </c>
      <c r="AE270" s="735">
        <f>IFERROR(ROUNDDOWN(ROUND(L269*(Q270-O270),0),0)*AB270,"")</f>
        <v>0</v>
      </c>
      <c r="AF270" s="736"/>
      <c r="AG270" s="737"/>
      <c r="AH270" s="738"/>
      <c r="AI270" s="739"/>
      <c r="AJ270" s="740"/>
      <c r="AK270" s="741"/>
      <c r="AL270" s="742"/>
      <c r="AM270" s="743" t="str">
        <f>IF(AO269="","",IF(OR(Y269=4,Y270=4,Y271=4),"！加算の要件上は問題ありませんが、算定期間の終わりが令和６年５月になっていません。区分変更の場合は、「基本情報入力シート」で同じ事業所を２行に分けて記入してください。",""))</f>
        <v/>
      </c>
      <c r="AN270" s="744"/>
      <c r="AO270" s="717" t="str">
        <f>IF(K269&lt;&gt;"","P列・R列に色付け","")</f>
        <v/>
      </c>
      <c r="AP270" s="10"/>
      <c r="AQ270" s="10"/>
      <c r="AR270" s="10"/>
      <c r="AS270" s="10"/>
      <c r="AT270" s="10"/>
      <c r="AU270" s="10"/>
      <c r="AV270" s="10"/>
      <c r="AW270" s="10"/>
      <c r="AX270" s="689" t="str">
        <f>G269</f>
        <v/>
      </c>
    </row>
    <row r="271" ht="31.5" customHeight="1">
      <c r="A271" s="788"/>
      <c r="B271" s="806"/>
      <c r="C271" s="806"/>
      <c r="D271" s="806"/>
      <c r="E271" s="806"/>
      <c r="F271" s="806"/>
      <c r="G271" s="807"/>
      <c r="H271" s="807"/>
      <c r="I271" s="807"/>
      <c r="J271" s="807"/>
      <c r="K271" s="807"/>
      <c r="L271" s="808"/>
      <c r="M271" s="751" t="s">
        <v>397</v>
      </c>
      <c r="N271" s="810"/>
      <c r="O271" s="753" t="str">
        <f>IFERROR(VLOOKUP(K269,'【参考】数式用'!$A$5:$J$37,MATCH(N271,'【参考】数式用'!$B$4:$J$4,0)+1,0),"")</f>
        <v/>
      </c>
      <c r="P271" s="752"/>
      <c r="Q271" s="753" t="str">
        <f>IFERROR(VLOOKUP(K269,'【参考】数式用'!$A$5:$J$37,MATCH(P271,'【参考】数式用'!$B$4:$J$4,0)+1,0),"")</f>
        <v/>
      </c>
      <c r="R271" s="754" t="s">
        <v>107</v>
      </c>
      <c r="S271" s="755">
        <v>6.0</v>
      </c>
      <c r="T271" s="756" t="s">
        <v>108</v>
      </c>
      <c r="U271" s="757">
        <v>4.0</v>
      </c>
      <c r="V271" s="756" t="s">
        <v>392</v>
      </c>
      <c r="W271" s="755">
        <v>6.0</v>
      </c>
      <c r="X271" s="756" t="s">
        <v>108</v>
      </c>
      <c r="Y271" s="757">
        <v>5.0</v>
      </c>
      <c r="Z271" s="756" t="s">
        <v>109</v>
      </c>
      <c r="AA271" s="758" t="s">
        <v>120</v>
      </c>
      <c r="AB271" s="759">
        <f t="shared" si="2"/>
        <v>2</v>
      </c>
      <c r="AC271" s="756" t="s">
        <v>393</v>
      </c>
      <c r="AD271" s="760">
        <f>IFERROR(ROUNDDOWN(ROUND(L269*Q271,0),0)*AB271,"")</f>
        <v>0</v>
      </c>
      <c r="AE271" s="761">
        <f>IFERROR(ROUNDDOWN(ROUND(L269*(Q271-O271),0),0)*AB271,"")</f>
        <v>0</v>
      </c>
      <c r="AF271" s="762">
        <f>IF(AND(N271="ベア加算なし",P271="ベア加算"),AD271,0)</f>
        <v>0</v>
      </c>
      <c r="AG271" s="763"/>
      <c r="AH271" s="764"/>
      <c r="AI271" s="765"/>
      <c r="AJ271" s="766"/>
      <c r="AK271" s="767"/>
      <c r="AL271" s="768"/>
      <c r="AM271" s="769" t="str">
        <f>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N271" s="3"/>
      <c r="AO271" s="770" t="str">
        <f>IF(K269&lt;&gt;"","P列・R列に色付け","")</f>
        <v/>
      </c>
      <c r="AP271" s="771"/>
      <c r="AQ271" s="771"/>
      <c r="AR271" s="10"/>
      <c r="AS271" s="10"/>
      <c r="AT271" s="10"/>
      <c r="AU271" s="10"/>
      <c r="AV271" s="10"/>
      <c r="AW271" s="772"/>
      <c r="AX271" s="689" t="str">
        <f>G269</f>
        <v/>
      </c>
    </row>
    <row r="272" ht="31.5" customHeight="1">
      <c r="A272" s="773">
        <v>87.0</v>
      </c>
      <c r="B272" s="803" t="str">
        <f>IF('基本情報入力シート'!C140="","",'基本情報入力シート'!C140)</f>
        <v/>
      </c>
      <c r="C272" s="803"/>
      <c r="D272" s="803"/>
      <c r="E272" s="803"/>
      <c r="F272" s="803"/>
      <c r="G272" s="804" t="str">
        <f>IF('基本情報入力シート'!M140="","",'基本情報入力シート'!M140)</f>
        <v/>
      </c>
      <c r="H272" s="804" t="str">
        <f>IF('基本情報入力シート'!R140="","",'基本情報入力シート'!R140)</f>
        <v/>
      </c>
      <c r="I272" s="804" t="str">
        <f>IF('基本情報入力シート'!W140="","",'基本情報入力シート'!W140)</f>
        <v/>
      </c>
      <c r="J272" s="804" t="str">
        <f>IF('基本情報入力シート'!X140="","",'基本情報入力シート'!X140)</f>
        <v/>
      </c>
      <c r="K272" s="804" t="str">
        <f>IF('基本情報入力シート'!Y140="","",'基本情報入力シート'!Y140)</f>
        <v/>
      </c>
      <c r="L272" s="805" t="str">
        <f>IF('基本情報入力シート'!AB140="","",'基本情報入力シート'!AB140)</f>
        <v/>
      </c>
      <c r="M272" s="700" t="s">
        <v>390</v>
      </c>
      <c r="N272" s="701"/>
      <c r="O272" s="702" t="str">
        <f>IFERROR(VLOOKUP(K272,'【参考】数式用'!$A$5:$J$37,MATCH(N272,'【参考】数式用'!$B$4:$J$4,0)+1,0),"")</f>
        <v/>
      </c>
      <c r="P272" s="701"/>
      <c r="Q272" s="702" t="str">
        <f>IFERROR(VLOOKUP(K272,'【参考】数式用'!$A$5:$J$37,MATCH(P272,'【参考】数式用'!$B$4:$J$4,0)+1,0),"")</f>
        <v/>
      </c>
      <c r="R272" s="703" t="s">
        <v>107</v>
      </c>
      <c r="S272" s="704">
        <v>6.0</v>
      </c>
      <c r="T272" s="190" t="s">
        <v>108</v>
      </c>
      <c r="U272" s="705">
        <v>4.0</v>
      </c>
      <c r="V272" s="190" t="s">
        <v>392</v>
      </c>
      <c r="W272" s="704">
        <v>6.0</v>
      </c>
      <c r="X272" s="190" t="s">
        <v>108</v>
      </c>
      <c r="Y272" s="705">
        <v>5.0</v>
      </c>
      <c r="Z272" s="190" t="s">
        <v>109</v>
      </c>
      <c r="AA272" s="706" t="s">
        <v>120</v>
      </c>
      <c r="AB272" s="707">
        <f t="shared" si="2"/>
        <v>2</v>
      </c>
      <c r="AC272" s="190" t="s">
        <v>393</v>
      </c>
      <c r="AD272" s="708">
        <f>IFERROR(ROUNDDOWN(ROUND(L272*Q272,0),0)*AB272,"")</f>
        <v>0</v>
      </c>
      <c r="AE272" s="709">
        <f>IFERROR(ROUNDDOWN(ROUND(L272*(Q272-O272),0),0)*AB272,"")</f>
        <v>0</v>
      </c>
      <c r="AF272" s="710"/>
      <c r="AG272" s="782"/>
      <c r="AH272" s="712"/>
      <c r="AI272" s="794"/>
      <c r="AJ272" s="714"/>
      <c r="AK272" s="280"/>
      <c r="AL272" s="715"/>
      <c r="AM272" s="716" t="str">
        <f>IF(AO272="","",IF(Q272&lt;O272,"！加算の要件上は問題ありませんが、令和６年３月と比較して４・５月に加算率が下がる計画になっています。",""))</f>
        <v/>
      </c>
      <c r="AN272" s="3"/>
      <c r="AO272" s="717" t="str">
        <f>IF(K272&lt;&gt;"","P列・R列に色付け","")</f>
        <v/>
      </c>
      <c r="AP272" s="718" t="str">
        <f>IFERROR(VLOOKUP(K272,'【参考】数式用'!$AH$2:$AI$34,2,FALSE),"")</f>
        <v/>
      </c>
      <c r="AQ272" s="720" t="str">
        <f>P272&amp;P273&amp;P274</f>
        <v/>
      </c>
      <c r="AR272" s="718" t="str">
        <f>IF(AF274&lt;&gt;0,IF(AG274="○","入力済","未入力"),"")</f>
        <v/>
      </c>
      <c r="AS272" s="719" t="str">
        <f>IF(OR(P272="処遇加算Ⅰ",P272="処遇加算Ⅱ"),IF(OR(AH272="○",AH272="令和６年度中に満たす"),"入力済","未入力"),"")</f>
        <v/>
      </c>
      <c r="AT272" s="720" t="str">
        <f>IF(P272="処遇加算Ⅲ",IF(AI272="○","入力済","未入力"),"")</f>
        <v/>
      </c>
      <c r="AU272" s="718" t="str">
        <f>IF(P272="処遇加算Ⅰ",IF(OR(AJ272="○",AJ272="令和６年度中に満たす"),"入力済","未入力"),"")</f>
        <v/>
      </c>
      <c r="AV272" s="718" t="str">
        <f>IF(OR(P273="特定加算Ⅰ",P273="特定加算Ⅱ"),1,"")</f>
        <v/>
      </c>
      <c r="AW272" s="689" t="str">
        <f>IF(P273="特定加算Ⅰ",IF(AL273="","未入力","入力済"),"")</f>
        <v/>
      </c>
      <c r="AX272" s="689" t="str">
        <f>G272</f>
        <v/>
      </c>
    </row>
    <row r="273" ht="31.5" customHeight="1">
      <c r="A273" s="787"/>
      <c r="B273" s="795"/>
      <c r="C273" s="795"/>
      <c r="D273" s="795"/>
      <c r="E273" s="795"/>
      <c r="F273" s="795"/>
      <c r="G273" s="796"/>
      <c r="H273" s="796"/>
      <c r="I273" s="796"/>
      <c r="J273" s="796"/>
      <c r="K273" s="796"/>
      <c r="L273" s="797"/>
      <c r="M273" s="727" t="s">
        <v>395</v>
      </c>
      <c r="N273" s="728"/>
      <c r="O273" s="729" t="str">
        <f>IFERROR(VLOOKUP(K272,'【参考】数式用'!$A$5:$J$37,MATCH(N273,'【参考】数式用'!$B$4:$J$4,0)+1,0),"")</f>
        <v/>
      </c>
      <c r="P273" s="728"/>
      <c r="Q273" s="729" t="str">
        <f>IFERROR(VLOOKUP(K272,'【参考】数式用'!$A$5:$J$37,MATCH(P273,'【参考】数式用'!$B$4:$J$4,0)+1,0),"")</f>
        <v/>
      </c>
      <c r="R273" s="118" t="s">
        <v>107</v>
      </c>
      <c r="S273" s="730">
        <v>6.0</v>
      </c>
      <c r="T273" s="119" t="s">
        <v>108</v>
      </c>
      <c r="U273" s="731">
        <v>4.0</v>
      </c>
      <c r="V273" s="119" t="s">
        <v>392</v>
      </c>
      <c r="W273" s="730">
        <v>6.0</v>
      </c>
      <c r="X273" s="119" t="s">
        <v>108</v>
      </c>
      <c r="Y273" s="731">
        <v>5.0</v>
      </c>
      <c r="Z273" s="119" t="s">
        <v>109</v>
      </c>
      <c r="AA273" s="732" t="s">
        <v>120</v>
      </c>
      <c r="AB273" s="733">
        <f t="shared" si="2"/>
        <v>2</v>
      </c>
      <c r="AC273" s="119" t="s">
        <v>393</v>
      </c>
      <c r="AD273" s="734">
        <f>IFERROR(ROUNDDOWN(ROUND(L272*Q273,0),0)*AB273,"")</f>
        <v>0</v>
      </c>
      <c r="AE273" s="735">
        <f>IFERROR(ROUNDDOWN(ROUND(L272*(Q273-O273),0),0)*AB273,"")</f>
        <v>0</v>
      </c>
      <c r="AF273" s="736"/>
      <c r="AG273" s="737"/>
      <c r="AH273" s="738"/>
      <c r="AI273" s="739"/>
      <c r="AJ273" s="740"/>
      <c r="AK273" s="741"/>
      <c r="AL273" s="742"/>
      <c r="AM273" s="743" t="str">
        <f>IF(AO272="","",IF(OR(Y272=4,Y273=4,Y274=4),"！加算の要件上は問題ありませんが、算定期間の終わりが令和６年５月になっていません。区分変更の場合は、「基本情報入力シート」で同じ事業所を２行に分けて記入してください。",""))</f>
        <v/>
      </c>
      <c r="AN273" s="744"/>
      <c r="AO273" s="717" t="str">
        <f>IF(K272&lt;&gt;"","P列・R列に色付け","")</f>
        <v/>
      </c>
      <c r="AP273" s="10"/>
      <c r="AQ273" s="10"/>
      <c r="AR273" s="10"/>
      <c r="AS273" s="10"/>
      <c r="AT273" s="10"/>
      <c r="AU273" s="10"/>
      <c r="AV273" s="10"/>
      <c r="AW273" s="10"/>
      <c r="AX273" s="689" t="str">
        <f>G272</f>
        <v/>
      </c>
    </row>
    <row r="274" ht="31.5" customHeight="1">
      <c r="A274" s="788"/>
      <c r="B274" s="806"/>
      <c r="C274" s="806"/>
      <c r="D274" s="806"/>
      <c r="E274" s="806"/>
      <c r="F274" s="806"/>
      <c r="G274" s="807"/>
      <c r="H274" s="807"/>
      <c r="I274" s="807"/>
      <c r="J274" s="807"/>
      <c r="K274" s="807"/>
      <c r="L274" s="808"/>
      <c r="M274" s="751" t="s">
        <v>397</v>
      </c>
      <c r="N274" s="810"/>
      <c r="O274" s="753" t="str">
        <f>IFERROR(VLOOKUP(K272,'【参考】数式用'!$A$5:$J$37,MATCH(N274,'【参考】数式用'!$B$4:$J$4,0)+1,0),"")</f>
        <v/>
      </c>
      <c r="P274" s="752"/>
      <c r="Q274" s="753" t="str">
        <f>IFERROR(VLOOKUP(K272,'【参考】数式用'!$A$5:$J$37,MATCH(P274,'【参考】数式用'!$B$4:$J$4,0)+1,0),"")</f>
        <v/>
      </c>
      <c r="R274" s="754" t="s">
        <v>107</v>
      </c>
      <c r="S274" s="755">
        <v>6.0</v>
      </c>
      <c r="T274" s="756" t="s">
        <v>108</v>
      </c>
      <c r="U274" s="757">
        <v>4.0</v>
      </c>
      <c r="V274" s="756" t="s">
        <v>392</v>
      </c>
      <c r="W274" s="755">
        <v>6.0</v>
      </c>
      <c r="X274" s="756" t="s">
        <v>108</v>
      </c>
      <c r="Y274" s="757">
        <v>5.0</v>
      </c>
      <c r="Z274" s="756" t="s">
        <v>109</v>
      </c>
      <c r="AA274" s="758" t="s">
        <v>120</v>
      </c>
      <c r="AB274" s="759">
        <f t="shared" si="2"/>
        <v>2</v>
      </c>
      <c r="AC274" s="756" t="s">
        <v>393</v>
      </c>
      <c r="AD274" s="760">
        <f>IFERROR(ROUNDDOWN(ROUND(L272*Q274,0),0)*AB274,"")</f>
        <v>0</v>
      </c>
      <c r="AE274" s="761">
        <f>IFERROR(ROUNDDOWN(ROUND(L272*(Q274-O274),0),0)*AB274,"")</f>
        <v>0</v>
      </c>
      <c r="AF274" s="762">
        <f>IF(AND(N274="ベア加算なし",P274="ベア加算"),AD274,0)</f>
        <v>0</v>
      </c>
      <c r="AG274" s="763"/>
      <c r="AH274" s="764"/>
      <c r="AI274" s="765"/>
      <c r="AJ274" s="766"/>
      <c r="AK274" s="767"/>
      <c r="AL274" s="768"/>
      <c r="AM274" s="769" t="str">
        <f>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N274" s="3"/>
      <c r="AO274" s="770" t="str">
        <f>IF(K272&lt;&gt;"","P列・R列に色付け","")</f>
        <v/>
      </c>
      <c r="AP274" s="771"/>
      <c r="AQ274" s="771"/>
      <c r="AR274" s="10"/>
      <c r="AS274" s="10"/>
      <c r="AT274" s="10"/>
      <c r="AU274" s="10"/>
      <c r="AV274" s="10"/>
      <c r="AW274" s="772"/>
      <c r="AX274" s="689" t="str">
        <f>G272</f>
        <v/>
      </c>
    </row>
    <row r="275" ht="31.5" customHeight="1">
      <c r="A275" s="773">
        <v>88.0</v>
      </c>
      <c r="B275" s="803" t="str">
        <f>IF('基本情報入力シート'!C141="","",'基本情報入力シート'!C141)</f>
        <v/>
      </c>
      <c r="C275" s="803"/>
      <c r="D275" s="803"/>
      <c r="E275" s="803"/>
      <c r="F275" s="803"/>
      <c r="G275" s="804" t="str">
        <f>IF('基本情報入力シート'!M141="","",'基本情報入力シート'!M141)</f>
        <v/>
      </c>
      <c r="H275" s="804" t="str">
        <f>IF('基本情報入力シート'!R141="","",'基本情報入力シート'!R141)</f>
        <v/>
      </c>
      <c r="I275" s="804" t="str">
        <f>IF('基本情報入力シート'!W141="","",'基本情報入力シート'!W141)</f>
        <v/>
      </c>
      <c r="J275" s="804" t="str">
        <f>IF('基本情報入力シート'!X141="","",'基本情報入力シート'!X141)</f>
        <v/>
      </c>
      <c r="K275" s="804" t="str">
        <f>IF('基本情報入力シート'!Y141="","",'基本情報入力シート'!Y141)</f>
        <v/>
      </c>
      <c r="L275" s="805" t="str">
        <f>IF('基本情報入力シート'!AB141="","",'基本情報入力シート'!AB141)</f>
        <v/>
      </c>
      <c r="M275" s="700" t="s">
        <v>390</v>
      </c>
      <c r="N275" s="701"/>
      <c r="O275" s="702" t="str">
        <f>IFERROR(VLOOKUP(K275,'【参考】数式用'!$A$5:$J$37,MATCH(N275,'【参考】数式用'!$B$4:$J$4,0)+1,0),"")</f>
        <v/>
      </c>
      <c r="P275" s="701"/>
      <c r="Q275" s="702" t="str">
        <f>IFERROR(VLOOKUP(K275,'【参考】数式用'!$A$5:$J$37,MATCH(P275,'【参考】数式用'!$B$4:$J$4,0)+1,0),"")</f>
        <v/>
      </c>
      <c r="R275" s="703" t="s">
        <v>107</v>
      </c>
      <c r="S275" s="704">
        <v>6.0</v>
      </c>
      <c r="T275" s="190" t="s">
        <v>108</v>
      </c>
      <c r="U275" s="705">
        <v>4.0</v>
      </c>
      <c r="V275" s="190" t="s">
        <v>392</v>
      </c>
      <c r="W275" s="704">
        <v>6.0</v>
      </c>
      <c r="X275" s="190" t="s">
        <v>108</v>
      </c>
      <c r="Y275" s="705">
        <v>5.0</v>
      </c>
      <c r="Z275" s="190" t="s">
        <v>109</v>
      </c>
      <c r="AA275" s="706" t="s">
        <v>120</v>
      </c>
      <c r="AB275" s="707">
        <f t="shared" si="2"/>
        <v>2</v>
      </c>
      <c r="AC275" s="190" t="s">
        <v>393</v>
      </c>
      <c r="AD275" s="708">
        <f>IFERROR(ROUNDDOWN(ROUND(L275*Q275,0),0)*AB275,"")</f>
        <v>0</v>
      </c>
      <c r="AE275" s="709">
        <f>IFERROR(ROUNDDOWN(ROUND(L275*(Q275-O275),0),0)*AB275,"")</f>
        <v>0</v>
      </c>
      <c r="AF275" s="710"/>
      <c r="AG275" s="782"/>
      <c r="AH275" s="712"/>
      <c r="AI275" s="794"/>
      <c r="AJ275" s="714"/>
      <c r="AK275" s="280"/>
      <c r="AL275" s="715"/>
      <c r="AM275" s="716" t="str">
        <f>IF(AO275="","",IF(Q275&lt;O275,"！加算の要件上は問題ありませんが、令和６年３月と比較して４・５月に加算率が下がる計画になっています。",""))</f>
        <v/>
      </c>
      <c r="AN275" s="3"/>
      <c r="AO275" s="717" t="str">
        <f>IF(K275&lt;&gt;"","P列・R列に色付け","")</f>
        <v/>
      </c>
      <c r="AP275" s="718" t="str">
        <f>IFERROR(VLOOKUP(K275,'【参考】数式用'!$AH$2:$AI$34,2,FALSE),"")</f>
        <v/>
      </c>
      <c r="AQ275" s="720" t="str">
        <f>P275&amp;P276&amp;P277</f>
        <v/>
      </c>
      <c r="AR275" s="718" t="str">
        <f>IF(AF277&lt;&gt;0,IF(AG277="○","入力済","未入力"),"")</f>
        <v/>
      </c>
      <c r="AS275" s="719" t="str">
        <f>IF(OR(P275="処遇加算Ⅰ",P275="処遇加算Ⅱ"),IF(OR(AH275="○",AH275="令和６年度中に満たす"),"入力済","未入力"),"")</f>
        <v/>
      </c>
      <c r="AT275" s="720" t="str">
        <f>IF(P275="処遇加算Ⅲ",IF(AI275="○","入力済","未入力"),"")</f>
        <v/>
      </c>
      <c r="AU275" s="718" t="str">
        <f>IF(P275="処遇加算Ⅰ",IF(OR(AJ275="○",AJ275="令和６年度中に満たす"),"入力済","未入力"),"")</f>
        <v/>
      </c>
      <c r="AV275" s="718" t="str">
        <f>IF(OR(P276="特定加算Ⅰ",P276="特定加算Ⅱ"),1,"")</f>
        <v/>
      </c>
      <c r="AW275" s="689" t="str">
        <f>IF(P276="特定加算Ⅰ",IF(AL276="","未入力","入力済"),"")</f>
        <v/>
      </c>
      <c r="AX275" s="689" t="str">
        <f>G275</f>
        <v/>
      </c>
    </row>
    <row r="276" ht="31.5" customHeight="1">
      <c r="A276" s="787"/>
      <c r="B276" s="795"/>
      <c r="C276" s="795"/>
      <c r="D276" s="795"/>
      <c r="E276" s="795"/>
      <c r="F276" s="795"/>
      <c r="G276" s="796"/>
      <c r="H276" s="796"/>
      <c r="I276" s="796"/>
      <c r="J276" s="796"/>
      <c r="K276" s="796"/>
      <c r="L276" s="797"/>
      <c r="M276" s="727" t="s">
        <v>395</v>
      </c>
      <c r="N276" s="728"/>
      <c r="O276" s="729" t="str">
        <f>IFERROR(VLOOKUP(K275,'【参考】数式用'!$A$5:$J$37,MATCH(N276,'【参考】数式用'!$B$4:$J$4,0)+1,0),"")</f>
        <v/>
      </c>
      <c r="P276" s="728"/>
      <c r="Q276" s="729" t="str">
        <f>IFERROR(VLOOKUP(K275,'【参考】数式用'!$A$5:$J$37,MATCH(P276,'【参考】数式用'!$B$4:$J$4,0)+1,0),"")</f>
        <v/>
      </c>
      <c r="R276" s="118" t="s">
        <v>107</v>
      </c>
      <c r="S276" s="730">
        <v>6.0</v>
      </c>
      <c r="T276" s="119" t="s">
        <v>108</v>
      </c>
      <c r="U276" s="731">
        <v>4.0</v>
      </c>
      <c r="V276" s="119" t="s">
        <v>392</v>
      </c>
      <c r="W276" s="730">
        <v>6.0</v>
      </c>
      <c r="X276" s="119" t="s">
        <v>108</v>
      </c>
      <c r="Y276" s="731">
        <v>5.0</v>
      </c>
      <c r="Z276" s="119" t="s">
        <v>109</v>
      </c>
      <c r="AA276" s="732" t="s">
        <v>120</v>
      </c>
      <c r="AB276" s="733">
        <f t="shared" si="2"/>
        <v>2</v>
      </c>
      <c r="AC276" s="119" t="s">
        <v>393</v>
      </c>
      <c r="AD276" s="734">
        <f>IFERROR(ROUNDDOWN(ROUND(L275*Q276,0),0)*AB276,"")</f>
        <v>0</v>
      </c>
      <c r="AE276" s="735">
        <f>IFERROR(ROUNDDOWN(ROUND(L275*(Q276-O276),0),0)*AB276,"")</f>
        <v>0</v>
      </c>
      <c r="AF276" s="736"/>
      <c r="AG276" s="737"/>
      <c r="AH276" s="738"/>
      <c r="AI276" s="739"/>
      <c r="AJ276" s="740"/>
      <c r="AK276" s="741"/>
      <c r="AL276" s="742"/>
      <c r="AM276" s="743" t="str">
        <f>IF(AO275="","",IF(OR(Y275=4,Y276=4,Y277=4),"！加算の要件上は問題ありませんが、算定期間の終わりが令和６年５月になっていません。区分変更の場合は、「基本情報入力シート」で同じ事業所を２行に分けて記入してください。",""))</f>
        <v/>
      </c>
      <c r="AN276" s="744"/>
      <c r="AO276" s="717" t="str">
        <f>IF(K275&lt;&gt;"","P列・R列に色付け","")</f>
        <v/>
      </c>
      <c r="AP276" s="10"/>
      <c r="AQ276" s="10"/>
      <c r="AR276" s="10"/>
      <c r="AS276" s="10"/>
      <c r="AT276" s="10"/>
      <c r="AU276" s="10"/>
      <c r="AV276" s="10"/>
      <c r="AW276" s="10"/>
      <c r="AX276" s="689" t="str">
        <f>G275</f>
        <v/>
      </c>
    </row>
    <row r="277" ht="31.5" customHeight="1">
      <c r="A277" s="788"/>
      <c r="B277" s="806"/>
      <c r="C277" s="806"/>
      <c r="D277" s="806"/>
      <c r="E277" s="806"/>
      <c r="F277" s="806"/>
      <c r="G277" s="807"/>
      <c r="H277" s="807"/>
      <c r="I277" s="807"/>
      <c r="J277" s="807"/>
      <c r="K277" s="807"/>
      <c r="L277" s="808"/>
      <c r="M277" s="751" t="s">
        <v>397</v>
      </c>
      <c r="N277" s="810"/>
      <c r="O277" s="753" t="str">
        <f>IFERROR(VLOOKUP(K275,'【参考】数式用'!$A$5:$J$37,MATCH(N277,'【参考】数式用'!$B$4:$J$4,0)+1,0),"")</f>
        <v/>
      </c>
      <c r="P277" s="752"/>
      <c r="Q277" s="753" t="str">
        <f>IFERROR(VLOOKUP(K275,'【参考】数式用'!$A$5:$J$37,MATCH(P277,'【参考】数式用'!$B$4:$J$4,0)+1,0),"")</f>
        <v/>
      </c>
      <c r="R277" s="754" t="s">
        <v>107</v>
      </c>
      <c r="S277" s="755">
        <v>6.0</v>
      </c>
      <c r="T277" s="756" t="s">
        <v>108</v>
      </c>
      <c r="U277" s="757">
        <v>4.0</v>
      </c>
      <c r="V277" s="756" t="s">
        <v>392</v>
      </c>
      <c r="W277" s="755">
        <v>6.0</v>
      </c>
      <c r="X277" s="756" t="s">
        <v>108</v>
      </c>
      <c r="Y277" s="757">
        <v>5.0</v>
      </c>
      <c r="Z277" s="756" t="s">
        <v>109</v>
      </c>
      <c r="AA277" s="758" t="s">
        <v>120</v>
      </c>
      <c r="AB277" s="759">
        <f t="shared" si="2"/>
        <v>2</v>
      </c>
      <c r="AC277" s="756" t="s">
        <v>393</v>
      </c>
      <c r="AD277" s="760">
        <f>IFERROR(ROUNDDOWN(ROUND(L275*Q277,0),0)*AB277,"")</f>
        <v>0</v>
      </c>
      <c r="AE277" s="761">
        <f>IFERROR(ROUNDDOWN(ROUND(L275*(Q277-O277),0),0)*AB277,"")</f>
        <v>0</v>
      </c>
      <c r="AF277" s="762">
        <f>IF(AND(N277="ベア加算なし",P277="ベア加算"),AD277,0)</f>
        <v>0</v>
      </c>
      <c r="AG277" s="763"/>
      <c r="AH277" s="764"/>
      <c r="AI277" s="765"/>
      <c r="AJ277" s="766"/>
      <c r="AK277" s="767"/>
      <c r="AL277" s="768"/>
      <c r="AM277" s="769" t="str">
        <f>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N277" s="3"/>
      <c r="AO277" s="770" t="str">
        <f>IF(K275&lt;&gt;"","P列・R列に色付け","")</f>
        <v/>
      </c>
      <c r="AP277" s="771"/>
      <c r="AQ277" s="771"/>
      <c r="AR277" s="10"/>
      <c r="AS277" s="10"/>
      <c r="AT277" s="10"/>
      <c r="AU277" s="10"/>
      <c r="AV277" s="10"/>
      <c r="AW277" s="772"/>
      <c r="AX277" s="689" t="str">
        <f>G275</f>
        <v/>
      </c>
    </row>
    <row r="278" ht="31.5" customHeight="1">
      <c r="A278" s="773">
        <v>89.0</v>
      </c>
      <c r="B278" s="803" t="str">
        <f>IF('基本情報入力シート'!C142="","",'基本情報入力シート'!C142)</f>
        <v/>
      </c>
      <c r="C278" s="803"/>
      <c r="D278" s="803"/>
      <c r="E278" s="803"/>
      <c r="F278" s="803"/>
      <c r="G278" s="804" t="str">
        <f>IF('基本情報入力シート'!M142="","",'基本情報入力シート'!M142)</f>
        <v/>
      </c>
      <c r="H278" s="804" t="str">
        <f>IF('基本情報入力シート'!R142="","",'基本情報入力シート'!R142)</f>
        <v/>
      </c>
      <c r="I278" s="804" t="str">
        <f>IF('基本情報入力シート'!W142="","",'基本情報入力シート'!W142)</f>
        <v/>
      </c>
      <c r="J278" s="804" t="str">
        <f>IF('基本情報入力シート'!X142="","",'基本情報入力シート'!X142)</f>
        <v/>
      </c>
      <c r="K278" s="804" t="str">
        <f>IF('基本情報入力シート'!Y142="","",'基本情報入力シート'!Y142)</f>
        <v/>
      </c>
      <c r="L278" s="805" t="str">
        <f>IF('基本情報入力シート'!AB142="","",'基本情報入力シート'!AB142)</f>
        <v/>
      </c>
      <c r="M278" s="700" t="s">
        <v>390</v>
      </c>
      <c r="N278" s="701"/>
      <c r="O278" s="702" t="str">
        <f>IFERROR(VLOOKUP(K278,'【参考】数式用'!$A$5:$J$37,MATCH(N278,'【参考】数式用'!$B$4:$J$4,0)+1,0),"")</f>
        <v/>
      </c>
      <c r="P278" s="701"/>
      <c r="Q278" s="702" t="str">
        <f>IFERROR(VLOOKUP(K278,'【参考】数式用'!$A$5:$J$37,MATCH(P278,'【参考】数式用'!$B$4:$J$4,0)+1,0),"")</f>
        <v/>
      </c>
      <c r="R278" s="703" t="s">
        <v>107</v>
      </c>
      <c r="S278" s="704">
        <v>6.0</v>
      </c>
      <c r="T278" s="190" t="s">
        <v>108</v>
      </c>
      <c r="U278" s="705">
        <v>4.0</v>
      </c>
      <c r="V278" s="190" t="s">
        <v>392</v>
      </c>
      <c r="W278" s="704">
        <v>6.0</v>
      </c>
      <c r="X278" s="190" t="s">
        <v>108</v>
      </c>
      <c r="Y278" s="705">
        <v>5.0</v>
      </c>
      <c r="Z278" s="190" t="s">
        <v>109</v>
      </c>
      <c r="AA278" s="706" t="s">
        <v>120</v>
      </c>
      <c r="AB278" s="707">
        <f t="shared" si="2"/>
        <v>2</v>
      </c>
      <c r="AC278" s="190" t="s">
        <v>393</v>
      </c>
      <c r="AD278" s="708">
        <f>IFERROR(ROUNDDOWN(ROUND(L278*Q278,0),0)*AB278,"")</f>
        <v>0</v>
      </c>
      <c r="AE278" s="709">
        <f>IFERROR(ROUNDDOWN(ROUND(L278*(Q278-O278),0),0)*AB278,"")</f>
        <v>0</v>
      </c>
      <c r="AF278" s="710"/>
      <c r="AG278" s="782"/>
      <c r="AH278" s="712"/>
      <c r="AI278" s="794"/>
      <c r="AJ278" s="714"/>
      <c r="AK278" s="280"/>
      <c r="AL278" s="715"/>
      <c r="AM278" s="716" t="str">
        <f>IF(AO278="","",IF(Q278&lt;O278,"！加算の要件上は問題ありませんが、令和６年３月と比較して４・５月に加算率が下がる計画になっています。",""))</f>
        <v/>
      </c>
      <c r="AN278" s="3"/>
      <c r="AO278" s="717" t="str">
        <f>IF(K278&lt;&gt;"","P列・R列に色付け","")</f>
        <v/>
      </c>
      <c r="AP278" s="718" t="str">
        <f>IFERROR(VLOOKUP(K278,'【参考】数式用'!$AH$2:$AI$34,2,FALSE),"")</f>
        <v/>
      </c>
      <c r="AQ278" s="720" t="str">
        <f>P278&amp;P279&amp;P280</f>
        <v/>
      </c>
      <c r="AR278" s="718" t="str">
        <f>IF(AF280&lt;&gt;0,IF(AG280="○","入力済","未入力"),"")</f>
        <v/>
      </c>
      <c r="AS278" s="719" t="str">
        <f>IF(OR(P278="処遇加算Ⅰ",P278="処遇加算Ⅱ"),IF(OR(AH278="○",AH278="令和６年度中に満たす"),"入力済","未入力"),"")</f>
        <v/>
      </c>
      <c r="AT278" s="720" t="str">
        <f>IF(P278="処遇加算Ⅲ",IF(AI278="○","入力済","未入力"),"")</f>
        <v/>
      </c>
      <c r="AU278" s="718" t="str">
        <f>IF(P278="処遇加算Ⅰ",IF(OR(AJ278="○",AJ278="令和６年度中に満たす"),"入力済","未入力"),"")</f>
        <v/>
      </c>
      <c r="AV278" s="718" t="str">
        <f>IF(OR(P279="特定加算Ⅰ",P279="特定加算Ⅱ"),1,"")</f>
        <v/>
      </c>
      <c r="AW278" s="689" t="str">
        <f>IF(P279="特定加算Ⅰ",IF(AL279="","未入力","入力済"),"")</f>
        <v/>
      </c>
      <c r="AX278" s="689" t="str">
        <f>G278</f>
        <v/>
      </c>
    </row>
    <row r="279" ht="31.5" customHeight="1">
      <c r="A279" s="787"/>
      <c r="B279" s="795"/>
      <c r="C279" s="795"/>
      <c r="D279" s="795"/>
      <c r="E279" s="795"/>
      <c r="F279" s="795"/>
      <c r="G279" s="796"/>
      <c r="H279" s="796"/>
      <c r="I279" s="796"/>
      <c r="J279" s="796"/>
      <c r="K279" s="796"/>
      <c r="L279" s="797"/>
      <c r="M279" s="727" t="s">
        <v>395</v>
      </c>
      <c r="N279" s="728"/>
      <c r="O279" s="729" t="str">
        <f>IFERROR(VLOOKUP(K278,'【参考】数式用'!$A$5:$J$37,MATCH(N279,'【参考】数式用'!$B$4:$J$4,0)+1,0),"")</f>
        <v/>
      </c>
      <c r="P279" s="728"/>
      <c r="Q279" s="729" t="str">
        <f>IFERROR(VLOOKUP(K278,'【参考】数式用'!$A$5:$J$37,MATCH(P279,'【参考】数式用'!$B$4:$J$4,0)+1,0),"")</f>
        <v/>
      </c>
      <c r="R279" s="118" t="s">
        <v>107</v>
      </c>
      <c r="S279" s="730">
        <v>6.0</v>
      </c>
      <c r="T279" s="119" t="s">
        <v>108</v>
      </c>
      <c r="U279" s="731">
        <v>4.0</v>
      </c>
      <c r="V279" s="119" t="s">
        <v>392</v>
      </c>
      <c r="W279" s="730">
        <v>6.0</v>
      </c>
      <c r="X279" s="119" t="s">
        <v>108</v>
      </c>
      <c r="Y279" s="731">
        <v>5.0</v>
      </c>
      <c r="Z279" s="119" t="s">
        <v>109</v>
      </c>
      <c r="AA279" s="732" t="s">
        <v>120</v>
      </c>
      <c r="AB279" s="733">
        <f t="shared" si="2"/>
        <v>2</v>
      </c>
      <c r="AC279" s="119" t="s">
        <v>393</v>
      </c>
      <c r="AD279" s="734">
        <f>IFERROR(ROUNDDOWN(ROUND(L278*Q279,0),0)*AB279,"")</f>
        <v>0</v>
      </c>
      <c r="AE279" s="735">
        <f>IFERROR(ROUNDDOWN(ROUND(L278*(Q279-O279),0),0)*AB279,"")</f>
        <v>0</v>
      </c>
      <c r="AF279" s="736"/>
      <c r="AG279" s="737"/>
      <c r="AH279" s="738"/>
      <c r="AI279" s="739"/>
      <c r="AJ279" s="740"/>
      <c r="AK279" s="741"/>
      <c r="AL279" s="742"/>
      <c r="AM279" s="743" t="str">
        <f>IF(AO278="","",IF(OR(Y278=4,Y279=4,Y280=4),"！加算の要件上は問題ありませんが、算定期間の終わりが令和６年５月になっていません。区分変更の場合は、「基本情報入力シート」で同じ事業所を２行に分けて記入してください。",""))</f>
        <v/>
      </c>
      <c r="AN279" s="744"/>
      <c r="AO279" s="717" t="str">
        <f>IF(K278&lt;&gt;"","P列・R列に色付け","")</f>
        <v/>
      </c>
      <c r="AP279" s="10"/>
      <c r="AQ279" s="10"/>
      <c r="AR279" s="10"/>
      <c r="AS279" s="10"/>
      <c r="AT279" s="10"/>
      <c r="AU279" s="10"/>
      <c r="AV279" s="10"/>
      <c r="AW279" s="10"/>
      <c r="AX279" s="689" t="str">
        <f>G278</f>
        <v/>
      </c>
    </row>
    <row r="280" ht="31.5" customHeight="1">
      <c r="A280" s="788"/>
      <c r="B280" s="806"/>
      <c r="C280" s="806"/>
      <c r="D280" s="806"/>
      <c r="E280" s="806"/>
      <c r="F280" s="806"/>
      <c r="G280" s="807"/>
      <c r="H280" s="807"/>
      <c r="I280" s="807"/>
      <c r="J280" s="807"/>
      <c r="K280" s="807"/>
      <c r="L280" s="808"/>
      <c r="M280" s="751" t="s">
        <v>397</v>
      </c>
      <c r="N280" s="810"/>
      <c r="O280" s="753" t="str">
        <f>IFERROR(VLOOKUP(K278,'【参考】数式用'!$A$5:$J$37,MATCH(N280,'【参考】数式用'!$B$4:$J$4,0)+1,0),"")</f>
        <v/>
      </c>
      <c r="P280" s="752"/>
      <c r="Q280" s="753" t="str">
        <f>IFERROR(VLOOKUP(K278,'【参考】数式用'!$A$5:$J$37,MATCH(P280,'【参考】数式用'!$B$4:$J$4,0)+1,0),"")</f>
        <v/>
      </c>
      <c r="R280" s="754" t="s">
        <v>107</v>
      </c>
      <c r="S280" s="755">
        <v>6.0</v>
      </c>
      <c r="T280" s="756" t="s">
        <v>108</v>
      </c>
      <c r="U280" s="757">
        <v>4.0</v>
      </c>
      <c r="V280" s="756" t="s">
        <v>392</v>
      </c>
      <c r="W280" s="755">
        <v>6.0</v>
      </c>
      <c r="X280" s="756" t="s">
        <v>108</v>
      </c>
      <c r="Y280" s="757">
        <v>5.0</v>
      </c>
      <c r="Z280" s="756" t="s">
        <v>109</v>
      </c>
      <c r="AA280" s="758" t="s">
        <v>120</v>
      </c>
      <c r="AB280" s="759">
        <f t="shared" si="2"/>
        <v>2</v>
      </c>
      <c r="AC280" s="756" t="s">
        <v>393</v>
      </c>
      <c r="AD280" s="760">
        <f>IFERROR(ROUNDDOWN(ROUND(L278*Q280,0),0)*AB280,"")</f>
        <v>0</v>
      </c>
      <c r="AE280" s="761">
        <f>IFERROR(ROUNDDOWN(ROUND(L278*(Q280-O280),0),0)*AB280,"")</f>
        <v>0</v>
      </c>
      <c r="AF280" s="762">
        <f>IF(AND(N280="ベア加算なし",P280="ベア加算"),AD280,0)</f>
        <v>0</v>
      </c>
      <c r="AG280" s="763"/>
      <c r="AH280" s="764"/>
      <c r="AI280" s="765"/>
      <c r="AJ280" s="766"/>
      <c r="AK280" s="767"/>
      <c r="AL280" s="768"/>
      <c r="AM280" s="769" t="str">
        <f>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N280" s="3"/>
      <c r="AO280" s="770" t="str">
        <f>IF(K278&lt;&gt;"","P列・R列に色付け","")</f>
        <v/>
      </c>
      <c r="AP280" s="771"/>
      <c r="AQ280" s="771"/>
      <c r="AR280" s="10"/>
      <c r="AS280" s="10"/>
      <c r="AT280" s="10"/>
      <c r="AU280" s="10"/>
      <c r="AV280" s="10"/>
      <c r="AW280" s="772"/>
      <c r="AX280" s="689" t="str">
        <f>G278</f>
        <v/>
      </c>
    </row>
    <row r="281" ht="31.5" customHeight="1">
      <c r="A281" s="773">
        <v>90.0</v>
      </c>
      <c r="B281" s="803" t="str">
        <f>IF('基本情報入力シート'!C143="","",'基本情報入力シート'!C143)</f>
        <v/>
      </c>
      <c r="C281" s="803"/>
      <c r="D281" s="803"/>
      <c r="E281" s="803"/>
      <c r="F281" s="803"/>
      <c r="G281" s="804" t="str">
        <f>IF('基本情報入力シート'!M143="","",'基本情報入力シート'!M143)</f>
        <v/>
      </c>
      <c r="H281" s="804" t="str">
        <f>IF('基本情報入力シート'!R143="","",'基本情報入力シート'!R143)</f>
        <v/>
      </c>
      <c r="I281" s="804" t="str">
        <f>IF('基本情報入力シート'!W143="","",'基本情報入力シート'!W143)</f>
        <v/>
      </c>
      <c r="J281" s="804" t="str">
        <f>IF('基本情報入力シート'!X143="","",'基本情報入力シート'!X143)</f>
        <v/>
      </c>
      <c r="K281" s="804" t="str">
        <f>IF('基本情報入力シート'!Y143="","",'基本情報入力シート'!Y143)</f>
        <v/>
      </c>
      <c r="L281" s="805" t="str">
        <f>IF('基本情報入力シート'!AB143="","",'基本情報入力シート'!AB143)</f>
        <v/>
      </c>
      <c r="M281" s="700" t="s">
        <v>390</v>
      </c>
      <c r="N281" s="701"/>
      <c r="O281" s="702" t="str">
        <f>IFERROR(VLOOKUP(K281,'【参考】数式用'!$A$5:$J$37,MATCH(N281,'【参考】数式用'!$B$4:$J$4,0)+1,0),"")</f>
        <v/>
      </c>
      <c r="P281" s="701"/>
      <c r="Q281" s="702" t="str">
        <f>IFERROR(VLOOKUP(K281,'【参考】数式用'!$A$5:$J$37,MATCH(P281,'【参考】数式用'!$B$4:$J$4,0)+1,0),"")</f>
        <v/>
      </c>
      <c r="R281" s="703" t="s">
        <v>107</v>
      </c>
      <c r="S281" s="704">
        <v>6.0</v>
      </c>
      <c r="T281" s="190" t="s">
        <v>108</v>
      </c>
      <c r="U281" s="705">
        <v>4.0</v>
      </c>
      <c r="V281" s="190" t="s">
        <v>392</v>
      </c>
      <c r="W281" s="704">
        <v>6.0</v>
      </c>
      <c r="X281" s="190" t="s">
        <v>108</v>
      </c>
      <c r="Y281" s="705">
        <v>5.0</v>
      </c>
      <c r="Z281" s="190" t="s">
        <v>109</v>
      </c>
      <c r="AA281" s="706" t="s">
        <v>120</v>
      </c>
      <c r="AB281" s="707">
        <f t="shared" si="2"/>
        <v>2</v>
      </c>
      <c r="AC281" s="190" t="s">
        <v>393</v>
      </c>
      <c r="AD281" s="708">
        <f>IFERROR(ROUNDDOWN(ROUND(L281*Q281,0),0)*AB281,"")</f>
        <v>0</v>
      </c>
      <c r="AE281" s="709">
        <f>IFERROR(ROUNDDOWN(ROUND(L281*(Q281-O281),0),0)*AB281,"")</f>
        <v>0</v>
      </c>
      <c r="AF281" s="710"/>
      <c r="AG281" s="782"/>
      <c r="AH281" s="712"/>
      <c r="AI281" s="794"/>
      <c r="AJ281" s="714"/>
      <c r="AK281" s="280"/>
      <c r="AL281" s="715"/>
      <c r="AM281" s="716" t="str">
        <f>IF(AO281="","",IF(Q281&lt;O281,"！加算の要件上は問題ありませんが、令和６年３月と比較して４・５月に加算率が下がる計画になっています。",""))</f>
        <v/>
      </c>
      <c r="AN281" s="3"/>
      <c r="AO281" s="717" t="str">
        <f>IF(K281&lt;&gt;"","P列・R列に色付け","")</f>
        <v/>
      </c>
      <c r="AP281" s="718" t="str">
        <f>IFERROR(VLOOKUP(K281,'【参考】数式用'!$AH$2:$AI$34,2,FALSE),"")</f>
        <v/>
      </c>
      <c r="AQ281" s="720" t="str">
        <f>P281&amp;P282&amp;P283</f>
        <v/>
      </c>
      <c r="AR281" s="718" t="str">
        <f>IF(AF283&lt;&gt;0,IF(AG283="○","入力済","未入力"),"")</f>
        <v/>
      </c>
      <c r="AS281" s="719" t="str">
        <f>IF(OR(P281="処遇加算Ⅰ",P281="処遇加算Ⅱ"),IF(OR(AH281="○",AH281="令和６年度中に満たす"),"入力済","未入力"),"")</f>
        <v/>
      </c>
      <c r="AT281" s="720" t="str">
        <f>IF(P281="処遇加算Ⅲ",IF(AI281="○","入力済","未入力"),"")</f>
        <v/>
      </c>
      <c r="AU281" s="718" t="str">
        <f>IF(P281="処遇加算Ⅰ",IF(OR(AJ281="○",AJ281="令和６年度中に満たす"),"入力済","未入力"),"")</f>
        <v/>
      </c>
      <c r="AV281" s="718" t="str">
        <f>IF(OR(P282="特定加算Ⅰ",P282="特定加算Ⅱ"),1,"")</f>
        <v/>
      </c>
      <c r="AW281" s="689" t="str">
        <f>IF(P282="特定加算Ⅰ",IF(AL282="","未入力","入力済"),"")</f>
        <v/>
      </c>
      <c r="AX281" s="689" t="str">
        <f>G281</f>
        <v/>
      </c>
    </row>
    <row r="282" ht="31.5" customHeight="1">
      <c r="A282" s="787"/>
      <c r="B282" s="795"/>
      <c r="C282" s="795"/>
      <c r="D282" s="795"/>
      <c r="E282" s="795"/>
      <c r="F282" s="795"/>
      <c r="G282" s="796"/>
      <c r="H282" s="796"/>
      <c r="I282" s="796"/>
      <c r="J282" s="796"/>
      <c r="K282" s="796"/>
      <c r="L282" s="797"/>
      <c r="M282" s="727" t="s">
        <v>395</v>
      </c>
      <c r="N282" s="728"/>
      <c r="O282" s="729" t="str">
        <f>IFERROR(VLOOKUP(K281,'【参考】数式用'!$A$5:$J$37,MATCH(N282,'【参考】数式用'!$B$4:$J$4,0)+1,0),"")</f>
        <v/>
      </c>
      <c r="P282" s="728"/>
      <c r="Q282" s="729" t="str">
        <f>IFERROR(VLOOKUP(K281,'【参考】数式用'!$A$5:$J$37,MATCH(P282,'【参考】数式用'!$B$4:$J$4,0)+1,0),"")</f>
        <v/>
      </c>
      <c r="R282" s="118" t="s">
        <v>107</v>
      </c>
      <c r="S282" s="730">
        <v>6.0</v>
      </c>
      <c r="T282" s="119" t="s">
        <v>108</v>
      </c>
      <c r="U282" s="731">
        <v>4.0</v>
      </c>
      <c r="V282" s="119" t="s">
        <v>392</v>
      </c>
      <c r="W282" s="730">
        <v>6.0</v>
      </c>
      <c r="X282" s="119" t="s">
        <v>108</v>
      </c>
      <c r="Y282" s="731">
        <v>5.0</v>
      </c>
      <c r="Z282" s="119" t="s">
        <v>109</v>
      </c>
      <c r="AA282" s="732" t="s">
        <v>120</v>
      </c>
      <c r="AB282" s="733">
        <f t="shared" si="2"/>
        <v>2</v>
      </c>
      <c r="AC282" s="119" t="s">
        <v>393</v>
      </c>
      <c r="AD282" s="734">
        <f>IFERROR(ROUNDDOWN(ROUND(L281*Q282,0),0)*AB282,"")</f>
        <v>0</v>
      </c>
      <c r="AE282" s="735">
        <f>IFERROR(ROUNDDOWN(ROUND(L281*(Q282-O282),0),0)*AB282,"")</f>
        <v>0</v>
      </c>
      <c r="AF282" s="736"/>
      <c r="AG282" s="737"/>
      <c r="AH282" s="738"/>
      <c r="AI282" s="739"/>
      <c r="AJ282" s="740"/>
      <c r="AK282" s="741"/>
      <c r="AL282" s="742"/>
      <c r="AM282" s="743" t="str">
        <f>IF(AO281="","",IF(OR(Y281=4,Y282=4,Y283=4),"！加算の要件上は問題ありませんが、算定期間の終わりが令和６年５月になっていません。区分変更の場合は、「基本情報入力シート」で同じ事業所を２行に分けて記入してください。",""))</f>
        <v/>
      </c>
      <c r="AN282" s="744"/>
      <c r="AO282" s="717" t="str">
        <f>IF(K281&lt;&gt;"","P列・R列に色付け","")</f>
        <v/>
      </c>
      <c r="AP282" s="10"/>
      <c r="AQ282" s="10"/>
      <c r="AR282" s="10"/>
      <c r="AS282" s="10"/>
      <c r="AT282" s="10"/>
      <c r="AU282" s="10"/>
      <c r="AV282" s="10"/>
      <c r="AW282" s="10"/>
      <c r="AX282" s="689" t="str">
        <f>G281</f>
        <v/>
      </c>
    </row>
    <row r="283" ht="31.5" customHeight="1">
      <c r="A283" s="788"/>
      <c r="B283" s="806"/>
      <c r="C283" s="806"/>
      <c r="D283" s="806"/>
      <c r="E283" s="806"/>
      <c r="F283" s="806"/>
      <c r="G283" s="807"/>
      <c r="H283" s="807"/>
      <c r="I283" s="807"/>
      <c r="J283" s="807"/>
      <c r="K283" s="807"/>
      <c r="L283" s="808"/>
      <c r="M283" s="751" t="s">
        <v>397</v>
      </c>
      <c r="N283" s="810"/>
      <c r="O283" s="753" t="str">
        <f>IFERROR(VLOOKUP(K281,'【参考】数式用'!$A$5:$J$37,MATCH(N283,'【参考】数式用'!$B$4:$J$4,0)+1,0),"")</f>
        <v/>
      </c>
      <c r="P283" s="752"/>
      <c r="Q283" s="753" t="str">
        <f>IFERROR(VLOOKUP(K281,'【参考】数式用'!$A$5:$J$37,MATCH(P283,'【参考】数式用'!$B$4:$J$4,0)+1,0),"")</f>
        <v/>
      </c>
      <c r="R283" s="754" t="s">
        <v>107</v>
      </c>
      <c r="S283" s="755">
        <v>6.0</v>
      </c>
      <c r="T283" s="756" t="s">
        <v>108</v>
      </c>
      <c r="U283" s="757">
        <v>4.0</v>
      </c>
      <c r="V283" s="756" t="s">
        <v>392</v>
      </c>
      <c r="W283" s="755">
        <v>6.0</v>
      </c>
      <c r="X283" s="756" t="s">
        <v>108</v>
      </c>
      <c r="Y283" s="757">
        <v>5.0</v>
      </c>
      <c r="Z283" s="756" t="s">
        <v>109</v>
      </c>
      <c r="AA283" s="758" t="s">
        <v>120</v>
      </c>
      <c r="AB283" s="759">
        <f t="shared" si="2"/>
        <v>2</v>
      </c>
      <c r="AC283" s="756" t="s">
        <v>393</v>
      </c>
      <c r="AD283" s="760">
        <f>IFERROR(ROUNDDOWN(ROUND(L281*Q283,0),0)*AB283,"")</f>
        <v>0</v>
      </c>
      <c r="AE283" s="761">
        <f>IFERROR(ROUNDDOWN(ROUND(L281*(Q283-O283),0),0)*AB283,"")</f>
        <v>0</v>
      </c>
      <c r="AF283" s="762">
        <f>IF(AND(N283="ベア加算なし",P283="ベア加算"),AD283,0)</f>
        <v>0</v>
      </c>
      <c r="AG283" s="763"/>
      <c r="AH283" s="764"/>
      <c r="AI283" s="765"/>
      <c r="AJ283" s="766"/>
      <c r="AK283" s="767"/>
      <c r="AL283" s="768"/>
      <c r="AM283" s="769" t="str">
        <f>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N283" s="3"/>
      <c r="AO283" s="770" t="str">
        <f>IF(K281&lt;&gt;"","P列・R列に色付け","")</f>
        <v/>
      </c>
      <c r="AP283" s="771"/>
      <c r="AQ283" s="771"/>
      <c r="AR283" s="10"/>
      <c r="AS283" s="10"/>
      <c r="AT283" s="10"/>
      <c r="AU283" s="10"/>
      <c r="AV283" s="10"/>
      <c r="AW283" s="772"/>
      <c r="AX283" s="689" t="str">
        <f>G281</f>
        <v/>
      </c>
    </row>
    <row r="284" ht="31.5" customHeight="1">
      <c r="A284" s="773">
        <v>91.0</v>
      </c>
      <c r="B284" s="803" t="str">
        <f>IF('基本情報入力シート'!C144="","",'基本情報入力シート'!C144)</f>
        <v/>
      </c>
      <c r="C284" s="803"/>
      <c r="D284" s="803"/>
      <c r="E284" s="803"/>
      <c r="F284" s="803"/>
      <c r="G284" s="804" t="str">
        <f>IF('基本情報入力シート'!M144="","",'基本情報入力シート'!M144)</f>
        <v/>
      </c>
      <c r="H284" s="804" t="str">
        <f>IF('基本情報入力シート'!R144="","",'基本情報入力シート'!R144)</f>
        <v/>
      </c>
      <c r="I284" s="804" t="str">
        <f>IF('基本情報入力シート'!W144="","",'基本情報入力シート'!W144)</f>
        <v/>
      </c>
      <c r="J284" s="804" t="str">
        <f>IF('基本情報入力シート'!X144="","",'基本情報入力シート'!X144)</f>
        <v/>
      </c>
      <c r="K284" s="804" t="str">
        <f>IF('基本情報入力シート'!Y144="","",'基本情報入力シート'!Y144)</f>
        <v/>
      </c>
      <c r="L284" s="805" t="str">
        <f>IF('基本情報入力シート'!AB144="","",'基本情報入力シート'!AB144)</f>
        <v/>
      </c>
      <c r="M284" s="700" t="s">
        <v>390</v>
      </c>
      <c r="N284" s="701"/>
      <c r="O284" s="702" t="str">
        <f>IFERROR(VLOOKUP(K284,'【参考】数式用'!$A$5:$J$37,MATCH(N284,'【参考】数式用'!$B$4:$J$4,0)+1,0),"")</f>
        <v/>
      </c>
      <c r="P284" s="701"/>
      <c r="Q284" s="702" t="str">
        <f>IFERROR(VLOOKUP(K284,'【参考】数式用'!$A$5:$J$37,MATCH(P284,'【参考】数式用'!$B$4:$J$4,0)+1,0),"")</f>
        <v/>
      </c>
      <c r="R284" s="703" t="s">
        <v>107</v>
      </c>
      <c r="S284" s="704">
        <v>6.0</v>
      </c>
      <c r="T284" s="190" t="s">
        <v>108</v>
      </c>
      <c r="U284" s="705">
        <v>4.0</v>
      </c>
      <c r="V284" s="190" t="s">
        <v>392</v>
      </c>
      <c r="W284" s="704">
        <v>6.0</v>
      </c>
      <c r="X284" s="190" t="s">
        <v>108</v>
      </c>
      <c r="Y284" s="705">
        <v>5.0</v>
      </c>
      <c r="Z284" s="190" t="s">
        <v>109</v>
      </c>
      <c r="AA284" s="706" t="s">
        <v>120</v>
      </c>
      <c r="AB284" s="707">
        <f t="shared" si="2"/>
        <v>2</v>
      </c>
      <c r="AC284" s="190" t="s">
        <v>393</v>
      </c>
      <c r="AD284" s="708">
        <f>IFERROR(ROUNDDOWN(ROUND(L284*Q284,0),0)*AB284,"")</f>
        <v>0</v>
      </c>
      <c r="AE284" s="709">
        <f>IFERROR(ROUNDDOWN(ROUND(L284*(Q284-O284),0),0)*AB284,"")</f>
        <v>0</v>
      </c>
      <c r="AF284" s="710"/>
      <c r="AG284" s="782"/>
      <c r="AH284" s="712"/>
      <c r="AI284" s="794"/>
      <c r="AJ284" s="714"/>
      <c r="AK284" s="280"/>
      <c r="AL284" s="715"/>
      <c r="AM284" s="716" t="str">
        <f>IF(AO284="","",IF(Q284&lt;O284,"！加算の要件上は問題ありませんが、令和６年３月と比較して４・５月に加算率が下がる計画になっています。",""))</f>
        <v/>
      </c>
      <c r="AN284" s="3"/>
      <c r="AO284" s="717" t="str">
        <f>IF(K284&lt;&gt;"","P列・R列に色付け","")</f>
        <v/>
      </c>
      <c r="AP284" s="718" t="str">
        <f>IFERROR(VLOOKUP(K284,'【参考】数式用'!$AH$2:$AI$34,2,FALSE),"")</f>
        <v/>
      </c>
      <c r="AQ284" s="720" t="str">
        <f>P284&amp;P285&amp;P286</f>
        <v/>
      </c>
      <c r="AR284" s="718" t="str">
        <f>IF(AF286&lt;&gt;0,IF(AG286="○","入力済","未入力"),"")</f>
        <v/>
      </c>
      <c r="AS284" s="719" t="str">
        <f>IF(OR(P284="処遇加算Ⅰ",P284="処遇加算Ⅱ"),IF(OR(AH284="○",AH284="令和６年度中に満たす"),"入力済","未入力"),"")</f>
        <v/>
      </c>
      <c r="AT284" s="720" t="str">
        <f>IF(P284="処遇加算Ⅲ",IF(AI284="○","入力済","未入力"),"")</f>
        <v/>
      </c>
      <c r="AU284" s="718" t="str">
        <f>IF(P284="処遇加算Ⅰ",IF(OR(AJ284="○",AJ284="令和６年度中に満たす"),"入力済","未入力"),"")</f>
        <v/>
      </c>
      <c r="AV284" s="718" t="str">
        <f>IF(OR(P285="特定加算Ⅰ",P285="特定加算Ⅱ"),1,"")</f>
        <v/>
      </c>
      <c r="AW284" s="689" t="str">
        <f>IF(P285="特定加算Ⅰ",IF(AL285="","未入力","入力済"),"")</f>
        <v/>
      </c>
      <c r="AX284" s="689" t="str">
        <f>G284</f>
        <v/>
      </c>
    </row>
    <row r="285" ht="31.5" customHeight="1">
      <c r="A285" s="787"/>
      <c r="B285" s="795"/>
      <c r="C285" s="795"/>
      <c r="D285" s="795"/>
      <c r="E285" s="795"/>
      <c r="F285" s="795"/>
      <c r="G285" s="796"/>
      <c r="H285" s="796"/>
      <c r="I285" s="796"/>
      <c r="J285" s="796"/>
      <c r="K285" s="796"/>
      <c r="L285" s="797"/>
      <c r="M285" s="727" t="s">
        <v>395</v>
      </c>
      <c r="N285" s="728"/>
      <c r="O285" s="729" t="str">
        <f>IFERROR(VLOOKUP(K284,'【参考】数式用'!$A$5:$J$37,MATCH(N285,'【参考】数式用'!$B$4:$J$4,0)+1,0),"")</f>
        <v/>
      </c>
      <c r="P285" s="728"/>
      <c r="Q285" s="729" t="str">
        <f>IFERROR(VLOOKUP(K284,'【参考】数式用'!$A$5:$J$37,MATCH(P285,'【参考】数式用'!$B$4:$J$4,0)+1,0),"")</f>
        <v/>
      </c>
      <c r="R285" s="118" t="s">
        <v>107</v>
      </c>
      <c r="S285" s="730">
        <v>6.0</v>
      </c>
      <c r="T285" s="119" t="s">
        <v>108</v>
      </c>
      <c r="U285" s="731">
        <v>4.0</v>
      </c>
      <c r="V285" s="119" t="s">
        <v>392</v>
      </c>
      <c r="W285" s="730">
        <v>6.0</v>
      </c>
      <c r="X285" s="119" t="s">
        <v>108</v>
      </c>
      <c r="Y285" s="731">
        <v>5.0</v>
      </c>
      <c r="Z285" s="119" t="s">
        <v>109</v>
      </c>
      <c r="AA285" s="732" t="s">
        <v>120</v>
      </c>
      <c r="AB285" s="733">
        <f t="shared" si="2"/>
        <v>2</v>
      </c>
      <c r="AC285" s="119" t="s">
        <v>393</v>
      </c>
      <c r="AD285" s="734">
        <f>IFERROR(ROUNDDOWN(ROUND(L284*Q285,0),0)*AB285,"")</f>
        <v>0</v>
      </c>
      <c r="AE285" s="735">
        <f>IFERROR(ROUNDDOWN(ROUND(L284*(Q285-O285),0),0)*AB285,"")</f>
        <v>0</v>
      </c>
      <c r="AF285" s="736"/>
      <c r="AG285" s="737"/>
      <c r="AH285" s="738"/>
      <c r="AI285" s="739"/>
      <c r="AJ285" s="740"/>
      <c r="AK285" s="741"/>
      <c r="AL285" s="742"/>
      <c r="AM285" s="743" t="str">
        <f>IF(AO284="","",IF(OR(Y284=4,Y285=4,Y286=4),"！加算の要件上は問題ありませんが、算定期間の終わりが令和６年５月になっていません。区分変更の場合は、「基本情報入力シート」で同じ事業所を２行に分けて記入してください。",""))</f>
        <v/>
      </c>
      <c r="AN285" s="744"/>
      <c r="AO285" s="717" t="str">
        <f>IF(K284&lt;&gt;"","P列・R列に色付け","")</f>
        <v/>
      </c>
      <c r="AP285" s="10"/>
      <c r="AQ285" s="10"/>
      <c r="AR285" s="10"/>
      <c r="AS285" s="10"/>
      <c r="AT285" s="10"/>
      <c r="AU285" s="10"/>
      <c r="AV285" s="10"/>
      <c r="AW285" s="10"/>
      <c r="AX285" s="689" t="str">
        <f>G284</f>
        <v/>
      </c>
    </row>
    <row r="286" ht="31.5" customHeight="1">
      <c r="A286" s="788"/>
      <c r="B286" s="806"/>
      <c r="C286" s="806"/>
      <c r="D286" s="806"/>
      <c r="E286" s="806"/>
      <c r="F286" s="806"/>
      <c r="G286" s="807"/>
      <c r="H286" s="807"/>
      <c r="I286" s="807"/>
      <c r="J286" s="807"/>
      <c r="K286" s="807"/>
      <c r="L286" s="808"/>
      <c r="M286" s="751" t="s">
        <v>397</v>
      </c>
      <c r="N286" s="810"/>
      <c r="O286" s="753" t="str">
        <f>IFERROR(VLOOKUP(K284,'【参考】数式用'!$A$5:$J$37,MATCH(N286,'【参考】数式用'!$B$4:$J$4,0)+1,0),"")</f>
        <v/>
      </c>
      <c r="P286" s="752"/>
      <c r="Q286" s="753" t="str">
        <f>IFERROR(VLOOKUP(K284,'【参考】数式用'!$A$5:$J$37,MATCH(P286,'【参考】数式用'!$B$4:$J$4,0)+1,0),"")</f>
        <v/>
      </c>
      <c r="R286" s="754" t="s">
        <v>107</v>
      </c>
      <c r="S286" s="755">
        <v>6.0</v>
      </c>
      <c r="T286" s="756" t="s">
        <v>108</v>
      </c>
      <c r="U286" s="757">
        <v>4.0</v>
      </c>
      <c r="V286" s="756" t="s">
        <v>392</v>
      </c>
      <c r="W286" s="755">
        <v>6.0</v>
      </c>
      <c r="X286" s="756" t="s">
        <v>108</v>
      </c>
      <c r="Y286" s="757">
        <v>5.0</v>
      </c>
      <c r="Z286" s="756" t="s">
        <v>109</v>
      </c>
      <c r="AA286" s="758" t="s">
        <v>120</v>
      </c>
      <c r="AB286" s="759">
        <f t="shared" si="2"/>
        <v>2</v>
      </c>
      <c r="AC286" s="756" t="s">
        <v>393</v>
      </c>
      <c r="AD286" s="760">
        <f>IFERROR(ROUNDDOWN(ROUND(L284*Q286,0),0)*AB286,"")</f>
        <v>0</v>
      </c>
      <c r="AE286" s="761">
        <f>IFERROR(ROUNDDOWN(ROUND(L284*(Q286-O286),0),0)*AB286,"")</f>
        <v>0</v>
      </c>
      <c r="AF286" s="762">
        <f>IF(AND(N286="ベア加算なし",P286="ベア加算"),AD286,0)</f>
        <v>0</v>
      </c>
      <c r="AG286" s="763"/>
      <c r="AH286" s="764"/>
      <c r="AI286" s="765"/>
      <c r="AJ286" s="766"/>
      <c r="AK286" s="767"/>
      <c r="AL286" s="768"/>
      <c r="AM286" s="769" t="str">
        <f>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N286" s="3"/>
      <c r="AO286" s="770" t="str">
        <f>IF(K284&lt;&gt;"","P列・R列に色付け","")</f>
        <v/>
      </c>
      <c r="AP286" s="771"/>
      <c r="AQ286" s="771"/>
      <c r="AR286" s="10"/>
      <c r="AS286" s="10"/>
      <c r="AT286" s="10"/>
      <c r="AU286" s="10"/>
      <c r="AV286" s="10"/>
      <c r="AW286" s="772"/>
      <c r="AX286" s="689" t="str">
        <f>G284</f>
        <v/>
      </c>
    </row>
    <row r="287" ht="31.5" customHeight="1">
      <c r="A287" s="773">
        <v>92.0</v>
      </c>
      <c r="B287" s="803" t="str">
        <f>IF('基本情報入力シート'!C145="","",'基本情報入力シート'!C145)</f>
        <v/>
      </c>
      <c r="C287" s="803"/>
      <c r="D287" s="803"/>
      <c r="E287" s="803"/>
      <c r="F287" s="803"/>
      <c r="G287" s="804" t="str">
        <f>IF('基本情報入力シート'!M145="","",'基本情報入力シート'!M145)</f>
        <v/>
      </c>
      <c r="H287" s="804" t="str">
        <f>IF('基本情報入力シート'!R145="","",'基本情報入力シート'!R145)</f>
        <v/>
      </c>
      <c r="I287" s="804" t="str">
        <f>IF('基本情報入力シート'!W145="","",'基本情報入力シート'!W145)</f>
        <v/>
      </c>
      <c r="J287" s="804" t="str">
        <f>IF('基本情報入力シート'!X145="","",'基本情報入力シート'!X145)</f>
        <v/>
      </c>
      <c r="K287" s="804" t="str">
        <f>IF('基本情報入力シート'!Y145="","",'基本情報入力シート'!Y145)</f>
        <v/>
      </c>
      <c r="L287" s="805" t="str">
        <f>IF('基本情報入力シート'!AB145="","",'基本情報入力シート'!AB145)</f>
        <v/>
      </c>
      <c r="M287" s="700" t="s">
        <v>390</v>
      </c>
      <c r="N287" s="701"/>
      <c r="O287" s="702" t="str">
        <f>IFERROR(VLOOKUP(K287,'【参考】数式用'!$A$5:$J$37,MATCH(N287,'【参考】数式用'!$B$4:$J$4,0)+1,0),"")</f>
        <v/>
      </c>
      <c r="P287" s="701"/>
      <c r="Q287" s="702" t="str">
        <f>IFERROR(VLOOKUP(K287,'【参考】数式用'!$A$5:$J$37,MATCH(P287,'【参考】数式用'!$B$4:$J$4,0)+1,0),"")</f>
        <v/>
      </c>
      <c r="R287" s="703" t="s">
        <v>107</v>
      </c>
      <c r="S287" s="704">
        <v>6.0</v>
      </c>
      <c r="T287" s="190" t="s">
        <v>108</v>
      </c>
      <c r="U287" s="705">
        <v>4.0</v>
      </c>
      <c r="V287" s="190" t="s">
        <v>392</v>
      </c>
      <c r="W287" s="704">
        <v>6.0</v>
      </c>
      <c r="X287" s="190" t="s">
        <v>108</v>
      </c>
      <c r="Y287" s="705">
        <v>5.0</v>
      </c>
      <c r="Z287" s="190" t="s">
        <v>109</v>
      </c>
      <c r="AA287" s="706" t="s">
        <v>120</v>
      </c>
      <c r="AB287" s="707">
        <f t="shared" si="2"/>
        <v>2</v>
      </c>
      <c r="AC287" s="190" t="s">
        <v>393</v>
      </c>
      <c r="AD287" s="708">
        <f>IFERROR(ROUNDDOWN(ROUND(L287*Q287,0),0)*AB287,"")</f>
        <v>0</v>
      </c>
      <c r="AE287" s="709">
        <f>IFERROR(ROUNDDOWN(ROUND(L287*(Q287-O287),0),0)*AB287,"")</f>
        <v>0</v>
      </c>
      <c r="AF287" s="710"/>
      <c r="AG287" s="782"/>
      <c r="AH287" s="712"/>
      <c r="AI287" s="794"/>
      <c r="AJ287" s="714"/>
      <c r="AK287" s="280"/>
      <c r="AL287" s="715"/>
      <c r="AM287" s="716" t="str">
        <f>IF(AO287="","",IF(Q287&lt;O287,"！加算の要件上は問題ありませんが、令和６年３月と比較して４・５月に加算率が下がる計画になっています。",""))</f>
        <v/>
      </c>
      <c r="AN287" s="3"/>
      <c r="AO287" s="717" t="str">
        <f>IF(K287&lt;&gt;"","P列・R列に色付け","")</f>
        <v/>
      </c>
      <c r="AP287" s="718" t="str">
        <f>IFERROR(VLOOKUP(K287,'【参考】数式用'!$AH$2:$AI$34,2,FALSE),"")</f>
        <v/>
      </c>
      <c r="AQ287" s="720" t="str">
        <f>P287&amp;P288&amp;P289</f>
        <v/>
      </c>
      <c r="AR287" s="718" t="str">
        <f>IF(AF289&lt;&gt;0,IF(AG289="○","入力済","未入力"),"")</f>
        <v/>
      </c>
      <c r="AS287" s="719" t="str">
        <f>IF(OR(P287="処遇加算Ⅰ",P287="処遇加算Ⅱ"),IF(OR(AH287="○",AH287="令和６年度中に満たす"),"入力済","未入力"),"")</f>
        <v/>
      </c>
      <c r="AT287" s="720" t="str">
        <f>IF(P287="処遇加算Ⅲ",IF(AI287="○","入力済","未入力"),"")</f>
        <v/>
      </c>
      <c r="AU287" s="718" t="str">
        <f>IF(P287="処遇加算Ⅰ",IF(OR(AJ287="○",AJ287="令和６年度中に満たす"),"入力済","未入力"),"")</f>
        <v/>
      </c>
      <c r="AV287" s="718" t="str">
        <f>IF(OR(P288="特定加算Ⅰ",P288="特定加算Ⅱ"),1,"")</f>
        <v/>
      </c>
      <c r="AW287" s="689" t="str">
        <f>IF(P288="特定加算Ⅰ",IF(AL288="","未入力","入力済"),"")</f>
        <v/>
      </c>
      <c r="AX287" s="689" t="str">
        <f>G287</f>
        <v/>
      </c>
    </row>
    <row r="288" ht="31.5" customHeight="1">
      <c r="A288" s="787"/>
      <c r="B288" s="795"/>
      <c r="C288" s="795"/>
      <c r="D288" s="795"/>
      <c r="E288" s="795"/>
      <c r="F288" s="795"/>
      <c r="G288" s="796"/>
      <c r="H288" s="796"/>
      <c r="I288" s="796"/>
      <c r="J288" s="796"/>
      <c r="K288" s="796"/>
      <c r="L288" s="797"/>
      <c r="M288" s="727" t="s">
        <v>395</v>
      </c>
      <c r="N288" s="728"/>
      <c r="O288" s="729" t="str">
        <f>IFERROR(VLOOKUP(K287,'【参考】数式用'!$A$5:$J$37,MATCH(N288,'【参考】数式用'!$B$4:$J$4,0)+1,0),"")</f>
        <v/>
      </c>
      <c r="P288" s="728"/>
      <c r="Q288" s="729" t="str">
        <f>IFERROR(VLOOKUP(K287,'【参考】数式用'!$A$5:$J$37,MATCH(P288,'【参考】数式用'!$B$4:$J$4,0)+1,0),"")</f>
        <v/>
      </c>
      <c r="R288" s="118" t="s">
        <v>107</v>
      </c>
      <c r="S288" s="730">
        <v>6.0</v>
      </c>
      <c r="T288" s="119" t="s">
        <v>108</v>
      </c>
      <c r="U288" s="731">
        <v>4.0</v>
      </c>
      <c r="V288" s="119" t="s">
        <v>392</v>
      </c>
      <c r="W288" s="730">
        <v>6.0</v>
      </c>
      <c r="X288" s="119" t="s">
        <v>108</v>
      </c>
      <c r="Y288" s="731">
        <v>5.0</v>
      </c>
      <c r="Z288" s="119" t="s">
        <v>109</v>
      </c>
      <c r="AA288" s="732" t="s">
        <v>120</v>
      </c>
      <c r="AB288" s="733">
        <f t="shared" si="2"/>
        <v>2</v>
      </c>
      <c r="AC288" s="119" t="s">
        <v>393</v>
      </c>
      <c r="AD288" s="734">
        <f>IFERROR(ROUNDDOWN(ROUND(L287*Q288,0),0)*AB288,"")</f>
        <v>0</v>
      </c>
      <c r="AE288" s="735">
        <f>IFERROR(ROUNDDOWN(ROUND(L287*(Q288-O288),0),0)*AB288,"")</f>
        <v>0</v>
      </c>
      <c r="AF288" s="736"/>
      <c r="AG288" s="737"/>
      <c r="AH288" s="738"/>
      <c r="AI288" s="739"/>
      <c r="AJ288" s="740"/>
      <c r="AK288" s="741"/>
      <c r="AL288" s="742"/>
      <c r="AM288" s="743" t="str">
        <f>IF(AO287="","",IF(OR(Y287=4,Y288=4,Y289=4),"！加算の要件上は問題ありませんが、算定期間の終わりが令和６年５月になっていません。区分変更の場合は、「基本情報入力シート」で同じ事業所を２行に分けて記入してください。",""))</f>
        <v/>
      </c>
      <c r="AN288" s="744"/>
      <c r="AO288" s="717" t="str">
        <f>IF(K287&lt;&gt;"","P列・R列に色付け","")</f>
        <v/>
      </c>
      <c r="AP288" s="10"/>
      <c r="AQ288" s="10"/>
      <c r="AR288" s="10"/>
      <c r="AS288" s="10"/>
      <c r="AT288" s="10"/>
      <c r="AU288" s="10"/>
      <c r="AV288" s="10"/>
      <c r="AW288" s="10"/>
      <c r="AX288" s="689" t="str">
        <f>G287</f>
        <v/>
      </c>
    </row>
    <row r="289" ht="31.5" customHeight="1">
      <c r="A289" s="788"/>
      <c r="B289" s="806"/>
      <c r="C289" s="806"/>
      <c r="D289" s="806"/>
      <c r="E289" s="806"/>
      <c r="F289" s="806"/>
      <c r="G289" s="807"/>
      <c r="H289" s="807"/>
      <c r="I289" s="807"/>
      <c r="J289" s="807"/>
      <c r="K289" s="807"/>
      <c r="L289" s="808"/>
      <c r="M289" s="751" t="s">
        <v>397</v>
      </c>
      <c r="N289" s="810"/>
      <c r="O289" s="753" t="str">
        <f>IFERROR(VLOOKUP(K287,'【参考】数式用'!$A$5:$J$37,MATCH(N289,'【参考】数式用'!$B$4:$J$4,0)+1,0),"")</f>
        <v/>
      </c>
      <c r="P289" s="752"/>
      <c r="Q289" s="753" t="str">
        <f>IFERROR(VLOOKUP(K287,'【参考】数式用'!$A$5:$J$37,MATCH(P289,'【参考】数式用'!$B$4:$J$4,0)+1,0),"")</f>
        <v/>
      </c>
      <c r="R289" s="754" t="s">
        <v>107</v>
      </c>
      <c r="S289" s="755">
        <v>6.0</v>
      </c>
      <c r="T289" s="756" t="s">
        <v>108</v>
      </c>
      <c r="U289" s="757">
        <v>4.0</v>
      </c>
      <c r="V289" s="756" t="s">
        <v>392</v>
      </c>
      <c r="W289" s="755">
        <v>6.0</v>
      </c>
      <c r="X289" s="756" t="s">
        <v>108</v>
      </c>
      <c r="Y289" s="757">
        <v>5.0</v>
      </c>
      <c r="Z289" s="756" t="s">
        <v>109</v>
      </c>
      <c r="AA289" s="758" t="s">
        <v>120</v>
      </c>
      <c r="AB289" s="759">
        <f t="shared" si="2"/>
        <v>2</v>
      </c>
      <c r="AC289" s="756" t="s">
        <v>393</v>
      </c>
      <c r="AD289" s="760">
        <f>IFERROR(ROUNDDOWN(ROUND(L287*Q289,0),0)*AB289,"")</f>
        <v>0</v>
      </c>
      <c r="AE289" s="761">
        <f>IFERROR(ROUNDDOWN(ROUND(L287*(Q289-O289),0),0)*AB289,"")</f>
        <v>0</v>
      </c>
      <c r="AF289" s="762">
        <f>IF(AND(N289="ベア加算なし",P289="ベア加算"),AD289,0)</f>
        <v>0</v>
      </c>
      <c r="AG289" s="763"/>
      <c r="AH289" s="764"/>
      <c r="AI289" s="765"/>
      <c r="AJ289" s="766"/>
      <c r="AK289" s="767"/>
      <c r="AL289" s="768"/>
      <c r="AM289" s="769" t="str">
        <f>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N289" s="3"/>
      <c r="AO289" s="770" t="str">
        <f>IF(K287&lt;&gt;"","P列・R列に色付け","")</f>
        <v/>
      </c>
      <c r="AP289" s="771"/>
      <c r="AQ289" s="771"/>
      <c r="AR289" s="10"/>
      <c r="AS289" s="10"/>
      <c r="AT289" s="10"/>
      <c r="AU289" s="10"/>
      <c r="AV289" s="10"/>
      <c r="AW289" s="772"/>
      <c r="AX289" s="689" t="str">
        <f>G287</f>
        <v/>
      </c>
    </row>
    <row r="290" ht="31.5" customHeight="1">
      <c r="A290" s="773">
        <v>93.0</v>
      </c>
      <c r="B290" s="803" t="str">
        <f>IF('基本情報入力シート'!C146="","",'基本情報入力シート'!C146)</f>
        <v/>
      </c>
      <c r="C290" s="803"/>
      <c r="D290" s="803"/>
      <c r="E290" s="803"/>
      <c r="F290" s="803"/>
      <c r="G290" s="804" t="str">
        <f>IF('基本情報入力シート'!M146="","",'基本情報入力シート'!M146)</f>
        <v/>
      </c>
      <c r="H290" s="804" t="str">
        <f>IF('基本情報入力シート'!R146="","",'基本情報入力シート'!R146)</f>
        <v/>
      </c>
      <c r="I290" s="804" t="str">
        <f>IF('基本情報入力シート'!W146="","",'基本情報入力シート'!W146)</f>
        <v/>
      </c>
      <c r="J290" s="804" t="str">
        <f>IF('基本情報入力シート'!X146="","",'基本情報入力シート'!X146)</f>
        <v/>
      </c>
      <c r="K290" s="804" t="str">
        <f>IF('基本情報入力シート'!Y146="","",'基本情報入力シート'!Y146)</f>
        <v/>
      </c>
      <c r="L290" s="805" t="str">
        <f>IF('基本情報入力シート'!AB146="","",'基本情報入力シート'!AB146)</f>
        <v/>
      </c>
      <c r="M290" s="700" t="s">
        <v>390</v>
      </c>
      <c r="N290" s="701"/>
      <c r="O290" s="702" t="str">
        <f>IFERROR(VLOOKUP(K290,'【参考】数式用'!$A$5:$J$37,MATCH(N290,'【参考】数式用'!$B$4:$J$4,0)+1,0),"")</f>
        <v/>
      </c>
      <c r="P290" s="701"/>
      <c r="Q290" s="702" t="str">
        <f>IFERROR(VLOOKUP(K290,'【参考】数式用'!$A$5:$J$37,MATCH(P290,'【参考】数式用'!$B$4:$J$4,0)+1,0),"")</f>
        <v/>
      </c>
      <c r="R290" s="703" t="s">
        <v>107</v>
      </c>
      <c r="S290" s="704">
        <v>6.0</v>
      </c>
      <c r="T290" s="190" t="s">
        <v>108</v>
      </c>
      <c r="U290" s="705">
        <v>4.0</v>
      </c>
      <c r="V290" s="190" t="s">
        <v>392</v>
      </c>
      <c r="W290" s="704">
        <v>6.0</v>
      </c>
      <c r="X290" s="190" t="s">
        <v>108</v>
      </c>
      <c r="Y290" s="705">
        <v>5.0</v>
      </c>
      <c r="Z290" s="190" t="s">
        <v>109</v>
      </c>
      <c r="AA290" s="706" t="s">
        <v>120</v>
      </c>
      <c r="AB290" s="707">
        <f t="shared" si="2"/>
        <v>2</v>
      </c>
      <c r="AC290" s="190" t="s">
        <v>393</v>
      </c>
      <c r="AD290" s="708">
        <f>IFERROR(ROUNDDOWN(ROUND(L290*Q290,0),0)*AB290,"")</f>
        <v>0</v>
      </c>
      <c r="AE290" s="709">
        <f>IFERROR(ROUNDDOWN(ROUND(L290*(Q290-O290),0),0)*AB290,"")</f>
        <v>0</v>
      </c>
      <c r="AF290" s="710"/>
      <c r="AG290" s="782"/>
      <c r="AH290" s="712"/>
      <c r="AI290" s="794"/>
      <c r="AJ290" s="714"/>
      <c r="AK290" s="280"/>
      <c r="AL290" s="715"/>
      <c r="AM290" s="716" t="str">
        <f>IF(AO290="","",IF(Q290&lt;O290,"！加算の要件上は問題ありませんが、令和６年３月と比較して４・５月に加算率が下がる計画になっています。",""))</f>
        <v/>
      </c>
      <c r="AN290" s="3"/>
      <c r="AO290" s="717" t="str">
        <f>IF(K290&lt;&gt;"","P列・R列に色付け","")</f>
        <v/>
      </c>
      <c r="AP290" s="718" t="str">
        <f>IFERROR(VLOOKUP(K290,'【参考】数式用'!$AH$2:$AI$34,2,FALSE),"")</f>
        <v/>
      </c>
      <c r="AQ290" s="720" t="str">
        <f>P290&amp;P291&amp;P292</f>
        <v/>
      </c>
      <c r="AR290" s="718" t="str">
        <f>IF(AF292&lt;&gt;0,IF(AG292="○","入力済","未入力"),"")</f>
        <v/>
      </c>
      <c r="AS290" s="719" t="str">
        <f>IF(OR(P290="処遇加算Ⅰ",P290="処遇加算Ⅱ"),IF(OR(AH290="○",AH290="令和６年度中に満たす"),"入力済","未入力"),"")</f>
        <v/>
      </c>
      <c r="AT290" s="720" t="str">
        <f>IF(P290="処遇加算Ⅲ",IF(AI290="○","入力済","未入力"),"")</f>
        <v/>
      </c>
      <c r="AU290" s="718" t="str">
        <f>IF(P290="処遇加算Ⅰ",IF(OR(AJ290="○",AJ290="令和６年度中に満たす"),"入力済","未入力"),"")</f>
        <v/>
      </c>
      <c r="AV290" s="718" t="str">
        <f>IF(OR(P291="特定加算Ⅰ",P291="特定加算Ⅱ"),1,"")</f>
        <v/>
      </c>
      <c r="AW290" s="689" t="str">
        <f>IF(P291="特定加算Ⅰ",IF(AL291="","未入力","入力済"),"")</f>
        <v/>
      </c>
      <c r="AX290" s="689" t="str">
        <f>G290</f>
        <v/>
      </c>
    </row>
    <row r="291" ht="31.5" customHeight="1">
      <c r="A291" s="787"/>
      <c r="B291" s="795"/>
      <c r="C291" s="795"/>
      <c r="D291" s="795"/>
      <c r="E291" s="795"/>
      <c r="F291" s="795"/>
      <c r="G291" s="796"/>
      <c r="H291" s="796"/>
      <c r="I291" s="796"/>
      <c r="J291" s="796"/>
      <c r="K291" s="796"/>
      <c r="L291" s="797"/>
      <c r="M291" s="727" t="s">
        <v>395</v>
      </c>
      <c r="N291" s="728"/>
      <c r="O291" s="729" t="str">
        <f>IFERROR(VLOOKUP(K290,'【参考】数式用'!$A$5:$J$37,MATCH(N291,'【参考】数式用'!$B$4:$J$4,0)+1,0),"")</f>
        <v/>
      </c>
      <c r="P291" s="728"/>
      <c r="Q291" s="729" t="str">
        <f>IFERROR(VLOOKUP(K290,'【参考】数式用'!$A$5:$J$37,MATCH(P291,'【参考】数式用'!$B$4:$J$4,0)+1,0),"")</f>
        <v/>
      </c>
      <c r="R291" s="118" t="s">
        <v>107</v>
      </c>
      <c r="S291" s="730">
        <v>6.0</v>
      </c>
      <c r="T291" s="119" t="s">
        <v>108</v>
      </c>
      <c r="U291" s="731">
        <v>4.0</v>
      </c>
      <c r="V291" s="119" t="s">
        <v>392</v>
      </c>
      <c r="W291" s="730">
        <v>6.0</v>
      </c>
      <c r="X291" s="119" t="s">
        <v>108</v>
      </c>
      <c r="Y291" s="731">
        <v>5.0</v>
      </c>
      <c r="Z291" s="119" t="s">
        <v>109</v>
      </c>
      <c r="AA291" s="732" t="s">
        <v>120</v>
      </c>
      <c r="AB291" s="733">
        <f t="shared" si="2"/>
        <v>2</v>
      </c>
      <c r="AC291" s="119" t="s">
        <v>393</v>
      </c>
      <c r="AD291" s="734">
        <f>IFERROR(ROUNDDOWN(ROUND(L290*Q291,0),0)*AB291,"")</f>
        <v>0</v>
      </c>
      <c r="AE291" s="735">
        <f>IFERROR(ROUNDDOWN(ROUND(L290*(Q291-O291),0),0)*AB291,"")</f>
        <v>0</v>
      </c>
      <c r="AF291" s="736"/>
      <c r="AG291" s="737"/>
      <c r="AH291" s="738"/>
      <c r="AI291" s="739"/>
      <c r="AJ291" s="740"/>
      <c r="AK291" s="741"/>
      <c r="AL291" s="742"/>
      <c r="AM291" s="743" t="str">
        <f>IF(AO290="","",IF(OR(Y290=4,Y291=4,Y292=4),"！加算の要件上は問題ありませんが、算定期間の終わりが令和６年５月になっていません。区分変更の場合は、「基本情報入力シート」で同じ事業所を２行に分けて記入してください。",""))</f>
        <v/>
      </c>
      <c r="AN291" s="744"/>
      <c r="AO291" s="717" t="str">
        <f>IF(K290&lt;&gt;"","P列・R列に色付け","")</f>
        <v/>
      </c>
      <c r="AP291" s="10"/>
      <c r="AQ291" s="10"/>
      <c r="AR291" s="10"/>
      <c r="AS291" s="10"/>
      <c r="AT291" s="10"/>
      <c r="AU291" s="10"/>
      <c r="AV291" s="10"/>
      <c r="AW291" s="10"/>
      <c r="AX291" s="689" t="str">
        <f>G290</f>
        <v/>
      </c>
    </row>
    <row r="292" ht="31.5" customHeight="1">
      <c r="A292" s="788"/>
      <c r="B292" s="806"/>
      <c r="C292" s="806"/>
      <c r="D292" s="806"/>
      <c r="E292" s="806"/>
      <c r="F292" s="806"/>
      <c r="G292" s="807"/>
      <c r="H292" s="807"/>
      <c r="I292" s="807"/>
      <c r="J292" s="807"/>
      <c r="K292" s="807"/>
      <c r="L292" s="808"/>
      <c r="M292" s="751" t="s">
        <v>397</v>
      </c>
      <c r="N292" s="810"/>
      <c r="O292" s="753" t="str">
        <f>IFERROR(VLOOKUP(K290,'【参考】数式用'!$A$5:$J$37,MATCH(N292,'【参考】数式用'!$B$4:$J$4,0)+1,0),"")</f>
        <v/>
      </c>
      <c r="P292" s="752"/>
      <c r="Q292" s="753" t="str">
        <f>IFERROR(VLOOKUP(K290,'【参考】数式用'!$A$5:$J$37,MATCH(P292,'【参考】数式用'!$B$4:$J$4,0)+1,0),"")</f>
        <v/>
      </c>
      <c r="R292" s="754" t="s">
        <v>107</v>
      </c>
      <c r="S292" s="755">
        <v>6.0</v>
      </c>
      <c r="T292" s="756" t="s">
        <v>108</v>
      </c>
      <c r="U292" s="757">
        <v>4.0</v>
      </c>
      <c r="V292" s="756" t="s">
        <v>392</v>
      </c>
      <c r="W292" s="755">
        <v>6.0</v>
      </c>
      <c r="X292" s="756" t="s">
        <v>108</v>
      </c>
      <c r="Y292" s="757">
        <v>5.0</v>
      </c>
      <c r="Z292" s="756" t="s">
        <v>109</v>
      </c>
      <c r="AA292" s="758" t="s">
        <v>120</v>
      </c>
      <c r="AB292" s="759">
        <f t="shared" si="2"/>
        <v>2</v>
      </c>
      <c r="AC292" s="756" t="s">
        <v>393</v>
      </c>
      <c r="AD292" s="760">
        <f>IFERROR(ROUNDDOWN(ROUND(L290*Q292,0),0)*AB292,"")</f>
        <v>0</v>
      </c>
      <c r="AE292" s="761">
        <f>IFERROR(ROUNDDOWN(ROUND(L290*(Q292-O292),0),0)*AB292,"")</f>
        <v>0</v>
      </c>
      <c r="AF292" s="762">
        <f>IF(AND(N292="ベア加算なし",P292="ベア加算"),AD292,0)</f>
        <v>0</v>
      </c>
      <c r="AG292" s="763"/>
      <c r="AH292" s="764"/>
      <c r="AI292" s="765"/>
      <c r="AJ292" s="766"/>
      <c r="AK292" s="767"/>
      <c r="AL292" s="768"/>
      <c r="AM292" s="769" t="str">
        <f>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N292" s="3"/>
      <c r="AO292" s="770" t="str">
        <f>IF(K290&lt;&gt;"","P列・R列に色付け","")</f>
        <v/>
      </c>
      <c r="AP292" s="771"/>
      <c r="AQ292" s="771"/>
      <c r="AR292" s="10"/>
      <c r="AS292" s="10"/>
      <c r="AT292" s="10"/>
      <c r="AU292" s="10"/>
      <c r="AV292" s="10"/>
      <c r="AW292" s="772"/>
      <c r="AX292" s="689" t="str">
        <f>G290</f>
        <v/>
      </c>
    </row>
    <row r="293" ht="31.5" customHeight="1">
      <c r="A293" s="773">
        <v>94.0</v>
      </c>
      <c r="B293" s="803" t="str">
        <f>IF('基本情報入力シート'!C147="","",'基本情報入力シート'!C147)</f>
        <v/>
      </c>
      <c r="C293" s="803"/>
      <c r="D293" s="803"/>
      <c r="E293" s="803"/>
      <c r="F293" s="803"/>
      <c r="G293" s="804" t="str">
        <f>IF('基本情報入力シート'!M147="","",'基本情報入力シート'!M147)</f>
        <v/>
      </c>
      <c r="H293" s="804" t="str">
        <f>IF('基本情報入力シート'!R147="","",'基本情報入力シート'!R147)</f>
        <v/>
      </c>
      <c r="I293" s="804" t="str">
        <f>IF('基本情報入力シート'!W147="","",'基本情報入力シート'!W147)</f>
        <v/>
      </c>
      <c r="J293" s="804" t="str">
        <f>IF('基本情報入力シート'!X147="","",'基本情報入力シート'!X147)</f>
        <v/>
      </c>
      <c r="K293" s="804" t="str">
        <f>IF('基本情報入力シート'!Y147="","",'基本情報入力シート'!Y147)</f>
        <v/>
      </c>
      <c r="L293" s="805" t="str">
        <f>IF('基本情報入力シート'!AB147="","",'基本情報入力シート'!AB147)</f>
        <v/>
      </c>
      <c r="M293" s="700" t="s">
        <v>390</v>
      </c>
      <c r="N293" s="701"/>
      <c r="O293" s="702" t="str">
        <f>IFERROR(VLOOKUP(K293,'【参考】数式用'!$A$5:$J$37,MATCH(N293,'【参考】数式用'!$B$4:$J$4,0)+1,0),"")</f>
        <v/>
      </c>
      <c r="P293" s="701"/>
      <c r="Q293" s="702" t="str">
        <f>IFERROR(VLOOKUP(K293,'【参考】数式用'!$A$5:$J$37,MATCH(P293,'【参考】数式用'!$B$4:$J$4,0)+1,0),"")</f>
        <v/>
      </c>
      <c r="R293" s="703" t="s">
        <v>107</v>
      </c>
      <c r="S293" s="704">
        <v>6.0</v>
      </c>
      <c r="T293" s="190" t="s">
        <v>108</v>
      </c>
      <c r="U293" s="705">
        <v>4.0</v>
      </c>
      <c r="V293" s="190" t="s">
        <v>392</v>
      </c>
      <c r="W293" s="704">
        <v>6.0</v>
      </c>
      <c r="X293" s="190" t="s">
        <v>108</v>
      </c>
      <c r="Y293" s="705">
        <v>5.0</v>
      </c>
      <c r="Z293" s="190" t="s">
        <v>109</v>
      </c>
      <c r="AA293" s="706" t="s">
        <v>120</v>
      </c>
      <c r="AB293" s="707">
        <f t="shared" si="2"/>
        <v>2</v>
      </c>
      <c r="AC293" s="190" t="s">
        <v>393</v>
      </c>
      <c r="AD293" s="708">
        <f>IFERROR(ROUNDDOWN(ROUND(L293*Q293,0),0)*AB293,"")</f>
        <v>0</v>
      </c>
      <c r="AE293" s="709">
        <f>IFERROR(ROUNDDOWN(ROUND(L293*(Q293-O293),0),0)*AB293,"")</f>
        <v>0</v>
      </c>
      <c r="AF293" s="710"/>
      <c r="AG293" s="782"/>
      <c r="AH293" s="712"/>
      <c r="AI293" s="794"/>
      <c r="AJ293" s="714"/>
      <c r="AK293" s="280"/>
      <c r="AL293" s="715"/>
      <c r="AM293" s="716" t="str">
        <f>IF(AO293="","",IF(Q293&lt;O293,"！加算の要件上は問題ありませんが、令和６年３月と比較して４・５月に加算率が下がる計画になっています。",""))</f>
        <v/>
      </c>
      <c r="AN293" s="3"/>
      <c r="AO293" s="717" t="str">
        <f>IF(K293&lt;&gt;"","P列・R列に色付け","")</f>
        <v/>
      </c>
      <c r="AP293" s="718" t="str">
        <f>IFERROR(VLOOKUP(K293,'【参考】数式用'!$AH$2:$AI$34,2,FALSE),"")</f>
        <v/>
      </c>
      <c r="AQ293" s="720" t="str">
        <f>P293&amp;P294&amp;P295</f>
        <v/>
      </c>
      <c r="AR293" s="718" t="str">
        <f>IF(AF295&lt;&gt;0,IF(AG295="○","入力済","未入力"),"")</f>
        <v/>
      </c>
      <c r="AS293" s="719" t="str">
        <f>IF(OR(P293="処遇加算Ⅰ",P293="処遇加算Ⅱ"),IF(OR(AH293="○",AH293="令和６年度中に満たす"),"入力済","未入力"),"")</f>
        <v/>
      </c>
      <c r="AT293" s="720" t="str">
        <f>IF(P293="処遇加算Ⅲ",IF(AI293="○","入力済","未入力"),"")</f>
        <v/>
      </c>
      <c r="AU293" s="718" t="str">
        <f>IF(P293="処遇加算Ⅰ",IF(OR(AJ293="○",AJ293="令和６年度中に満たす"),"入力済","未入力"),"")</f>
        <v/>
      </c>
      <c r="AV293" s="718" t="str">
        <f>IF(OR(P294="特定加算Ⅰ",P294="特定加算Ⅱ"),1,"")</f>
        <v/>
      </c>
      <c r="AW293" s="689" t="str">
        <f>IF(P294="特定加算Ⅰ",IF(AL294="","未入力","入力済"),"")</f>
        <v/>
      </c>
      <c r="AX293" s="689" t="str">
        <f>G293</f>
        <v/>
      </c>
    </row>
    <row r="294" ht="31.5" customHeight="1">
      <c r="A294" s="787"/>
      <c r="B294" s="795"/>
      <c r="C294" s="795"/>
      <c r="D294" s="795"/>
      <c r="E294" s="795"/>
      <c r="F294" s="795"/>
      <c r="G294" s="796"/>
      <c r="H294" s="796"/>
      <c r="I294" s="796"/>
      <c r="J294" s="796"/>
      <c r="K294" s="796"/>
      <c r="L294" s="797"/>
      <c r="M294" s="727" t="s">
        <v>395</v>
      </c>
      <c r="N294" s="728"/>
      <c r="O294" s="729" t="str">
        <f>IFERROR(VLOOKUP(K293,'【参考】数式用'!$A$5:$J$37,MATCH(N294,'【参考】数式用'!$B$4:$J$4,0)+1,0),"")</f>
        <v/>
      </c>
      <c r="P294" s="728"/>
      <c r="Q294" s="729" t="str">
        <f>IFERROR(VLOOKUP(K293,'【参考】数式用'!$A$5:$J$37,MATCH(P294,'【参考】数式用'!$B$4:$J$4,0)+1,0),"")</f>
        <v/>
      </c>
      <c r="R294" s="118" t="s">
        <v>107</v>
      </c>
      <c r="S294" s="730">
        <v>6.0</v>
      </c>
      <c r="T294" s="119" t="s">
        <v>108</v>
      </c>
      <c r="U294" s="731">
        <v>4.0</v>
      </c>
      <c r="V294" s="119" t="s">
        <v>392</v>
      </c>
      <c r="W294" s="730">
        <v>6.0</v>
      </c>
      <c r="X294" s="119" t="s">
        <v>108</v>
      </c>
      <c r="Y294" s="731">
        <v>5.0</v>
      </c>
      <c r="Z294" s="119" t="s">
        <v>109</v>
      </c>
      <c r="AA294" s="732" t="s">
        <v>120</v>
      </c>
      <c r="AB294" s="733">
        <f t="shared" si="2"/>
        <v>2</v>
      </c>
      <c r="AC294" s="119" t="s">
        <v>393</v>
      </c>
      <c r="AD294" s="734">
        <f>IFERROR(ROUNDDOWN(ROUND(L293*Q294,0),0)*AB294,"")</f>
        <v>0</v>
      </c>
      <c r="AE294" s="735">
        <f>IFERROR(ROUNDDOWN(ROUND(L293*(Q294-O294),0),0)*AB294,"")</f>
        <v>0</v>
      </c>
      <c r="AF294" s="736"/>
      <c r="AG294" s="737"/>
      <c r="AH294" s="738"/>
      <c r="AI294" s="739"/>
      <c r="AJ294" s="740"/>
      <c r="AK294" s="741"/>
      <c r="AL294" s="742"/>
      <c r="AM294" s="743" t="str">
        <f>IF(AO293="","",IF(OR(Y293=4,Y294=4,Y295=4),"！加算の要件上は問題ありませんが、算定期間の終わりが令和６年５月になっていません。区分変更の場合は、「基本情報入力シート」で同じ事業所を２行に分けて記入してください。",""))</f>
        <v/>
      </c>
      <c r="AN294" s="744"/>
      <c r="AO294" s="717" t="str">
        <f>IF(K293&lt;&gt;"","P列・R列に色付け","")</f>
        <v/>
      </c>
      <c r="AP294" s="10"/>
      <c r="AQ294" s="10"/>
      <c r="AR294" s="10"/>
      <c r="AS294" s="10"/>
      <c r="AT294" s="10"/>
      <c r="AU294" s="10"/>
      <c r="AV294" s="10"/>
      <c r="AW294" s="10"/>
      <c r="AX294" s="689" t="str">
        <f>G293</f>
        <v/>
      </c>
    </row>
    <row r="295" ht="31.5" customHeight="1">
      <c r="A295" s="788"/>
      <c r="B295" s="806"/>
      <c r="C295" s="806"/>
      <c r="D295" s="806"/>
      <c r="E295" s="806"/>
      <c r="F295" s="806"/>
      <c r="G295" s="807"/>
      <c r="H295" s="807"/>
      <c r="I295" s="807"/>
      <c r="J295" s="807"/>
      <c r="K295" s="807"/>
      <c r="L295" s="808"/>
      <c r="M295" s="751" t="s">
        <v>397</v>
      </c>
      <c r="N295" s="810"/>
      <c r="O295" s="753" t="str">
        <f>IFERROR(VLOOKUP(K293,'【参考】数式用'!$A$5:$J$37,MATCH(N295,'【参考】数式用'!$B$4:$J$4,0)+1,0),"")</f>
        <v/>
      </c>
      <c r="P295" s="752"/>
      <c r="Q295" s="753" t="str">
        <f>IFERROR(VLOOKUP(K293,'【参考】数式用'!$A$5:$J$37,MATCH(P295,'【参考】数式用'!$B$4:$J$4,0)+1,0),"")</f>
        <v/>
      </c>
      <c r="R295" s="754" t="s">
        <v>107</v>
      </c>
      <c r="S295" s="755">
        <v>6.0</v>
      </c>
      <c r="T295" s="756" t="s">
        <v>108</v>
      </c>
      <c r="U295" s="757">
        <v>4.0</v>
      </c>
      <c r="V295" s="756" t="s">
        <v>392</v>
      </c>
      <c r="W295" s="755">
        <v>6.0</v>
      </c>
      <c r="X295" s="756" t="s">
        <v>108</v>
      </c>
      <c r="Y295" s="757">
        <v>5.0</v>
      </c>
      <c r="Z295" s="756" t="s">
        <v>109</v>
      </c>
      <c r="AA295" s="758" t="s">
        <v>120</v>
      </c>
      <c r="AB295" s="759">
        <f t="shared" si="2"/>
        <v>2</v>
      </c>
      <c r="AC295" s="756" t="s">
        <v>393</v>
      </c>
      <c r="AD295" s="760">
        <f>IFERROR(ROUNDDOWN(ROUND(L293*Q295,0),0)*AB295,"")</f>
        <v>0</v>
      </c>
      <c r="AE295" s="761">
        <f>IFERROR(ROUNDDOWN(ROUND(L293*(Q295-O295),0),0)*AB295,"")</f>
        <v>0</v>
      </c>
      <c r="AF295" s="762">
        <f>IF(AND(N295="ベア加算なし",P295="ベア加算"),AD295,0)</f>
        <v>0</v>
      </c>
      <c r="AG295" s="763"/>
      <c r="AH295" s="764"/>
      <c r="AI295" s="765"/>
      <c r="AJ295" s="766"/>
      <c r="AK295" s="767"/>
      <c r="AL295" s="768"/>
      <c r="AM295" s="769" t="str">
        <f>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N295" s="3"/>
      <c r="AO295" s="770" t="str">
        <f>IF(K293&lt;&gt;"","P列・R列に色付け","")</f>
        <v/>
      </c>
      <c r="AP295" s="771"/>
      <c r="AQ295" s="771"/>
      <c r="AR295" s="10"/>
      <c r="AS295" s="10"/>
      <c r="AT295" s="10"/>
      <c r="AU295" s="10"/>
      <c r="AV295" s="10"/>
      <c r="AW295" s="772"/>
      <c r="AX295" s="689" t="str">
        <f>G293</f>
        <v/>
      </c>
    </row>
    <row r="296" ht="31.5" customHeight="1">
      <c r="A296" s="773">
        <v>95.0</v>
      </c>
      <c r="B296" s="803" t="str">
        <f>IF('基本情報入力シート'!C148="","",'基本情報入力シート'!C148)</f>
        <v/>
      </c>
      <c r="C296" s="803"/>
      <c r="D296" s="803"/>
      <c r="E296" s="803"/>
      <c r="F296" s="803"/>
      <c r="G296" s="804" t="str">
        <f>IF('基本情報入力シート'!M148="","",'基本情報入力シート'!M148)</f>
        <v/>
      </c>
      <c r="H296" s="804" t="str">
        <f>IF('基本情報入力シート'!R148="","",'基本情報入力シート'!R148)</f>
        <v/>
      </c>
      <c r="I296" s="804" t="str">
        <f>IF('基本情報入力シート'!W148="","",'基本情報入力シート'!W148)</f>
        <v/>
      </c>
      <c r="J296" s="804" t="str">
        <f>IF('基本情報入力シート'!X148="","",'基本情報入力シート'!X148)</f>
        <v/>
      </c>
      <c r="K296" s="804" t="str">
        <f>IF('基本情報入力シート'!Y148="","",'基本情報入力シート'!Y148)</f>
        <v/>
      </c>
      <c r="L296" s="805" t="str">
        <f>IF('基本情報入力シート'!AB148="","",'基本情報入力シート'!AB148)</f>
        <v/>
      </c>
      <c r="M296" s="700" t="s">
        <v>390</v>
      </c>
      <c r="N296" s="701"/>
      <c r="O296" s="702" t="str">
        <f>IFERROR(VLOOKUP(K296,'【参考】数式用'!$A$5:$J$37,MATCH(N296,'【参考】数式用'!$B$4:$J$4,0)+1,0),"")</f>
        <v/>
      </c>
      <c r="P296" s="701"/>
      <c r="Q296" s="702" t="str">
        <f>IFERROR(VLOOKUP(K296,'【参考】数式用'!$A$5:$J$37,MATCH(P296,'【参考】数式用'!$B$4:$J$4,0)+1,0),"")</f>
        <v/>
      </c>
      <c r="R296" s="703" t="s">
        <v>107</v>
      </c>
      <c r="S296" s="704">
        <v>6.0</v>
      </c>
      <c r="T296" s="190" t="s">
        <v>108</v>
      </c>
      <c r="U296" s="705">
        <v>4.0</v>
      </c>
      <c r="V296" s="190" t="s">
        <v>392</v>
      </c>
      <c r="W296" s="704">
        <v>6.0</v>
      </c>
      <c r="X296" s="190" t="s">
        <v>108</v>
      </c>
      <c r="Y296" s="705">
        <v>5.0</v>
      </c>
      <c r="Z296" s="190" t="s">
        <v>109</v>
      </c>
      <c r="AA296" s="706" t="s">
        <v>120</v>
      </c>
      <c r="AB296" s="707">
        <f t="shared" si="2"/>
        <v>2</v>
      </c>
      <c r="AC296" s="190" t="s">
        <v>393</v>
      </c>
      <c r="AD296" s="708">
        <f>IFERROR(ROUNDDOWN(ROUND(L296*Q296,0),0)*AB296,"")</f>
        <v>0</v>
      </c>
      <c r="AE296" s="709">
        <f>IFERROR(ROUNDDOWN(ROUND(L296*(Q296-O296),0),0)*AB296,"")</f>
        <v>0</v>
      </c>
      <c r="AF296" s="710"/>
      <c r="AG296" s="782"/>
      <c r="AH296" s="712"/>
      <c r="AI296" s="794"/>
      <c r="AJ296" s="714"/>
      <c r="AK296" s="280"/>
      <c r="AL296" s="715"/>
      <c r="AM296" s="716" t="str">
        <f>IF(AO296="","",IF(Q296&lt;O296,"！加算の要件上は問題ありませんが、令和６年３月と比較して４・５月に加算率が下がる計画になっています。",""))</f>
        <v/>
      </c>
      <c r="AN296" s="3"/>
      <c r="AO296" s="717" t="str">
        <f>IF(K296&lt;&gt;"","P列・R列に色付け","")</f>
        <v/>
      </c>
      <c r="AP296" s="718" t="str">
        <f>IFERROR(VLOOKUP(K296,'【参考】数式用'!$AH$2:$AI$34,2,FALSE),"")</f>
        <v/>
      </c>
      <c r="AQ296" s="720" t="str">
        <f>P296&amp;P297&amp;P298</f>
        <v/>
      </c>
      <c r="AR296" s="718" t="str">
        <f>IF(AF298&lt;&gt;0,IF(AG298="○","入力済","未入力"),"")</f>
        <v/>
      </c>
      <c r="AS296" s="719" t="str">
        <f>IF(OR(P296="処遇加算Ⅰ",P296="処遇加算Ⅱ"),IF(OR(AH296="○",AH296="令和６年度中に満たす"),"入力済","未入力"),"")</f>
        <v/>
      </c>
      <c r="AT296" s="720" t="str">
        <f>IF(P296="処遇加算Ⅲ",IF(AI296="○","入力済","未入力"),"")</f>
        <v/>
      </c>
      <c r="AU296" s="718" t="str">
        <f>IF(P296="処遇加算Ⅰ",IF(OR(AJ296="○",AJ296="令和６年度中に満たす"),"入力済","未入力"),"")</f>
        <v/>
      </c>
      <c r="AV296" s="718" t="str">
        <f>IF(OR(P297="特定加算Ⅰ",P297="特定加算Ⅱ"),1,"")</f>
        <v/>
      </c>
      <c r="AW296" s="689" t="str">
        <f>IF(P297="特定加算Ⅰ",IF(AL297="","未入力","入力済"),"")</f>
        <v/>
      </c>
      <c r="AX296" s="689" t="str">
        <f>G296</f>
        <v/>
      </c>
    </row>
    <row r="297" ht="31.5" customHeight="1">
      <c r="A297" s="787"/>
      <c r="B297" s="795"/>
      <c r="C297" s="795"/>
      <c r="D297" s="795"/>
      <c r="E297" s="795"/>
      <c r="F297" s="795"/>
      <c r="G297" s="796"/>
      <c r="H297" s="796"/>
      <c r="I297" s="796"/>
      <c r="J297" s="796"/>
      <c r="K297" s="796"/>
      <c r="L297" s="797"/>
      <c r="M297" s="727" t="s">
        <v>395</v>
      </c>
      <c r="N297" s="728"/>
      <c r="O297" s="729" t="str">
        <f>IFERROR(VLOOKUP(K296,'【参考】数式用'!$A$5:$J$37,MATCH(N297,'【参考】数式用'!$B$4:$J$4,0)+1,0),"")</f>
        <v/>
      </c>
      <c r="P297" s="728"/>
      <c r="Q297" s="729" t="str">
        <f>IFERROR(VLOOKUP(K296,'【参考】数式用'!$A$5:$J$37,MATCH(P297,'【参考】数式用'!$B$4:$J$4,0)+1,0),"")</f>
        <v/>
      </c>
      <c r="R297" s="118" t="s">
        <v>107</v>
      </c>
      <c r="S297" s="730">
        <v>6.0</v>
      </c>
      <c r="T297" s="119" t="s">
        <v>108</v>
      </c>
      <c r="U297" s="731">
        <v>4.0</v>
      </c>
      <c r="V297" s="119" t="s">
        <v>392</v>
      </c>
      <c r="W297" s="730">
        <v>6.0</v>
      </c>
      <c r="X297" s="119" t="s">
        <v>108</v>
      </c>
      <c r="Y297" s="731">
        <v>5.0</v>
      </c>
      <c r="Z297" s="119" t="s">
        <v>109</v>
      </c>
      <c r="AA297" s="732" t="s">
        <v>120</v>
      </c>
      <c r="AB297" s="733">
        <f t="shared" si="2"/>
        <v>2</v>
      </c>
      <c r="AC297" s="119" t="s">
        <v>393</v>
      </c>
      <c r="AD297" s="734">
        <f>IFERROR(ROUNDDOWN(ROUND(L296*Q297,0),0)*AB297,"")</f>
        <v>0</v>
      </c>
      <c r="AE297" s="735">
        <f>IFERROR(ROUNDDOWN(ROUND(L296*(Q297-O297),0),0)*AB297,"")</f>
        <v>0</v>
      </c>
      <c r="AF297" s="736"/>
      <c r="AG297" s="737"/>
      <c r="AH297" s="738"/>
      <c r="AI297" s="739"/>
      <c r="AJ297" s="740"/>
      <c r="AK297" s="741"/>
      <c r="AL297" s="742"/>
      <c r="AM297" s="743" t="str">
        <f>IF(AO296="","",IF(OR(Y296=4,Y297=4,Y298=4),"！加算の要件上は問題ありませんが、算定期間の終わりが令和６年５月になっていません。区分変更の場合は、「基本情報入力シート」で同じ事業所を２行に分けて記入してください。",""))</f>
        <v/>
      </c>
      <c r="AN297" s="744"/>
      <c r="AO297" s="717" t="str">
        <f>IF(K296&lt;&gt;"","P列・R列に色付け","")</f>
        <v/>
      </c>
      <c r="AP297" s="10"/>
      <c r="AQ297" s="10"/>
      <c r="AR297" s="10"/>
      <c r="AS297" s="10"/>
      <c r="AT297" s="10"/>
      <c r="AU297" s="10"/>
      <c r="AV297" s="10"/>
      <c r="AW297" s="10"/>
      <c r="AX297" s="689" t="str">
        <f>G296</f>
        <v/>
      </c>
    </row>
    <row r="298" ht="31.5" customHeight="1">
      <c r="A298" s="788"/>
      <c r="B298" s="806"/>
      <c r="C298" s="806"/>
      <c r="D298" s="806"/>
      <c r="E298" s="806"/>
      <c r="F298" s="806"/>
      <c r="G298" s="807"/>
      <c r="H298" s="807"/>
      <c r="I298" s="807"/>
      <c r="J298" s="807"/>
      <c r="K298" s="807"/>
      <c r="L298" s="808"/>
      <c r="M298" s="751" t="s">
        <v>397</v>
      </c>
      <c r="N298" s="810"/>
      <c r="O298" s="753" t="str">
        <f>IFERROR(VLOOKUP(K296,'【参考】数式用'!$A$5:$J$37,MATCH(N298,'【参考】数式用'!$B$4:$J$4,0)+1,0),"")</f>
        <v/>
      </c>
      <c r="P298" s="752"/>
      <c r="Q298" s="753" t="str">
        <f>IFERROR(VLOOKUP(K296,'【参考】数式用'!$A$5:$J$37,MATCH(P298,'【参考】数式用'!$B$4:$J$4,0)+1,0),"")</f>
        <v/>
      </c>
      <c r="R298" s="754" t="s">
        <v>107</v>
      </c>
      <c r="S298" s="755">
        <v>6.0</v>
      </c>
      <c r="T298" s="756" t="s">
        <v>108</v>
      </c>
      <c r="U298" s="757">
        <v>4.0</v>
      </c>
      <c r="V298" s="756" t="s">
        <v>392</v>
      </c>
      <c r="W298" s="755">
        <v>6.0</v>
      </c>
      <c r="X298" s="756" t="s">
        <v>108</v>
      </c>
      <c r="Y298" s="757">
        <v>5.0</v>
      </c>
      <c r="Z298" s="756" t="s">
        <v>109</v>
      </c>
      <c r="AA298" s="758" t="s">
        <v>120</v>
      </c>
      <c r="AB298" s="759">
        <f t="shared" si="2"/>
        <v>2</v>
      </c>
      <c r="AC298" s="756" t="s">
        <v>393</v>
      </c>
      <c r="AD298" s="760">
        <f>IFERROR(ROUNDDOWN(ROUND(L296*Q298,0),0)*AB298,"")</f>
        <v>0</v>
      </c>
      <c r="AE298" s="761">
        <f>IFERROR(ROUNDDOWN(ROUND(L296*(Q298-O298),0),0)*AB298,"")</f>
        <v>0</v>
      </c>
      <c r="AF298" s="762">
        <f>IF(AND(N298="ベア加算なし",P298="ベア加算"),AD298,0)</f>
        <v>0</v>
      </c>
      <c r="AG298" s="763"/>
      <c r="AH298" s="764"/>
      <c r="AI298" s="765"/>
      <c r="AJ298" s="766"/>
      <c r="AK298" s="767"/>
      <c r="AL298" s="768"/>
      <c r="AM298" s="769" t="str">
        <f>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N298" s="3"/>
      <c r="AO298" s="770" t="str">
        <f>IF(K296&lt;&gt;"","P列・R列に色付け","")</f>
        <v/>
      </c>
      <c r="AP298" s="771"/>
      <c r="AQ298" s="771"/>
      <c r="AR298" s="10"/>
      <c r="AS298" s="10"/>
      <c r="AT298" s="10"/>
      <c r="AU298" s="10"/>
      <c r="AV298" s="10"/>
      <c r="AW298" s="772"/>
      <c r="AX298" s="689" t="str">
        <f>G296</f>
        <v/>
      </c>
    </row>
    <row r="299" ht="31.5" customHeight="1">
      <c r="A299" s="773">
        <v>96.0</v>
      </c>
      <c r="B299" s="803" t="str">
        <f>IF('基本情報入力シート'!C149="","",'基本情報入力シート'!C149)</f>
        <v/>
      </c>
      <c r="C299" s="803"/>
      <c r="D299" s="803"/>
      <c r="E299" s="803"/>
      <c r="F299" s="803"/>
      <c r="G299" s="804" t="str">
        <f>IF('基本情報入力シート'!M149="","",'基本情報入力シート'!M149)</f>
        <v/>
      </c>
      <c r="H299" s="804" t="str">
        <f>IF('基本情報入力シート'!R149="","",'基本情報入力シート'!R149)</f>
        <v/>
      </c>
      <c r="I299" s="804" t="str">
        <f>IF('基本情報入力シート'!W149="","",'基本情報入力シート'!W149)</f>
        <v/>
      </c>
      <c r="J299" s="804" t="str">
        <f>IF('基本情報入力シート'!X149="","",'基本情報入力シート'!X149)</f>
        <v/>
      </c>
      <c r="K299" s="804" t="str">
        <f>IF('基本情報入力シート'!Y149="","",'基本情報入力シート'!Y149)</f>
        <v/>
      </c>
      <c r="L299" s="805" t="str">
        <f>IF('基本情報入力シート'!AB149="","",'基本情報入力シート'!AB149)</f>
        <v/>
      </c>
      <c r="M299" s="700" t="s">
        <v>390</v>
      </c>
      <c r="N299" s="701"/>
      <c r="O299" s="702" t="str">
        <f>IFERROR(VLOOKUP(K299,'【参考】数式用'!$A$5:$J$37,MATCH(N299,'【参考】数式用'!$B$4:$J$4,0)+1,0),"")</f>
        <v/>
      </c>
      <c r="P299" s="701"/>
      <c r="Q299" s="702" t="str">
        <f>IFERROR(VLOOKUP(K299,'【参考】数式用'!$A$5:$J$37,MATCH(P299,'【参考】数式用'!$B$4:$J$4,0)+1,0),"")</f>
        <v/>
      </c>
      <c r="R299" s="703" t="s">
        <v>107</v>
      </c>
      <c r="S299" s="704">
        <v>6.0</v>
      </c>
      <c r="T299" s="190" t="s">
        <v>108</v>
      </c>
      <c r="U299" s="705">
        <v>4.0</v>
      </c>
      <c r="V299" s="190" t="s">
        <v>392</v>
      </c>
      <c r="W299" s="704">
        <v>6.0</v>
      </c>
      <c r="X299" s="190" t="s">
        <v>108</v>
      </c>
      <c r="Y299" s="705">
        <v>5.0</v>
      </c>
      <c r="Z299" s="190" t="s">
        <v>109</v>
      </c>
      <c r="AA299" s="706" t="s">
        <v>120</v>
      </c>
      <c r="AB299" s="707">
        <f t="shared" si="2"/>
        <v>2</v>
      </c>
      <c r="AC299" s="190" t="s">
        <v>393</v>
      </c>
      <c r="AD299" s="708">
        <f>IFERROR(ROUNDDOWN(ROUND(L299*Q299,0),0)*AB299,"")</f>
        <v>0</v>
      </c>
      <c r="AE299" s="709">
        <f>IFERROR(ROUNDDOWN(ROUND(L299*(Q299-O299),0),0)*AB299,"")</f>
        <v>0</v>
      </c>
      <c r="AF299" s="710"/>
      <c r="AG299" s="782"/>
      <c r="AH299" s="712"/>
      <c r="AI299" s="794"/>
      <c r="AJ299" s="714"/>
      <c r="AK299" s="280"/>
      <c r="AL299" s="715"/>
      <c r="AM299" s="716" t="str">
        <f>IF(AO299="","",IF(Q299&lt;O299,"！加算の要件上は問題ありませんが、令和６年３月と比較して４・５月に加算率が下がる計画になっています。",""))</f>
        <v/>
      </c>
      <c r="AN299" s="3"/>
      <c r="AO299" s="717" t="str">
        <f>IF(K299&lt;&gt;"","P列・R列に色付け","")</f>
        <v/>
      </c>
      <c r="AP299" s="718" t="str">
        <f>IFERROR(VLOOKUP(K299,'【参考】数式用'!$AH$2:$AI$34,2,FALSE),"")</f>
        <v/>
      </c>
      <c r="AQ299" s="720" t="str">
        <f>P299&amp;P300&amp;P301</f>
        <v/>
      </c>
      <c r="AR299" s="718" t="str">
        <f>IF(AF301&lt;&gt;0,IF(AG301="○","入力済","未入力"),"")</f>
        <v/>
      </c>
      <c r="AS299" s="719" t="str">
        <f>IF(OR(P299="処遇加算Ⅰ",P299="処遇加算Ⅱ"),IF(OR(AH299="○",AH299="令和６年度中に満たす"),"入力済","未入力"),"")</f>
        <v/>
      </c>
      <c r="AT299" s="720" t="str">
        <f>IF(P299="処遇加算Ⅲ",IF(AI299="○","入力済","未入力"),"")</f>
        <v/>
      </c>
      <c r="AU299" s="718" t="str">
        <f>IF(P299="処遇加算Ⅰ",IF(OR(AJ299="○",AJ299="令和６年度中に満たす"),"入力済","未入力"),"")</f>
        <v/>
      </c>
      <c r="AV299" s="718" t="str">
        <f>IF(OR(P300="特定加算Ⅰ",P300="特定加算Ⅱ"),1,"")</f>
        <v/>
      </c>
      <c r="AW299" s="689" t="str">
        <f>IF(P300="特定加算Ⅰ",IF(AL300="","未入力","入力済"),"")</f>
        <v/>
      </c>
      <c r="AX299" s="689" t="str">
        <f>G299</f>
        <v/>
      </c>
    </row>
    <row r="300" ht="31.5" customHeight="1">
      <c r="A300" s="787"/>
      <c r="B300" s="795"/>
      <c r="C300" s="795"/>
      <c r="D300" s="795"/>
      <c r="E300" s="795"/>
      <c r="F300" s="795"/>
      <c r="G300" s="796"/>
      <c r="H300" s="796"/>
      <c r="I300" s="796"/>
      <c r="J300" s="796"/>
      <c r="K300" s="796"/>
      <c r="L300" s="797"/>
      <c r="M300" s="727" t="s">
        <v>395</v>
      </c>
      <c r="N300" s="728"/>
      <c r="O300" s="729" t="str">
        <f>IFERROR(VLOOKUP(K299,'【参考】数式用'!$A$5:$J$37,MATCH(N300,'【参考】数式用'!$B$4:$J$4,0)+1,0),"")</f>
        <v/>
      </c>
      <c r="P300" s="728"/>
      <c r="Q300" s="729" t="str">
        <f>IFERROR(VLOOKUP(K299,'【参考】数式用'!$A$5:$J$37,MATCH(P300,'【参考】数式用'!$B$4:$J$4,0)+1,0),"")</f>
        <v/>
      </c>
      <c r="R300" s="118" t="s">
        <v>107</v>
      </c>
      <c r="S300" s="730">
        <v>6.0</v>
      </c>
      <c r="T300" s="119" t="s">
        <v>108</v>
      </c>
      <c r="U300" s="731">
        <v>4.0</v>
      </c>
      <c r="V300" s="119" t="s">
        <v>392</v>
      </c>
      <c r="W300" s="730">
        <v>6.0</v>
      </c>
      <c r="X300" s="119" t="s">
        <v>108</v>
      </c>
      <c r="Y300" s="731">
        <v>5.0</v>
      </c>
      <c r="Z300" s="119" t="s">
        <v>109</v>
      </c>
      <c r="AA300" s="732" t="s">
        <v>120</v>
      </c>
      <c r="AB300" s="733">
        <f t="shared" si="2"/>
        <v>2</v>
      </c>
      <c r="AC300" s="119" t="s">
        <v>393</v>
      </c>
      <c r="AD300" s="734">
        <f>IFERROR(ROUNDDOWN(ROUND(L299*Q300,0),0)*AB300,"")</f>
        <v>0</v>
      </c>
      <c r="AE300" s="735">
        <f>IFERROR(ROUNDDOWN(ROUND(L299*(Q300-O300),0),0)*AB300,"")</f>
        <v>0</v>
      </c>
      <c r="AF300" s="736"/>
      <c r="AG300" s="737"/>
      <c r="AH300" s="738"/>
      <c r="AI300" s="739"/>
      <c r="AJ300" s="740"/>
      <c r="AK300" s="741"/>
      <c r="AL300" s="742"/>
      <c r="AM300" s="743" t="str">
        <f>IF(AO299="","",IF(OR(Y299=4,Y300=4,Y301=4),"！加算の要件上は問題ありませんが、算定期間の終わりが令和６年５月になっていません。区分変更の場合は、「基本情報入力シート」で同じ事業所を２行に分けて記入してください。",""))</f>
        <v/>
      </c>
      <c r="AN300" s="744"/>
      <c r="AO300" s="717" t="str">
        <f>IF(K299&lt;&gt;"","P列・R列に色付け","")</f>
        <v/>
      </c>
      <c r="AP300" s="10"/>
      <c r="AQ300" s="10"/>
      <c r="AR300" s="10"/>
      <c r="AS300" s="10"/>
      <c r="AT300" s="10"/>
      <c r="AU300" s="10"/>
      <c r="AV300" s="10"/>
      <c r="AW300" s="10"/>
      <c r="AX300" s="689" t="str">
        <f>G299</f>
        <v/>
      </c>
    </row>
    <row r="301" ht="31.5" customHeight="1">
      <c r="A301" s="788"/>
      <c r="B301" s="806"/>
      <c r="C301" s="806"/>
      <c r="D301" s="806"/>
      <c r="E301" s="806"/>
      <c r="F301" s="806"/>
      <c r="G301" s="807"/>
      <c r="H301" s="807"/>
      <c r="I301" s="807"/>
      <c r="J301" s="807"/>
      <c r="K301" s="807"/>
      <c r="L301" s="808"/>
      <c r="M301" s="751" t="s">
        <v>397</v>
      </c>
      <c r="N301" s="810"/>
      <c r="O301" s="753" t="str">
        <f>IFERROR(VLOOKUP(K299,'【参考】数式用'!$A$5:$J$37,MATCH(N301,'【参考】数式用'!$B$4:$J$4,0)+1,0),"")</f>
        <v/>
      </c>
      <c r="P301" s="752"/>
      <c r="Q301" s="753" t="str">
        <f>IFERROR(VLOOKUP(K299,'【参考】数式用'!$A$5:$J$37,MATCH(P301,'【参考】数式用'!$B$4:$J$4,0)+1,0),"")</f>
        <v/>
      </c>
      <c r="R301" s="754" t="s">
        <v>107</v>
      </c>
      <c r="S301" s="755">
        <v>6.0</v>
      </c>
      <c r="T301" s="756" t="s">
        <v>108</v>
      </c>
      <c r="U301" s="757">
        <v>4.0</v>
      </c>
      <c r="V301" s="756" t="s">
        <v>392</v>
      </c>
      <c r="W301" s="755">
        <v>6.0</v>
      </c>
      <c r="X301" s="756" t="s">
        <v>108</v>
      </c>
      <c r="Y301" s="757">
        <v>5.0</v>
      </c>
      <c r="Z301" s="756" t="s">
        <v>109</v>
      </c>
      <c r="AA301" s="758" t="s">
        <v>120</v>
      </c>
      <c r="AB301" s="759">
        <f t="shared" si="2"/>
        <v>2</v>
      </c>
      <c r="AC301" s="756" t="s">
        <v>393</v>
      </c>
      <c r="AD301" s="760">
        <f>IFERROR(ROUNDDOWN(ROUND(L299*Q301,0),0)*AB301,"")</f>
        <v>0</v>
      </c>
      <c r="AE301" s="761">
        <f>IFERROR(ROUNDDOWN(ROUND(L299*(Q301-O301),0),0)*AB301,"")</f>
        <v>0</v>
      </c>
      <c r="AF301" s="762">
        <f>IF(AND(N301="ベア加算なし",P301="ベア加算"),AD301,0)</f>
        <v>0</v>
      </c>
      <c r="AG301" s="763"/>
      <c r="AH301" s="764"/>
      <c r="AI301" s="765"/>
      <c r="AJ301" s="766"/>
      <c r="AK301" s="767"/>
      <c r="AL301" s="768"/>
      <c r="AM301" s="769" t="str">
        <f>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N301" s="3"/>
      <c r="AO301" s="770" t="str">
        <f>IF(K299&lt;&gt;"","P列・R列に色付け","")</f>
        <v/>
      </c>
      <c r="AP301" s="771"/>
      <c r="AQ301" s="771"/>
      <c r="AR301" s="10"/>
      <c r="AS301" s="10"/>
      <c r="AT301" s="10"/>
      <c r="AU301" s="10"/>
      <c r="AV301" s="10"/>
      <c r="AW301" s="772"/>
      <c r="AX301" s="689" t="str">
        <f>G299</f>
        <v/>
      </c>
    </row>
    <row r="302" ht="31.5" customHeight="1">
      <c r="A302" s="773">
        <v>97.0</v>
      </c>
      <c r="B302" s="803" t="str">
        <f>IF('基本情報入力シート'!C150="","",'基本情報入力シート'!C150)</f>
        <v/>
      </c>
      <c r="C302" s="803"/>
      <c r="D302" s="803"/>
      <c r="E302" s="803"/>
      <c r="F302" s="803"/>
      <c r="G302" s="804" t="str">
        <f>IF('基本情報入力シート'!M150="","",'基本情報入力シート'!M150)</f>
        <v/>
      </c>
      <c r="H302" s="804" t="str">
        <f>IF('基本情報入力シート'!R150="","",'基本情報入力シート'!R150)</f>
        <v/>
      </c>
      <c r="I302" s="804" t="str">
        <f>IF('基本情報入力シート'!W150="","",'基本情報入力シート'!W150)</f>
        <v/>
      </c>
      <c r="J302" s="804" t="str">
        <f>IF('基本情報入力シート'!X150="","",'基本情報入力シート'!X150)</f>
        <v/>
      </c>
      <c r="K302" s="804" t="str">
        <f>IF('基本情報入力シート'!Y150="","",'基本情報入力シート'!Y150)</f>
        <v/>
      </c>
      <c r="L302" s="805" t="str">
        <f>IF('基本情報入力シート'!AB150="","",'基本情報入力シート'!AB150)</f>
        <v/>
      </c>
      <c r="M302" s="700" t="s">
        <v>390</v>
      </c>
      <c r="N302" s="701"/>
      <c r="O302" s="702" t="str">
        <f>IFERROR(VLOOKUP(K302,'【参考】数式用'!$A$5:$J$37,MATCH(N302,'【参考】数式用'!$B$4:$J$4,0)+1,0),"")</f>
        <v/>
      </c>
      <c r="P302" s="701"/>
      <c r="Q302" s="702" t="str">
        <f>IFERROR(VLOOKUP(K302,'【参考】数式用'!$A$5:$J$37,MATCH(P302,'【参考】数式用'!$B$4:$J$4,0)+1,0),"")</f>
        <v/>
      </c>
      <c r="R302" s="703" t="s">
        <v>107</v>
      </c>
      <c r="S302" s="704">
        <v>6.0</v>
      </c>
      <c r="T302" s="190" t="s">
        <v>108</v>
      </c>
      <c r="U302" s="705">
        <v>4.0</v>
      </c>
      <c r="V302" s="190" t="s">
        <v>392</v>
      </c>
      <c r="W302" s="704">
        <v>6.0</v>
      </c>
      <c r="X302" s="190" t="s">
        <v>108</v>
      </c>
      <c r="Y302" s="705">
        <v>5.0</v>
      </c>
      <c r="Z302" s="190" t="s">
        <v>109</v>
      </c>
      <c r="AA302" s="706" t="s">
        <v>120</v>
      </c>
      <c r="AB302" s="707">
        <f t="shared" si="2"/>
        <v>2</v>
      </c>
      <c r="AC302" s="190" t="s">
        <v>393</v>
      </c>
      <c r="AD302" s="708">
        <f>IFERROR(ROUNDDOWN(ROUND(L302*Q302,0),0)*AB302,"")</f>
        <v>0</v>
      </c>
      <c r="AE302" s="709">
        <f>IFERROR(ROUNDDOWN(ROUND(L302*(Q302-O302),0),0)*AB302,"")</f>
        <v>0</v>
      </c>
      <c r="AF302" s="710"/>
      <c r="AG302" s="782"/>
      <c r="AH302" s="712"/>
      <c r="AI302" s="794"/>
      <c r="AJ302" s="714"/>
      <c r="AK302" s="280"/>
      <c r="AL302" s="715"/>
      <c r="AM302" s="716" t="str">
        <f>IF(AO302="","",IF(Q302&lt;O302,"！加算の要件上は問題ありませんが、令和６年３月と比較して４・５月に加算率が下がる計画になっています。",""))</f>
        <v/>
      </c>
      <c r="AN302" s="3"/>
      <c r="AO302" s="717" t="str">
        <f>IF(K302&lt;&gt;"","P列・R列に色付け","")</f>
        <v/>
      </c>
      <c r="AP302" s="718" t="str">
        <f>IFERROR(VLOOKUP(K302,'【参考】数式用'!$AH$2:$AI$34,2,FALSE),"")</f>
        <v/>
      </c>
      <c r="AQ302" s="720" t="str">
        <f>P302&amp;P303&amp;P304</f>
        <v/>
      </c>
      <c r="AR302" s="718" t="str">
        <f>IF(AF304&lt;&gt;0,IF(AG304="○","入力済","未入力"),"")</f>
        <v/>
      </c>
      <c r="AS302" s="719" t="str">
        <f>IF(OR(P302="処遇加算Ⅰ",P302="処遇加算Ⅱ"),IF(OR(AH302="○",AH302="令和６年度中に満たす"),"入力済","未入力"),"")</f>
        <v/>
      </c>
      <c r="AT302" s="720" t="str">
        <f>IF(P302="処遇加算Ⅲ",IF(AI302="○","入力済","未入力"),"")</f>
        <v/>
      </c>
      <c r="AU302" s="718" t="str">
        <f>IF(P302="処遇加算Ⅰ",IF(OR(AJ302="○",AJ302="令和６年度中に満たす"),"入力済","未入力"),"")</f>
        <v/>
      </c>
      <c r="AV302" s="718" t="str">
        <f>IF(OR(P303="特定加算Ⅰ",P303="特定加算Ⅱ"),1,"")</f>
        <v/>
      </c>
      <c r="AW302" s="689" t="str">
        <f>IF(P303="特定加算Ⅰ",IF(AL303="","未入力","入力済"),"")</f>
        <v/>
      </c>
      <c r="AX302" s="689" t="str">
        <f>G302</f>
        <v/>
      </c>
    </row>
    <row r="303" ht="31.5" customHeight="1">
      <c r="A303" s="787"/>
      <c r="B303" s="795"/>
      <c r="C303" s="795"/>
      <c r="D303" s="795"/>
      <c r="E303" s="795"/>
      <c r="F303" s="795"/>
      <c r="G303" s="796"/>
      <c r="H303" s="796"/>
      <c r="I303" s="796"/>
      <c r="J303" s="796"/>
      <c r="K303" s="796"/>
      <c r="L303" s="797"/>
      <c r="M303" s="727" t="s">
        <v>395</v>
      </c>
      <c r="N303" s="728"/>
      <c r="O303" s="729" t="str">
        <f>IFERROR(VLOOKUP(K302,'【参考】数式用'!$A$5:$J$37,MATCH(N303,'【参考】数式用'!$B$4:$J$4,0)+1,0),"")</f>
        <v/>
      </c>
      <c r="P303" s="728"/>
      <c r="Q303" s="729" t="str">
        <f>IFERROR(VLOOKUP(K302,'【参考】数式用'!$A$5:$J$37,MATCH(P303,'【参考】数式用'!$B$4:$J$4,0)+1,0),"")</f>
        <v/>
      </c>
      <c r="R303" s="118" t="s">
        <v>107</v>
      </c>
      <c r="S303" s="730">
        <v>6.0</v>
      </c>
      <c r="T303" s="119" t="s">
        <v>108</v>
      </c>
      <c r="U303" s="731">
        <v>4.0</v>
      </c>
      <c r="V303" s="119" t="s">
        <v>392</v>
      </c>
      <c r="W303" s="730">
        <v>6.0</v>
      </c>
      <c r="X303" s="119" t="s">
        <v>108</v>
      </c>
      <c r="Y303" s="731">
        <v>5.0</v>
      </c>
      <c r="Z303" s="119" t="s">
        <v>109</v>
      </c>
      <c r="AA303" s="732" t="s">
        <v>120</v>
      </c>
      <c r="AB303" s="733">
        <f t="shared" si="2"/>
        <v>2</v>
      </c>
      <c r="AC303" s="119" t="s">
        <v>393</v>
      </c>
      <c r="AD303" s="734">
        <f>IFERROR(ROUNDDOWN(ROUND(L302*Q303,0),0)*AB303,"")</f>
        <v>0</v>
      </c>
      <c r="AE303" s="735">
        <f>IFERROR(ROUNDDOWN(ROUND(L302*(Q303-O303),0),0)*AB303,"")</f>
        <v>0</v>
      </c>
      <c r="AF303" s="736"/>
      <c r="AG303" s="737"/>
      <c r="AH303" s="738"/>
      <c r="AI303" s="739"/>
      <c r="AJ303" s="740"/>
      <c r="AK303" s="741"/>
      <c r="AL303" s="742"/>
      <c r="AM303" s="743" t="str">
        <f>IF(AO302="","",IF(OR(Y302=4,Y303=4,Y304=4),"！加算の要件上は問題ありませんが、算定期間の終わりが令和６年５月になっていません。区分変更の場合は、「基本情報入力シート」で同じ事業所を２行に分けて記入してください。",""))</f>
        <v/>
      </c>
      <c r="AN303" s="744"/>
      <c r="AO303" s="717" t="str">
        <f>IF(K302&lt;&gt;"","P列・R列に色付け","")</f>
        <v/>
      </c>
      <c r="AP303" s="10"/>
      <c r="AQ303" s="10"/>
      <c r="AR303" s="10"/>
      <c r="AS303" s="10"/>
      <c r="AT303" s="10"/>
      <c r="AU303" s="10"/>
      <c r="AV303" s="10"/>
      <c r="AW303" s="10"/>
      <c r="AX303" s="689" t="str">
        <f>G302</f>
        <v/>
      </c>
    </row>
    <row r="304" ht="31.5" customHeight="1">
      <c r="A304" s="788"/>
      <c r="B304" s="806"/>
      <c r="C304" s="806"/>
      <c r="D304" s="806"/>
      <c r="E304" s="806"/>
      <c r="F304" s="806"/>
      <c r="G304" s="807"/>
      <c r="H304" s="807"/>
      <c r="I304" s="807"/>
      <c r="J304" s="807"/>
      <c r="K304" s="807"/>
      <c r="L304" s="808"/>
      <c r="M304" s="751" t="s">
        <v>397</v>
      </c>
      <c r="N304" s="810"/>
      <c r="O304" s="753" t="str">
        <f>IFERROR(VLOOKUP(K302,'【参考】数式用'!$A$5:$J$37,MATCH(N304,'【参考】数式用'!$B$4:$J$4,0)+1,0),"")</f>
        <v/>
      </c>
      <c r="P304" s="752"/>
      <c r="Q304" s="753" t="str">
        <f>IFERROR(VLOOKUP(K302,'【参考】数式用'!$A$5:$J$37,MATCH(P304,'【参考】数式用'!$B$4:$J$4,0)+1,0),"")</f>
        <v/>
      </c>
      <c r="R304" s="754" t="s">
        <v>107</v>
      </c>
      <c r="S304" s="755">
        <v>6.0</v>
      </c>
      <c r="T304" s="756" t="s">
        <v>108</v>
      </c>
      <c r="U304" s="757">
        <v>4.0</v>
      </c>
      <c r="V304" s="756" t="s">
        <v>392</v>
      </c>
      <c r="W304" s="755">
        <v>6.0</v>
      </c>
      <c r="X304" s="756" t="s">
        <v>108</v>
      </c>
      <c r="Y304" s="757">
        <v>5.0</v>
      </c>
      <c r="Z304" s="756" t="s">
        <v>109</v>
      </c>
      <c r="AA304" s="758" t="s">
        <v>120</v>
      </c>
      <c r="AB304" s="759">
        <f t="shared" si="2"/>
        <v>2</v>
      </c>
      <c r="AC304" s="756" t="s">
        <v>393</v>
      </c>
      <c r="AD304" s="760">
        <f>IFERROR(ROUNDDOWN(ROUND(L302*Q304,0),0)*AB304,"")</f>
        <v>0</v>
      </c>
      <c r="AE304" s="761">
        <f>IFERROR(ROUNDDOWN(ROUND(L302*(Q304-O304),0),0)*AB304,"")</f>
        <v>0</v>
      </c>
      <c r="AF304" s="762">
        <f>IF(AND(N304="ベア加算なし",P304="ベア加算"),AD304,0)</f>
        <v>0</v>
      </c>
      <c r="AG304" s="763"/>
      <c r="AH304" s="764"/>
      <c r="AI304" s="765"/>
      <c r="AJ304" s="766"/>
      <c r="AK304" s="767"/>
      <c r="AL304" s="768"/>
      <c r="AM304" s="769" t="str">
        <f>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N304" s="3"/>
      <c r="AO304" s="770" t="str">
        <f>IF(K302&lt;&gt;"","P列・R列に色付け","")</f>
        <v/>
      </c>
      <c r="AP304" s="771"/>
      <c r="AQ304" s="771"/>
      <c r="AR304" s="10"/>
      <c r="AS304" s="10"/>
      <c r="AT304" s="10"/>
      <c r="AU304" s="10"/>
      <c r="AV304" s="10"/>
      <c r="AW304" s="772"/>
      <c r="AX304" s="689" t="str">
        <f>G302</f>
        <v/>
      </c>
    </row>
    <row r="305" ht="31.5" customHeight="1">
      <c r="A305" s="773">
        <v>98.0</v>
      </c>
      <c r="B305" s="803" t="str">
        <f>IF('基本情報入力シート'!C151="","",'基本情報入力シート'!C151)</f>
        <v/>
      </c>
      <c r="C305" s="803"/>
      <c r="D305" s="803"/>
      <c r="E305" s="803"/>
      <c r="F305" s="803"/>
      <c r="G305" s="804" t="str">
        <f>IF('基本情報入力シート'!M151="","",'基本情報入力シート'!M151)</f>
        <v/>
      </c>
      <c r="H305" s="804" t="str">
        <f>IF('基本情報入力シート'!R151="","",'基本情報入力シート'!R151)</f>
        <v/>
      </c>
      <c r="I305" s="804" t="str">
        <f>IF('基本情報入力シート'!W151="","",'基本情報入力シート'!W151)</f>
        <v/>
      </c>
      <c r="J305" s="804" t="str">
        <f>IF('基本情報入力シート'!X151="","",'基本情報入力シート'!X151)</f>
        <v/>
      </c>
      <c r="K305" s="804" t="str">
        <f>IF('基本情報入力シート'!Y151="","",'基本情報入力シート'!Y151)</f>
        <v/>
      </c>
      <c r="L305" s="805" t="str">
        <f>IF('基本情報入力シート'!AB151="","",'基本情報入力シート'!AB151)</f>
        <v/>
      </c>
      <c r="M305" s="700" t="s">
        <v>390</v>
      </c>
      <c r="N305" s="701"/>
      <c r="O305" s="702" t="str">
        <f>IFERROR(VLOOKUP(K305,'【参考】数式用'!$A$5:$J$37,MATCH(N305,'【参考】数式用'!$B$4:$J$4,0)+1,0),"")</f>
        <v/>
      </c>
      <c r="P305" s="701"/>
      <c r="Q305" s="702" t="str">
        <f>IFERROR(VLOOKUP(K305,'【参考】数式用'!$A$5:$J$37,MATCH(P305,'【参考】数式用'!$B$4:$J$4,0)+1,0),"")</f>
        <v/>
      </c>
      <c r="R305" s="703" t="s">
        <v>107</v>
      </c>
      <c r="S305" s="704">
        <v>6.0</v>
      </c>
      <c r="T305" s="190" t="s">
        <v>108</v>
      </c>
      <c r="U305" s="705">
        <v>4.0</v>
      </c>
      <c r="V305" s="190" t="s">
        <v>392</v>
      </c>
      <c r="W305" s="704">
        <v>6.0</v>
      </c>
      <c r="X305" s="190" t="s">
        <v>108</v>
      </c>
      <c r="Y305" s="705">
        <v>5.0</v>
      </c>
      <c r="Z305" s="190" t="s">
        <v>109</v>
      </c>
      <c r="AA305" s="706" t="s">
        <v>120</v>
      </c>
      <c r="AB305" s="707">
        <f t="shared" si="2"/>
        <v>2</v>
      </c>
      <c r="AC305" s="190" t="s">
        <v>393</v>
      </c>
      <c r="AD305" s="708">
        <f>IFERROR(ROUNDDOWN(ROUND(L305*Q305,0),0)*AB305,"")</f>
        <v>0</v>
      </c>
      <c r="AE305" s="709">
        <f>IFERROR(ROUNDDOWN(ROUND(L305*(Q305-O305),0),0)*AB305,"")</f>
        <v>0</v>
      </c>
      <c r="AF305" s="710"/>
      <c r="AG305" s="782"/>
      <c r="AH305" s="712"/>
      <c r="AI305" s="794"/>
      <c r="AJ305" s="714"/>
      <c r="AK305" s="280"/>
      <c r="AL305" s="715"/>
      <c r="AM305" s="716" t="str">
        <f>IF(AO305="","",IF(Q305&lt;O305,"！加算の要件上は問題ありませんが、令和６年３月と比較して４・５月に加算率が下がる計画になっています。",""))</f>
        <v/>
      </c>
      <c r="AN305" s="3"/>
      <c r="AO305" s="717" t="str">
        <f>IF(K305&lt;&gt;"","P列・R列に色付け","")</f>
        <v/>
      </c>
      <c r="AP305" s="718" t="str">
        <f>IFERROR(VLOOKUP(K305,'【参考】数式用'!$AH$2:$AI$34,2,FALSE),"")</f>
        <v/>
      </c>
      <c r="AQ305" s="720" t="str">
        <f>P305&amp;P306&amp;P307</f>
        <v/>
      </c>
      <c r="AR305" s="718" t="str">
        <f>IF(AF307&lt;&gt;0,IF(AG307="○","入力済","未入力"),"")</f>
        <v/>
      </c>
      <c r="AS305" s="719" t="str">
        <f>IF(OR(P305="処遇加算Ⅰ",P305="処遇加算Ⅱ"),IF(OR(AH305="○",AH305="令和６年度中に満たす"),"入力済","未入力"),"")</f>
        <v/>
      </c>
      <c r="AT305" s="720" t="str">
        <f>IF(P305="処遇加算Ⅲ",IF(AI305="○","入力済","未入力"),"")</f>
        <v/>
      </c>
      <c r="AU305" s="718" t="str">
        <f>IF(P305="処遇加算Ⅰ",IF(OR(AJ305="○",AJ305="令和６年度中に満たす"),"入力済","未入力"),"")</f>
        <v/>
      </c>
      <c r="AV305" s="718" t="str">
        <f>IF(OR(P306="特定加算Ⅰ",P306="特定加算Ⅱ"),1,"")</f>
        <v/>
      </c>
      <c r="AW305" s="689" t="str">
        <f>IF(P306="特定加算Ⅰ",IF(AL306="","未入力","入力済"),"")</f>
        <v/>
      </c>
      <c r="AX305" s="689" t="str">
        <f>G305</f>
        <v/>
      </c>
    </row>
    <row r="306" ht="31.5" customHeight="1">
      <c r="A306" s="787"/>
      <c r="B306" s="795"/>
      <c r="C306" s="795"/>
      <c r="D306" s="795"/>
      <c r="E306" s="795"/>
      <c r="F306" s="795"/>
      <c r="G306" s="796"/>
      <c r="H306" s="796"/>
      <c r="I306" s="796"/>
      <c r="J306" s="796"/>
      <c r="K306" s="796"/>
      <c r="L306" s="797"/>
      <c r="M306" s="727" t="s">
        <v>395</v>
      </c>
      <c r="N306" s="728"/>
      <c r="O306" s="729" t="str">
        <f>IFERROR(VLOOKUP(K305,'【参考】数式用'!$A$5:$J$37,MATCH(N306,'【参考】数式用'!$B$4:$J$4,0)+1,0),"")</f>
        <v/>
      </c>
      <c r="P306" s="728"/>
      <c r="Q306" s="729" t="str">
        <f>IFERROR(VLOOKUP(K305,'【参考】数式用'!$A$5:$J$37,MATCH(P306,'【参考】数式用'!$B$4:$J$4,0)+1,0),"")</f>
        <v/>
      </c>
      <c r="R306" s="118" t="s">
        <v>107</v>
      </c>
      <c r="S306" s="730">
        <v>6.0</v>
      </c>
      <c r="T306" s="119" t="s">
        <v>108</v>
      </c>
      <c r="U306" s="731">
        <v>4.0</v>
      </c>
      <c r="V306" s="119" t="s">
        <v>392</v>
      </c>
      <c r="W306" s="730">
        <v>6.0</v>
      </c>
      <c r="X306" s="119" t="s">
        <v>108</v>
      </c>
      <c r="Y306" s="731">
        <v>5.0</v>
      </c>
      <c r="Z306" s="119" t="s">
        <v>109</v>
      </c>
      <c r="AA306" s="732" t="s">
        <v>120</v>
      </c>
      <c r="AB306" s="733">
        <f t="shared" si="2"/>
        <v>2</v>
      </c>
      <c r="AC306" s="119" t="s">
        <v>393</v>
      </c>
      <c r="AD306" s="734">
        <f>IFERROR(ROUNDDOWN(ROUND(L305*Q306,0),0)*AB306,"")</f>
        <v>0</v>
      </c>
      <c r="AE306" s="735">
        <f>IFERROR(ROUNDDOWN(ROUND(L305*(Q306-O306),0),0)*AB306,"")</f>
        <v>0</v>
      </c>
      <c r="AF306" s="736"/>
      <c r="AG306" s="737"/>
      <c r="AH306" s="738"/>
      <c r="AI306" s="739"/>
      <c r="AJ306" s="740"/>
      <c r="AK306" s="741"/>
      <c r="AL306" s="742"/>
      <c r="AM306" s="743" t="str">
        <f>IF(AO305="","",IF(OR(Y305=4,Y306=4,Y307=4),"！加算の要件上は問題ありませんが、算定期間の終わりが令和６年５月になっていません。区分変更の場合は、「基本情報入力シート」で同じ事業所を２行に分けて記入してください。",""))</f>
        <v/>
      </c>
      <c r="AN306" s="744"/>
      <c r="AO306" s="717" t="str">
        <f>IF(K305&lt;&gt;"","P列・R列に色付け","")</f>
        <v/>
      </c>
      <c r="AP306" s="10"/>
      <c r="AQ306" s="10"/>
      <c r="AR306" s="10"/>
      <c r="AS306" s="10"/>
      <c r="AT306" s="10"/>
      <c r="AU306" s="10"/>
      <c r="AV306" s="10"/>
      <c r="AW306" s="10"/>
      <c r="AX306" s="689" t="str">
        <f>G305</f>
        <v/>
      </c>
    </row>
    <row r="307" ht="31.5" customHeight="1">
      <c r="A307" s="788"/>
      <c r="B307" s="806"/>
      <c r="C307" s="806"/>
      <c r="D307" s="806"/>
      <c r="E307" s="806"/>
      <c r="F307" s="806"/>
      <c r="G307" s="807"/>
      <c r="H307" s="807"/>
      <c r="I307" s="807"/>
      <c r="J307" s="807"/>
      <c r="K307" s="807"/>
      <c r="L307" s="808"/>
      <c r="M307" s="751" t="s">
        <v>397</v>
      </c>
      <c r="N307" s="810"/>
      <c r="O307" s="753" t="str">
        <f>IFERROR(VLOOKUP(K305,'【参考】数式用'!$A$5:$J$37,MATCH(N307,'【参考】数式用'!$B$4:$J$4,0)+1,0),"")</f>
        <v/>
      </c>
      <c r="P307" s="752"/>
      <c r="Q307" s="753" t="str">
        <f>IFERROR(VLOOKUP(K305,'【参考】数式用'!$A$5:$J$37,MATCH(P307,'【参考】数式用'!$B$4:$J$4,0)+1,0),"")</f>
        <v/>
      </c>
      <c r="R307" s="754" t="s">
        <v>107</v>
      </c>
      <c r="S307" s="755">
        <v>6.0</v>
      </c>
      <c r="T307" s="756" t="s">
        <v>108</v>
      </c>
      <c r="U307" s="757">
        <v>4.0</v>
      </c>
      <c r="V307" s="756" t="s">
        <v>392</v>
      </c>
      <c r="W307" s="755">
        <v>6.0</v>
      </c>
      <c r="X307" s="756" t="s">
        <v>108</v>
      </c>
      <c r="Y307" s="757">
        <v>5.0</v>
      </c>
      <c r="Z307" s="756" t="s">
        <v>109</v>
      </c>
      <c r="AA307" s="758" t="s">
        <v>120</v>
      </c>
      <c r="AB307" s="759">
        <f t="shared" si="2"/>
        <v>2</v>
      </c>
      <c r="AC307" s="756" t="s">
        <v>393</v>
      </c>
      <c r="AD307" s="760">
        <f>IFERROR(ROUNDDOWN(ROUND(L305*Q307,0),0)*AB307,"")</f>
        <v>0</v>
      </c>
      <c r="AE307" s="761">
        <f>IFERROR(ROUNDDOWN(ROUND(L305*(Q307-O307),0),0)*AB307,"")</f>
        <v>0</v>
      </c>
      <c r="AF307" s="762">
        <f>IF(AND(N307="ベア加算なし",P307="ベア加算"),AD307,0)</f>
        <v>0</v>
      </c>
      <c r="AG307" s="763"/>
      <c r="AH307" s="764"/>
      <c r="AI307" s="765"/>
      <c r="AJ307" s="766"/>
      <c r="AK307" s="767"/>
      <c r="AL307" s="768"/>
      <c r="AM307" s="769" t="str">
        <f>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N307" s="3"/>
      <c r="AO307" s="770" t="str">
        <f>IF(K305&lt;&gt;"","P列・R列に色付け","")</f>
        <v/>
      </c>
      <c r="AP307" s="771"/>
      <c r="AQ307" s="771"/>
      <c r="AR307" s="10"/>
      <c r="AS307" s="10"/>
      <c r="AT307" s="10"/>
      <c r="AU307" s="10"/>
      <c r="AV307" s="10"/>
      <c r="AW307" s="772"/>
      <c r="AX307" s="689" t="str">
        <f>G305</f>
        <v/>
      </c>
    </row>
    <row r="308" ht="31.5" customHeight="1">
      <c r="A308" s="773">
        <v>99.0</v>
      </c>
      <c r="B308" s="803" t="str">
        <f>IF('基本情報入力シート'!C152="","",'基本情報入力シート'!C152)</f>
        <v/>
      </c>
      <c r="C308" s="803"/>
      <c r="D308" s="803"/>
      <c r="E308" s="803"/>
      <c r="F308" s="803"/>
      <c r="G308" s="804" t="str">
        <f>IF('基本情報入力シート'!M152="","",'基本情報入力シート'!M152)</f>
        <v/>
      </c>
      <c r="H308" s="804" t="str">
        <f>IF('基本情報入力シート'!R152="","",'基本情報入力シート'!R152)</f>
        <v/>
      </c>
      <c r="I308" s="804" t="str">
        <f>IF('基本情報入力シート'!W152="","",'基本情報入力シート'!W152)</f>
        <v/>
      </c>
      <c r="J308" s="804" t="str">
        <f>IF('基本情報入力シート'!X152="","",'基本情報入力シート'!X152)</f>
        <v/>
      </c>
      <c r="K308" s="804" t="str">
        <f>IF('基本情報入力シート'!Y152="","",'基本情報入力シート'!Y152)</f>
        <v/>
      </c>
      <c r="L308" s="805" t="str">
        <f>IF('基本情報入力シート'!AB152="","",'基本情報入力シート'!AB152)</f>
        <v/>
      </c>
      <c r="M308" s="700" t="s">
        <v>390</v>
      </c>
      <c r="N308" s="701"/>
      <c r="O308" s="702" t="str">
        <f>IFERROR(VLOOKUP(K308,'【参考】数式用'!$A$5:$J$37,MATCH(N308,'【参考】数式用'!$B$4:$J$4,0)+1,0),"")</f>
        <v/>
      </c>
      <c r="P308" s="701"/>
      <c r="Q308" s="702" t="str">
        <f>IFERROR(VLOOKUP(K308,'【参考】数式用'!$A$5:$J$37,MATCH(P308,'【参考】数式用'!$B$4:$J$4,0)+1,0),"")</f>
        <v/>
      </c>
      <c r="R308" s="703" t="s">
        <v>107</v>
      </c>
      <c r="S308" s="704">
        <v>6.0</v>
      </c>
      <c r="T308" s="190" t="s">
        <v>108</v>
      </c>
      <c r="U308" s="705">
        <v>4.0</v>
      </c>
      <c r="V308" s="190" t="s">
        <v>392</v>
      </c>
      <c r="W308" s="704">
        <v>6.0</v>
      </c>
      <c r="X308" s="190" t="s">
        <v>108</v>
      </c>
      <c r="Y308" s="705">
        <v>5.0</v>
      </c>
      <c r="Z308" s="190" t="s">
        <v>109</v>
      </c>
      <c r="AA308" s="706" t="s">
        <v>120</v>
      </c>
      <c r="AB308" s="707">
        <f t="shared" si="2"/>
        <v>2</v>
      </c>
      <c r="AC308" s="190" t="s">
        <v>393</v>
      </c>
      <c r="AD308" s="708">
        <f>IFERROR(ROUNDDOWN(ROUND(L308*Q308,0),0)*AB308,"")</f>
        <v>0</v>
      </c>
      <c r="AE308" s="709">
        <f>IFERROR(ROUNDDOWN(ROUND(L308*(Q308-O308),0),0)*AB308,"")</f>
        <v>0</v>
      </c>
      <c r="AF308" s="710"/>
      <c r="AG308" s="782"/>
      <c r="AH308" s="712"/>
      <c r="AI308" s="794"/>
      <c r="AJ308" s="714"/>
      <c r="AK308" s="280"/>
      <c r="AL308" s="715"/>
      <c r="AM308" s="716" t="str">
        <f>IF(AO308="","",IF(Q308&lt;O308,"！加算の要件上は問題ありませんが、令和６年３月と比較して４・５月に加算率が下がる計画になっています。",""))</f>
        <v/>
      </c>
      <c r="AN308" s="3"/>
      <c r="AO308" s="717" t="str">
        <f>IF(K308&lt;&gt;"","P列・R列に色付け","")</f>
        <v/>
      </c>
      <c r="AP308" s="718" t="str">
        <f>IFERROR(VLOOKUP(K308,'【参考】数式用'!$AH$2:$AI$34,2,FALSE),"")</f>
        <v/>
      </c>
      <c r="AQ308" s="720" t="str">
        <f>P308&amp;P309&amp;P310</f>
        <v/>
      </c>
      <c r="AR308" s="718" t="str">
        <f>IF(AF310&lt;&gt;0,IF(AG310="○","入力済","未入力"),"")</f>
        <v/>
      </c>
      <c r="AS308" s="719" t="str">
        <f>IF(OR(P308="処遇加算Ⅰ",P308="処遇加算Ⅱ"),IF(OR(AH308="○",AH308="令和６年度中に満たす"),"入力済","未入力"),"")</f>
        <v/>
      </c>
      <c r="AT308" s="720" t="str">
        <f>IF(P308="処遇加算Ⅲ",IF(AI308="○","入力済","未入力"),"")</f>
        <v/>
      </c>
      <c r="AU308" s="718" t="str">
        <f>IF(P308="処遇加算Ⅰ",IF(OR(AJ308="○",AJ308="令和６年度中に満たす"),"入力済","未入力"),"")</f>
        <v/>
      </c>
      <c r="AV308" s="718" t="str">
        <f>IF(OR(P309="特定加算Ⅰ",P309="特定加算Ⅱ"),1,"")</f>
        <v/>
      </c>
      <c r="AW308" s="689" t="str">
        <f>IF(P309="特定加算Ⅰ",IF(AL309="","未入力","入力済"),"")</f>
        <v/>
      </c>
      <c r="AX308" s="689" t="str">
        <f>G308</f>
        <v/>
      </c>
    </row>
    <row r="309" ht="31.5" customHeight="1">
      <c r="A309" s="787"/>
      <c r="B309" s="795"/>
      <c r="C309" s="795"/>
      <c r="D309" s="795"/>
      <c r="E309" s="795"/>
      <c r="F309" s="795"/>
      <c r="G309" s="796"/>
      <c r="H309" s="796"/>
      <c r="I309" s="796"/>
      <c r="J309" s="796"/>
      <c r="K309" s="796"/>
      <c r="L309" s="797"/>
      <c r="M309" s="727" t="s">
        <v>395</v>
      </c>
      <c r="N309" s="728"/>
      <c r="O309" s="729" t="str">
        <f>IFERROR(VLOOKUP(K308,'【参考】数式用'!$A$5:$J$37,MATCH(N309,'【参考】数式用'!$B$4:$J$4,0)+1,0),"")</f>
        <v/>
      </c>
      <c r="P309" s="728"/>
      <c r="Q309" s="729" t="str">
        <f>IFERROR(VLOOKUP(K308,'【参考】数式用'!$A$5:$J$37,MATCH(P309,'【参考】数式用'!$B$4:$J$4,0)+1,0),"")</f>
        <v/>
      </c>
      <c r="R309" s="118" t="s">
        <v>107</v>
      </c>
      <c r="S309" s="730">
        <v>6.0</v>
      </c>
      <c r="T309" s="119" t="s">
        <v>108</v>
      </c>
      <c r="U309" s="731">
        <v>4.0</v>
      </c>
      <c r="V309" s="119" t="s">
        <v>392</v>
      </c>
      <c r="W309" s="730">
        <v>6.0</v>
      </c>
      <c r="X309" s="119" t="s">
        <v>108</v>
      </c>
      <c r="Y309" s="731">
        <v>5.0</v>
      </c>
      <c r="Z309" s="119" t="s">
        <v>109</v>
      </c>
      <c r="AA309" s="732" t="s">
        <v>120</v>
      </c>
      <c r="AB309" s="733">
        <f t="shared" si="2"/>
        <v>2</v>
      </c>
      <c r="AC309" s="119" t="s">
        <v>393</v>
      </c>
      <c r="AD309" s="734">
        <f>IFERROR(ROUNDDOWN(ROUND(L308*Q309,0),0)*AB309,"")</f>
        <v>0</v>
      </c>
      <c r="AE309" s="735">
        <f>IFERROR(ROUNDDOWN(ROUND(L308*(Q309-O309),0),0)*AB309,"")</f>
        <v>0</v>
      </c>
      <c r="AF309" s="736"/>
      <c r="AG309" s="737"/>
      <c r="AH309" s="738"/>
      <c r="AI309" s="739"/>
      <c r="AJ309" s="740"/>
      <c r="AK309" s="741"/>
      <c r="AL309" s="742"/>
      <c r="AM309" s="743" t="str">
        <f>IF(AO308="","",IF(OR(Y308=4,Y309=4,Y310=4),"！加算の要件上は問題ありませんが、算定期間の終わりが令和６年５月になっていません。区分変更の場合は、「基本情報入力シート」で同じ事業所を２行に分けて記入してください。",""))</f>
        <v/>
      </c>
      <c r="AN309" s="744"/>
      <c r="AO309" s="717" t="str">
        <f>IF(K308&lt;&gt;"","P列・R列に色付け","")</f>
        <v/>
      </c>
      <c r="AP309" s="10"/>
      <c r="AQ309" s="10"/>
      <c r="AR309" s="10"/>
      <c r="AS309" s="10"/>
      <c r="AT309" s="10"/>
      <c r="AU309" s="10"/>
      <c r="AV309" s="10"/>
      <c r="AW309" s="10"/>
      <c r="AX309" s="689" t="str">
        <f>G308</f>
        <v/>
      </c>
    </row>
    <row r="310" ht="31.5" customHeight="1">
      <c r="A310" s="788"/>
      <c r="B310" s="806"/>
      <c r="C310" s="806"/>
      <c r="D310" s="806"/>
      <c r="E310" s="806"/>
      <c r="F310" s="806"/>
      <c r="G310" s="807"/>
      <c r="H310" s="807"/>
      <c r="I310" s="807"/>
      <c r="J310" s="807"/>
      <c r="K310" s="807"/>
      <c r="L310" s="808"/>
      <c r="M310" s="751" t="s">
        <v>397</v>
      </c>
      <c r="N310" s="810"/>
      <c r="O310" s="753" t="str">
        <f>IFERROR(VLOOKUP(K308,'【参考】数式用'!$A$5:$J$37,MATCH(N310,'【参考】数式用'!$B$4:$J$4,0)+1,0),"")</f>
        <v/>
      </c>
      <c r="P310" s="752"/>
      <c r="Q310" s="753" t="str">
        <f>IFERROR(VLOOKUP(K308,'【参考】数式用'!$A$5:$J$37,MATCH(P310,'【参考】数式用'!$B$4:$J$4,0)+1,0),"")</f>
        <v/>
      </c>
      <c r="R310" s="754" t="s">
        <v>107</v>
      </c>
      <c r="S310" s="755">
        <v>6.0</v>
      </c>
      <c r="T310" s="756" t="s">
        <v>108</v>
      </c>
      <c r="U310" s="757">
        <v>4.0</v>
      </c>
      <c r="V310" s="756" t="s">
        <v>392</v>
      </c>
      <c r="W310" s="755">
        <v>6.0</v>
      </c>
      <c r="X310" s="756" t="s">
        <v>108</v>
      </c>
      <c r="Y310" s="757">
        <v>5.0</v>
      </c>
      <c r="Z310" s="756" t="s">
        <v>109</v>
      </c>
      <c r="AA310" s="758" t="s">
        <v>120</v>
      </c>
      <c r="AB310" s="759">
        <f t="shared" si="2"/>
        <v>2</v>
      </c>
      <c r="AC310" s="756" t="s">
        <v>393</v>
      </c>
      <c r="AD310" s="760">
        <f>IFERROR(ROUNDDOWN(ROUND(L308*Q310,0),0)*AB310,"")</f>
        <v>0</v>
      </c>
      <c r="AE310" s="761">
        <f>IFERROR(ROUNDDOWN(ROUND(L308*(Q310-O310),0),0)*AB310,"")</f>
        <v>0</v>
      </c>
      <c r="AF310" s="762">
        <f>IF(AND(N310="ベア加算なし",P310="ベア加算"),AD310,0)</f>
        <v>0</v>
      </c>
      <c r="AG310" s="763"/>
      <c r="AH310" s="764"/>
      <c r="AI310" s="765"/>
      <c r="AJ310" s="766"/>
      <c r="AK310" s="767"/>
      <c r="AL310" s="768"/>
      <c r="AM310" s="769" t="str">
        <f>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N310" s="3"/>
      <c r="AO310" s="770" t="str">
        <f>IF(K308&lt;&gt;"","P列・R列に色付け","")</f>
        <v/>
      </c>
      <c r="AP310" s="771"/>
      <c r="AQ310" s="771"/>
      <c r="AR310" s="10"/>
      <c r="AS310" s="10"/>
      <c r="AT310" s="10"/>
      <c r="AU310" s="10"/>
      <c r="AV310" s="10"/>
      <c r="AW310" s="772"/>
      <c r="AX310" s="689" t="str">
        <f>G308</f>
        <v/>
      </c>
    </row>
    <row r="311" ht="31.5" customHeight="1">
      <c r="A311" s="773">
        <v>100.0</v>
      </c>
      <c r="B311" s="803" t="str">
        <f>IF('基本情報入力シート'!C153="","",'基本情報入力シート'!C153)</f>
        <v/>
      </c>
      <c r="C311" s="803"/>
      <c r="D311" s="803"/>
      <c r="E311" s="803"/>
      <c r="F311" s="803"/>
      <c r="G311" s="804" t="str">
        <f>IF('基本情報入力シート'!M153="","",'基本情報入力シート'!M153)</f>
        <v/>
      </c>
      <c r="H311" s="804" t="str">
        <f>IF('基本情報入力シート'!R153="","",'基本情報入力シート'!R153)</f>
        <v/>
      </c>
      <c r="I311" s="804" t="str">
        <f>IF('基本情報入力シート'!W153="","",'基本情報入力シート'!W153)</f>
        <v/>
      </c>
      <c r="J311" s="804" t="str">
        <f>IF('基本情報入力シート'!X153="","",'基本情報入力シート'!X153)</f>
        <v/>
      </c>
      <c r="K311" s="804" t="str">
        <f>IF('基本情報入力シート'!Y153="","",'基本情報入力シート'!Y153)</f>
        <v/>
      </c>
      <c r="L311" s="805" t="str">
        <f>IF('基本情報入力シート'!AB153="","",'基本情報入力シート'!AB153)</f>
        <v/>
      </c>
      <c r="M311" s="700" t="s">
        <v>390</v>
      </c>
      <c r="N311" s="701"/>
      <c r="O311" s="702" t="str">
        <f>IFERROR(VLOOKUP(K311,'【参考】数式用'!$A$5:$J$37,MATCH(N311,'【参考】数式用'!$B$4:$J$4,0)+1,0),"")</f>
        <v/>
      </c>
      <c r="P311" s="701"/>
      <c r="Q311" s="702" t="str">
        <f>IFERROR(VLOOKUP(K311,'【参考】数式用'!$A$5:$J$37,MATCH(P311,'【参考】数式用'!$B$4:$J$4,0)+1,0),"")</f>
        <v/>
      </c>
      <c r="R311" s="703" t="s">
        <v>107</v>
      </c>
      <c r="S311" s="704">
        <v>6.0</v>
      </c>
      <c r="T311" s="190" t="s">
        <v>108</v>
      </c>
      <c r="U311" s="705">
        <v>4.0</v>
      </c>
      <c r="V311" s="190" t="s">
        <v>392</v>
      </c>
      <c r="W311" s="704">
        <v>6.0</v>
      </c>
      <c r="X311" s="190" t="s">
        <v>108</v>
      </c>
      <c r="Y311" s="705">
        <v>5.0</v>
      </c>
      <c r="Z311" s="190" t="s">
        <v>109</v>
      </c>
      <c r="AA311" s="706" t="s">
        <v>120</v>
      </c>
      <c r="AB311" s="707">
        <f t="shared" si="2"/>
        <v>2</v>
      </c>
      <c r="AC311" s="190" t="s">
        <v>393</v>
      </c>
      <c r="AD311" s="708">
        <f>IFERROR(ROUNDDOWN(ROUND(L311*Q311,0),0)*AB311,"")</f>
        <v>0</v>
      </c>
      <c r="AE311" s="709">
        <f>IFERROR(ROUNDDOWN(ROUND(L311*(Q311-O311),0),0)*AB311,"")</f>
        <v>0</v>
      </c>
      <c r="AF311" s="710"/>
      <c r="AG311" s="782"/>
      <c r="AH311" s="712"/>
      <c r="AI311" s="794"/>
      <c r="AJ311" s="714"/>
      <c r="AK311" s="280"/>
      <c r="AL311" s="715"/>
      <c r="AM311" s="716" t="str">
        <f>IF(AO311="","",IF(Q311&lt;O311,"！加算の要件上は問題ありませんが、令和６年３月と比較して４・５月に加算率が下がる計画になっています。",""))</f>
        <v/>
      </c>
      <c r="AN311" s="3"/>
      <c r="AO311" s="717" t="str">
        <f>IF(K311&lt;&gt;"","P列・R列に色付け","")</f>
        <v/>
      </c>
      <c r="AP311" s="718" t="str">
        <f>IFERROR(VLOOKUP(K311,'【参考】数式用'!$AH$2:$AI$34,2,FALSE),"")</f>
        <v/>
      </c>
      <c r="AQ311" s="720" t="str">
        <f>P311&amp;P312&amp;P313</f>
        <v/>
      </c>
      <c r="AR311" s="718" t="str">
        <f>IF(AF313&lt;&gt;0,IF(AG313="○","入力済","未入力"),"")</f>
        <v/>
      </c>
      <c r="AS311" s="719" t="str">
        <f>IF(OR(P311="処遇加算Ⅰ",P311="処遇加算Ⅱ"),IF(OR(AH311="○",AH311="令和６年度中に満たす"),"入力済","未入力"),"")</f>
        <v/>
      </c>
      <c r="AT311" s="720" t="str">
        <f>IF(P311="処遇加算Ⅲ",IF(AI311="○","入力済","未入力"),"")</f>
        <v/>
      </c>
      <c r="AU311" s="718" t="str">
        <f>IF(P311="処遇加算Ⅰ",IF(OR(AJ311="○",AJ311="令和６年度中に満たす"),"入力済","未入力"),"")</f>
        <v/>
      </c>
      <c r="AV311" s="718" t="str">
        <f>IF(OR(P312="特定加算Ⅰ",P312="特定加算Ⅱ"),1,"")</f>
        <v/>
      </c>
      <c r="AW311" s="689" t="str">
        <f>IF(P312="特定加算Ⅰ",IF(AL312="","未入力","入力済"),"")</f>
        <v/>
      </c>
      <c r="AX311" s="689" t="str">
        <f>G311</f>
        <v/>
      </c>
    </row>
    <row r="312" ht="31.5" customHeight="1">
      <c r="A312" s="787"/>
      <c r="B312" s="795"/>
      <c r="C312" s="795"/>
      <c r="D312" s="795"/>
      <c r="E312" s="795"/>
      <c r="F312" s="795"/>
      <c r="G312" s="796"/>
      <c r="H312" s="796"/>
      <c r="I312" s="796"/>
      <c r="J312" s="796"/>
      <c r="K312" s="796"/>
      <c r="L312" s="797"/>
      <c r="M312" s="727" t="s">
        <v>395</v>
      </c>
      <c r="N312" s="728"/>
      <c r="O312" s="729" t="str">
        <f>IFERROR(VLOOKUP(K311,'【参考】数式用'!$A$5:$J$37,MATCH(N312,'【参考】数式用'!$B$4:$J$4,0)+1,0),"")</f>
        <v/>
      </c>
      <c r="P312" s="728"/>
      <c r="Q312" s="729" t="str">
        <f>IFERROR(VLOOKUP(K311,'【参考】数式用'!$A$5:$J$37,MATCH(P312,'【参考】数式用'!$B$4:$J$4,0)+1,0),"")</f>
        <v/>
      </c>
      <c r="R312" s="118" t="s">
        <v>107</v>
      </c>
      <c r="S312" s="730">
        <v>6.0</v>
      </c>
      <c r="T312" s="119" t="s">
        <v>108</v>
      </c>
      <c r="U312" s="731">
        <v>4.0</v>
      </c>
      <c r="V312" s="119" t="s">
        <v>392</v>
      </c>
      <c r="W312" s="730">
        <v>6.0</v>
      </c>
      <c r="X312" s="119" t="s">
        <v>108</v>
      </c>
      <c r="Y312" s="731">
        <v>5.0</v>
      </c>
      <c r="Z312" s="119" t="s">
        <v>109</v>
      </c>
      <c r="AA312" s="732" t="s">
        <v>120</v>
      </c>
      <c r="AB312" s="733">
        <f t="shared" si="2"/>
        <v>2</v>
      </c>
      <c r="AC312" s="119" t="s">
        <v>393</v>
      </c>
      <c r="AD312" s="734">
        <f>IFERROR(ROUNDDOWN(ROUND(L311*Q312,0),0)*AB312,"")</f>
        <v>0</v>
      </c>
      <c r="AE312" s="735">
        <f>IFERROR(ROUNDDOWN(ROUND(L311*(Q312-O312),0),0)*AB312,"")</f>
        <v>0</v>
      </c>
      <c r="AF312" s="736"/>
      <c r="AG312" s="737"/>
      <c r="AH312" s="738"/>
      <c r="AI312" s="739"/>
      <c r="AJ312" s="740"/>
      <c r="AK312" s="741"/>
      <c r="AL312" s="742"/>
      <c r="AM312" s="743" t="str">
        <f>IF(AO311="","",IF(OR(Y311=4,Y312=4,Y313=4),"！加算の要件上は問題ありませんが、算定期間の終わりが令和６年５月になっていません。区分変更の場合は、「基本情報入力シート」で同じ事業所を２行に分けて記入してください。",""))</f>
        <v/>
      </c>
      <c r="AN312" s="744"/>
      <c r="AO312" s="717" t="str">
        <f>IF(K311&lt;&gt;"","P列・R列に色付け","")</f>
        <v/>
      </c>
      <c r="AP312" s="10"/>
      <c r="AQ312" s="10"/>
      <c r="AR312" s="10"/>
      <c r="AS312" s="10"/>
      <c r="AT312" s="10"/>
      <c r="AU312" s="10"/>
      <c r="AV312" s="10"/>
      <c r="AW312" s="10"/>
      <c r="AX312" s="689" t="str">
        <f>G311</f>
        <v/>
      </c>
    </row>
    <row r="313" ht="31.5" customHeight="1">
      <c r="A313" s="788"/>
      <c r="B313" s="806"/>
      <c r="C313" s="806"/>
      <c r="D313" s="806"/>
      <c r="E313" s="806"/>
      <c r="F313" s="806"/>
      <c r="G313" s="807"/>
      <c r="H313" s="807"/>
      <c r="I313" s="807"/>
      <c r="J313" s="807"/>
      <c r="K313" s="807"/>
      <c r="L313" s="808"/>
      <c r="M313" s="751" t="s">
        <v>397</v>
      </c>
      <c r="N313" s="827"/>
      <c r="O313" s="753" t="str">
        <f>IFERROR(VLOOKUP(K311,'【参考】数式用'!$A$5:$J$37,MATCH(N313,'【参考】数式用'!$B$4:$J$4,0)+1,0),"")</f>
        <v/>
      </c>
      <c r="P313" s="752"/>
      <c r="Q313" s="753" t="str">
        <f>IFERROR(VLOOKUP(K311,'【参考】数式用'!$A$5:$J$37,MATCH(P313,'【参考】数式用'!$B$4:$J$4,0)+1,0),"")</f>
        <v/>
      </c>
      <c r="R313" s="754" t="s">
        <v>107</v>
      </c>
      <c r="S313" s="755">
        <v>6.0</v>
      </c>
      <c r="T313" s="756" t="s">
        <v>108</v>
      </c>
      <c r="U313" s="757">
        <v>4.0</v>
      </c>
      <c r="V313" s="756" t="s">
        <v>392</v>
      </c>
      <c r="W313" s="755">
        <v>6.0</v>
      </c>
      <c r="X313" s="756" t="s">
        <v>108</v>
      </c>
      <c r="Y313" s="757">
        <v>5.0</v>
      </c>
      <c r="Z313" s="756" t="s">
        <v>109</v>
      </c>
      <c r="AA313" s="758" t="s">
        <v>120</v>
      </c>
      <c r="AB313" s="759">
        <f t="shared" si="2"/>
        <v>2</v>
      </c>
      <c r="AC313" s="756" t="s">
        <v>393</v>
      </c>
      <c r="AD313" s="760">
        <f>IFERROR(ROUNDDOWN(ROUND(L311*Q313,0),0)*AB313,"")</f>
        <v>0</v>
      </c>
      <c r="AE313" s="761">
        <f>IFERROR(ROUNDDOWN(ROUND(L311*(Q313-O313),0),0)*AB313,"")</f>
        <v>0</v>
      </c>
      <c r="AF313" s="762">
        <f>IF(AND(N313="ベア加算なし",P313="ベア加算"),AD313,0)</f>
        <v>0</v>
      </c>
      <c r="AG313" s="763"/>
      <c r="AH313" s="764"/>
      <c r="AI313" s="765"/>
      <c r="AJ313" s="766"/>
      <c r="AK313" s="767"/>
      <c r="AL313" s="768"/>
      <c r="AM313" s="769" t="str">
        <f>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N313" s="3"/>
      <c r="AO313" s="770" t="str">
        <f>IF(K311&lt;&gt;"","P列・R列に色付け","")</f>
        <v/>
      </c>
      <c r="AP313" s="771"/>
      <c r="AQ313" s="771"/>
      <c r="AR313" s="10"/>
      <c r="AS313" s="10"/>
      <c r="AT313" s="10"/>
      <c r="AU313" s="10"/>
      <c r="AV313" s="10"/>
      <c r="AW313" s="772"/>
      <c r="AX313" s="689" t="str">
        <f>G311</f>
        <v/>
      </c>
    </row>
    <row r="314" ht="17.25" customHeight="1">
      <c r="B314" s="632"/>
      <c r="C314" s="632"/>
      <c r="D314" s="632"/>
      <c r="E314" s="632"/>
      <c r="F314" s="632"/>
      <c r="K314" s="603"/>
      <c r="L314" s="10"/>
      <c r="M314" s="10"/>
      <c r="N314" s="828"/>
      <c r="O314" s="829"/>
      <c r="P314" s="828"/>
      <c r="Q314" s="829"/>
      <c r="R314" s="10"/>
      <c r="S314" s="448"/>
      <c r="T314" s="448"/>
      <c r="U314" s="448"/>
      <c r="V314" s="448"/>
      <c r="W314" s="448"/>
      <c r="X314" s="448"/>
      <c r="Y314" s="448"/>
      <c r="Z314" s="448"/>
      <c r="AA314" s="448"/>
      <c r="AB314" s="448"/>
      <c r="AC314" s="448"/>
      <c r="AD314" s="830"/>
      <c r="AE314" s="830"/>
      <c r="AF314" s="830"/>
      <c r="AL314" s="3"/>
      <c r="AM314" s="3"/>
      <c r="AN314" s="3"/>
      <c r="AV314" s="718"/>
    </row>
    <row r="315" ht="17.25" customHeight="1">
      <c r="B315" s="632"/>
      <c r="C315" s="632"/>
      <c r="D315" s="632"/>
      <c r="E315" s="632"/>
      <c r="F315" s="632"/>
      <c r="N315" s="831"/>
      <c r="O315" s="832"/>
      <c r="P315" s="831"/>
      <c r="Q315" s="832"/>
      <c r="AD315" s="830"/>
      <c r="AE315" s="830"/>
      <c r="AF315" s="830"/>
      <c r="AL315" s="3"/>
      <c r="AM315" s="3"/>
      <c r="AN315" s="3"/>
      <c r="AO315" s="603"/>
      <c r="AP315" s="10"/>
      <c r="AQ315" s="10"/>
      <c r="AR315" s="10"/>
      <c r="AS315" s="10"/>
      <c r="AT315" s="10"/>
      <c r="AU315" s="10"/>
      <c r="AV315" s="10"/>
      <c r="AW315" s="10"/>
    </row>
    <row r="316" ht="17.25" customHeight="1">
      <c r="B316" s="632"/>
      <c r="C316" s="632"/>
      <c r="D316" s="632"/>
      <c r="E316" s="632"/>
      <c r="F316" s="632"/>
      <c r="N316" s="831"/>
      <c r="O316" s="832"/>
      <c r="P316" s="831"/>
      <c r="Q316" s="832"/>
      <c r="AD316" s="830"/>
      <c r="AE316" s="830"/>
      <c r="AF316" s="830"/>
      <c r="AL316" s="3"/>
      <c r="AM316" s="3"/>
      <c r="AN316" s="3"/>
      <c r="AO316" s="603"/>
      <c r="AP316" s="10"/>
      <c r="AQ316" s="10"/>
      <c r="AR316" s="10"/>
      <c r="AS316" s="10"/>
      <c r="AT316" s="10"/>
      <c r="AU316" s="10"/>
      <c r="AV316" s="10"/>
      <c r="AW316" s="10"/>
    </row>
    <row r="317" ht="17.25" customHeight="1">
      <c r="B317" s="632"/>
      <c r="C317" s="632"/>
      <c r="D317" s="632"/>
      <c r="E317" s="632"/>
      <c r="F317" s="632"/>
      <c r="N317" s="831"/>
      <c r="O317" s="832"/>
      <c r="P317" s="831"/>
      <c r="Q317" s="832"/>
      <c r="AD317" s="830"/>
      <c r="AE317" s="830"/>
      <c r="AF317" s="830"/>
      <c r="AL317" s="3"/>
      <c r="AM317" s="3"/>
      <c r="AN317" s="3"/>
      <c r="AO317" s="603"/>
      <c r="AP317" s="10"/>
      <c r="AQ317" s="10"/>
      <c r="AR317" s="10"/>
      <c r="AS317" s="10"/>
      <c r="AT317" s="10"/>
      <c r="AU317" s="10"/>
      <c r="AV317" s="10"/>
      <c r="AW317" s="10"/>
    </row>
    <row r="318" ht="17.25" customHeight="1">
      <c r="B318" s="632"/>
      <c r="C318" s="632"/>
      <c r="D318" s="632"/>
      <c r="E318" s="632"/>
      <c r="F318" s="632"/>
      <c r="N318" s="831"/>
      <c r="O318" s="832"/>
      <c r="P318" s="831"/>
      <c r="Q318" s="832"/>
      <c r="AD318" s="830"/>
      <c r="AE318" s="830"/>
      <c r="AF318" s="830"/>
      <c r="AL318" s="3"/>
      <c r="AM318" s="3"/>
      <c r="AN318" s="3"/>
      <c r="AO318" s="603"/>
      <c r="AP318" s="10"/>
      <c r="AQ318" s="10"/>
      <c r="AR318" s="10"/>
      <c r="AS318" s="10"/>
      <c r="AT318" s="10"/>
      <c r="AU318" s="10"/>
      <c r="AV318" s="10"/>
      <c r="AW318" s="10"/>
    </row>
    <row r="319" ht="17.25" customHeight="1">
      <c r="B319" s="632"/>
      <c r="C319" s="632"/>
      <c r="D319" s="632"/>
      <c r="E319" s="632"/>
      <c r="F319" s="632"/>
      <c r="N319" s="831"/>
      <c r="O319" s="832"/>
      <c r="P319" s="831"/>
      <c r="Q319" s="832"/>
      <c r="AD319" s="830"/>
      <c r="AE319" s="830"/>
      <c r="AF319" s="830"/>
      <c r="AL319" s="3"/>
      <c r="AM319" s="3"/>
      <c r="AN319" s="3"/>
      <c r="AO319" s="603"/>
      <c r="AP319" s="10"/>
      <c r="AQ319" s="10"/>
      <c r="AR319" s="10"/>
      <c r="AS319" s="10"/>
      <c r="AT319" s="10"/>
      <c r="AU319" s="10"/>
      <c r="AV319" s="10"/>
      <c r="AW319" s="10"/>
    </row>
    <row r="320" ht="17.25" customHeight="1">
      <c r="B320" s="632"/>
      <c r="C320" s="632"/>
      <c r="D320" s="632"/>
      <c r="E320" s="632"/>
      <c r="F320" s="632"/>
      <c r="N320" s="831"/>
      <c r="O320" s="832"/>
      <c r="P320" s="831"/>
      <c r="Q320" s="832"/>
      <c r="AD320" s="830"/>
      <c r="AE320" s="830"/>
      <c r="AF320" s="830"/>
      <c r="AL320" s="3"/>
      <c r="AM320" s="3"/>
      <c r="AN320" s="3"/>
      <c r="AO320" s="603"/>
      <c r="AP320" s="10"/>
      <c r="AQ320" s="10"/>
      <c r="AR320" s="10"/>
      <c r="AS320" s="10"/>
      <c r="AT320" s="10"/>
      <c r="AU320" s="10"/>
      <c r="AV320" s="10"/>
      <c r="AW320" s="10"/>
    </row>
    <row r="321" ht="17.25" customHeight="1">
      <c r="B321" s="632"/>
      <c r="C321" s="632"/>
      <c r="D321" s="632"/>
      <c r="E321" s="632"/>
      <c r="F321" s="632"/>
      <c r="N321" s="831"/>
      <c r="O321" s="832"/>
      <c r="P321" s="831"/>
      <c r="Q321" s="832"/>
      <c r="AD321" s="830"/>
      <c r="AE321" s="830"/>
      <c r="AF321" s="830"/>
      <c r="AL321" s="3"/>
      <c r="AM321" s="3"/>
      <c r="AN321" s="3"/>
      <c r="AO321" s="603"/>
      <c r="AP321" s="10"/>
      <c r="AQ321" s="10"/>
      <c r="AR321" s="10"/>
      <c r="AS321" s="10"/>
      <c r="AT321" s="10"/>
      <c r="AU321" s="10"/>
      <c r="AV321" s="10"/>
      <c r="AW321" s="10"/>
    </row>
    <row r="322" ht="17.25" customHeight="1">
      <c r="B322" s="632"/>
      <c r="C322" s="632"/>
      <c r="D322" s="632"/>
      <c r="E322" s="632"/>
      <c r="F322" s="632"/>
      <c r="N322" s="831"/>
      <c r="O322" s="832"/>
      <c r="P322" s="831"/>
      <c r="Q322" s="832"/>
      <c r="AD322" s="830"/>
      <c r="AE322" s="830"/>
      <c r="AF322" s="830"/>
      <c r="AL322" s="3"/>
      <c r="AM322" s="3"/>
      <c r="AN322" s="3"/>
      <c r="AO322" s="603"/>
      <c r="AP322" s="10"/>
      <c r="AQ322" s="10"/>
      <c r="AR322" s="10"/>
      <c r="AS322" s="10"/>
      <c r="AT322" s="10"/>
      <c r="AU322" s="10"/>
      <c r="AV322" s="10"/>
      <c r="AW322" s="10"/>
    </row>
    <row r="323" ht="17.25" customHeight="1">
      <c r="B323" s="632"/>
      <c r="C323" s="632"/>
      <c r="D323" s="632"/>
      <c r="E323" s="632"/>
      <c r="F323" s="632"/>
      <c r="N323" s="831"/>
      <c r="O323" s="832"/>
      <c r="P323" s="831"/>
      <c r="Q323" s="832"/>
      <c r="AD323" s="830"/>
      <c r="AE323" s="830"/>
      <c r="AF323" s="830"/>
      <c r="AL323" s="3"/>
      <c r="AM323" s="3"/>
      <c r="AN323" s="3"/>
      <c r="AO323" s="603"/>
      <c r="AP323" s="10"/>
      <c r="AQ323" s="10"/>
      <c r="AR323" s="10"/>
      <c r="AS323" s="10"/>
      <c r="AT323" s="10"/>
      <c r="AU323" s="10"/>
      <c r="AV323" s="10"/>
      <c r="AW323" s="10"/>
    </row>
    <row r="324" ht="17.25" customHeight="1">
      <c r="B324" s="632"/>
      <c r="C324" s="632"/>
      <c r="D324" s="632"/>
      <c r="E324" s="632"/>
      <c r="F324" s="632"/>
      <c r="N324" s="831"/>
      <c r="O324" s="832"/>
      <c r="P324" s="831"/>
      <c r="Q324" s="832"/>
      <c r="AD324" s="830"/>
      <c r="AE324" s="830"/>
      <c r="AF324" s="830"/>
      <c r="AL324" s="3"/>
      <c r="AM324" s="3"/>
      <c r="AN324" s="3"/>
      <c r="AO324" s="603"/>
      <c r="AP324" s="10"/>
      <c r="AQ324" s="10"/>
      <c r="AR324" s="10"/>
      <c r="AS324" s="10"/>
      <c r="AT324" s="10"/>
      <c r="AU324" s="10"/>
      <c r="AV324" s="10"/>
      <c r="AW324" s="10"/>
    </row>
    <row r="325" ht="17.25" customHeight="1">
      <c r="B325" s="632"/>
      <c r="C325" s="632"/>
      <c r="D325" s="632"/>
      <c r="E325" s="632"/>
      <c r="F325" s="632"/>
      <c r="N325" s="831"/>
      <c r="O325" s="832"/>
      <c r="P325" s="831"/>
      <c r="Q325" s="832"/>
      <c r="AD325" s="830"/>
      <c r="AE325" s="830"/>
      <c r="AF325" s="830"/>
      <c r="AL325" s="3"/>
      <c r="AM325" s="3"/>
      <c r="AN325" s="3"/>
      <c r="AO325" s="603"/>
      <c r="AP325" s="10"/>
      <c r="AQ325" s="10"/>
      <c r="AR325" s="10"/>
      <c r="AS325" s="10"/>
      <c r="AT325" s="10"/>
      <c r="AU325" s="10"/>
      <c r="AV325" s="10"/>
      <c r="AW325" s="10"/>
    </row>
    <row r="326" ht="17.25" customHeight="1">
      <c r="B326" s="632"/>
      <c r="C326" s="632"/>
      <c r="D326" s="632"/>
      <c r="E326" s="632"/>
      <c r="F326" s="632"/>
      <c r="N326" s="831"/>
      <c r="O326" s="832"/>
      <c r="P326" s="831"/>
      <c r="Q326" s="832"/>
      <c r="AD326" s="830"/>
      <c r="AE326" s="830"/>
      <c r="AF326" s="830"/>
      <c r="AL326" s="3"/>
      <c r="AM326" s="3"/>
      <c r="AN326" s="3"/>
      <c r="AO326" s="603"/>
      <c r="AP326" s="10"/>
      <c r="AQ326" s="10"/>
      <c r="AR326" s="10"/>
      <c r="AS326" s="10"/>
      <c r="AT326" s="10"/>
      <c r="AU326" s="10"/>
      <c r="AV326" s="10"/>
      <c r="AW326" s="10"/>
    </row>
    <row r="327" ht="17.25" customHeight="1">
      <c r="B327" s="632"/>
      <c r="C327" s="632"/>
      <c r="D327" s="632"/>
      <c r="E327" s="632"/>
      <c r="F327" s="632"/>
      <c r="N327" s="831"/>
      <c r="O327" s="832"/>
      <c r="P327" s="831"/>
      <c r="Q327" s="832"/>
      <c r="AD327" s="830"/>
      <c r="AE327" s="830"/>
      <c r="AF327" s="830"/>
      <c r="AL327" s="3"/>
      <c r="AM327" s="3"/>
      <c r="AN327" s="3"/>
      <c r="AO327" s="603"/>
      <c r="AP327" s="10"/>
      <c r="AQ327" s="10"/>
      <c r="AR327" s="10"/>
      <c r="AS327" s="10"/>
      <c r="AT327" s="10"/>
      <c r="AU327" s="10"/>
      <c r="AV327" s="10"/>
      <c r="AW327" s="10"/>
    </row>
    <row r="328" ht="17.25" customHeight="1">
      <c r="B328" s="632"/>
      <c r="C328" s="632"/>
      <c r="D328" s="632"/>
      <c r="E328" s="632"/>
      <c r="F328" s="632"/>
      <c r="N328" s="831"/>
      <c r="O328" s="832"/>
      <c r="P328" s="831"/>
      <c r="Q328" s="832"/>
      <c r="AD328" s="830"/>
      <c r="AE328" s="830"/>
      <c r="AF328" s="830"/>
      <c r="AL328" s="3"/>
      <c r="AM328" s="3"/>
      <c r="AN328" s="3"/>
      <c r="AO328" s="603"/>
      <c r="AP328" s="10"/>
      <c r="AQ328" s="10"/>
      <c r="AR328" s="10"/>
      <c r="AS328" s="10"/>
      <c r="AT328" s="10"/>
      <c r="AU328" s="10"/>
      <c r="AV328" s="10"/>
      <c r="AW328" s="10"/>
    </row>
    <row r="329" ht="17.25" customHeight="1">
      <c r="B329" s="632"/>
      <c r="C329" s="632"/>
      <c r="D329" s="632"/>
      <c r="E329" s="632"/>
      <c r="F329" s="632"/>
      <c r="N329" s="831"/>
      <c r="O329" s="832"/>
      <c r="P329" s="831"/>
      <c r="Q329" s="832"/>
      <c r="AD329" s="830"/>
      <c r="AE329" s="830"/>
      <c r="AF329" s="830"/>
      <c r="AL329" s="3"/>
      <c r="AM329" s="3"/>
      <c r="AN329" s="3"/>
      <c r="AO329" s="603"/>
      <c r="AP329" s="10"/>
      <c r="AQ329" s="10"/>
      <c r="AR329" s="10"/>
      <c r="AS329" s="10"/>
      <c r="AT329" s="10"/>
      <c r="AU329" s="10"/>
      <c r="AV329" s="10"/>
      <c r="AW329" s="10"/>
    </row>
    <row r="330" ht="17.25" customHeight="1">
      <c r="B330" s="632"/>
      <c r="C330" s="632"/>
      <c r="D330" s="632"/>
      <c r="E330" s="632"/>
      <c r="F330" s="632"/>
      <c r="N330" s="831"/>
      <c r="O330" s="832"/>
      <c r="P330" s="831"/>
      <c r="Q330" s="832"/>
      <c r="AD330" s="830"/>
      <c r="AE330" s="830"/>
      <c r="AF330" s="830"/>
      <c r="AL330" s="3"/>
      <c r="AM330" s="3"/>
      <c r="AN330" s="3"/>
      <c r="AO330" s="603"/>
      <c r="AP330" s="10"/>
      <c r="AQ330" s="10"/>
      <c r="AR330" s="10"/>
      <c r="AS330" s="10"/>
      <c r="AT330" s="10"/>
      <c r="AU330" s="10"/>
      <c r="AV330" s="10"/>
      <c r="AW330" s="10"/>
    </row>
    <row r="331" ht="17.25" customHeight="1">
      <c r="B331" s="632"/>
      <c r="C331" s="632"/>
      <c r="D331" s="632"/>
      <c r="E331" s="632"/>
      <c r="F331" s="632"/>
      <c r="N331" s="831"/>
      <c r="O331" s="832"/>
      <c r="P331" s="831"/>
      <c r="Q331" s="832"/>
      <c r="AD331" s="830"/>
      <c r="AE331" s="830"/>
      <c r="AF331" s="830"/>
      <c r="AL331" s="3"/>
      <c r="AM331" s="3"/>
      <c r="AN331" s="3"/>
      <c r="AO331" s="603"/>
      <c r="AP331" s="10"/>
      <c r="AQ331" s="10"/>
      <c r="AR331" s="10"/>
      <c r="AS331" s="10"/>
      <c r="AT331" s="10"/>
      <c r="AU331" s="10"/>
      <c r="AV331" s="10"/>
      <c r="AW331" s="10"/>
    </row>
    <row r="332" ht="17.25" customHeight="1">
      <c r="B332" s="632"/>
      <c r="C332" s="632"/>
      <c r="D332" s="632"/>
      <c r="E332" s="632"/>
      <c r="F332" s="632"/>
      <c r="N332" s="831"/>
      <c r="O332" s="832"/>
      <c r="P332" s="831"/>
      <c r="Q332" s="832"/>
      <c r="AD332" s="830"/>
      <c r="AE332" s="830"/>
      <c r="AF332" s="830"/>
      <c r="AL332" s="3"/>
      <c r="AM332" s="3"/>
      <c r="AN332" s="3"/>
      <c r="AO332" s="603"/>
      <c r="AP332" s="10"/>
      <c r="AQ332" s="10"/>
      <c r="AR332" s="10"/>
      <c r="AS332" s="10"/>
      <c r="AT332" s="10"/>
      <c r="AU332" s="10"/>
      <c r="AV332" s="10"/>
      <c r="AW332" s="10"/>
    </row>
    <row r="333" ht="17.25" customHeight="1">
      <c r="B333" s="632"/>
      <c r="C333" s="632"/>
      <c r="D333" s="632"/>
      <c r="E333" s="632"/>
      <c r="F333" s="632"/>
      <c r="N333" s="831"/>
      <c r="O333" s="832"/>
      <c r="P333" s="831"/>
      <c r="Q333" s="832"/>
      <c r="AD333" s="830"/>
      <c r="AE333" s="830"/>
      <c r="AF333" s="830"/>
      <c r="AL333" s="3"/>
      <c r="AM333" s="3"/>
      <c r="AN333" s="3"/>
      <c r="AO333" s="603"/>
      <c r="AP333" s="10"/>
      <c r="AQ333" s="10"/>
      <c r="AR333" s="10"/>
      <c r="AS333" s="10"/>
      <c r="AT333" s="10"/>
      <c r="AU333" s="10"/>
      <c r="AV333" s="10"/>
      <c r="AW333" s="10"/>
    </row>
    <row r="334" ht="17.25" customHeight="1">
      <c r="B334" s="632"/>
      <c r="C334" s="632"/>
      <c r="D334" s="632"/>
      <c r="E334" s="632"/>
      <c r="F334" s="632"/>
      <c r="N334" s="831"/>
      <c r="O334" s="832"/>
      <c r="P334" s="831"/>
      <c r="Q334" s="832"/>
      <c r="AD334" s="830"/>
      <c r="AE334" s="830"/>
      <c r="AF334" s="830"/>
      <c r="AL334" s="3"/>
      <c r="AM334" s="3"/>
      <c r="AN334" s="3"/>
      <c r="AO334" s="603"/>
      <c r="AP334" s="10"/>
      <c r="AQ334" s="10"/>
      <c r="AR334" s="10"/>
      <c r="AS334" s="10"/>
      <c r="AT334" s="10"/>
      <c r="AU334" s="10"/>
      <c r="AV334" s="10"/>
      <c r="AW334" s="10"/>
    </row>
    <row r="335" ht="17.25" customHeight="1">
      <c r="B335" s="632"/>
      <c r="C335" s="632"/>
      <c r="D335" s="632"/>
      <c r="E335" s="632"/>
      <c r="F335" s="632"/>
      <c r="N335" s="831"/>
      <c r="O335" s="832"/>
      <c r="P335" s="831"/>
      <c r="Q335" s="832"/>
      <c r="AD335" s="830"/>
      <c r="AE335" s="830"/>
      <c r="AF335" s="830"/>
      <c r="AL335" s="3"/>
      <c r="AM335" s="3"/>
      <c r="AN335" s="3"/>
      <c r="AO335" s="603"/>
      <c r="AP335" s="10"/>
      <c r="AQ335" s="10"/>
      <c r="AR335" s="10"/>
      <c r="AS335" s="10"/>
      <c r="AT335" s="10"/>
      <c r="AU335" s="10"/>
      <c r="AV335" s="10"/>
      <c r="AW335" s="10"/>
    </row>
    <row r="336" ht="17.25" customHeight="1">
      <c r="B336" s="632"/>
      <c r="C336" s="632"/>
      <c r="D336" s="632"/>
      <c r="E336" s="632"/>
      <c r="F336" s="632"/>
      <c r="N336" s="831"/>
      <c r="O336" s="832"/>
      <c r="P336" s="831"/>
      <c r="Q336" s="832"/>
      <c r="AD336" s="830"/>
      <c r="AE336" s="830"/>
      <c r="AF336" s="830"/>
      <c r="AL336" s="3"/>
      <c r="AM336" s="3"/>
      <c r="AN336" s="3"/>
      <c r="AO336" s="603"/>
      <c r="AP336" s="10"/>
      <c r="AQ336" s="10"/>
      <c r="AR336" s="10"/>
      <c r="AS336" s="10"/>
      <c r="AT336" s="10"/>
      <c r="AU336" s="10"/>
      <c r="AV336" s="10"/>
      <c r="AW336" s="10"/>
    </row>
    <row r="337" ht="17.25" customHeight="1">
      <c r="B337" s="632"/>
      <c r="C337" s="632"/>
      <c r="D337" s="632"/>
      <c r="E337" s="632"/>
      <c r="F337" s="632"/>
      <c r="N337" s="831"/>
      <c r="O337" s="832"/>
      <c r="P337" s="831"/>
      <c r="Q337" s="832"/>
      <c r="AD337" s="830"/>
      <c r="AE337" s="830"/>
      <c r="AF337" s="830"/>
      <c r="AL337" s="3"/>
      <c r="AM337" s="3"/>
      <c r="AN337" s="3"/>
      <c r="AO337" s="603"/>
      <c r="AP337" s="10"/>
      <c r="AQ337" s="10"/>
      <c r="AR337" s="10"/>
      <c r="AS337" s="10"/>
      <c r="AT337" s="10"/>
      <c r="AU337" s="10"/>
      <c r="AV337" s="10"/>
      <c r="AW337" s="10"/>
    </row>
    <row r="338" ht="17.25" customHeight="1">
      <c r="B338" s="632"/>
      <c r="C338" s="632"/>
      <c r="D338" s="632"/>
      <c r="E338" s="632"/>
      <c r="F338" s="632"/>
      <c r="N338" s="831"/>
      <c r="O338" s="832"/>
      <c r="P338" s="831"/>
      <c r="Q338" s="832"/>
      <c r="AD338" s="830"/>
      <c r="AE338" s="830"/>
      <c r="AF338" s="830"/>
      <c r="AL338" s="3"/>
      <c r="AM338" s="3"/>
      <c r="AN338" s="3"/>
      <c r="AO338" s="603"/>
      <c r="AP338" s="10"/>
      <c r="AQ338" s="10"/>
      <c r="AR338" s="10"/>
      <c r="AS338" s="10"/>
      <c r="AT338" s="10"/>
      <c r="AU338" s="10"/>
      <c r="AV338" s="10"/>
      <c r="AW338" s="10"/>
    </row>
    <row r="339" ht="17.25" customHeight="1">
      <c r="B339" s="632"/>
      <c r="C339" s="632"/>
      <c r="D339" s="632"/>
      <c r="E339" s="632"/>
      <c r="F339" s="632"/>
      <c r="N339" s="831"/>
      <c r="O339" s="832"/>
      <c r="P339" s="831"/>
      <c r="Q339" s="832"/>
      <c r="AD339" s="830"/>
      <c r="AE339" s="830"/>
      <c r="AF339" s="830"/>
      <c r="AL339" s="3"/>
      <c r="AM339" s="3"/>
      <c r="AN339" s="3"/>
      <c r="AO339" s="603"/>
      <c r="AP339" s="10"/>
      <c r="AQ339" s="10"/>
      <c r="AR339" s="10"/>
      <c r="AS339" s="10"/>
      <c r="AT339" s="10"/>
      <c r="AU339" s="10"/>
      <c r="AV339" s="10"/>
      <c r="AW339" s="10"/>
    </row>
    <row r="340" ht="17.25" customHeight="1">
      <c r="B340" s="632"/>
      <c r="C340" s="632"/>
      <c r="D340" s="632"/>
      <c r="E340" s="632"/>
      <c r="F340" s="632"/>
      <c r="N340" s="831"/>
      <c r="O340" s="832"/>
      <c r="P340" s="831"/>
      <c r="Q340" s="832"/>
      <c r="AD340" s="830"/>
      <c r="AE340" s="830"/>
      <c r="AF340" s="830"/>
      <c r="AL340" s="3"/>
      <c r="AM340" s="3"/>
      <c r="AN340" s="3"/>
      <c r="AO340" s="603"/>
      <c r="AP340" s="10"/>
      <c r="AQ340" s="10"/>
      <c r="AR340" s="10"/>
      <c r="AS340" s="10"/>
      <c r="AT340" s="10"/>
      <c r="AU340" s="10"/>
      <c r="AV340" s="10"/>
      <c r="AW340" s="10"/>
    </row>
    <row r="341" ht="17.25" customHeight="1">
      <c r="B341" s="632"/>
      <c r="C341" s="632"/>
      <c r="D341" s="632"/>
      <c r="E341" s="632"/>
      <c r="F341" s="632"/>
      <c r="N341" s="831"/>
      <c r="O341" s="832"/>
      <c r="P341" s="831"/>
      <c r="Q341" s="832"/>
      <c r="AD341" s="830"/>
      <c r="AE341" s="830"/>
      <c r="AF341" s="830"/>
      <c r="AL341" s="3"/>
      <c r="AM341" s="3"/>
      <c r="AN341" s="3"/>
      <c r="AO341" s="603"/>
      <c r="AP341" s="10"/>
      <c r="AQ341" s="10"/>
      <c r="AR341" s="10"/>
      <c r="AS341" s="10"/>
      <c r="AT341" s="10"/>
      <c r="AU341" s="10"/>
      <c r="AV341" s="10"/>
      <c r="AW341" s="10"/>
    </row>
    <row r="342" ht="17.25" customHeight="1">
      <c r="B342" s="632"/>
      <c r="C342" s="632"/>
      <c r="D342" s="632"/>
      <c r="E342" s="632"/>
      <c r="F342" s="632"/>
      <c r="N342" s="831"/>
      <c r="O342" s="832"/>
      <c r="P342" s="831"/>
      <c r="Q342" s="832"/>
      <c r="AD342" s="830"/>
      <c r="AE342" s="830"/>
      <c r="AF342" s="830"/>
      <c r="AL342" s="3"/>
      <c r="AM342" s="3"/>
      <c r="AN342" s="3"/>
      <c r="AO342" s="603"/>
      <c r="AP342" s="10"/>
      <c r="AQ342" s="10"/>
      <c r="AR342" s="10"/>
      <c r="AS342" s="10"/>
      <c r="AT342" s="10"/>
      <c r="AU342" s="10"/>
      <c r="AV342" s="10"/>
      <c r="AW342" s="10"/>
    </row>
    <row r="343" ht="17.25" customHeight="1">
      <c r="B343" s="632"/>
      <c r="C343" s="632"/>
      <c r="D343" s="632"/>
      <c r="E343" s="632"/>
      <c r="F343" s="632"/>
      <c r="N343" s="831"/>
      <c r="O343" s="832"/>
      <c r="P343" s="831"/>
      <c r="Q343" s="832"/>
      <c r="AD343" s="830"/>
      <c r="AE343" s="830"/>
      <c r="AF343" s="830"/>
      <c r="AL343" s="3"/>
      <c r="AM343" s="3"/>
      <c r="AN343" s="3"/>
      <c r="AO343" s="603"/>
      <c r="AP343" s="10"/>
      <c r="AQ343" s="10"/>
      <c r="AR343" s="10"/>
      <c r="AS343" s="10"/>
      <c r="AT343" s="10"/>
      <c r="AU343" s="10"/>
      <c r="AV343" s="10"/>
      <c r="AW343" s="10"/>
    </row>
    <row r="344" ht="17.25" customHeight="1">
      <c r="B344" s="632"/>
      <c r="C344" s="632"/>
      <c r="D344" s="632"/>
      <c r="E344" s="632"/>
      <c r="F344" s="632"/>
      <c r="N344" s="831"/>
      <c r="O344" s="832"/>
      <c r="P344" s="831"/>
      <c r="Q344" s="832"/>
      <c r="AD344" s="830"/>
      <c r="AE344" s="830"/>
      <c r="AF344" s="830"/>
      <c r="AL344" s="3"/>
      <c r="AM344" s="3"/>
      <c r="AN344" s="3"/>
      <c r="AO344" s="603"/>
      <c r="AP344" s="10"/>
      <c r="AQ344" s="10"/>
      <c r="AR344" s="10"/>
      <c r="AS344" s="10"/>
      <c r="AT344" s="10"/>
      <c r="AU344" s="10"/>
      <c r="AV344" s="10"/>
      <c r="AW344" s="10"/>
    </row>
    <row r="345" ht="17.25" customHeight="1">
      <c r="B345" s="632"/>
      <c r="C345" s="632"/>
      <c r="D345" s="632"/>
      <c r="E345" s="632"/>
      <c r="F345" s="632"/>
      <c r="N345" s="831"/>
      <c r="O345" s="832"/>
      <c r="P345" s="831"/>
      <c r="Q345" s="832"/>
      <c r="AD345" s="830"/>
      <c r="AE345" s="830"/>
      <c r="AF345" s="830"/>
      <c r="AL345" s="3"/>
      <c r="AM345" s="3"/>
      <c r="AN345" s="3"/>
      <c r="AO345" s="603"/>
      <c r="AP345" s="10"/>
      <c r="AQ345" s="10"/>
      <c r="AR345" s="10"/>
      <c r="AS345" s="10"/>
      <c r="AT345" s="10"/>
      <c r="AU345" s="10"/>
      <c r="AV345" s="10"/>
      <c r="AW345" s="10"/>
    </row>
    <row r="346" ht="17.25" customHeight="1">
      <c r="B346" s="632"/>
      <c r="C346" s="632"/>
      <c r="D346" s="632"/>
      <c r="E346" s="632"/>
      <c r="F346" s="632"/>
      <c r="N346" s="831"/>
      <c r="O346" s="832"/>
      <c r="P346" s="831"/>
      <c r="Q346" s="832"/>
      <c r="AD346" s="830"/>
      <c r="AE346" s="830"/>
      <c r="AF346" s="830"/>
      <c r="AL346" s="3"/>
      <c r="AM346" s="3"/>
      <c r="AN346" s="3"/>
      <c r="AO346" s="603"/>
      <c r="AP346" s="10"/>
      <c r="AQ346" s="10"/>
      <c r="AR346" s="10"/>
      <c r="AS346" s="10"/>
      <c r="AT346" s="10"/>
      <c r="AU346" s="10"/>
      <c r="AV346" s="10"/>
      <c r="AW346" s="10"/>
    </row>
    <row r="347" ht="17.25" customHeight="1">
      <c r="B347" s="632"/>
      <c r="C347" s="632"/>
      <c r="D347" s="632"/>
      <c r="E347" s="632"/>
      <c r="F347" s="632"/>
      <c r="N347" s="831"/>
      <c r="O347" s="832"/>
      <c r="P347" s="831"/>
      <c r="Q347" s="832"/>
      <c r="AD347" s="830"/>
      <c r="AE347" s="830"/>
      <c r="AF347" s="830"/>
      <c r="AL347" s="3"/>
      <c r="AM347" s="3"/>
      <c r="AN347" s="3"/>
      <c r="AO347" s="603"/>
      <c r="AP347" s="10"/>
      <c r="AQ347" s="10"/>
      <c r="AR347" s="10"/>
      <c r="AS347" s="10"/>
      <c r="AT347" s="10"/>
      <c r="AU347" s="10"/>
      <c r="AV347" s="10"/>
      <c r="AW347" s="10"/>
    </row>
    <row r="348" ht="17.25" customHeight="1">
      <c r="B348" s="632"/>
      <c r="C348" s="632"/>
      <c r="D348" s="632"/>
      <c r="E348" s="632"/>
      <c r="F348" s="632"/>
      <c r="N348" s="831"/>
      <c r="O348" s="832"/>
      <c r="P348" s="831"/>
      <c r="Q348" s="832"/>
      <c r="AD348" s="830"/>
      <c r="AE348" s="830"/>
      <c r="AF348" s="830"/>
      <c r="AL348" s="3"/>
      <c r="AM348" s="3"/>
      <c r="AN348" s="3"/>
      <c r="AO348" s="603"/>
      <c r="AP348" s="10"/>
      <c r="AQ348" s="10"/>
      <c r="AR348" s="10"/>
      <c r="AS348" s="10"/>
      <c r="AT348" s="10"/>
      <c r="AU348" s="10"/>
      <c r="AV348" s="10"/>
      <c r="AW348" s="10"/>
    </row>
    <row r="349" ht="17.25" customHeight="1">
      <c r="B349" s="632"/>
      <c r="C349" s="632"/>
      <c r="D349" s="632"/>
      <c r="E349" s="632"/>
      <c r="F349" s="632"/>
      <c r="N349" s="831"/>
      <c r="O349" s="832"/>
      <c r="P349" s="831"/>
      <c r="Q349" s="832"/>
      <c r="AD349" s="830"/>
      <c r="AE349" s="830"/>
      <c r="AF349" s="830"/>
      <c r="AL349" s="3"/>
      <c r="AM349" s="3"/>
      <c r="AN349" s="3"/>
      <c r="AO349" s="603"/>
      <c r="AP349" s="10"/>
      <c r="AQ349" s="10"/>
      <c r="AR349" s="10"/>
      <c r="AS349" s="10"/>
      <c r="AT349" s="10"/>
      <c r="AU349" s="10"/>
      <c r="AV349" s="10"/>
      <c r="AW349" s="10"/>
    </row>
    <row r="350" ht="17.25" customHeight="1">
      <c r="B350" s="632"/>
      <c r="C350" s="632"/>
      <c r="D350" s="632"/>
      <c r="E350" s="632"/>
      <c r="F350" s="632"/>
      <c r="N350" s="831"/>
      <c r="O350" s="832"/>
      <c r="P350" s="831"/>
      <c r="Q350" s="832"/>
      <c r="AD350" s="830"/>
      <c r="AE350" s="830"/>
      <c r="AF350" s="830"/>
      <c r="AL350" s="3"/>
      <c r="AM350" s="3"/>
      <c r="AN350" s="3"/>
      <c r="AO350" s="603"/>
      <c r="AP350" s="10"/>
      <c r="AQ350" s="10"/>
      <c r="AR350" s="10"/>
      <c r="AS350" s="10"/>
      <c r="AT350" s="10"/>
      <c r="AU350" s="10"/>
      <c r="AV350" s="10"/>
      <c r="AW350" s="10"/>
    </row>
    <row r="351" ht="17.25" customHeight="1">
      <c r="B351" s="632"/>
      <c r="C351" s="632"/>
      <c r="D351" s="632"/>
      <c r="E351" s="632"/>
      <c r="F351" s="632"/>
      <c r="N351" s="831"/>
      <c r="O351" s="832"/>
      <c r="P351" s="831"/>
      <c r="Q351" s="832"/>
      <c r="AD351" s="830"/>
      <c r="AE351" s="830"/>
      <c r="AF351" s="830"/>
      <c r="AL351" s="3"/>
      <c r="AM351" s="3"/>
      <c r="AN351" s="3"/>
      <c r="AO351" s="603"/>
      <c r="AP351" s="10"/>
      <c r="AQ351" s="10"/>
      <c r="AR351" s="10"/>
      <c r="AS351" s="10"/>
      <c r="AT351" s="10"/>
      <c r="AU351" s="10"/>
      <c r="AV351" s="10"/>
      <c r="AW351" s="10"/>
    </row>
    <row r="352" ht="17.25" customHeight="1">
      <c r="B352" s="632"/>
      <c r="C352" s="632"/>
      <c r="D352" s="632"/>
      <c r="E352" s="632"/>
      <c r="F352" s="632"/>
      <c r="N352" s="831"/>
      <c r="O352" s="832"/>
      <c r="P352" s="831"/>
      <c r="Q352" s="832"/>
      <c r="AD352" s="830"/>
      <c r="AE352" s="830"/>
      <c r="AF352" s="830"/>
      <c r="AL352" s="3"/>
      <c r="AM352" s="3"/>
      <c r="AN352" s="3"/>
      <c r="AO352" s="603"/>
      <c r="AP352" s="10"/>
      <c r="AQ352" s="10"/>
      <c r="AR352" s="10"/>
      <c r="AS352" s="10"/>
      <c r="AT352" s="10"/>
      <c r="AU352" s="10"/>
      <c r="AV352" s="10"/>
      <c r="AW352" s="10"/>
    </row>
    <row r="353" ht="17.25" customHeight="1">
      <c r="B353" s="632"/>
      <c r="C353" s="632"/>
      <c r="D353" s="632"/>
      <c r="E353" s="632"/>
      <c r="F353" s="632"/>
      <c r="N353" s="831"/>
      <c r="O353" s="832"/>
      <c r="P353" s="831"/>
      <c r="Q353" s="832"/>
      <c r="AD353" s="830"/>
      <c r="AE353" s="830"/>
      <c r="AF353" s="830"/>
      <c r="AL353" s="3"/>
      <c r="AM353" s="3"/>
      <c r="AN353" s="3"/>
      <c r="AO353" s="603"/>
      <c r="AP353" s="10"/>
      <c r="AQ353" s="10"/>
      <c r="AR353" s="10"/>
      <c r="AS353" s="10"/>
      <c r="AT353" s="10"/>
      <c r="AU353" s="10"/>
      <c r="AV353" s="10"/>
      <c r="AW353" s="10"/>
    </row>
    <row r="354" ht="17.25" customHeight="1">
      <c r="B354" s="632"/>
      <c r="C354" s="632"/>
      <c r="D354" s="632"/>
      <c r="E354" s="632"/>
      <c r="F354" s="632"/>
      <c r="N354" s="831"/>
      <c r="O354" s="832"/>
      <c r="P354" s="831"/>
      <c r="Q354" s="832"/>
      <c r="AD354" s="830"/>
      <c r="AE354" s="830"/>
      <c r="AF354" s="830"/>
      <c r="AL354" s="3"/>
      <c r="AM354" s="3"/>
      <c r="AN354" s="3"/>
      <c r="AO354" s="603"/>
      <c r="AP354" s="10"/>
      <c r="AQ354" s="10"/>
      <c r="AR354" s="10"/>
      <c r="AS354" s="10"/>
      <c r="AT354" s="10"/>
      <c r="AU354" s="10"/>
      <c r="AV354" s="10"/>
      <c r="AW354" s="10"/>
    </row>
    <row r="355" ht="17.25" customHeight="1">
      <c r="B355" s="632"/>
      <c r="C355" s="632"/>
      <c r="D355" s="632"/>
      <c r="E355" s="632"/>
      <c r="F355" s="632"/>
      <c r="N355" s="831"/>
      <c r="O355" s="832"/>
      <c r="P355" s="831"/>
      <c r="Q355" s="832"/>
      <c r="AD355" s="830"/>
      <c r="AE355" s="830"/>
      <c r="AF355" s="830"/>
      <c r="AL355" s="3"/>
      <c r="AM355" s="3"/>
      <c r="AN355" s="3"/>
      <c r="AO355" s="603"/>
      <c r="AP355" s="10"/>
      <c r="AQ355" s="10"/>
      <c r="AR355" s="10"/>
      <c r="AS355" s="10"/>
      <c r="AT355" s="10"/>
      <c r="AU355" s="10"/>
      <c r="AV355" s="10"/>
      <c r="AW355" s="10"/>
    </row>
    <row r="356" ht="17.25" customHeight="1">
      <c r="B356" s="632"/>
      <c r="C356" s="632"/>
      <c r="D356" s="632"/>
      <c r="E356" s="632"/>
      <c r="F356" s="632"/>
      <c r="N356" s="831"/>
      <c r="O356" s="832"/>
      <c r="P356" s="831"/>
      <c r="Q356" s="832"/>
      <c r="AD356" s="830"/>
      <c r="AE356" s="830"/>
      <c r="AF356" s="830"/>
      <c r="AL356" s="3"/>
      <c r="AM356" s="3"/>
      <c r="AN356" s="3"/>
      <c r="AO356" s="603"/>
      <c r="AP356" s="10"/>
      <c r="AQ356" s="10"/>
      <c r="AR356" s="10"/>
      <c r="AS356" s="10"/>
      <c r="AT356" s="10"/>
      <c r="AU356" s="10"/>
      <c r="AV356" s="10"/>
      <c r="AW356" s="10"/>
    </row>
    <row r="357" ht="17.25" customHeight="1">
      <c r="B357" s="632"/>
      <c r="C357" s="632"/>
      <c r="D357" s="632"/>
      <c r="E357" s="632"/>
      <c r="F357" s="632"/>
      <c r="N357" s="831"/>
      <c r="O357" s="832"/>
      <c r="P357" s="831"/>
      <c r="Q357" s="832"/>
      <c r="AD357" s="830"/>
      <c r="AE357" s="830"/>
      <c r="AF357" s="830"/>
      <c r="AL357" s="3"/>
      <c r="AM357" s="3"/>
      <c r="AN357" s="3"/>
      <c r="AO357" s="603"/>
      <c r="AP357" s="10"/>
      <c r="AQ357" s="10"/>
      <c r="AR357" s="10"/>
      <c r="AS357" s="10"/>
      <c r="AT357" s="10"/>
      <c r="AU357" s="10"/>
      <c r="AV357" s="10"/>
      <c r="AW357" s="10"/>
    </row>
    <row r="358" ht="17.25" customHeight="1">
      <c r="B358" s="632"/>
      <c r="C358" s="632"/>
      <c r="D358" s="632"/>
      <c r="E358" s="632"/>
      <c r="F358" s="632"/>
      <c r="N358" s="831"/>
      <c r="O358" s="832"/>
      <c r="P358" s="831"/>
      <c r="Q358" s="832"/>
      <c r="AD358" s="830"/>
      <c r="AE358" s="830"/>
      <c r="AF358" s="830"/>
      <c r="AL358" s="3"/>
      <c r="AM358" s="3"/>
      <c r="AN358" s="3"/>
      <c r="AO358" s="603"/>
      <c r="AP358" s="10"/>
      <c r="AQ358" s="10"/>
      <c r="AR358" s="10"/>
      <c r="AS358" s="10"/>
      <c r="AT358" s="10"/>
      <c r="AU358" s="10"/>
      <c r="AV358" s="10"/>
      <c r="AW358" s="10"/>
    </row>
    <row r="359" ht="17.25" customHeight="1">
      <c r="B359" s="632"/>
      <c r="C359" s="632"/>
      <c r="D359" s="632"/>
      <c r="E359" s="632"/>
      <c r="F359" s="632"/>
      <c r="N359" s="831"/>
      <c r="O359" s="832"/>
      <c r="P359" s="831"/>
      <c r="Q359" s="832"/>
      <c r="AD359" s="830"/>
      <c r="AE359" s="830"/>
      <c r="AF359" s="830"/>
      <c r="AL359" s="3"/>
      <c r="AM359" s="3"/>
      <c r="AN359" s="3"/>
      <c r="AO359" s="603"/>
      <c r="AP359" s="10"/>
      <c r="AQ359" s="10"/>
      <c r="AR359" s="10"/>
      <c r="AS359" s="10"/>
      <c r="AT359" s="10"/>
      <c r="AU359" s="10"/>
      <c r="AV359" s="10"/>
      <c r="AW359" s="10"/>
    </row>
    <row r="360" ht="17.25" customHeight="1">
      <c r="B360" s="632"/>
      <c r="C360" s="632"/>
      <c r="D360" s="632"/>
      <c r="E360" s="632"/>
      <c r="F360" s="632"/>
      <c r="N360" s="831"/>
      <c r="O360" s="832"/>
      <c r="P360" s="831"/>
      <c r="Q360" s="832"/>
      <c r="AD360" s="830"/>
      <c r="AE360" s="830"/>
      <c r="AF360" s="830"/>
      <c r="AL360" s="3"/>
      <c r="AM360" s="3"/>
      <c r="AN360" s="3"/>
      <c r="AO360" s="603"/>
      <c r="AP360" s="10"/>
      <c r="AQ360" s="10"/>
      <c r="AR360" s="10"/>
      <c r="AS360" s="10"/>
      <c r="AT360" s="10"/>
      <c r="AU360" s="10"/>
      <c r="AV360" s="10"/>
      <c r="AW360" s="10"/>
    </row>
    <row r="361" ht="17.25" customHeight="1">
      <c r="B361" s="632"/>
      <c r="C361" s="632"/>
      <c r="D361" s="632"/>
      <c r="E361" s="632"/>
      <c r="F361" s="632"/>
      <c r="N361" s="831"/>
      <c r="O361" s="832"/>
      <c r="P361" s="831"/>
      <c r="Q361" s="832"/>
      <c r="AD361" s="830"/>
      <c r="AE361" s="830"/>
      <c r="AF361" s="830"/>
      <c r="AL361" s="3"/>
      <c r="AM361" s="3"/>
      <c r="AN361" s="3"/>
      <c r="AO361" s="603"/>
      <c r="AP361" s="10"/>
      <c r="AQ361" s="10"/>
      <c r="AR361" s="10"/>
      <c r="AS361" s="10"/>
      <c r="AT361" s="10"/>
      <c r="AU361" s="10"/>
      <c r="AV361" s="10"/>
      <c r="AW361" s="10"/>
    </row>
    <row r="362" ht="17.25" customHeight="1">
      <c r="B362" s="632"/>
      <c r="C362" s="632"/>
      <c r="D362" s="632"/>
      <c r="E362" s="632"/>
      <c r="F362" s="632"/>
      <c r="N362" s="831"/>
      <c r="O362" s="832"/>
      <c r="P362" s="831"/>
      <c r="Q362" s="832"/>
      <c r="AD362" s="830"/>
      <c r="AE362" s="830"/>
      <c r="AF362" s="830"/>
      <c r="AL362" s="3"/>
      <c r="AM362" s="3"/>
      <c r="AN362" s="3"/>
      <c r="AO362" s="603"/>
      <c r="AP362" s="10"/>
      <c r="AQ362" s="10"/>
      <c r="AR362" s="10"/>
      <c r="AS362" s="10"/>
      <c r="AT362" s="10"/>
      <c r="AU362" s="10"/>
      <c r="AV362" s="10"/>
      <c r="AW362" s="10"/>
    </row>
    <row r="363" ht="17.25" customHeight="1">
      <c r="B363" s="632"/>
      <c r="C363" s="632"/>
      <c r="D363" s="632"/>
      <c r="E363" s="632"/>
      <c r="F363" s="632"/>
      <c r="N363" s="831"/>
      <c r="O363" s="832"/>
      <c r="P363" s="831"/>
      <c r="Q363" s="832"/>
      <c r="AD363" s="830"/>
      <c r="AE363" s="830"/>
      <c r="AF363" s="830"/>
      <c r="AL363" s="3"/>
      <c r="AM363" s="3"/>
      <c r="AN363" s="3"/>
      <c r="AO363" s="603"/>
      <c r="AP363" s="10"/>
      <c r="AQ363" s="10"/>
      <c r="AR363" s="10"/>
      <c r="AS363" s="10"/>
      <c r="AT363" s="10"/>
      <c r="AU363" s="10"/>
      <c r="AV363" s="10"/>
      <c r="AW363" s="10"/>
    </row>
    <row r="364" ht="17.25" customHeight="1">
      <c r="B364" s="632"/>
      <c r="C364" s="632"/>
      <c r="D364" s="632"/>
      <c r="E364" s="632"/>
      <c r="F364" s="632"/>
      <c r="N364" s="831"/>
      <c r="O364" s="832"/>
      <c r="P364" s="831"/>
      <c r="Q364" s="832"/>
      <c r="AD364" s="830"/>
      <c r="AE364" s="830"/>
      <c r="AF364" s="830"/>
      <c r="AL364" s="3"/>
      <c r="AM364" s="3"/>
      <c r="AN364" s="3"/>
      <c r="AO364" s="603"/>
      <c r="AP364" s="10"/>
      <c r="AQ364" s="10"/>
      <c r="AR364" s="10"/>
      <c r="AS364" s="10"/>
      <c r="AT364" s="10"/>
      <c r="AU364" s="10"/>
      <c r="AV364" s="10"/>
      <c r="AW364" s="10"/>
    </row>
    <row r="365" ht="17.25" customHeight="1">
      <c r="B365" s="632"/>
      <c r="C365" s="632"/>
      <c r="D365" s="632"/>
      <c r="E365" s="632"/>
      <c r="F365" s="632"/>
      <c r="N365" s="831"/>
      <c r="O365" s="832"/>
      <c r="P365" s="831"/>
      <c r="Q365" s="832"/>
      <c r="AD365" s="830"/>
      <c r="AE365" s="830"/>
      <c r="AF365" s="830"/>
      <c r="AL365" s="3"/>
      <c r="AM365" s="3"/>
      <c r="AN365" s="3"/>
      <c r="AO365" s="603"/>
      <c r="AP365" s="10"/>
      <c r="AQ365" s="10"/>
      <c r="AR365" s="10"/>
      <c r="AS365" s="10"/>
      <c r="AT365" s="10"/>
      <c r="AU365" s="10"/>
      <c r="AV365" s="10"/>
      <c r="AW365" s="10"/>
    </row>
    <row r="366" ht="17.25" customHeight="1">
      <c r="B366" s="632"/>
      <c r="C366" s="632"/>
      <c r="D366" s="632"/>
      <c r="E366" s="632"/>
      <c r="F366" s="632"/>
      <c r="N366" s="831"/>
      <c r="O366" s="832"/>
      <c r="P366" s="831"/>
      <c r="Q366" s="832"/>
      <c r="AD366" s="830"/>
      <c r="AE366" s="830"/>
      <c r="AF366" s="830"/>
      <c r="AL366" s="3"/>
      <c r="AM366" s="3"/>
      <c r="AN366" s="3"/>
      <c r="AO366" s="603"/>
      <c r="AP366" s="10"/>
      <c r="AQ366" s="10"/>
      <c r="AR366" s="10"/>
      <c r="AS366" s="10"/>
      <c r="AT366" s="10"/>
      <c r="AU366" s="10"/>
      <c r="AV366" s="10"/>
      <c r="AW366" s="10"/>
    </row>
    <row r="367" ht="17.25" customHeight="1">
      <c r="B367" s="632"/>
      <c r="C367" s="632"/>
      <c r="D367" s="632"/>
      <c r="E367" s="632"/>
      <c r="F367" s="632"/>
      <c r="N367" s="831"/>
      <c r="O367" s="832"/>
      <c r="P367" s="831"/>
      <c r="Q367" s="832"/>
      <c r="AD367" s="830"/>
      <c r="AE367" s="830"/>
      <c r="AF367" s="830"/>
      <c r="AL367" s="3"/>
      <c r="AM367" s="3"/>
      <c r="AN367" s="3"/>
      <c r="AO367" s="603"/>
      <c r="AP367" s="10"/>
      <c r="AQ367" s="10"/>
      <c r="AR367" s="10"/>
      <c r="AS367" s="10"/>
      <c r="AT367" s="10"/>
      <c r="AU367" s="10"/>
      <c r="AV367" s="10"/>
      <c r="AW367" s="10"/>
    </row>
    <row r="368" ht="17.25" customHeight="1">
      <c r="B368" s="632"/>
      <c r="C368" s="632"/>
      <c r="D368" s="632"/>
      <c r="E368" s="632"/>
      <c r="F368" s="632"/>
      <c r="N368" s="831"/>
      <c r="O368" s="832"/>
      <c r="P368" s="831"/>
      <c r="Q368" s="832"/>
      <c r="AD368" s="830"/>
      <c r="AE368" s="830"/>
      <c r="AF368" s="830"/>
      <c r="AL368" s="3"/>
      <c r="AM368" s="3"/>
      <c r="AN368" s="3"/>
      <c r="AO368" s="603"/>
      <c r="AP368" s="10"/>
      <c r="AQ368" s="10"/>
      <c r="AR368" s="10"/>
      <c r="AS368" s="10"/>
      <c r="AT368" s="10"/>
      <c r="AU368" s="10"/>
      <c r="AV368" s="10"/>
      <c r="AW368" s="10"/>
    </row>
    <row r="369" ht="17.25" customHeight="1">
      <c r="B369" s="632"/>
      <c r="C369" s="632"/>
      <c r="D369" s="632"/>
      <c r="E369" s="632"/>
      <c r="F369" s="632"/>
      <c r="N369" s="831"/>
      <c r="O369" s="832"/>
      <c r="P369" s="831"/>
      <c r="Q369" s="832"/>
      <c r="AD369" s="830"/>
      <c r="AE369" s="830"/>
      <c r="AF369" s="830"/>
      <c r="AL369" s="3"/>
      <c r="AM369" s="3"/>
      <c r="AN369" s="3"/>
      <c r="AO369" s="603"/>
      <c r="AP369" s="10"/>
      <c r="AQ369" s="10"/>
      <c r="AR369" s="10"/>
      <c r="AS369" s="10"/>
      <c r="AT369" s="10"/>
      <c r="AU369" s="10"/>
      <c r="AV369" s="10"/>
      <c r="AW369" s="10"/>
    </row>
    <row r="370" ht="17.25" customHeight="1">
      <c r="B370" s="632"/>
      <c r="C370" s="632"/>
      <c r="D370" s="632"/>
      <c r="E370" s="632"/>
      <c r="F370" s="632"/>
      <c r="N370" s="831"/>
      <c r="O370" s="832"/>
      <c r="P370" s="831"/>
      <c r="Q370" s="832"/>
      <c r="AD370" s="830"/>
      <c r="AE370" s="830"/>
      <c r="AF370" s="830"/>
      <c r="AL370" s="3"/>
      <c r="AM370" s="3"/>
      <c r="AN370" s="3"/>
      <c r="AO370" s="603"/>
      <c r="AP370" s="10"/>
      <c r="AQ370" s="10"/>
      <c r="AR370" s="10"/>
      <c r="AS370" s="10"/>
      <c r="AT370" s="10"/>
      <c r="AU370" s="10"/>
      <c r="AV370" s="10"/>
      <c r="AW370" s="10"/>
    </row>
    <row r="371" ht="17.25" customHeight="1">
      <c r="B371" s="632"/>
      <c r="C371" s="632"/>
      <c r="D371" s="632"/>
      <c r="E371" s="632"/>
      <c r="F371" s="632"/>
      <c r="N371" s="831"/>
      <c r="O371" s="832"/>
      <c r="P371" s="831"/>
      <c r="Q371" s="832"/>
      <c r="AD371" s="830"/>
      <c r="AE371" s="830"/>
      <c r="AF371" s="830"/>
      <c r="AL371" s="3"/>
      <c r="AM371" s="3"/>
      <c r="AN371" s="3"/>
      <c r="AO371" s="603"/>
      <c r="AP371" s="10"/>
      <c r="AQ371" s="10"/>
      <c r="AR371" s="10"/>
      <c r="AS371" s="10"/>
      <c r="AT371" s="10"/>
      <c r="AU371" s="10"/>
      <c r="AV371" s="10"/>
      <c r="AW371" s="10"/>
    </row>
    <row r="372" ht="17.25" customHeight="1">
      <c r="B372" s="632"/>
      <c r="C372" s="632"/>
      <c r="D372" s="632"/>
      <c r="E372" s="632"/>
      <c r="F372" s="632"/>
      <c r="N372" s="831"/>
      <c r="O372" s="832"/>
      <c r="P372" s="831"/>
      <c r="Q372" s="832"/>
      <c r="AD372" s="830"/>
      <c r="AE372" s="830"/>
      <c r="AF372" s="830"/>
      <c r="AL372" s="3"/>
      <c r="AM372" s="3"/>
      <c r="AN372" s="3"/>
      <c r="AO372" s="603"/>
      <c r="AP372" s="10"/>
      <c r="AQ372" s="10"/>
      <c r="AR372" s="10"/>
      <c r="AS372" s="10"/>
      <c r="AT372" s="10"/>
      <c r="AU372" s="10"/>
      <c r="AV372" s="10"/>
      <c r="AW372" s="10"/>
    </row>
    <row r="373" ht="17.25" customHeight="1">
      <c r="B373" s="632"/>
      <c r="C373" s="632"/>
      <c r="D373" s="632"/>
      <c r="E373" s="632"/>
      <c r="F373" s="632"/>
      <c r="N373" s="831"/>
      <c r="O373" s="832"/>
      <c r="P373" s="831"/>
      <c r="Q373" s="832"/>
      <c r="AD373" s="830"/>
      <c r="AE373" s="830"/>
      <c r="AF373" s="830"/>
      <c r="AL373" s="3"/>
      <c r="AM373" s="3"/>
      <c r="AN373" s="3"/>
      <c r="AO373" s="603"/>
      <c r="AP373" s="10"/>
      <c r="AQ373" s="10"/>
      <c r="AR373" s="10"/>
      <c r="AS373" s="10"/>
      <c r="AT373" s="10"/>
      <c r="AU373" s="10"/>
      <c r="AV373" s="10"/>
      <c r="AW373" s="10"/>
    </row>
    <row r="374" ht="17.25" customHeight="1">
      <c r="B374" s="632"/>
      <c r="C374" s="632"/>
      <c r="D374" s="632"/>
      <c r="E374" s="632"/>
      <c r="F374" s="632"/>
      <c r="N374" s="831"/>
      <c r="O374" s="832"/>
      <c r="P374" s="831"/>
      <c r="Q374" s="832"/>
      <c r="AD374" s="830"/>
      <c r="AE374" s="830"/>
      <c r="AF374" s="830"/>
      <c r="AL374" s="3"/>
      <c r="AM374" s="3"/>
      <c r="AN374" s="3"/>
      <c r="AO374" s="603"/>
      <c r="AP374" s="10"/>
      <c r="AQ374" s="10"/>
      <c r="AR374" s="10"/>
      <c r="AS374" s="10"/>
      <c r="AT374" s="10"/>
      <c r="AU374" s="10"/>
      <c r="AV374" s="10"/>
      <c r="AW374" s="10"/>
    </row>
    <row r="375" ht="17.25" customHeight="1">
      <c r="B375" s="632"/>
      <c r="C375" s="632"/>
      <c r="D375" s="632"/>
      <c r="E375" s="632"/>
      <c r="F375" s="632"/>
      <c r="N375" s="831"/>
      <c r="O375" s="832"/>
      <c r="P375" s="831"/>
      <c r="Q375" s="832"/>
      <c r="AD375" s="830"/>
      <c r="AE375" s="830"/>
      <c r="AF375" s="830"/>
      <c r="AL375" s="3"/>
      <c r="AM375" s="3"/>
      <c r="AN375" s="3"/>
      <c r="AO375" s="603"/>
      <c r="AP375" s="10"/>
      <c r="AQ375" s="10"/>
      <c r="AR375" s="10"/>
      <c r="AS375" s="10"/>
      <c r="AT375" s="10"/>
      <c r="AU375" s="10"/>
      <c r="AV375" s="10"/>
      <c r="AW375" s="10"/>
    </row>
    <row r="376" ht="17.25" customHeight="1">
      <c r="B376" s="632"/>
      <c r="C376" s="632"/>
      <c r="D376" s="632"/>
      <c r="E376" s="632"/>
      <c r="F376" s="632"/>
      <c r="N376" s="831"/>
      <c r="O376" s="832"/>
      <c r="P376" s="831"/>
      <c r="Q376" s="832"/>
      <c r="AD376" s="830"/>
      <c r="AE376" s="830"/>
      <c r="AF376" s="830"/>
      <c r="AL376" s="3"/>
      <c r="AM376" s="3"/>
      <c r="AN376" s="3"/>
      <c r="AO376" s="603"/>
      <c r="AP376" s="10"/>
      <c r="AQ376" s="10"/>
      <c r="AR376" s="10"/>
      <c r="AS376" s="10"/>
      <c r="AT376" s="10"/>
      <c r="AU376" s="10"/>
      <c r="AV376" s="10"/>
      <c r="AW376" s="10"/>
    </row>
    <row r="377" ht="17.25" customHeight="1">
      <c r="B377" s="632"/>
      <c r="C377" s="632"/>
      <c r="D377" s="632"/>
      <c r="E377" s="632"/>
      <c r="F377" s="632"/>
      <c r="N377" s="831"/>
      <c r="O377" s="832"/>
      <c r="P377" s="831"/>
      <c r="Q377" s="832"/>
      <c r="AD377" s="830"/>
      <c r="AE377" s="830"/>
      <c r="AF377" s="830"/>
      <c r="AL377" s="3"/>
      <c r="AM377" s="3"/>
      <c r="AN377" s="3"/>
      <c r="AO377" s="603"/>
      <c r="AP377" s="10"/>
      <c r="AQ377" s="10"/>
      <c r="AR377" s="10"/>
      <c r="AS377" s="10"/>
      <c r="AT377" s="10"/>
      <c r="AU377" s="10"/>
      <c r="AV377" s="10"/>
      <c r="AW377" s="10"/>
    </row>
    <row r="378" ht="17.25" customHeight="1">
      <c r="B378" s="632"/>
      <c r="C378" s="632"/>
      <c r="D378" s="632"/>
      <c r="E378" s="632"/>
      <c r="F378" s="632"/>
      <c r="N378" s="831"/>
      <c r="O378" s="832"/>
      <c r="P378" s="831"/>
      <c r="Q378" s="832"/>
      <c r="AD378" s="830"/>
      <c r="AE378" s="830"/>
      <c r="AF378" s="830"/>
      <c r="AL378" s="3"/>
      <c r="AM378" s="3"/>
      <c r="AN378" s="3"/>
      <c r="AO378" s="603"/>
      <c r="AP378" s="10"/>
      <c r="AQ378" s="10"/>
      <c r="AR378" s="10"/>
      <c r="AS378" s="10"/>
      <c r="AT378" s="10"/>
      <c r="AU378" s="10"/>
      <c r="AV378" s="10"/>
      <c r="AW378" s="10"/>
    </row>
    <row r="379" ht="17.25" customHeight="1">
      <c r="B379" s="632"/>
      <c r="C379" s="632"/>
      <c r="D379" s="632"/>
      <c r="E379" s="632"/>
      <c r="F379" s="632"/>
      <c r="N379" s="831"/>
      <c r="O379" s="832"/>
      <c r="P379" s="831"/>
      <c r="Q379" s="832"/>
      <c r="AD379" s="830"/>
      <c r="AE379" s="830"/>
      <c r="AF379" s="830"/>
      <c r="AL379" s="3"/>
      <c r="AM379" s="3"/>
      <c r="AN379" s="3"/>
      <c r="AO379" s="603"/>
      <c r="AP379" s="10"/>
      <c r="AQ379" s="10"/>
      <c r="AR379" s="10"/>
      <c r="AS379" s="10"/>
      <c r="AT379" s="10"/>
      <c r="AU379" s="10"/>
      <c r="AV379" s="10"/>
      <c r="AW379" s="10"/>
    </row>
    <row r="380" ht="17.25" customHeight="1">
      <c r="B380" s="632"/>
      <c r="C380" s="632"/>
      <c r="D380" s="632"/>
      <c r="E380" s="632"/>
      <c r="F380" s="632"/>
      <c r="N380" s="831"/>
      <c r="O380" s="832"/>
      <c r="P380" s="831"/>
      <c r="Q380" s="832"/>
      <c r="AD380" s="830"/>
      <c r="AE380" s="830"/>
      <c r="AF380" s="830"/>
      <c r="AL380" s="3"/>
      <c r="AM380" s="3"/>
      <c r="AN380" s="3"/>
      <c r="AO380" s="603"/>
      <c r="AP380" s="10"/>
      <c r="AQ380" s="10"/>
      <c r="AR380" s="10"/>
      <c r="AS380" s="10"/>
      <c r="AT380" s="10"/>
      <c r="AU380" s="10"/>
      <c r="AV380" s="10"/>
      <c r="AW380" s="10"/>
    </row>
    <row r="381" ht="17.25" customHeight="1">
      <c r="B381" s="632"/>
      <c r="C381" s="632"/>
      <c r="D381" s="632"/>
      <c r="E381" s="632"/>
      <c r="F381" s="632"/>
      <c r="N381" s="831"/>
      <c r="O381" s="832"/>
      <c r="P381" s="831"/>
      <c r="Q381" s="832"/>
      <c r="AD381" s="830"/>
      <c r="AE381" s="830"/>
      <c r="AF381" s="830"/>
      <c r="AL381" s="3"/>
      <c r="AM381" s="3"/>
      <c r="AN381" s="3"/>
      <c r="AO381" s="603"/>
      <c r="AP381" s="10"/>
      <c r="AQ381" s="10"/>
      <c r="AR381" s="10"/>
      <c r="AS381" s="10"/>
      <c r="AT381" s="10"/>
      <c r="AU381" s="10"/>
      <c r="AV381" s="10"/>
      <c r="AW381" s="10"/>
    </row>
    <row r="382" ht="17.25" customHeight="1">
      <c r="B382" s="632"/>
      <c r="C382" s="632"/>
      <c r="D382" s="632"/>
      <c r="E382" s="632"/>
      <c r="F382" s="632"/>
      <c r="N382" s="831"/>
      <c r="O382" s="832"/>
      <c r="P382" s="831"/>
      <c r="Q382" s="832"/>
      <c r="AD382" s="830"/>
      <c r="AE382" s="830"/>
      <c r="AF382" s="830"/>
      <c r="AL382" s="3"/>
      <c r="AM382" s="3"/>
      <c r="AN382" s="3"/>
      <c r="AO382" s="603"/>
      <c r="AP382" s="10"/>
      <c r="AQ382" s="10"/>
      <c r="AR382" s="10"/>
      <c r="AS382" s="10"/>
      <c r="AT382" s="10"/>
      <c r="AU382" s="10"/>
      <c r="AV382" s="10"/>
      <c r="AW382" s="10"/>
    </row>
    <row r="383" ht="17.25" customHeight="1">
      <c r="B383" s="632"/>
      <c r="C383" s="632"/>
      <c r="D383" s="632"/>
      <c r="E383" s="632"/>
      <c r="F383" s="632"/>
      <c r="N383" s="831"/>
      <c r="O383" s="832"/>
      <c r="P383" s="831"/>
      <c r="Q383" s="832"/>
      <c r="AD383" s="830"/>
      <c r="AE383" s="830"/>
      <c r="AF383" s="830"/>
      <c r="AL383" s="3"/>
      <c r="AM383" s="3"/>
      <c r="AN383" s="3"/>
      <c r="AO383" s="603"/>
      <c r="AP383" s="10"/>
      <c r="AQ383" s="10"/>
      <c r="AR383" s="10"/>
      <c r="AS383" s="10"/>
      <c r="AT383" s="10"/>
      <c r="AU383" s="10"/>
      <c r="AV383" s="10"/>
      <c r="AW383" s="10"/>
    </row>
    <row r="384" ht="17.25" customHeight="1">
      <c r="B384" s="632"/>
      <c r="C384" s="632"/>
      <c r="D384" s="632"/>
      <c r="E384" s="632"/>
      <c r="F384" s="632"/>
      <c r="N384" s="831"/>
      <c r="O384" s="832"/>
      <c r="P384" s="831"/>
      <c r="Q384" s="832"/>
      <c r="AD384" s="830"/>
      <c r="AE384" s="830"/>
      <c r="AF384" s="830"/>
      <c r="AL384" s="3"/>
      <c r="AM384" s="3"/>
      <c r="AN384" s="3"/>
      <c r="AO384" s="603"/>
      <c r="AP384" s="10"/>
      <c r="AQ384" s="10"/>
      <c r="AR384" s="10"/>
      <c r="AS384" s="10"/>
      <c r="AT384" s="10"/>
      <c r="AU384" s="10"/>
      <c r="AV384" s="10"/>
      <c r="AW384" s="10"/>
    </row>
    <row r="385" ht="17.25" customHeight="1">
      <c r="B385" s="632"/>
      <c r="C385" s="632"/>
      <c r="D385" s="632"/>
      <c r="E385" s="632"/>
      <c r="F385" s="632"/>
      <c r="N385" s="831"/>
      <c r="O385" s="832"/>
      <c r="P385" s="831"/>
      <c r="Q385" s="832"/>
      <c r="AD385" s="830"/>
      <c r="AE385" s="830"/>
      <c r="AF385" s="830"/>
      <c r="AL385" s="3"/>
      <c r="AM385" s="3"/>
      <c r="AN385" s="3"/>
      <c r="AO385" s="603"/>
      <c r="AP385" s="10"/>
      <c r="AQ385" s="10"/>
      <c r="AR385" s="10"/>
      <c r="AS385" s="10"/>
      <c r="AT385" s="10"/>
      <c r="AU385" s="10"/>
      <c r="AV385" s="10"/>
      <c r="AW385" s="10"/>
    </row>
    <row r="386" ht="17.25" customHeight="1">
      <c r="B386" s="632"/>
      <c r="C386" s="632"/>
      <c r="D386" s="632"/>
      <c r="E386" s="632"/>
      <c r="F386" s="632"/>
      <c r="N386" s="831"/>
      <c r="O386" s="832"/>
      <c r="P386" s="831"/>
      <c r="Q386" s="832"/>
      <c r="AD386" s="830"/>
      <c r="AE386" s="830"/>
      <c r="AF386" s="830"/>
      <c r="AL386" s="3"/>
      <c r="AM386" s="3"/>
      <c r="AN386" s="3"/>
      <c r="AO386" s="603"/>
      <c r="AP386" s="10"/>
      <c r="AQ386" s="10"/>
      <c r="AR386" s="10"/>
      <c r="AS386" s="10"/>
      <c r="AT386" s="10"/>
      <c r="AU386" s="10"/>
      <c r="AV386" s="10"/>
      <c r="AW386" s="10"/>
    </row>
    <row r="387" ht="17.25" customHeight="1">
      <c r="B387" s="632"/>
      <c r="C387" s="632"/>
      <c r="D387" s="632"/>
      <c r="E387" s="632"/>
      <c r="F387" s="632"/>
      <c r="N387" s="831"/>
      <c r="O387" s="832"/>
      <c r="P387" s="831"/>
      <c r="Q387" s="832"/>
      <c r="AD387" s="830"/>
      <c r="AE387" s="830"/>
      <c r="AF387" s="830"/>
      <c r="AL387" s="3"/>
      <c r="AM387" s="3"/>
      <c r="AN387" s="3"/>
      <c r="AO387" s="603"/>
      <c r="AP387" s="10"/>
      <c r="AQ387" s="10"/>
      <c r="AR387" s="10"/>
      <c r="AS387" s="10"/>
      <c r="AT387" s="10"/>
      <c r="AU387" s="10"/>
      <c r="AV387" s="10"/>
      <c r="AW387" s="10"/>
    </row>
    <row r="388" ht="17.25" customHeight="1">
      <c r="B388" s="632"/>
      <c r="C388" s="632"/>
      <c r="D388" s="632"/>
      <c r="E388" s="632"/>
      <c r="F388" s="632"/>
      <c r="N388" s="831"/>
      <c r="O388" s="832"/>
      <c r="P388" s="831"/>
      <c r="Q388" s="832"/>
      <c r="AD388" s="830"/>
      <c r="AE388" s="830"/>
      <c r="AF388" s="830"/>
      <c r="AL388" s="3"/>
      <c r="AM388" s="3"/>
      <c r="AN388" s="3"/>
      <c r="AO388" s="603"/>
      <c r="AP388" s="10"/>
      <c r="AQ388" s="10"/>
      <c r="AR388" s="10"/>
      <c r="AS388" s="10"/>
      <c r="AT388" s="10"/>
      <c r="AU388" s="10"/>
      <c r="AV388" s="10"/>
      <c r="AW388" s="10"/>
    </row>
    <row r="389" ht="17.25" customHeight="1">
      <c r="B389" s="632"/>
      <c r="C389" s="632"/>
      <c r="D389" s="632"/>
      <c r="E389" s="632"/>
      <c r="F389" s="632"/>
      <c r="N389" s="831"/>
      <c r="O389" s="832"/>
      <c r="P389" s="831"/>
      <c r="Q389" s="832"/>
      <c r="AD389" s="830"/>
      <c r="AE389" s="830"/>
      <c r="AF389" s="830"/>
      <c r="AL389" s="3"/>
      <c r="AM389" s="3"/>
      <c r="AN389" s="3"/>
      <c r="AO389" s="603"/>
      <c r="AP389" s="10"/>
      <c r="AQ389" s="10"/>
      <c r="AR389" s="10"/>
      <c r="AS389" s="10"/>
      <c r="AT389" s="10"/>
      <c r="AU389" s="10"/>
      <c r="AV389" s="10"/>
      <c r="AW389" s="10"/>
    </row>
    <row r="390" ht="17.25" customHeight="1">
      <c r="B390" s="632"/>
      <c r="C390" s="632"/>
      <c r="D390" s="632"/>
      <c r="E390" s="632"/>
      <c r="F390" s="632"/>
      <c r="N390" s="831"/>
      <c r="O390" s="832"/>
      <c r="P390" s="831"/>
      <c r="Q390" s="832"/>
      <c r="AD390" s="830"/>
      <c r="AE390" s="830"/>
      <c r="AF390" s="830"/>
      <c r="AL390" s="3"/>
      <c r="AM390" s="3"/>
      <c r="AN390" s="3"/>
      <c r="AO390" s="603"/>
      <c r="AP390" s="10"/>
      <c r="AQ390" s="10"/>
      <c r="AR390" s="10"/>
      <c r="AS390" s="10"/>
      <c r="AT390" s="10"/>
      <c r="AU390" s="10"/>
      <c r="AV390" s="10"/>
      <c r="AW390" s="10"/>
    </row>
    <row r="391" ht="17.25" customHeight="1">
      <c r="B391" s="632"/>
      <c r="C391" s="632"/>
      <c r="D391" s="632"/>
      <c r="E391" s="632"/>
      <c r="F391" s="632"/>
      <c r="N391" s="831"/>
      <c r="O391" s="832"/>
      <c r="P391" s="831"/>
      <c r="Q391" s="832"/>
      <c r="AD391" s="830"/>
      <c r="AE391" s="830"/>
      <c r="AF391" s="830"/>
      <c r="AL391" s="3"/>
      <c r="AM391" s="3"/>
      <c r="AN391" s="3"/>
      <c r="AO391" s="603"/>
      <c r="AP391" s="10"/>
      <c r="AQ391" s="10"/>
      <c r="AR391" s="10"/>
      <c r="AS391" s="10"/>
      <c r="AT391" s="10"/>
      <c r="AU391" s="10"/>
      <c r="AV391" s="10"/>
      <c r="AW391" s="10"/>
    </row>
    <row r="392" ht="17.25" customHeight="1">
      <c r="B392" s="632"/>
      <c r="C392" s="632"/>
      <c r="D392" s="632"/>
      <c r="E392" s="632"/>
      <c r="F392" s="632"/>
      <c r="N392" s="831"/>
      <c r="O392" s="832"/>
      <c r="P392" s="831"/>
      <c r="Q392" s="832"/>
      <c r="AD392" s="830"/>
      <c r="AE392" s="830"/>
      <c r="AF392" s="830"/>
      <c r="AL392" s="3"/>
      <c r="AM392" s="3"/>
      <c r="AN392" s="3"/>
      <c r="AO392" s="603"/>
      <c r="AP392" s="10"/>
      <c r="AQ392" s="10"/>
      <c r="AR392" s="10"/>
      <c r="AS392" s="10"/>
      <c r="AT392" s="10"/>
      <c r="AU392" s="10"/>
      <c r="AV392" s="10"/>
      <c r="AW392" s="10"/>
    </row>
    <row r="393" ht="17.25" customHeight="1">
      <c r="B393" s="632"/>
      <c r="C393" s="632"/>
      <c r="D393" s="632"/>
      <c r="E393" s="632"/>
      <c r="F393" s="632"/>
      <c r="N393" s="831"/>
      <c r="O393" s="832"/>
      <c r="P393" s="831"/>
      <c r="Q393" s="832"/>
      <c r="AD393" s="830"/>
      <c r="AE393" s="830"/>
      <c r="AF393" s="830"/>
      <c r="AL393" s="3"/>
      <c r="AM393" s="3"/>
      <c r="AN393" s="3"/>
      <c r="AO393" s="603"/>
      <c r="AP393" s="10"/>
      <c r="AQ393" s="10"/>
      <c r="AR393" s="10"/>
      <c r="AS393" s="10"/>
      <c r="AT393" s="10"/>
      <c r="AU393" s="10"/>
      <c r="AV393" s="10"/>
      <c r="AW393" s="10"/>
    </row>
    <row r="394" ht="17.25" customHeight="1">
      <c r="B394" s="632"/>
      <c r="C394" s="632"/>
      <c r="D394" s="632"/>
      <c r="E394" s="632"/>
      <c r="F394" s="632"/>
      <c r="N394" s="831"/>
      <c r="O394" s="832"/>
      <c r="P394" s="831"/>
      <c r="Q394" s="832"/>
      <c r="AD394" s="830"/>
      <c r="AE394" s="830"/>
      <c r="AF394" s="830"/>
      <c r="AL394" s="3"/>
      <c r="AM394" s="3"/>
      <c r="AN394" s="3"/>
      <c r="AO394" s="603"/>
      <c r="AP394" s="10"/>
      <c r="AQ394" s="10"/>
      <c r="AR394" s="10"/>
      <c r="AS394" s="10"/>
      <c r="AT394" s="10"/>
      <c r="AU394" s="10"/>
      <c r="AV394" s="10"/>
      <c r="AW394" s="10"/>
    </row>
    <row r="395" ht="17.25" customHeight="1">
      <c r="B395" s="632"/>
      <c r="C395" s="632"/>
      <c r="D395" s="632"/>
      <c r="E395" s="632"/>
      <c r="F395" s="632"/>
      <c r="N395" s="831"/>
      <c r="O395" s="832"/>
      <c r="P395" s="831"/>
      <c r="Q395" s="832"/>
      <c r="AD395" s="830"/>
      <c r="AE395" s="830"/>
      <c r="AF395" s="830"/>
      <c r="AL395" s="3"/>
      <c r="AM395" s="3"/>
      <c r="AN395" s="3"/>
      <c r="AO395" s="603"/>
      <c r="AP395" s="10"/>
      <c r="AQ395" s="10"/>
      <c r="AR395" s="10"/>
      <c r="AS395" s="10"/>
      <c r="AT395" s="10"/>
      <c r="AU395" s="10"/>
      <c r="AV395" s="10"/>
      <c r="AW395" s="10"/>
    </row>
    <row r="396" ht="17.25" customHeight="1">
      <c r="B396" s="632"/>
      <c r="C396" s="632"/>
      <c r="D396" s="632"/>
      <c r="E396" s="632"/>
      <c r="F396" s="632"/>
      <c r="N396" s="831"/>
      <c r="O396" s="832"/>
      <c r="P396" s="831"/>
      <c r="Q396" s="832"/>
      <c r="AD396" s="830"/>
      <c r="AE396" s="830"/>
      <c r="AF396" s="830"/>
      <c r="AL396" s="3"/>
      <c r="AM396" s="3"/>
      <c r="AN396" s="3"/>
      <c r="AO396" s="603"/>
      <c r="AP396" s="10"/>
      <c r="AQ396" s="10"/>
      <c r="AR396" s="10"/>
      <c r="AS396" s="10"/>
      <c r="AT396" s="10"/>
      <c r="AU396" s="10"/>
      <c r="AV396" s="10"/>
      <c r="AW396" s="10"/>
    </row>
    <row r="397" ht="17.25" customHeight="1">
      <c r="B397" s="632"/>
      <c r="C397" s="632"/>
      <c r="D397" s="632"/>
      <c r="E397" s="632"/>
      <c r="F397" s="632"/>
      <c r="N397" s="831"/>
      <c r="O397" s="832"/>
      <c r="P397" s="831"/>
      <c r="Q397" s="832"/>
      <c r="AD397" s="830"/>
      <c r="AE397" s="830"/>
      <c r="AF397" s="830"/>
      <c r="AL397" s="3"/>
      <c r="AM397" s="3"/>
      <c r="AN397" s="3"/>
      <c r="AO397" s="603"/>
      <c r="AP397" s="10"/>
      <c r="AQ397" s="10"/>
      <c r="AR397" s="10"/>
      <c r="AS397" s="10"/>
      <c r="AT397" s="10"/>
      <c r="AU397" s="10"/>
      <c r="AV397" s="10"/>
      <c r="AW397" s="10"/>
    </row>
    <row r="398" ht="17.25" customHeight="1">
      <c r="B398" s="632"/>
      <c r="C398" s="632"/>
      <c r="D398" s="632"/>
      <c r="E398" s="632"/>
      <c r="F398" s="632"/>
      <c r="N398" s="831"/>
      <c r="O398" s="832"/>
      <c r="P398" s="831"/>
      <c r="Q398" s="832"/>
      <c r="AD398" s="830"/>
      <c r="AE398" s="830"/>
      <c r="AF398" s="830"/>
      <c r="AL398" s="3"/>
      <c r="AM398" s="3"/>
      <c r="AN398" s="3"/>
      <c r="AO398" s="603"/>
      <c r="AP398" s="10"/>
      <c r="AQ398" s="10"/>
      <c r="AR398" s="10"/>
      <c r="AS398" s="10"/>
      <c r="AT398" s="10"/>
      <c r="AU398" s="10"/>
      <c r="AV398" s="10"/>
      <c r="AW398" s="10"/>
    </row>
    <row r="399" ht="17.25" customHeight="1">
      <c r="B399" s="632"/>
      <c r="C399" s="632"/>
      <c r="D399" s="632"/>
      <c r="E399" s="632"/>
      <c r="F399" s="632"/>
      <c r="N399" s="831"/>
      <c r="O399" s="832"/>
      <c r="P399" s="831"/>
      <c r="Q399" s="832"/>
      <c r="AD399" s="830"/>
      <c r="AE399" s="830"/>
      <c r="AF399" s="830"/>
      <c r="AL399" s="3"/>
      <c r="AM399" s="3"/>
      <c r="AN399" s="3"/>
      <c r="AO399" s="603"/>
      <c r="AP399" s="10"/>
      <c r="AQ399" s="10"/>
      <c r="AR399" s="10"/>
      <c r="AS399" s="10"/>
      <c r="AT399" s="10"/>
      <c r="AU399" s="10"/>
      <c r="AV399" s="10"/>
      <c r="AW399" s="10"/>
    </row>
    <row r="400" ht="17.25" customHeight="1">
      <c r="B400" s="632"/>
      <c r="C400" s="632"/>
      <c r="D400" s="632"/>
      <c r="E400" s="632"/>
      <c r="F400" s="632"/>
      <c r="N400" s="831"/>
      <c r="O400" s="832"/>
      <c r="P400" s="831"/>
      <c r="Q400" s="832"/>
      <c r="AD400" s="830"/>
      <c r="AE400" s="830"/>
      <c r="AF400" s="830"/>
      <c r="AL400" s="3"/>
      <c r="AM400" s="3"/>
      <c r="AN400" s="3"/>
      <c r="AO400" s="603"/>
      <c r="AP400" s="10"/>
      <c r="AQ400" s="10"/>
      <c r="AR400" s="10"/>
      <c r="AS400" s="10"/>
      <c r="AT400" s="10"/>
      <c r="AU400" s="10"/>
      <c r="AV400" s="10"/>
      <c r="AW400" s="10"/>
    </row>
    <row r="401" ht="17.25" customHeight="1">
      <c r="B401" s="632"/>
      <c r="C401" s="632"/>
      <c r="D401" s="632"/>
      <c r="E401" s="632"/>
      <c r="F401" s="632"/>
      <c r="N401" s="831"/>
      <c r="O401" s="832"/>
      <c r="P401" s="831"/>
      <c r="Q401" s="832"/>
      <c r="AD401" s="830"/>
      <c r="AE401" s="830"/>
      <c r="AF401" s="830"/>
      <c r="AL401" s="3"/>
      <c r="AM401" s="3"/>
      <c r="AN401" s="3"/>
      <c r="AO401" s="603"/>
      <c r="AP401" s="10"/>
      <c r="AQ401" s="10"/>
      <c r="AR401" s="10"/>
      <c r="AS401" s="10"/>
      <c r="AT401" s="10"/>
      <c r="AU401" s="10"/>
      <c r="AV401" s="10"/>
      <c r="AW401" s="10"/>
    </row>
    <row r="402" ht="17.25" customHeight="1">
      <c r="B402" s="632"/>
      <c r="C402" s="632"/>
      <c r="D402" s="632"/>
      <c r="E402" s="632"/>
      <c r="F402" s="632"/>
      <c r="N402" s="831"/>
      <c r="O402" s="832"/>
      <c r="P402" s="831"/>
      <c r="Q402" s="832"/>
      <c r="AD402" s="830"/>
      <c r="AE402" s="830"/>
      <c r="AF402" s="830"/>
      <c r="AL402" s="3"/>
      <c r="AM402" s="3"/>
      <c r="AN402" s="3"/>
      <c r="AO402" s="603"/>
      <c r="AP402" s="10"/>
      <c r="AQ402" s="10"/>
      <c r="AR402" s="10"/>
      <c r="AS402" s="10"/>
      <c r="AT402" s="10"/>
      <c r="AU402" s="10"/>
      <c r="AV402" s="10"/>
      <c r="AW402" s="10"/>
    </row>
    <row r="403" ht="17.25" customHeight="1">
      <c r="B403" s="632"/>
      <c r="C403" s="632"/>
      <c r="D403" s="632"/>
      <c r="E403" s="632"/>
      <c r="F403" s="632"/>
      <c r="N403" s="831"/>
      <c r="O403" s="832"/>
      <c r="P403" s="831"/>
      <c r="Q403" s="832"/>
      <c r="AD403" s="830"/>
      <c r="AE403" s="830"/>
      <c r="AF403" s="830"/>
      <c r="AL403" s="3"/>
      <c r="AM403" s="3"/>
      <c r="AN403" s="3"/>
      <c r="AO403" s="603"/>
      <c r="AP403" s="10"/>
      <c r="AQ403" s="10"/>
      <c r="AR403" s="10"/>
      <c r="AS403" s="10"/>
      <c r="AT403" s="10"/>
      <c r="AU403" s="10"/>
      <c r="AV403" s="10"/>
      <c r="AW403" s="10"/>
    </row>
    <row r="404" ht="17.25" customHeight="1">
      <c r="B404" s="632"/>
      <c r="C404" s="632"/>
      <c r="D404" s="632"/>
      <c r="E404" s="632"/>
      <c r="F404" s="632"/>
      <c r="N404" s="831"/>
      <c r="O404" s="832"/>
      <c r="P404" s="831"/>
      <c r="Q404" s="832"/>
      <c r="AD404" s="830"/>
      <c r="AE404" s="830"/>
      <c r="AF404" s="830"/>
      <c r="AL404" s="3"/>
      <c r="AM404" s="3"/>
      <c r="AN404" s="3"/>
      <c r="AO404" s="603"/>
      <c r="AP404" s="10"/>
      <c r="AQ404" s="10"/>
      <c r="AR404" s="10"/>
      <c r="AS404" s="10"/>
      <c r="AT404" s="10"/>
      <c r="AU404" s="10"/>
      <c r="AV404" s="10"/>
      <c r="AW404" s="10"/>
    </row>
    <row r="405" ht="17.25" customHeight="1">
      <c r="B405" s="632"/>
      <c r="C405" s="632"/>
      <c r="D405" s="632"/>
      <c r="E405" s="632"/>
      <c r="F405" s="632"/>
      <c r="N405" s="831"/>
      <c r="O405" s="832"/>
      <c r="P405" s="831"/>
      <c r="Q405" s="832"/>
      <c r="AD405" s="830"/>
      <c r="AE405" s="830"/>
      <c r="AF405" s="830"/>
      <c r="AL405" s="3"/>
      <c r="AM405" s="3"/>
      <c r="AN405" s="3"/>
      <c r="AO405" s="603"/>
      <c r="AP405" s="10"/>
      <c r="AQ405" s="10"/>
      <c r="AR405" s="10"/>
      <c r="AS405" s="10"/>
      <c r="AT405" s="10"/>
      <c r="AU405" s="10"/>
      <c r="AV405" s="10"/>
      <c r="AW405" s="10"/>
    </row>
    <row r="406" ht="17.25" customHeight="1">
      <c r="B406" s="632"/>
      <c r="C406" s="632"/>
      <c r="D406" s="632"/>
      <c r="E406" s="632"/>
      <c r="F406" s="632"/>
      <c r="N406" s="831"/>
      <c r="O406" s="832"/>
      <c r="P406" s="831"/>
      <c r="Q406" s="832"/>
      <c r="AD406" s="830"/>
      <c r="AE406" s="830"/>
      <c r="AF406" s="830"/>
      <c r="AL406" s="3"/>
      <c r="AM406" s="3"/>
      <c r="AN406" s="3"/>
      <c r="AO406" s="603"/>
      <c r="AP406" s="10"/>
      <c r="AQ406" s="10"/>
      <c r="AR406" s="10"/>
      <c r="AS406" s="10"/>
      <c r="AT406" s="10"/>
      <c r="AU406" s="10"/>
      <c r="AV406" s="10"/>
      <c r="AW406" s="10"/>
    </row>
    <row r="407" ht="17.25" customHeight="1">
      <c r="B407" s="632"/>
      <c r="C407" s="632"/>
      <c r="D407" s="632"/>
      <c r="E407" s="632"/>
      <c r="F407" s="632"/>
      <c r="N407" s="831"/>
      <c r="O407" s="832"/>
      <c r="P407" s="831"/>
      <c r="Q407" s="832"/>
      <c r="AD407" s="830"/>
      <c r="AE407" s="830"/>
      <c r="AF407" s="830"/>
      <c r="AL407" s="3"/>
      <c r="AM407" s="3"/>
      <c r="AN407" s="3"/>
      <c r="AO407" s="603"/>
      <c r="AP407" s="10"/>
      <c r="AQ407" s="10"/>
      <c r="AR407" s="10"/>
      <c r="AS407" s="10"/>
      <c r="AT407" s="10"/>
      <c r="AU407" s="10"/>
      <c r="AV407" s="10"/>
      <c r="AW407" s="10"/>
    </row>
    <row r="408" ht="17.25" customHeight="1">
      <c r="B408" s="632"/>
      <c r="C408" s="632"/>
      <c r="D408" s="632"/>
      <c r="E408" s="632"/>
      <c r="F408" s="632"/>
      <c r="N408" s="831"/>
      <c r="O408" s="832"/>
      <c r="P408" s="831"/>
      <c r="Q408" s="832"/>
      <c r="AD408" s="830"/>
      <c r="AE408" s="830"/>
      <c r="AF408" s="830"/>
      <c r="AL408" s="3"/>
      <c r="AM408" s="3"/>
      <c r="AN408" s="3"/>
      <c r="AO408" s="603"/>
      <c r="AP408" s="10"/>
      <c r="AQ408" s="10"/>
      <c r="AR408" s="10"/>
      <c r="AS408" s="10"/>
      <c r="AT408" s="10"/>
      <c r="AU408" s="10"/>
      <c r="AV408" s="10"/>
      <c r="AW408" s="10"/>
    </row>
    <row r="409" ht="17.25" customHeight="1">
      <c r="B409" s="632"/>
      <c r="C409" s="632"/>
      <c r="D409" s="632"/>
      <c r="E409" s="632"/>
      <c r="F409" s="632"/>
      <c r="N409" s="831"/>
      <c r="O409" s="832"/>
      <c r="P409" s="831"/>
      <c r="Q409" s="832"/>
      <c r="AD409" s="830"/>
      <c r="AE409" s="830"/>
      <c r="AF409" s="830"/>
      <c r="AL409" s="3"/>
      <c r="AM409" s="3"/>
      <c r="AN409" s="3"/>
      <c r="AO409" s="603"/>
      <c r="AP409" s="10"/>
      <c r="AQ409" s="10"/>
      <c r="AR409" s="10"/>
      <c r="AS409" s="10"/>
      <c r="AT409" s="10"/>
      <c r="AU409" s="10"/>
      <c r="AV409" s="10"/>
      <c r="AW409" s="10"/>
    </row>
    <row r="410" ht="17.25" customHeight="1">
      <c r="B410" s="632"/>
      <c r="C410" s="632"/>
      <c r="D410" s="632"/>
      <c r="E410" s="632"/>
      <c r="F410" s="632"/>
      <c r="N410" s="831"/>
      <c r="O410" s="832"/>
      <c r="P410" s="831"/>
      <c r="Q410" s="832"/>
      <c r="AD410" s="830"/>
      <c r="AE410" s="830"/>
      <c r="AF410" s="830"/>
      <c r="AL410" s="3"/>
      <c r="AM410" s="3"/>
      <c r="AN410" s="3"/>
      <c r="AO410" s="603"/>
      <c r="AP410" s="10"/>
      <c r="AQ410" s="10"/>
      <c r="AR410" s="10"/>
      <c r="AS410" s="10"/>
      <c r="AT410" s="10"/>
      <c r="AU410" s="10"/>
      <c r="AV410" s="10"/>
      <c r="AW410" s="10"/>
    </row>
    <row r="411" ht="17.25" customHeight="1">
      <c r="B411" s="632"/>
      <c r="C411" s="632"/>
      <c r="D411" s="632"/>
      <c r="E411" s="632"/>
      <c r="F411" s="632"/>
      <c r="N411" s="831"/>
      <c r="O411" s="832"/>
      <c r="P411" s="831"/>
      <c r="Q411" s="832"/>
      <c r="AD411" s="830"/>
      <c r="AE411" s="830"/>
      <c r="AF411" s="830"/>
      <c r="AL411" s="3"/>
      <c r="AM411" s="3"/>
      <c r="AN411" s="3"/>
      <c r="AO411" s="603"/>
      <c r="AP411" s="10"/>
      <c r="AQ411" s="10"/>
      <c r="AR411" s="10"/>
      <c r="AS411" s="10"/>
      <c r="AT411" s="10"/>
      <c r="AU411" s="10"/>
      <c r="AV411" s="10"/>
      <c r="AW411" s="10"/>
    </row>
    <row r="412" ht="17.25" customHeight="1">
      <c r="B412" s="632"/>
      <c r="C412" s="632"/>
      <c r="D412" s="632"/>
      <c r="E412" s="632"/>
      <c r="F412" s="632"/>
      <c r="N412" s="831"/>
      <c r="O412" s="832"/>
      <c r="P412" s="831"/>
      <c r="Q412" s="832"/>
      <c r="AD412" s="830"/>
      <c r="AE412" s="830"/>
      <c r="AF412" s="830"/>
      <c r="AL412" s="3"/>
      <c r="AM412" s="3"/>
      <c r="AN412" s="3"/>
      <c r="AO412" s="603"/>
      <c r="AP412" s="10"/>
      <c r="AQ412" s="10"/>
      <c r="AR412" s="10"/>
      <c r="AS412" s="10"/>
      <c r="AT412" s="10"/>
      <c r="AU412" s="10"/>
      <c r="AV412" s="10"/>
      <c r="AW412" s="10"/>
    </row>
    <row r="413" ht="17.25" customHeight="1">
      <c r="B413" s="632"/>
      <c r="C413" s="632"/>
      <c r="D413" s="632"/>
      <c r="E413" s="632"/>
      <c r="F413" s="632"/>
      <c r="N413" s="831"/>
      <c r="O413" s="832"/>
      <c r="P413" s="831"/>
      <c r="Q413" s="832"/>
      <c r="AD413" s="830"/>
      <c r="AE413" s="830"/>
      <c r="AF413" s="830"/>
      <c r="AL413" s="3"/>
      <c r="AM413" s="3"/>
      <c r="AN413" s="3"/>
      <c r="AO413" s="603"/>
      <c r="AP413" s="10"/>
      <c r="AQ413" s="10"/>
      <c r="AR413" s="10"/>
      <c r="AS413" s="10"/>
      <c r="AT413" s="10"/>
      <c r="AU413" s="10"/>
      <c r="AV413" s="10"/>
      <c r="AW413" s="10"/>
    </row>
    <row r="414" ht="17.25" customHeight="1">
      <c r="B414" s="632"/>
      <c r="C414" s="632"/>
      <c r="D414" s="632"/>
      <c r="E414" s="632"/>
      <c r="F414" s="632"/>
      <c r="N414" s="831"/>
      <c r="O414" s="832"/>
      <c r="P414" s="831"/>
      <c r="Q414" s="832"/>
      <c r="AD414" s="830"/>
      <c r="AE414" s="830"/>
      <c r="AF414" s="830"/>
      <c r="AL414" s="3"/>
      <c r="AM414" s="3"/>
      <c r="AN414" s="3"/>
      <c r="AO414" s="603"/>
      <c r="AP414" s="10"/>
      <c r="AQ414" s="10"/>
      <c r="AR414" s="10"/>
      <c r="AS414" s="10"/>
      <c r="AT414" s="10"/>
      <c r="AU414" s="10"/>
      <c r="AV414" s="10"/>
      <c r="AW414" s="10"/>
    </row>
    <row r="415" ht="17.25" customHeight="1">
      <c r="B415" s="632"/>
      <c r="C415" s="632"/>
      <c r="D415" s="632"/>
      <c r="E415" s="632"/>
      <c r="F415" s="632"/>
      <c r="N415" s="831"/>
      <c r="O415" s="832"/>
      <c r="P415" s="831"/>
      <c r="Q415" s="832"/>
      <c r="AD415" s="830"/>
      <c r="AE415" s="830"/>
      <c r="AF415" s="830"/>
      <c r="AL415" s="3"/>
      <c r="AM415" s="3"/>
      <c r="AN415" s="3"/>
      <c r="AO415" s="603"/>
      <c r="AP415" s="10"/>
      <c r="AQ415" s="10"/>
      <c r="AR415" s="10"/>
      <c r="AS415" s="10"/>
      <c r="AT415" s="10"/>
      <c r="AU415" s="10"/>
      <c r="AV415" s="10"/>
      <c r="AW415" s="10"/>
    </row>
    <row r="416" ht="17.25" customHeight="1">
      <c r="B416" s="632"/>
      <c r="C416" s="632"/>
      <c r="D416" s="632"/>
      <c r="E416" s="632"/>
      <c r="F416" s="632"/>
      <c r="N416" s="831"/>
      <c r="O416" s="832"/>
      <c r="P416" s="831"/>
      <c r="Q416" s="832"/>
      <c r="AD416" s="830"/>
      <c r="AE416" s="830"/>
      <c r="AF416" s="830"/>
      <c r="AL416" s="3"/>
      <c r="AM416" s="3"/>
      <c r="AN416" s="3"/>
      <c r="AO416" s="603"/>
      <c r="AP416" s="10"/>
      <c r="AQ416" s="10"/>
      <c r="AR416" s="10"/>
      <c r="AS416" s="10"/>
      <c r="AT416" s="10"/>
      <c r="AU416" s="10"/>
      <c r="AV416" s="10"/>
      <c r="AW416" s="10"/>
    </row>
    <row r="417" ht="17.25" customHeight="1">
      <c r="B417" s="632"/>
      <c r="C417" s="632"/>
      <c r="D417" s="632"/>
      <c r="E417" s="632"/>
      <c r="F417" s="632"/>
      <c r="N417" s="831"/>
      <c r="O417" s="832"/>
      <c r="P417" s="831"/>
      <c r="Q417" s="832"/>
      <c r="AD417" s="830"/>
      <c r="AE417" s="830"/>
      <c r="AF417" s="830"/>
      <c r="AL417" s="3"/>
      <c r="AM417" s="3"/>
      <c r="AN417" s="3"/>
      <c r="AO417" s="603"/>
      <c r="AP417" s="10"/>
      <c r="AQ417" s="10"/>
      <c r="AR417" s="10"/>
      <c r="AS417" s="10"/>
      <c r="AT417" s="10"/>
      <c r="AU417" s="10"/>
      <c r="AV417" s="10"/>
      <c r="AW417" s="10"/>
    </row>
    <row r="418" ht="17.25" customHeight="1">
      <c r="B418" s="632"/>
      <c r="C418" s="632"/>
      <c r="D418" s="632"/>
      <c r="E418" s="632"/>
      <c r="F418" s="632"/>
      <c r="N418" s="831"/>
      <c r="O418" s="832"/>
      <c r="P418" s="831"/>
      <c r="Q418" s="832"/>
      <c r="AD418" s="830"/>
      <c r="AE418" s="830"/>
      <c r="AF418" s="830"/>
      <c r="AL418" s="3"/>
      <c r="AM418" s="3"/>
      <c r="AN418" s="3"/>
      <c r="AO418" s="603"/>
      <c r="AP418" s="10"/>
      <c r="AQ418" s="10"/>
      <c r="AR418" s="10"/>
      <c r="AS418" s="10"/>
      <c r="AT418" s="10"/>
      <c r="AU418" s="10"/>
      <c r="AV418" s="10"/>
      <c r="AW418" s="10"/>
    </row>
    <row r="419" ht="17.25" customHeight="1">
      <c r="B419" s="632"/>
      <c r="C419" s="632"/>
      <c r="D419" s="632"/>
      <c r="E419" s="632"/>
      <c r="F419" s="632"/>
      <c r="N419" s="831"/>
      <c r="O419" s="832"/>
      <c r="P419" s="831"/>
      <c r="Q419" s="832"/>
      <c r="AD419" s="830"/>
      <c r="AE419" s="830"/>
      <c r="AF419" s="830"/>
      <c r="AL419" s="3"/>
      <c r="AM419" s="3"/>
      <c r="AN419" s="3"/>
      <c r="AO419" s="603"/>
      <c r="AP419" s="10"/>
      <c r="AQ419" s="10"/>
      <c r="AR419" s="10"/>
      <c r="AS419" s="10"/>
      <c r="AT419" s="10"/>
      <c r="AU419" s="10"/>
      <c r="AV419" s="10"/>
      <c r="AW419" s="10"/>
    </row>
    <row r="420" ht="17.25" customHeight="1">
      <c r="B420" s="632"/>
      <c r="C420" s="632"/>
      <c r="D420" s="632"/>
      <c r="E420" s="632"/>
      <c r="F420" s="632"/>
      <c r="N420" s="831"/>
      <c r="O420" s="832"/>
      <c r="P420" s="831"/>
      <c r="Q420" s="832"/>
      <c r="AD420" s="830"/>
      <c r="AE420" s="830"/>
      <c r="AF420" s="830"/>
      <c r="AL420" s="3"/>
      <c r="AM420" s="3"/>
      <c r="AN420" s="3"/>
      <c r="AO420" s="603"/>
      <c r="AP420" s="10"/>
      <c r="AQ420" s="10"/>
      <c r="AR420" s="10"/>
      <c r="AS420" s="10"/>
      <c r="AT420" s="10"/>
      <c r="AU420" s="10"/>
      <c r="AV420" s="10"/>
      <c r="AW420" s="10"/>
    </row>
    <row r="421" ht="17.25" customHeight="1">
      <c r="B421" s="632"/>
      <c r="C421" s="632"/>
      <c r="D421" s="632"/>
      <c r="E421" s="632"/>
      <c r="F421" s="632"/>
      <c r="N421" s="831"/>
      <c r="O421" s="832"/>
      <c r="P421" s="831"/>
      <c r="Q421" s="832"/>
      <c r="AD421" s="830"/>
      <c r="AE421" s="830"/>
      <c r="AF421" s="830"/>
      <c r="AL421" s="3"/>
      <c r="AM421" s="3"/>
      <c r="AN421" s="3"/>
      <c r="AO421" s="603"/>
      <c r="AP421" s="10"/>
      <c r="AQ421" s="10"/>
      <c r="AR421" s="10"/>
      <c r="AS421" s="10"/>
      <c r="AT421" s="10"/>
      <c r="AU421" s="10"/>
      <c r="AV421" s="10"/>
      <c r="AW421" s="10"/>
    </row>
    <row r="422" ht="17.25" customHeight="1">
      <c r="B422" s="632"/>
      <c r="C422" s="632"/>
      <c r="D422" s="632"/>
      <c r="E422" s="632"/>
      <c r="F422" s="632"/>
      <c r="N422" s="831"/>
      <c r="O422" s="832"/>
      <c r="P422" s="831"/>
      <c r="Q422" s="832"/>
      <c r="AD422" s="830"/>
      <c r="AE422" s="830"/>
      <c r="AF422" s="830"/>
      <c r="AL422" s="3"/>
      <c r="AM422" s="3"/>
      <c r="AN422" s="3"/>
      <c r="AO422" s="603"/>
      <c r="AP422" s="10"/>
      <c r="AQ422" s="10"/>
      <c r="AR422" s="10"/>
      <c r="AS422" s="10"/>
      <c r="AT422" s="10"/>
      <c r="AU422" s="10"/>
      <c r="AV422" s="10"/>
      <c r="AW422" s="10"/>
    </row>
    <row r="423" ht="17.25" customHeight="1">
      <c r="B423" s="632"/>
      <c r="C423" s="632"/>
      <c r="D423" s="632"/>
      <c r="E423" s="632"/>
      <c r="F423" s="632"/>
      <c r="N423" s="831"/>
      <c r="O423" s="832"/>
      <c r="P423" s="831"/>
      <c r="Q423" s="832"/>
      <c r="AD423" s="830"/>
      <c r="AE423" s="830"/>
      <c r="AF423" s="830"/>
      <c r="AL423" s="3"/>
      <c r="AM423" s="3"/>
      <c r="AN423" s="3"/>
      <c r="AO423" s="603"/>
      <c r="AP423" s="10"/>
      <c r="AQ423" s="10"/>
      <c r="AR423" s="10"/>
      <c r="AS423" s="10"/>
      <c r="AT423" s="10"/>
      <c r="AU423" s="10"/>
      <c r="AV423" s="10"/>
      <c r="AW423" s="10"/>
    </row>
    <row r="424" ht="17.25" customHeight="1">
      <c r="B424" s="632"/>
      <c r="C424" s="632"/>
      <c r="D424" s="632"/>
      <c r="E424" s="632"/>
      <c r="F424" s="632"/>
      <c r="N424" s="831"/>
      <c r="O424" s="832"/>
      <c r="P424" s="831"/>
      <c r="Q424" s="832"/>
      <c r="AD424" s="830"/>
      <c r="AE424" s="830"/>
      <c r="AF424" s="830"/>
      <c r="AL424" s="3"/>
      <c r="AM424" s="3"/>
      <c r="AN424" s="3"/>
      <c r="AO424" s="603"/>
      <c r="AP424" s="10"/>
      <c r="AQ424" s="10"/>
      <c r="AR424" s="10"/>
      <c r="AS424" s="10"/>
      <c r="AT424" s="10"/>
      <c r="AU424" s="10"/>
      <c r="AV424" s="10"/>
      <c r="AW424" s="10"/>
    </row>
    <row r="425" ht="17.25" customHeight="1">
      <c r="B425" s="632"/>
      <c r="C425" s="632"/>
      <c r="D425" s="632"/>
      <c r="E425" s="632"/>
      <c r="F425" s="632"/>
      <c r="N425" s="831"/>
      <c r="O425" s="832"/>
      <c r="P425" s="831"/>
      <c r="Q425" s="832"/>
      <c r="AD425" s="830"/>
      <c r="AE425" s="830"/>
      <c r="AF425" s="830"/>
      <c r="AL425" s="3"/>
      <c r="AM425" s="3"/>
      <c r="AN425" s="3"/>
      <c r="AO425" s="603"/>
      <c r="AP425" s="10"/>
      <c r="AQ425" s="10"/>
      <c r="AR425" s="10"/>
      <c r="AS425" s="10"/>
      <c r="AT425" s="10"/>
      <c r="AU425" s="10"/>
      <c r="AV425" s="10"/>
      <c r="AW425" s="10"/>
    </row>
    <row r="426" ht="17.25" customHeight="1">
      <c r="B426" s="632"/>
      <c r="C426" s="632"/>
      <c r="D426" s="632"/>
      <c r="E426" s="632"/>
      <c r="F426" s="632"/>
      <c r="N426" s="831"/>
      <c r="O426" s="832"/>
      <c r="P426" s="831"/>
      <c r="Q426" s="832"/>
      <c r="AD426" s="830"/>
      <c r="AE426" s="830"/>
      <c r="AF426" s="830"/>
      <c r="AL426" s="3"/>
      <c r="AM426" s="3"/>
      <c r="AN426" s="3"/>
      <c r="AO426" s="603"/>
      <c r="AP426" s="10"/>
      <c r="AQ426" s="10"/>
      <c r="AR426" s="10"/>
      <c r="AS426" s="10"/>
      <c r="AT426" s="10"/>
      <c r="AU426" s="10"/>
      <c r="AV426" s="10"/>
      <c r="AW426" s="10"/>
    </row>
    <row r="427" ht="17.25" customHeight="1">
      <c r="B427" s="632"/>
      <c r="C427" s="632"/>
      <c r="D427" s="632"/>
      <c r="E427" s="632"/>
      <c r="F427" s="632"/>
      <c r="N427" s="831"/>
      <c r="O427" s="832"/>
      <c r="P427" s="831"/>
      <c r="Q427" s="832"/>
      <c r="AD427" s="830"/>
      <c r="AE427" s="830"/>
      <c r="AF427" s="830"/>
      <c r="AL427" s="3"/>
      <c r="AM427" s="3"/>
      <c r="AN427" s="3"/>
      <c r="AO427" s="603"/>
      <c r="AP427" s="10"/>
      <c r="AQ427" s="10"/>
      <c r="AR427" s="10"/>
      <c r="AS427" s="10"/>
      <c r="AT427" s="10"/>
      <c r="AU427" s="10"/>
      <c r="AV427" s="10"/>
      <c r="AW427" s="10"/>
    </row>
    <row r="428" ht="17.25" customHeight="1">
      <c r="B428" s="632"/>
      <c r="C428" s="632"/>
      <c r="D428" s="632"/>
      <c r="E428" s="632"/>
      <c r="F428" s="632"/>
      <c r="N428" s="831"/>
      <c r="O428" s="832"/>
      <c r="P428" s="831"/>
      <c r="Q428" s="832"/>
      <c r="AD428" s="830"/>
      <c r="AE428" s="830"/>
      <c r="AF428" s="830"/>
      <c r="AL428" s="3"/>
      <c r="AM428" s="3"/>
      <c r="AN428" s="3"/>
      <c r="AO428" s="603"/>
      <c r="AP428" s="10"/>
      <c r="AQ428" s="10"/>
      <c r="AR428" s="10"/>
      <c r="AS428" s="10"/>
      <c r="AT428" s="10"/>
      <c r="AU428" s="10"/>
      <c r="AV428" s="10"/>
      <c r="AW428" s="10"/>
    </row>
    <row r="429" ht="17.25" customHeight="1">
      <c r="B429" s="632"/>
      <c r="C429" s="632"/>
      <c r="D429" s="632"/>
      <c r="E429" s="632"/>
      <c r="F429" s="632"/>
      <c r="N429" s="831"/>
      <c r="O429" s="832"/>
      <c r="P429" s="831"/>
      <c r="Q429" s="832"/>
      <c r="AD429" s="830"/>
      <c r="AE429" s="830"/>
      <c r="AF429" s="830"/>
      <c r="AL429" s="3"/>
      <c r="AM429" s="3"/>
      <c r="AN429" s="3"/>
      <c r="AO429" s="603"/>
      <c r="AP429" s="10"/>
      <c r="AQ429" s="10"/>
      <c r="AR429" s="10"/>
      <c r="AS429" s="10"/>
      <c r="AT429" s="10"/>
      <c r="AU429" s="10"/>
      <c r="AV429" s="10"/>
      <c r="AW429" s="10"/>
    </row>
    <row r="430" ht="17.25" customHeight="1">
      <c r="B430" s="632"/>
      <c r="C430" s="632"/>
      <c r="D430" s="632"/>
      <c r="E430" s="632"/>
      <c r="F430" s="632"/>
      <c r="N430" s="831"/>
      <c r="O430" s="832"/>
      <c r="P430" s="831"/>
      <c r="Q430" s="832"/>
      <c r="AD430" s="830"/>
      <c r="AE430" s="830"/>
      <c r="AF430" s="830"/>
      <c r="AL430" s="3"/>
      <c r="AM430" s="3"/>
      <c r="AN430" s="3"/>
      <c r="AO430" s="603"/>
      <c r="AP430" s="10"/>
      <c r="AQ430" s="10"/>
      <c r="AR430" s="10"/>
      <c r="AS430" s="10"/>
      <c r="AT430" s="10"/>
      <c r="AU430" s="10"/>
      <c r="AV430" s="10"/>
      <c r="AW430" s="10"/>
    </row>
    <row r="431" ht="17.25" customHeight="1">
      <c r="B431" s="632"/>
      <c r="C431" s="632"/>
      <c r="D431" s="632"/>
      <c r="E431" s="632"/>
      <c r="F431" s="632"/>
      <c r="N431" s="831"/>
      <c r="O431" s="832"/>
      <c r="P431" s="831"/>
      <c r="Q431" s="832"/>
      <c r="AD431" s="830"/>
      <c r="AE431" s="830"/>
      <c r="AF431" s="830"/>
      <c r="AL431" s="3"/>
      <c r="AM431" s="3"/>
      <c r="AN431" s="3"/>
      <c r="AO431" s="603"/>
      <c r="AP431" s="10"/>
      <c r="AQ431" s="10"/>
      <c r="AR431" s="10"/>
      <c r="AS431" s="10"/>
      <c r="AT431" s="10"/>
      <c r="AU431" s="10"/>
      <c r="AV431" s="10"/>
      <c r="AW431" s="10"/>
    </row>
    <row r="432" ht="17.25" customHeight="1">
      <c r="B432" s="632"/>
      <c r="C432" s="632"/>
      <c r="D432" s="632"/>
      <c r="E432" s="632"/>
      <c r="F432" s="632"/>
      <c r="N432" s="831"/>
      <c r="O432" s="832"/>
      <c r="P432" s="831"/>
      <c r="Q432" s="832"/>
      <c r="AD432" s="830"/>
      <c r="AE432" s="830"/>
      <c r="AF432" s="830"/>
      <c r="AL432" s="3"/>
      <c r="AM432" s="3"/>
      <c r="AN432" s="3"/>
      <c r="AO432" s="603"/>
      <c r="AP432" s="10"/>
      <c r="AQ432" s="10"/>
      <c r="AR432" s="10"/>
      <c r="AS432" s="10"/>
      <c r="AT432" s="10"/>
      <c r="AU432" s="10"/>
      <c r="AV432" s="10"/>
      <c r="AW432" s="10"/>
    </row>
    <row r="433" ht="17.25" customHeight="1">
      <c r="B433" s="632"/>
      <c r="C433" s="632"/>
      <c r="D433" s="632"/>
      <c r="E433" s="632"/>
      <c r="F433" s="632"/>
      <c r="N433" s="831"/>
      <c r="O433" s="832"/>
      <c r="P433" s="831"/>
      <c r="Q433" s="832"/>
      <c r="AD433" s="830"/>
      <c r="AE433" s="830"/>
      <c r="AF433" s="830"/>
      <c r="AL433" s="3"/>
      <c r="AM433" s="3"/>
      <c r="AN433" s="3"/>
      <c r="AO433" s="603"/>
      <c r="AP433" s="10"/>
      <c r="AQ433" s="10"/>
      <c r="AR433" s="10"/>
      <c r="AS433" s="10"/>
      <c r="AT433" s="10"/>
      <c r="AU433" s="10"/>
      <c r="AV433" s="10"/>
      <c r="AW433" s="10"/>
    </row>
    <row r="434" ht="17.25" customHeight="1">
      <c r="B434" s="632"/>
      <c r="C434" s="632"/>
      <c r="D434" s="632"/>
      <c r="E434" s="632"/>
      <c r="F434" s="632"/>
      <c r="N434" s="831"/>
      <c r="O434" s="832"/>
      <c r="P434" s="831"/>
      <c r="Q434" s="832"/>
      <c r="AD434" s="830"/>
      <c r="AE434" s="830"/>
      <c r="AF434" s="830"/>
      <c r="AL434" s="3"/>
      <c r="AM434" s="3"/>
      <c r="AN434" s="3"/>
      <c r="AO434" s="603"/>
      <c r="AP434" s="10"/>
      <c r="AQ434" s="10"/>
      <c r="AR434" s="10"/>
      <c r="AS434" s="10"/>
      <c r="AT434" s="10"/>
      <c r="AU434" s="10"/>
      <c r="AV434" s="10"/>
      <c r="AW434" s="10"/>
    </row>
    <row r="435" ht="17.25" customHeight="1">
      <c r="B435" s="632"/>
      <c r="C435" s="632"/>
      <c r="D435" s="632"/>
      <c r="E435" s="632"/>
      <c r="F435" s="632"/>
      <c r="N435" s="831"/>
      <c r="O435" s="832"/>
      <c r="P435" s="831"/>
      <c r="Q435" s="832"/>
      <c r="AD435" s="830"/>
      <c r="AE435" s="830"/>
      <c r="AF435" s="830"/>
      <c r="AL435" s="3"/>
      <c r="AM435" s="3"/>
      <c r="AN435" s="3"/>
      <c r="AO435" s="603"/>
      <c r="AP435" s="10"/>
      <c r="AQ435" s="10"/>
      <c r="AR435" s="10"/>
      <c r="AS435" s="10"/>
      <c r="AT435" s="10"/>
      <c r="AU435" s="10"/>
      <c r="AV435" s="10"/>
      <c r="AW435" s="10"/>
    </row>
    <row r="436" ht="17.25" customHeight="1">
      <c r="B436" s="632"/>
      <c r="C436" s="632"/>
      <c r="D436" s="632"/>
      <c r="E436" s="632"/>
      <c r="F436" s="632"/>
      <c r="N436" s="831"/>
      <c r="O436" s="832"/>
      <c r="P436" s="831"/>
      <c r="Q436" s="832"/>
      <c r="AD436" s="830"/>
      <c r="AE436" s="830"/>
      <c r="AF436" s="830"/>
      <c r="AL436" s="3"/>
      <c r="AM436" s="3"/>
      <c r="AN436" s="3"/>
      <c r="AO436" s="603"/>
      <c r="AP436" s="10"/>
      <c r="AQ436" s="10"/>
      <c r="AR436" s="10"/>
      <c r="AS436" s="10"/>
      <c r="AT436" s="10"/>
      <c r="AU436" s="10"/>
      <c r="AV436" s="10"/>
      <c r="AW436" s="10"/>
    </row>
    <row r="437" ht="17.25" customHeight="1">
      <c r="B437" s="632"/>
      <c r="C437" s="632"/>
      <c r="D437" s="632"/>
      <c r="E437" s="632"/>
      <c r="F437" s="632"/>
      <c r="N437" s="831"/>
      <c r="O437" s="832"/>
      <c r="P437" s="831"/>
      <c r="Q437" s="832"/>
      <c r="AD437" s="830"/>
      <c r="AE437" s="830"/>
      <c r="AF437" s="830"/>
      <c r="AL437" s="3"/>
      <c r="AM437" s="3"/>
      <c r="AN437" s="3"/>
      <c r="AO437" s="603"/>
      <c r="AP437" s="10"/>
      <c r="AQ437" s="10"/>
      <c r="AR437" s="10"/>
      <c r="AS437" s="10"/>
      <c r="AT437" s="10"/>
      <c r="AU437" s="10"/>
      <c r="AV437" s="10"/>
      <c r="AW437" s="10"/>
    </row>
    <row r="438" ht="17.25" customHeight="1">
      <c r="B438" s="632"/>
      <c r="C438" s="632"/>
      <c r="D438" s="632"/>
      <c r="E438" s="632"/>
      <c r="F438" s="632"/>
      <c r="N438" s="831"/>
      <c r="O438" s="832"/>
      <c r="P438" s="831"/>
      <c r="Q438" s="832"/>
      <c r="AD438" s="830"/>
      <c r="AE438" s="830"/>
      <c r="AF438" s="830"/>
      <c r="AL438" s="3"/>
      <c r="AM438" s="3"/>
      <c r="AN438" s="3"/>
      <c r="AO438" s="603"/>
      <c r="AP438" s="10"/>
      <c r="AQ438" s="10"/>
      <c r="AR438" s="10"/>
      <c r="AS438" s="10"/>
      <c r="AT438" s="10"/>
      <c r="AU438" s="10"/>
      <c r="AV438" s="10"/>
      <c r="AW438" s="10"/>
    </row>
    <row r="439" ht="17.25" customHeight="1">
      <c r="B439" s="632"/>
      <c r="C439" s="632"/>
      <c r="D439" s="632"/>
      <c r="E439" s="632"/>
      <c r="F439" s="632"/>
      <c r="N439" s="831"/>
      <c r="O439" s="832"/>
      <c r="P439" s="831"/>
      <c r="Q439" s="832"/>
      <c r="AD439" s="830"/>
      <c r="AE439" s="830"/>
      <c r="AF439" s="830"/>
      <c r="AL439" s="3"/>
      <c r="AM439" s="3"/>
      <c r="AN439" s="3"/>
      <c r="AO439" s="603"/>
      <c r="AP439" s="10"/>
      <c r="AQ439" s="10"/>
      <c r="AR439" s="10"/>
      <c r="AS439" s="10"/>
      <c r="AT439" s="10"/>
      <c r="AU439" s="10"/>
      <c r="AV439" s="10"/>
      <c r="AW439" s="10"/>
    </row>
    <row r="440" ht="17.25" customHeight="1">
      <c r="B440" s="632"/>
      <c r="C440" s="632"/>
      <c r="D440" s="632"/>
      <c r="E440" s="632"/>
      <c r="F440" s="632"/>
      <c r="N440" s="831"/>
      <c r="O440" s="832"/>
      <c r="P440" s="831"/>
      <c r="Q440" s="832"/>
      <c r="AD440" s="830"/>
      <c r="AE440" s="830"/>
      <c r="AF440" s="830"/>
      <c r="AL440" s="3"/>
      <c r="AM440" s="3"/>
      <c r="AN440" s="3"/>
      <c r="AO440" s="603"/>
      <c r="AP440" s="10"/>
      <c r="AQ440" s="10"/>
      <c r="AR440" s="10"/>
      <c r="AS440" s="10"/>
      <c r="AT440" s="10"/>
      <c r="AU440" s="10"/>
      <c r="AV440" s="10"/>
      <c r="AW440" s="10"/>
    </row>
    <row r="441" ht="17.25" customHeight="1">
      <c r="B441" s="632"/>
      <c r="C441" s="632"/>
      <c r="D441" s="632"/>
      <c r="E441" s="632"/>
      <c r="F441" s="632"/>
      <c r="N441" s="831"/>
      <c r="O441" s="832"/>
      <c r="P441" s="831"/>
      <c r="Q441" s="832"/>
      <c r="AD441" s="830"/>
      <c r="AE441" s="830"/>
      <c r="AF441" s="830"/>
      <c r="AL441" s="3"/>
      <c r="AM441" s="3"/>
      <c r="AN441" s="3"/>
      <c r="AO441" s="603"/>
      <c r="AP441" s="10"/>
      <c r="AQ441" s="10"/>
      <c r="AR441" s="10"/>
      <c r="AS441" s="10"/>
      <c r="AT441" s="10"/>
      <c r="AU441" s="10"/>
      <c r="AV441" s="10"/>
      <c r="AW441" s="10"/>
    </row>
    <row r="442" ht="17.25" customHeight="1">
      <c r="B442" s="632"/>
      <c r="C442" s="632"/>
      <c r="D442" s="632"/>
      <c r="E442" s="632"/>
      <c r="F442" s="632"/>
      <c r="N442" s="831"/>
      <c r="O442" s="832"/>
      <c r="P442" s="831"/>
      <c r="Q442" s="832"/>
      <c r="AD442" s="830"/>
      <c r="AE442" s="830"/>
      <c r="AF442" s="830"/>
      <c r="AL442" s="3"/>
      <c r="AM442" s="3"/>
      <c r="AN442" s="3"/>
      <c r="AO442" s="603"/>
      <c r="AP442" s="10"/>
      <c r="AQ442" s="10"/>
      <c r="AR442" s="10"/>
      <c r="AS442" s="10"/>
      <c r="AT442" s="10"/>
      <c r="AU442" s="10"/>
      <c r="AV442" s="10"/>
      <c r="AW442" s="10"/>
    </row>
    <row r="443" ht="17.25" customHeight="1">
      <c r="B443" s="632"/>
      <c r="C443" s="632"/>
      <c r="D443" s="632"/>
      <c r="E443" s="632"/>
      <c r="F443" s="632"/>
      <c r="N443" s="831"/>
      <c r="O443" s="832"/>
      <c r="P443" s="831"/>
      <c r="Q443" s="832"/>
      <c r="AD443" s="830"/>
      <c r="AE443" s="830"/>
      <c r="AF443" s="830"/>
      <c r="AL443" s="3"/>
      <c r="AM443" s="3"/>
      <c r="AN443" s="3"/>
      <c r="AO443" s="603"/>
      <c r="AP443" s="10"/>
      <c r="AQ443" s="10"/>
      <c r="AR443" s="10"/>
      <c r="AS443" s="10"/>
      <c r="AT443" s="10"/>
      <c r="AU443" s="10"/>
      <c r="AV443" s="10"/>
      <c r="AW443" s="10"/>
    </row>
    <row r="444" ht="17.25" customHeight="1">
      <c r="B444" s="632"/>
      <c r="C444" s="632"/>
      <c r="D444" s="632"/>
      <c r="E444" s="632"/>
      <c r="F444" s="632"/>
      <c r="N444" s="831"/>
      <c r="O444" s="832"/>
      <c r="P444" s="831"/>
      <c r="Q444" s="832"/>
      <c r="AD444" s="830"/>
      <c r="AE444" s="830"/>
      <c r="AF444" s="830"/>
      <c r="AL444" s="3"/>
      <c r="AM444" s="3"/>
      <c r="AN444" s="3"/>
      <c r="AO444" s="603"/>
      <c r="AP444" s="10"/>
      <c r="AQ444" s="10"/>
      <c r="AR444" s="10"/>
      <c r="AS444" s="10"/>
      <c r="AT444" s="10"/>
      <c r="AU444" s="10"/>
      <c r="AV444" s="10"/>
      <c r="AW444" s="10"/>
    </row>
    <row r="445" ht="17.25" customHeight="1">
      <c r="B445" s="632"/>
      <c r="C445" s="632"/>
      <c r="D445" s="632"/>
      <c r="E445" s="632"/>
      <c r="F445" s="632"/>
      <c r="N445" s="831"/>
      <c r="O445" s="832"/>
      <c r="P445" s="831"/>
      <c r="Q445" s="832"/>
      <c r="AD445" s="830"/>
      <c r="AE445" s="830"/>
      <c r="AF445" s="830"/>
      <c r="AL445" s="3"/>
      <c r="AM445" s="3"/>
      <c r="AN445" s="3"/>
      <c r="AO445" s="603"/>
      <c r="AP445" s="10"/>
      <c r="AQ445" s="10"/>
      <c r="AR445" s="10"/>
      <c r="AS445" s="10"/>
      <c r="AT445" s="10"/>
      <c r="AU445" s="10"/>
      <c r="AV445" s="10"/>
      <c r="AW445" s="10"/>
    </row>
    <row r="446" ht="17.25" customHeight="1">
      <c r="B446" s="632"/>
      <c r="C446" s="632"/>
      <c r="D446" s="632"/>
      <c r="E446" s="632"/>
      <c r="F446" s="632"/>
      <c r="N446" s="831"/>
      <c r="O446" s="832"/>
      <c r="P446" s="831"/>
      <c r="Q446" s="832"/>
      <c r="AD446" s="830"/>
      <c r="AE446" s="830"/>
      <c r="AF446" s="830"/>
      <c r="AL446" s="3"/>
      <c r="AM446" s="3"/>
      <c r="AN446" s="3"/>
      <c r="AO446" s="603"/>
      <c r="AP446" s="10"/>
      <c r="AQ446" s="10"/>
      <c r="AR446" s="10"/>
      <c r="AS446" s="10"/>
      <c r="AT446" s="10"/>
      <c r="AU446" s="10"/>
      <c r="AV446" s="10"/>
      <c r="AW446" s="10"/>
    </row>
    <row r="447" ht="17.25" customHeight="1">
      <c r="B447" s="632"/>
      <c r="C447" s="632"/>
      <c r="D447" s="632"/>
      <c r="E447" s="632"/>
      <c r="F447" s="632"/>
      <c r="N447" s="831"/>
      <c r="O447" s="832"/>
      <c r="P447" s="831"/>
      <c r="Q447" s="832"/>
      <c r="AD447" s="830"/>
      <c r="AE447" s="830"/>
      <c r="AF447" s="830"/>
      <c r="AL447" s="3"/>
      <c r="AM447" s="3"/>
      <c r="AN447" s="3"/>
      <c r="AO447" s="603"/>
      <c r="AP447" s="10"/>
      <c r="AQ447" s="10"/>
      <c r="AR447" s="10"/>
      <c r="AS447" s="10"/>
      <c r="AT447" s="10"/>
      <c r="AU447" s="10"/>
      <c r="AV447" s="10"/>
      <c r="AW447" s="10"/>
    </row>
    <row r="448" ht="17.25" customHeight="1">
      <c r="B448" s="632"/>
      <c r="C448" s="632"/>
      <c r="D448" s="632"/>
      <c r="E448" s="632"/>
      <c r="F448" s="632"/>
      <c r="N448" s="831"/>
      <c r="O448" s="832"/>
      <c r="P448" s="831"/>
      <c r="Q448" s="832"/>
      <c r="AD448" s="830"/>
      <c r="AE448" s="830"/>
      <c r="AF448" s="830"/>
      <c r="AL448" s="3"/>
      <c r="AM448" s="3"/>
      <c r="AN448" s="3"/>
      <c r="AO448" s="603"/>
      <c r="AP448" s="10"/>
      <c r="AQ448" s="10"/>
      <c r="AR448" s="10"/>
      <c r="AS448" s="10"/>
      <c r="AT448" s="10"/>
      <c r="AU448" s="10"/>
      <c r="AV448" s="10"/>
      <c r="AW448" s="10"/>
    </row>
    <row r="449" ht="17.25" customHeight="1">
      <c r="B449" s="632"/>
      <c r="C449" s="632"/>
      <c r="D449" s="632"/>
      <c r="E449" s="632"/>
      <c r="F449" s="632"/>
      <c r="N449" s="831"/>
      <c r="O449" s="832"/>
      <c r="P449" s="831"/>
      <c r="Q449" s="832"/>
      <c r="AD449" s="830"/>
      <c r="AE449" s="830"/>
      <c r="AF449" s="830"/>
      <c r="AL449" s="3"/>
      <c r="AM449" s="3"/>
      <c r="AN449" s="3"/>
      <c r="AO449" s="603"/>
      <c r="AP449" s="10"/>
      <c r="AQ449" s="10"/>
      <c r="AR449" s="10"/>
      <c r="AS449" s="10"/>
      <c r="AT449" s="10"/>
      <c r="AU449" s="10"/>
      <c r="AV449" s="10"/>
      <c r="AW449" s="10"/>
    </row>
    <row r="450" ht="17.25" customHeight="1">
      <c r="B450" s="632"/>
      <c r="C450" s="632"/>
      <c r="D450" s="632"/>
      <c r="E450" s="632"/>
      <c r="F450" s="632"/>
      <c r="N450" s="831"/>
      <c r="O450" s="832"/>
      <c r="P450" s="831"/>
      <c r="Q450" s="832"/>
      <c r="AD450" s="830"/>
      <c r="AE450" s="830"/>
      <c r="AF450" s="830"/>
      <c r="AL450" s="3"/>
      <c r="AM450" s="3"/>
      <c r="AN450" s="3"/>
      <c r="AO450" s="603"/>
      <c r="AP450" s="10"/>
      <c r="AQ450" s="10"/>
      <c r="AR450" s="10"/>
      <c r="AS450" s="10"/>
      <c r="AT450" s="10"/>
      <c r="AU450" s="10"/>
      <c r="AV450" s="10"/>
      <c r="AW450" s="10"/>
    </row>
    <row r="451" ht="17.25" customHeight="1">
      <c r="B451" s="632"/>
      <c r="C451" s="632"/>
      <c r="D451" s="632"/>
      <c r="E451" s="632"/>
      <c r="F451" s="632"/>
      <c r="N451" s="831"/>
      <c r="O451" s="832"/>
      <c r="P451" s="831"/>
      <c r="Q451" s="832"/>
      <c r="AD451" s="830"/>
      <c r="AE451" s="830"/>
      <c r="AF451" s="830"/>
      <c r="AL451" s="3"/>
      <c r="AM451" s="3"/>
      <c r="AN451" s="3"/>
      <c r="AO451" s="603"/>
      <c r="AP451" s="10"/>
      <c r="AQ451" s="10"/>
      <c r="AR451" s="10"/>
      <c r="AS451" s="10"/>
      <c r="AT451" s="10"/>
      <c r="AU451" s="10"/>
      <c r="AV451" s="10"/>
      <c r="AW451" s="10"/>
    </row>
    <row r="452" ht="17.25" customHeight="1">
      <c r="B452" s="632"/>
      <c r="C452" s="632"/>
      <c r="D452" s="632"/>
      <c r="E452" s="632"/>
      <c r="F452" s="632"/>
      <c r="N452" s="831"/>
      <c r="O452" s="832"/>
      <c r="P452" s="831"/>
      <c r="Q452" s="832"/>
      <c r="AD452" s="830"/>
      <c r="AE452" s="830"/>
      <c r="AF452" s="830"/>
      <c r="AL452" s="3"/>
      <c r="AM452" s="3"/>
      <c r="AN452" s="3"/>
      <c r="AO452" s="603"/>
      <c r="AP452" s="10"/>
      <c r="AQ452" s="10"/>
      <c r="AR452" s="10"/>
      <c r="AS452" s="10"/>
      <c r="AT452" s="10"/>
      <c r="AU452" s="10"/>
      <c r="AV452" s="10"/>
      <c r="AW452" s="10"/>
    </row>
    <row r="453" ht="17.25" customHeight="1">
      <c r="B453" s="632"/>
      <c r="C453" s="632"/>
      <c r="D453" s="632"/>
      <c r="E453" s="632"/>
      <c r="F453" s="632"/>
      <c r="N453" s="831"/>
      <c r="O453" s="832"/>
      <c r="P453" s="831"/>
      <c r="Q453" s="832"/>
      <c r="AD453" s="830"/>
      <c r="AE453" s="830"/>
      <c r="AF453" s="830"/>
      <c r="AL453" s="3"/>
      <c r="AM453" s="3"/>
      <c r="AN453" s="3"/>
      <c r="AO453" s="603"/>
      <c r="AP453" s="10"/>
      <c r="AQ453" s="10"/>
      <c r="AR453" s="10"/>
      <c r="AS453" s="10"/>
      <c r="AT453" s="10"/>
      <c r="AU453" s="10"/>
      <c r="AV453" s="10"/>
      <c r="AW453" s="10"/>
    </row>
    <row r="454" ht="17.25" customHeight="1">
      <c r="B454" s="632"/>
      <c r="C454" s="632"/>
      <c r="D454" s="632"/>
      <c r="E454" s="632"/>
      <c r="F454" s="632"/>
      <c r="N454" s="831"/>
      <c r="O454" s="832"/>
      <c r="P454" s="831"/>
      <c r="Q454" s="832"/>
      <c r="AD454" s="830"/>
      <c r="AE454" s="830"/>
      <c r="AF454" s="830"/>
      <c r="AL454" s="3"/>
      <c r="AM454" s="3"/>
      <c r="AN454" s="3"/>
      <c r="AO454" s="603"/>
      <c r="AP454" s="10"/>
      <c r="AQ454" s="10"/>
      <c r="AR454" s="10"/>
      <c r="AS454" s="10"/>
      <c r="AT454" s="10"/>
      <c r="AU454" s="10"/>
      <c r="AV454" s="10"/>
      <c r="AW454" s="10"/>
    </row>
    <row r="455" ht="17.25" customHeight="1">
      <c r="B455" s="632"/>
      <c r="C455" s="632"/>
      <c r="D455" s="632"/>
      <c r="E455" s="632"/>
      <c r="F455" s="632"/>
      <c r="N455" s="831"/>
      <c r="O455" s="832"/>
      <c r="P455" s="831"/>
      <c r="Q455" s="832"/>
      <c r="AD455" s="830"/>
      <c r="AE455" s="830"/>
      <c r="AF455" s="830"/>
      <c r="AL455" s="3"/>
      <c r="AM455" s="3"/>
      <c r="AN455" s="3"/>
      <c r="AO455" s="603"/>
      <c r="AP455" s="10"/>
      <c r="AQ455" s="10"/>
      <c r="AR455" s="10"/>
      <c r="AS455" s="10"/>
      <c r="AT455" s="10"/>
      <c r="AU455" s="10"/>
      <c r="AV455" s="10"/>
      <c r="AW455" s="10"/>
    </row>
    <row r="456" ht="17.25" customHeight="1">
      <c r="B456" s="632"/>
      <c r="C456" s="632"/>
      <c r="D456" s="632"/>
      <c r="E456" s="632"/>
      <c r="F456" s="632"/>
      <c r="N456" s="831"/>
      <c r="O456" s="832"/>
      <c r="P456" s="831"/>
      <c r="Q456" s="832"/>
      <c r="AD456" s="830"/>
      <c r="AE456" s="830"/>
      <c r="AF456" s="830"/>
      <c r="AL456" s="3"/>
      <c r="AM456" s="3"/>
      <c r="AN456" s="3"/>
      <c r="AO456" s="603"/>
      <c r="AP456" s="10"/>
      <c r="AQ456" s="10"/>
      <c r="AR456" s="10"/>
      <c r="AS456" s="10"/>
      <c r="AT456" s="10"/>
      <c r="AU456" s="10"/>
      <c r="AV456" s="10"/>
      <c r="AW456" s="10"/>
    </row>
    <row r="457" ht="17.25" customHeight="1">
      <c r="B457" s="632"/>
      <c r="C457" s="632"/>
      <c r="D457" s="632"/>
      <c r="E457" s="632"/>
      <c r="F457" s="632"/>
      <c r="N457" s="831"/>
      <c r="O457" s="832"/>
      <c r="P457" s="831"/>
      <c r="Q457" s="832"/>
      <c r="AD457" s="830"/>
      <c r="AE457" s="830"/>
      <c r="AF457" s="830"/>
      <c r="AL457" s="3"/>
      <c r="AM457" s="3"/>
      <c r="AN457" s="3"/>
      <c r="AO457" s="603"/>
      <c r="AP457" s="10"/>
      <c r="AQ457" s="10"/>
      <c r="AR457" s="10"/>
      <c r="AS457" s="10"/>
      <c r="AT457" s="10"/>
      <c r="AU457" s="10"/>
      <c r="AV457" s="10"/>
      <c r="AW457" s="10"/>
    </row>
    <row r="458" ht="17.25" customHeight="1">
      <c r="B458" s="632"/>
      <c r="C458" s="632"/>
      <c r="D458" s="632"/>
      <c r="E458" s="632"/>
      <c r="F458" s="632"/>
      <c r="N458" s="831"/>
      <c r="O458" s="832"/>
      <c r="P458" s="831"/>
      <c r="Q458" s="832"/>
      <c r="AD458" s="830"/>
      <c r="AE458" s="830"/>
      <c r="AF458" s="830"/>
      <c r="AL458" s="3"/>
      <c r="AM458" s="3"/>
      <c r="AN458" s="3"/>
      <c r="AO458" s="603"/>
      <c r="AP458" s="10"/>
      <c r="AQ458" s="10"/>
      <c r="AR458" s="10"/>
      <c r="AS458" s="10"/>
      <c r="AT458" s="10"/>
      <c r="AU458" s="10"/>
      <c r="AV458" s="10"/>
      <c r="AW458" s="10"/>
    </row>
    <row r="459" ht="17.25" customHeight="1">
      <c r="B459" s="632"/>
      <c r="C459" s="632"/>
      <c r="D459" s="632"/>
      <c r="E459" s="632"/>
      <c r="F459" s="632"/>
      <c r="N459" s="831"/>
      <c r="O459" s="832"/>
      <c r="P459" s="831"/>
      <c r="Q459" s="832"/>
      <c r="AD459" s="830"/>
      <c r="AE459" s="830"/>
      <c r="AF459" s="830"/>
      <c r="AL459" s="3"/>
      <c r="AM459" s="3"/>
      <c r="AN459" s="3"/>
      <c r="AO459" s="603"/>
      <c r="AP459" s="10"/>
      <c r="AQ459" s="10"/>
      <c r="AR459" s="10"/>
      <c r="AS459" s="10"/>
      <c r="AT459" s="10"/>
      <c r="AU459" s="10"/>
      <c r="AV459" s="10"/>
      <c r="AW459" s="10"/>
    </row>
    <row r="460" ht="17.25" customHeight="1">
      <c r="B460" s="632"/>
      <c r="C460" s="632"/>
      <c r="D460" s="632"/>
      <c r="E460" s="632"/>
      <c r="F460" s="632"/>
      <c r="N460" s="831"/>
      <c r="O460" s="832"/>
      <c r="P460" s="831"/>
      <c r="Q460" s="832"/>
      <c r="AD460" s="830"/>
      <c r="AE460" s="830"/>
      <c r="AF460" s="830"/>
      <c r="AL460" s="3"/>
      <c r="AM460" s="3"/>
      <c r="AN460" s="3"/>
      <c r="AO460" s="603"/>
      <c r="AP460" s="10"/>
      <c r="AQ460" s="10"/>
      <c r="AR460" s="10"/>
      <c r="AS460" s="10"/>
      <c r="AT460" s="10"/>
      <c r="AU460" s="10"/>
      <c r="AV460" s="10"/>
      <c r="AW460" s="10"/>
    </row>
    <row r="461" ht="17.25" customHeight="1">
      <c r="B461" s="632"/>
      <c r="C461" s="632"/>
      <c r="D461" s="632"/>
      <c r="E461" s="632"/>
      <c r="F461" s="632"/>
      <c r="N461" s="831"/>
      <c r="O461" s="832"/>
      <c r="P461" s="831"/>
      <c r="Q461" s="832"/>
      <c r="AD461" s="830"/>
      <c r="AE461" s="830"/>
      <c r="AF461" s="830"/>
      <c r="AL461" s="3"/>
      <c r="AM461" s="3"/>
      <c r="AN461" s="3"/>
      <c r="AO461" s="603"/>
      <c r="AP461" s="10"/>
      <c r="AQ461" s="10"/>
      <c r="AR461" s="10"/>
      <c r="AS461" s="10"/>
      <c r="AT461" s="10"/>
      <c r="AU461" s="10"/>
      <c r="AV461" s="10"/>
      <c r="AW461" s="10"/>
    </row>
    <row r="462" ht="17.25" customHeight="1">
      <c r="B462" s="632"/>
      <c r="C462" s="632"/>
      <c r="D462" s="632"/>
      <c r="E462" s="632"/>
      <c r="F462" s="632"/>
      <c r="N462" s="831"/>
      <c r="O462" s="832"/>
      <c r="P462" s="831"/>
      <c r="Q462" s="832"/>
      <c r="AD462" s="830"/>
      <c r="AE462" s="830"/>
      <c r="AF462" s="830"/>
      <c r="AL462" s="3"/>
      <c r="AM462" s="3"/>
      <c r="AN462" s="3"/>
      <c r="AO462" s="603"/>
      <c r="AP462" s="10"/>
      <c r="AQ462" s="10"/>
      <c r="AR462" s="10"/>
      <c r="AS462" s="10"/>
      <c r="AT462" s="10"/>
      <c r="AU462" s="10"/>
      <c r="AV462" s="10"/>
      <c r="AW462" s="10"/>
    </row>
    <row r="463" ht="17.25" customHeight="1">
      <c r="B463" s="632"/>
      <c r="C463" s="632"/>
      <c r="D463" s="632"/>
      <c r="E463" s="632"/>
      <c r="F463" s="632"/>
      <c r="N463" s="831"/>
      <c r="O463" s="832"/>
      <c r="P463" s="831"/>
      <c r="Q463" s="832"/>
      <c r="AD463" s="830"/>
      <c r="AE463" s="830"/>
      <c r="AF463" s="830"/>
      <c r="AL463" s="3"/>
      <c r="AM463" s="3"/>
      <c r="AN463" s="3"/>
      <c r="AO463" s="603"/>
      <c r="AP463" s="10"/>
      <c r="AQ463" s="10"/>
      <c r="AR463" s="10"/>
      <c r="AS463" s="10"/>
      <c r="AT463" s="10"/>
      <c r="AU463" s="10"/>
      <c r="AV463" s="10"/>
      <c r="AW463" s="10"/>
    </row>
    <row r="464" ht="17.25" customHeight="1">
      <c r="B464" s="632"/>
      <c r="C464" s="632"/>
      <c r="D464" s="632"/>
      <c r="E464" s="632"/>
      <c r="F464" s="632"/>
      <c r="N464" s="831"/>
      <c r="O464" s="832"/>
      <c r="P464" s="831"/>
      <c r="Q464" s="832"/>
      <c r="AD464" s="830"/>
      <c r="AE464" s="830"/>
      <c r="AF464" s="830"/>
      <c r="AL464" s="3"/>
      <c r="AM464" s="3"/>
      <c r="AN464" s="3"/>
      <c r="AO464" s="603"/>
      <c r="AP464" s="10"/>
      <c r="AQ464" s="10"/>
      <c r="AR464" s="10"/>
      <c r="AS464" s="10"/>
      <c r="AT464" s="10"/>
      <c r="AU464" s="10"/>
      <c r="AV464" s="10"/>
      <c r="AW464" s="10"/>
    </row>
    <row r="465" ht="17.25" customHeight="1">
      <c r="B465" s="632"/>
      <c r="C465" s="632"/>
      <c r="D465" s="632"/>
      <c r="E465" s="632"/>
      <c r="F465" s="632"/>
      <c r="N465" s="831"/>
      <c r="O465" s="832"/>
      <c r="P465" s="831"/>
      <c r="Q465" s="832"/>
      <c r="AD465" s="830"/>
      <c r="AE465" s="830"/>
      <c r="AF465" s="830"/>
      <c r="AL465" s="3"/>
      <c r="AM465" s="3"/>
      <c r="AN465" s="3"/>
      <c r="AO465" s="603"/>
      <c r="AP465" s="10"/>
      <c r="AQ465" s="10"/>
      <c r="AR465" s="10"/>
      <c r="AS465" s="10"/>
      <c r="AT465" s="10"/>
      <c r="AU465" s="10"/>
      <c r="AV465" s="10"/>
      <c r="AW465" s="10"/>
    </row>
    <row r="466" ht="17.25" customHeight="1">
      <c r="B466" s="632"/>
      <c r="C466" s="632"/>
      <c r="D466" s="632"/>
      <c r="E466" s="632"/>
      <c r="F466" s="632"/>
      <c r="N466" s="831"/>
      <c r="O466" s="832"/>
      <c r="P466" s="831"/>
      <c r="Q466" s="832"/>
      <c r="AD466" s="830"/>
      <c r="AE466" s="830"/>
      <c r="AF466" s="830"/>
      <c r="AL466" s="3"/>
      <c r="AM466" s="3"/>
      <c r="AN466" s="3"/>
      <c r="AO466" s="603"/>
      <c r="AP466" s="10"/>
      <c r="AQ466" s="10"/>
      <c r="AR466" s="10"/>
      <c r="AS466" s="10"/>
      <c r="AT466" s="10"/>
      <c r="AU466" s="10"/>
      <c r="AV466" s="10"/>
      <c r="AW466" s="10"/>
    </row>
    <row r="467" ht="17.25" customHeight="1">
      <c r="B467" s="632"/>
      <c r="C467" s="632"/>
      <c r="D467" s="632"/>
      <c r="E467" s="632"/>
      <c r="F467" s="632"/>
      <c r="N467" s="831"/>
      <c r="O467" s="832"/>
      <c r="P467" s="831"/>
      <c r="Q467" s="832"/>
      <c r="AD467" s="830"/>
      <c r="AE467" s="830"/>
      <c r="AF467" s="830"/>
      <c r="AL467" s="3"/>
      <c r="AM467" s="3"/>
      <c r="AN467" s="3"/>
      <c r="AO467" s="603"/>
      <c r="AP467" s="10"/>
      <c r="AQ467" s="10"/>
      <c r="AR467" s="10"/>
      <c r="AS467" s="10"/>
      <c r="AT467" s="10"/>
      <c r="AU467" s="10"/>
      <c r="AV467" s="10"/>
      <c r="AW467" s="10"/>
    </row>
    <row r="468" ht="17.25" customHeight="1">
      <c r="B468" s="632"/>
      <c r="C468" s="632"/>
      <c r="D468" s="632"/>
      <c r="E468" s="632"/>
      <c r="F468" s="632"/>
      <c r="N468" s="831"/>
      <c r="O468" s="832"/>
      <c r="P468" s="831"/>
      <c r="Q468" s="832"/>
      <c r="AD468" s="830"/>
      <c r="AE468" s="830"/>
      <c r="AF468" s="830"/>
      <c r="AL468" s="3"/>
      <c r="AM468" s="3"/>
      <c r="AN468" s="3"/>
      <c r="AO468" s="603"/>
      <c r="AP468" s="10"/>
      <c r="AQ468" s="10"/>
      <c r="AR468" s="10"/>
      <c r="AS468" s="10"/>
      <c r="AT468" s="10"/>
      <c r="AU468" s="10"/>
      <c r="AV468" s="10"/>
      <c r="AW468" s="10"/>
    </row>
    <row r="469" ht="17.25" customHeight="1">
      <c r="B469" s="632"/>
      <c r="C469" s="632"/>
      <c r="D469" s="632"/>
      <c r="E469" s="632"/>
      <c r="F469" s="632"/>
      <c r="N469" s="831"/>
      <c r="O469" s="832"/>
      <c r="P469" s="831"/>
      <c r="Q469" s="832"/>
      <c r="AD469" s="830"/>
      <c r="AE469" s="830"/>
      <c r="AF469" s="830"/>
      <c r="AL469" s="3"/>
      <c r="AM469" s="3"/>
      <c r="AN469" s="3"/>
      <c r="AO469" s="603"/>
      <c r="AP469" s="10"/>
      <c r="AQ469" s="10"/>
      <c r="AR469" s="10"/>
      <c r="AS469" s="10"/>
      <c r="AT469" s="10"/>
      <c r="AU469" s="10"/>
      <c r="AV469" s="10"/>
      <c r="AW469" s="10"/>
    </row>
    <row r="470" ht="17.25" customHeight="1">
      <c r="B470" s="632"/>
      <c r="C470" s="632"/>
      <c r="D470" s="632"/>
      <c r="E470" s="632"/>
      <c r="F470" s="632"/>
      <c r="N470" s="831"/>
      <c r="O470" s="832"/>
      <c r="P470" s="831"/>
      <c r="Q470" s="832"/>
      <c r="AD470" s="830"/>
      <c r="AE470" s="830"/>
      <c r="AF470" s="830"/>
      <c r="AL470" s="3"/>
      <c r="AM470" s="3"/>
      <c r="AN470" s="3"/>
      <c r="AO470" s="603"/>
      <c r="AP470" s="10"/>
      <c r="AQ470" s="10"/>
      <c r="AR470" s="10"/>
      <c r="AS470" s="10"/>
      <c r="AT470" s="10"/>
      <c r="AU470" s="10"/>
      <c r="AV470" s="10"/>
      <c r="AW470" s="10"/>
    </row>
    <row r="471" ht="17.25" customHeight="1">
      <c r="B471" s="632"/>
      <c r="C471" s="632"/>
      <c r="D471" s="632"/>
      <c r="E471" s="632"/>
      <c r="F471" s="632"/>
      <c r="N471" s="831"/>
      <c r="O471" s="832"/>
      <c r="P471" s="831"/>
      <c r="Q471" s="832"/>
      <c r="AD471" s="830"/>
      <c r="AE471" s="830"/>
      <c r="AF471" s="830"/>
      <c r="AL471" s="3"/>
      <c r="AM471" s="3"/>
      <c r="AN471" s="3"/>
      <c r="AO471" s="603"/>
      <c r="AP471" s="10"/>
      <c r="AQ471" s="10"/>
      <c r="AR471" s="10"/>
      <c r="AS471" s="10"/>
      <c r="AT471" s="10"/>
      <c r="AU471" s="10"/>
      <c r="AV471" s="10"/>
      <c r="AW471" s="10"/>
    </row>
    <row r="472" ht="17.25" customHeight="1">
      <c r="B472" s="632"/>
      <c r="C472" s="632"/>
      <c r="D472" s="632"/>
      <c r="E472" s="632"/>
      <c r="F472" s="632"/>
      <c r="N472" s="831"/>
      <c r="O472" s="832"/>
      <c r="P472" s="831"/>
      <c r="Q472" s="832"/>
      <c r="AD472" s="830"/>
      <c r="AE472" s="830"/>
      <c r="AF472" s="830"/>
      <c r="AL472" s="3"/>
      <c r="AM472" s="3"/>
      <c r="AN472" s="3"/>
      <c r="AO472" s="603"/>
      <c r="AP472" s="10"/>
      <c r="AQ472" s="10"/>
      <c r="AR472" s="10"/>
      <c r="AS472" s="10"/>
      <c r="AT472" s="10"/>
      <c r="AU472" s="10"/>
      <c r="AV472" s="10"/>
      <c r="AW472" s="10"/>
    </row>
    <row r="473" ht="17.25" customHeight="1">
      <c r="B473" s="632"/>
      <c r="C473" s="632"/>
      <c r="D473" s="632"/>
      <c r="E473" s="632"/>
      <c r="F473" s="632"/>
      <c r="N473" s="831"/>
      <c r="O473" s="832"/>
      <c r="P473" s="831"/>
      <c r="Q473" s="832"/>
      <c r="AD473" s="830"/>
      <c r="AE473" s="830"/>
      <c r="AF473" s="830"/>
      <c r="AL473" s="3"/>
      <c r="AM473" s="3"/>
      <c r="AN473" s="3"/>
      <c r="AO473" s="603"/>
      <c r="AP473" s="10"/>
      <c r="AQ473" s="10"/>
      <c r="AR473" s="10"/>
      <c r="AS473" s="10"/>
      <c r="AT473" s="10"/>
      <c r="AU473" s="10"/>
      <c r="AV473" s="10"/>
      <c r="AW473" s="10"/>
    </row>
    <row r="474" ht="17.25" customHeight="1">
      <c r="B474" s="632"/>
      <c r="C474" s="632"/>
      <c r="D474" s="632"/>
      <c r="E474" s="632"/>
      <c r="F474" s="632"/>
      <c r="N474" s="831"/>
      <c r="O474" s="832"/>
      <c r="P474" s="831"/>
      <c r="Q474" s="832"/>
      <c r="AD474" s="830"/>
      <c r="AE474" s="830"/>
      <c r="AF474" s="830"/>
      <c r="AL474" s="3"/>
      <c r="AM474" s="3"/>
      <c r="AN474" s="3"/>
      <c r="AO474" s="603"/>
      <c r="AP474" s="10"/>
      <c r="AQ474" s="10"/>
      <c r="AR474" s="10"/>
      <c r="AS474" s="10"/>
      <c r="AT474" s="10"/>
      <c r="AU474" s="10"/>
      <c r="AV474" s="10"/>
      <c r="AW474" s="10"/>
    </row>
    <row r="475" ht="17.25" customHeight="1">
      <c r="B475" s="632"/>
      <c r="C475" s="632"/>
      <c r="D475" s="632"/>
      <c r="E475" s="632"/>
      <c r="F475" s="632"/>
      <c r="N475" s="831"/>
      <c r="O475" s="832"/>
      <c r="P475" s="831"/>
      <c r="Q475" s="832"/>
      <c r="AD475" s="830"/>
      <c r="AE475" s="830"/>
      <c r="AF475" s="830"/>
      <c r="AL475" s="3"/>
      <c r="AM475" s="3"/>
      <c r="AN475" s="3"/>
      <c r="AO475" s="603"/>
      <c r="AP475" s="10"/>
      <c r="AQ475" s="10"/>
      <c r="AR475" s="10"/>
      <c r="AS475" s="10"/>
      <c r="AT475" s="10"/>
      <c r="AU475" s="10"/>
      <c r="AV475" s="10"/>
      <c r="AW475" s="10"/>
    </row>
    <row r="476" ht="17.25" customHeight="1">
      <c r="B476" s="632"/>
      <c r="C476" s="632"/>
      <c r="D476" s="632"/>
      <c r="E476" s="632"/>
      <c r="F476" s="632"/>
      <c r="N476" s="831"/>
      <c r="O476" s="832"/>
      <c r="P476" s="831"/>
      <c r="Q476" s="832"/>
      <c r="AD476" s="830"/>
      <c r="AE476" s="830"/>
      <c r="AF476" s="830"/>
      <c r="AL476" s="3"/>
      <c r="AM476" s="3"/>
      <c r="AN476" s="3"/>
      <c r="AO476" s="603"/>
      <c r="AP476" s="10"/>
      <c r="AQ476" s="10"/>
      <c r="AR476" s="10"/>
      <c r="AS476" s="10"/>
      <c r="AT476" s="10"/>
      <c r="AU476" s="10"/>
      <c r="AV476" s="10"/>
      <c r="AW476" s="10"/>
    </row>
    <row r="477" ht="17.25" customHeight="1">
      <c r="B477" s="632"/>
      <c r="C477" s="632"/>
      <c r="D477" s="632"/>
      <c r="E477" s="632"/>
      <c r="F477" s="632"/>
      <c r="N477" s="831"/>
      <c r="O477" s="832"/>
      <c r="P477" s="831"/>
      <c r="Q477" s="832"/>
      <c r="AD477" s="830"/>
      <c r="AE477" s="830"/>
      <c r="AF477" s="830"/>
      <c r="AL477" s="3"/>
      <c r="AM477" s="3"/>
      <c r="AN477" s="3"/>
      <c r="AO477" s="603"/>
      <c r="AP477" s="10"/>
      <c r="AQ477" s="10"/>
      <c r="AR477" s="10"/>
      <c r="AS477" s="10"/>
      <c r="AT477" s="10"/>
      <c r="AU477" s="10"/>
      <c r="AV477" s="10"/>
      <c r="AW477" s="10"/>
    </row>
    <row r="478" ht="17.25" customHeight="1">
      <c r="B478" s="632"/>
      <c r="C478" s="632"/>
      <c r="D478" s="632"/>
      <c r="E478" s="632"/>
      <c r="F478" s="632"/>
      <c r="N478" s="831"/>
      <c r="O478" s="832"/>
      <c r="P478" s="831"/>
      <c r="Q478" s="832"/>
      <c r="AD478" s="830"/>
      <c r="AE478" s="830"/>
      <c r="AF478" s="830"/>
      <c r="AL478" s="3"/>
      <c r="AM478" s="3"/>
      <c r="AN478" s="3"/>
      <c r="AO478" s="603"/>
      <c r="AP478" s="10"/>
      <c r="AQ478" s="10"/>
      <c r="AR478" s="10"/>
      <c r="AS478" s="10"/>
      <c r="AT478" s="10"/>
      <c r="AU478" s="10"/>
      <c r="AV478" s="10"/>
      <c r="AW478" s="10"/>
    </row>
    <row r="479" ht="17.25" customHeight="1">
      <c r="B479" s="632"/>
      <c r="C479" s="632"/>
      <c r="D479" s="632"/>
      <c r="E479" s="632"/>
      <c r="F479" s="632"/>
      <c r="N479" s="831"/>
      <c r="O479" s="832"/>
      <c r="P479" s="831"/>
      <c r="Q479" s="832"/>
      <c r="AD479" s="830"/>
      <c r="AE479" s="830"/>
      <c r="AF479" s="830"/>
      <c r="AL479" s="3"/>
      <c r="AM479" s="3"/>
      <c r="AN479" s="3"/>
      <c r="AO479" s="603"/>
      <c r="AP479" s="10"/>
      <c r="AQ479" s="10"/>
      <c r="AR479" s="10"/>
      <c r="AS479" s="10"/>
      <c r="AT479" s="10"/>
      <c r="AU479" s="10"/>
      <c r="AV479" s="10"/>
      <c r="AW479" s="10"/>
    </row>
    <row r="480" ht="17.25" customHeight="1">
      <c r="B480" s="632"/>
      <c r="C480" s="632"/>
      <c r="D480" s="632"/>
      <c r="E480" s="632"/>
      <c r="F480" s="632"/>
      <c r="N480" s="831"/>
      <c r="O480" s="832"/>
      <c r="P480" s="831"/>
      <c r="Q480" s="832"/>
      <c r="AD480" s="830"/>
      <c r="AE480" s="830"/>
      <c r="AF480" s="830"/>
      <c r="AL480" s="3"/>
      <c r="AM480" s="3"/>
      <c r="AN480" s="3"/>
      <c r="AO480" s="603"/>
      <c r="AP480" s="10"/>
      <c r="AQ480" s="10"/>
      <c r="AR480" s="10"/>
      <c r="AS480" s="10"/>
      <c r="AT480" s="10"/>
      <c r="AU480" s="10"/>
      <c r="AV480" s="10"/>
      <c r="AW480" s="10"/>
    </row>
    <row r="481" ht="17.25" customHeight="1">
      <c r="B481" s="632"/>
      <c r="C481" s="632"/>
      <c r="D481" s="632"/>
      <c r="E481" s="632"/>
      <c r="F481" s="632"/>
      <c r="N481" s="831"/>
      <c r="O481" s="832"/>
      <c r="P481" s="831"/>
      <c r="Q481" s="832"/>
      <c r="AD481" s="830"/>
      <c r="AE481" s="830"/>
      <c r="AF481" s="830"/>
      <c r="AL481" s="3"/>
      <c r="AM481" s="3"/>
      <c r="AN481" s="3"/>
      <c r="AO481" s="603"/>
      <c r="AP481" s="10"/>
      <c r="AQ481" s="10"/>
      <c r="AR481" s="10"/>
      <c r="AS481" s="10"/>
      <c r="AT481" s="10"/>
      <c r="AU481" s="10"/>
      <c r="AV481" s="10"/>
      <c r="AW481" s="10"/>
    </row>
    <row r="482" ht="17.25" customHeight="1">
      <c r="B482" s="632"/>
      <c r="C482" s="632"/>
      <c r="D482" s="632"/>
      <c r="E482" s="632"/>
      <c r="F482" s="632"/>
      <c r="N482" s="831"/>
      <c r="O482" s="832"/>
      <c r="P482" s="831"/>
      <c r="Q482" s="832"/>
      <c r="AD482" s="830"/>
      <c r="AE482" s="830"/>
      <c r="AF482" s="830"/>
      <c r="AL482" s="3"/>
      <c r="AM482" s="3"/>
      <c r="AN482" s="3"/>
      <c r="AO482" s="603"/>
      <c r="AP482" s="10"/>
      <c r="AQ482" s="10"/>
      <c r="AR482" s="10"/>
      <c r="AS482" s="10"/>
      <c r="AT482" s="10"/>
      <c r="AU482" s="10"/>
      <c r="AV482" s="10"/>
      <c r="AW482" s="10"/>
    </row>
    <row r="483" ht="17.25" customHeight="1">
      <c r="B483" s="632"/>
      <c r="C483" s="632"/>
      <c r="D483" s="632"/>
      <c r="E483" s="632"/>
      <c r="F483" s="632"/>
      <c r="N483" s="831"/>
      <c r="O483" s="832"/>
      <c r="P483" s="831"/>
      <c r="Q483" s="832"/>
      <c r="AD483" s="830"/>
      <c r="AE483" s="830"/>
      <c r="AF483" s="830"/>
      <c r="AL483" s="3"/>
      <c r="AM483" s="3"/>
      <c r="AN483" s="3"/>
      <c r="AO483" s="603"/>
      <c r="AP483" s="10"/>
      <c r="AQ483" s="10"/>
      <c r="AR483" s="10"/>
      <c r="AS483" s="10"/>
      <c r="AT483" s="10"/>
      <c r="AU483" s="10"/>
      <c r="AV483" s="10"/>
      <c r="AW483" s="10"/>
    </row>
    <row r="484" ht="17.25" customHeight="1">
      <c r="B484" s="632"/>
      <c r="C484" s="632"/>
      <c r="D484" s="632"/>
      <c r="E484" s="632"/>
      <c r="F484" s="632"/>
      <c r="N484" s="831"/>
      <c r="O484" s="832"/>
      <c r="P484" s="831"/>
      <c r="Q484" s="832"/>
      <c r="AD484" s="830"/>
      <c r="AE484" s="830"/>
      <c r="AF484" s="830"/>
      <c r="AL484" s="3"/>
      <c r="AM484" s="3"/>
      <c r="AN484" s="3"/>
      <c r="AO484" s="603"/>
      <c r="AP484" s="10"/>
      <c r="AQ484" s="10"/>
      <c r="AR484" s="10"/>
      <c r="AS484" s="10"/>
      <c r="AT484" s="10"/>
      <c r="AU484" s="10"/>
      <c r="AV484" s="10"/>
      <c r="AW484" s="10"/>
    </row>
    <row r="485" ht="17.25" customHeight="1">
      <c r="B485" s="632"/>
      <c r="C485" s="632"/>
      <c r="D485" s="632"/>
      <c r="E485" s="632"/>
      <c r="F485" s="632"/>
      <c r="N485" s="831"/>
      <c r="O485" s="832"/>
      <c r="P485" s="831"/>
      <c r="Q485" s="832"/>
      <c r="AD485" s="830"/>
      <c r="AE485" s="830"/>
      <c r="AF485" s="830"/>
      <c r="AL485" s="3"/>
      <c r="AM485" s="3"/>
      <c r="AN485" s="3"/>
      <c r="AO485" s="603"/>
      <c r="AP485" s="10"/>
      <c r="AQ485" s="10"/>
      <c r="AR485" s="10"/>
      <c r="AS485" s="10"/>
      <c r="AT485" s="10"/>
      <c r="AU485" s="10"/>
      <c r="AV485" s="10"/>
      <c r="AW485" s="10"/>
    </row>
    <row r="486" ht="17.25" customHeight="1">
      <c r="B486" s="632"/>
      <c r="C486" s="632"/>
      <c r="D486" s="632"/>
      <c r="E486" s="632"/>
      <c r="F486" s="632"/>
      <c r="N486" s="831"/>
      <c r="O486" s="832"/>
      <c r="P486" s="831"/>
      <c r="Q486" s="832"/>
      <c r="AD486" s="830"/>
      <c r="AE486" s="830"/>
      <c r="AF486" s="830"/>
      <c r="AL486" s="3"/>
      <c r="AM486" s="3"/>
      <c r="AN486" s="3"/>
      <c r="AO486" s="603"/>
      <c r="AP486" s="10"/>
      <c r="AQ486" s="10"/>
      <c r="AR486" s="10"/>
      <c r="AS486" s="10"/>
      <c r="AT486" s="10"/>
      <c r="AU486" s="10"/>
      <c r="AV486" s="10"/>
      <c r="AW486" s="10"/>
    </row>
    <row r="487" ht="17.25" customHeight="1">
      <c r="B487" s="632"/>
      <c r="C487" s="632"/>
      <c r="D487" s="632"/>
      <c r="E487" s="632"/>
      <c r="F487" s="632"/>
      <c r="N487" s="831"/>
      <c r="O487" s="832"/>
      <c r="P487" s="831"/>
      <c r="Q487" s="832"/>
      <c r="AD487" s="830"/>
      <c r="AE487" s="830"/>
      <c r="AF487" s="830"/>
      <c r="AL487" s="3"/>
      <c r="AM487" s="3"/>
      <c r="AN487" s="3"/>
      <c r="AO487" s="603"/>
      <c r="AP487" s="10"/>
      <c r="AQ487" s="10"/>
      <c r="AR487" s="10"/>
      <c r="AS487" s="10"/>
      <c r="AT487" s="10"/>
      <c r="AU487" s="10"/>
      <c r="AV487" s="10"/>
      <c r="AW487" s="10"/>
    </row>
    <row r="488" ht="17.25" customHeight="1">
      <c r="B488" s="632"/>
      <c r="C488" s="632"/>
      <c r="D488" s="632"/>
      <c r="E488" s="632"/>
      <c r="F488" s="632"/>
      <c r="N488" s="831"/>
      <c r="O488" s="832"/>
      <c r="P488" s="831"/>
      <c r="Q488" s="832"/>
      <c r="AD488" s="830"/>
      <c r="AE488" s="830"/>
      <c r="AF488" s="830"/>
      <c r="AL488" s="3"/>
      <c r="AM488" s="3"/>
      <c r="AN488" s="3"/>
      <c r="AO488" s="603"/>
      <c r="AP488" s="10"/>
      <c r="AQ488" s="10"/>
      <c r="AR488" s="10"/>
      <c r="AS488" s="10"/>
      <c r="AT488" s="10"/>
      <c r="AU488" s="10"/>
      <c r="AV488" s="10"/>
      <c r="AW488" s="10"/>
    </row>
    <row r="489" ht="17.25" customHeight="1">
      <c r="B489" s="632"/>
      <c r="C489" s="632"/>
      <c r="D489" s="632"/>
      <c r="E489" s="632"/>
      <c r="F489" s="632"/>
      <c r="N489" s="831"/>
      <c r="O489" s="832"/>
      <c r="P489" s="831"/>
      <c r="Q489" s="832"/>
      <c r="AD489" s="830"/>
      <c r="AE489" s="830"/>
      <c r="AF489" s="830"/>
      <c r="AL489" s="3"/>
      <c r="AM489" s="3"/>
      <c r="AN489" s="3"/>
      <c r="AO489" s="603"/>
      <c r="AP489" s="10"/>
      <c r="AQ489" s="10"/>
      <c r="AR489" s="10"/>
      <c r="AS489" s="10"/>
      <c r="AT489" s="10"/>
      <c r="AU489" s="10"/>
      <c r="AV489" s="10"/>
      <c r="AW489" s="10"/>
    </row>
    <row r="490" ht="17.25" customHeight="1">
      <c r="B490" s="632"/>
      <c r="C490" s="632"/>
      <c r="D490" s="632"/>
      <c r="E490" s="632"/>
      <c r="F490" s="632"/>
      <c r="N490" s="831"/>
      <c r="O490" s="832"/>
      <c r="P490" s="831"/>
      <c r="Q490" s="832"/>
      <c r="AD490" s="830"/>
      <c r="AE490" s="830"/>
      <c r="AF490" s="830"/>
      <c r="AL490" s="3"/>
      <c r="AM490" s="3"/>
      <c r="AN490" s="3"/>
      <c r="AO490" s="603"/>
      <c r="AP490" s="10"/>
      <c r="AQ490" s="10"/>
      <c r="AR490" s="10"/>
      <c r="AS490" s="10"/>
      <c r="AT490" s="10"/>
      <c r="AU490" s="10"/>
      <c r="AV490" s="10"/>
      <c r="AW490" s="10"/>
    </row>
    <row r="491" ht="17.25" customHeight="1">
      <c r="B491" s="632"/>
      <c r="C491" s="632"/>
      <c r="D491" s="632"/>
      <c r="E491" s="632"/>
      <c r="F491" s="632"/>
      <c r="N491" s="831"/>
      <c r="O491" s="832"/>
      <c r="P491" s="831"/>
      <c r="Q491" s="832"/>
      <c r="AD491" s="830"/>
      <c r="AE491" s="830"/>
      <c r="AF491" s="830"/>
      <c r="AL491" s="3"/>
      <c r="AM491" s="3"/>
      <c r="AN491" s="3"/>
      <c r="AO491" s="603"/>
      <c r="AP491" s="10"/>
      <c r="AQ491" s="10"/>
      <c r="AR491" s="10"/>
      <c r="AS491" s="10"/>
      <c r="AT491" s="10"/>
      <c r="AU491" s="10"/>
      <c r="AV491" s="10"/>
      <c r="AW491" s="10"/>
    </row>
    <row r="492" ht="17.25" customHeight="1">
      <c r="B492" s="632"/>
      <c r="C492" s="632"/>
      <c r="D492" s="632"/>
      <c r="E492" s="632"/>
      <c r="F492" s="632"/>
      <c r="N492" s="831"/>
      <c r="O492" s="832"/>
      <c r="P492" s="831"/>
      <c r="Q492" s="832"/>
      <c r="AD492" s="830"/>
      <c r="AE492" s="830"/>
      <c r="AF492" s="830"/>
      <c r="AL492" s="3"/>
      <c r="AM492" s="3"/>
      <c r="AN492" s="3"/>
      <c r="AO492" s="603"/>
      <c r="AP492" s="10"/>
      <c r="AQ492" s="10"/>
      <c r="AR492" s="10"/>
      <c r="AS492" s="10"/>
      <c r="AT492" s="10"/>
      <c r="AU492" s="10"/>
      <c r="AV492" s="10"/>
      <c r="AW492" s="10"/>
    </row>
    <row r="493" ht="17.25" customHeight="1">
      <c r="B493" s="632"/>
      <c r="C493" s="632"/>
      <c r="D493" s="632"/>
      <c r="E493" s="632"/>
      <c r="F493" s="632"/>
      <c r="N493" s="831"/>
      <c r="O493" s="832"/>
      <c r="P493" s="831"/>
      <c r="Q493" s="832"/>
      <c r="AD493" s="830"/>
      <c r="AE493" s="830"/>
      <c r="AF493" s="830"/>
      <c r="AL493" s="3"/>
      <c r="AM493" s="3"/>
      <c r="AN493" s="3"/>
      <c r="AO493" s="603"/>
      <c r="AP493" s="10"/>
      <c r="AQ493" s="10"/>
      <c r="AR493" s="10"/>
      <c r="AS493" s="10"/>
      <c r="AT493" s="10"/>
      <c r="AU493" s="10"/>
      <c r="AV493" s="10"/>
      <c r="AW493" s="10"/>
    </row>
    <row r="494" ht="17.25" customHeight="1">
      <c r="B494" s="632"/>
      <c r="C494" s="632"/>
      <c r="D494" s="632"/>
      <c r="E494" s="632"/>
      <c r="F494" s="632"/>
      <c r="N494" s="831"/>
      <c r="O494" s="832"/>
      <c r="P494" s="831"/>
      <c r="Q494" s="832"/>
      <c r="AD494" s="830"/>
      <c r="AE494" s="830"/>
      <c r="AF494" s="830"/>
      <c r="AL494" s="3"/>
      <c r="AM494" s="3"/>
      <c r="AN494" s="3"/>
      <c r="AO494" s="603"/>
      <c r="AP494" s="10"/>
      <c r="AQ494" s="10"/>
      <c r="AR494" s="10"/>
      <c r="AS494" s="10"/>
      <c r="AT494" s="10"/>
      <c r="AU494" s="10"/>
      <c r="AV494" s="10"/>
      <c r="AW494" s="10"/>
    </row>
    <row r="495" ht="17.25" customHeight="1">
      <c r="B495" s="632"/>
      <c r="C495" s="632"/>
      <c r="D495" s="632"/>
      <c r="E495" s="632"/>
      <c r="F495" s="632"/>
      <c r="N495" s="831"/>
      <c r="O495" s="832"/>
      <c r="P495" s="831"/>
      <c r="Q495" s="832"/>
      <c r="AD495" s="830"/>
      <c r="AE495" s="830"/>
      <c r="AF495" s="830"/>
      <c r="AL495" s="3"/>
      <c r="AM495" s="3"/>
      <c r="AN495" s="3"/>
      <c r="AO495" s="603"/>
      <c r="AP495" s="10"/>
      <c r="AQ495" s="10"/>
      <c r="AR495" s="10"/>
      <c r="AS495" s="10"/>
      <c r="AT495" s="10"/>
      <c r="AU495" s="10"/>
      <c r="AV495" s="10"/>
      <c r="AW495" s="10"/>
    </row>
    <row r="496" ht="17.25" customHeight="1">
      <c r="B496" s="632"/>
      <c r="C496" s="632"/>
      <c r="D496" s="632"/>
      <c r="E496" s="632"/>
      <c r="F496" s="632"/>
      <c r="N496" s="831"/>
      <c r="O496" s="832"/>
      <c r="P496" s="831"/>
      <c r="Q496" s="832"/>
      <c r="AD496" s="830"/>
      <c r="AE496" s="830"/>
      <c r="AF496" s="830"/>
      <c r="AL496" s="3"/>
      <c r="AM496" s="3"/>
      <c r="AN496" s="3"/>
      <c r="AO496" s="603"/>
      <c r="AP496" s="10"/>
      <c r="AQ496" s="10"/>
      <c r="AR496" s="10"/>
      <c r="AS496" s="10"/>
      <c r="AT496" s="10"/>
      <c r="AU496" s="10"/>
      <c r="AV496" s="10"/>
      <c r="AW496" s="10"/>
    </row>
    <row r="497" ht="17.25" customHeight="1">
      <c r="B497" s="632"/>
      <c r="C497" s="632"/>
      <c r="D497" s="632"/>
      <c r="E497" s="632"/>
      <c r="F497" s="632"/>
      <c r="N497" s="831"/>
      <c r="O497" s="832"/>
      <c r="P497" s="831"/>
      <c r="Q497" s="832"/>
      <c r="AD497" s="830"/>
      <c r="AE497" s="830"/>
      <c r="AF497" s="830"/>
      <c r="AL497" s="3"/>
      <c r="AM497" s="3"/>
      <c r="AN497" s="3"/>
      <c r="AO497" s="603"/>
      <c r="AP497" s="10"/>
      <c r="AQ497" s="10"/>
      <c r="AR497" s="10"/>
      <c r="AS497" s="10"/>
      <c r="AT497" s="10"/>
      <c r="AU497" s="10"/>
      <c r="AV497" s="10"/>
      <c r="AW497" s="10"/>
    </row>
    <row r="498" ht="17.25" customHeight="1">
      <c r="B498" s="632"/>
      <c r="C498" s="632"/>
      <c r="D498" s="632"/>
      <c r="E498" s="632"/>
      <c r="F498" s="632"/>
      <c r="N498" s="831"/>
      <c r="O498" s="832"/>
      <c r="P498" s="831"/>
      <c r="Q498" s="832"/>
      <c r="AD498" s="830"/>
      <c r="AE498" s="830"/>
      <c r="AF498" s="830"/>
      <c r="AL498" s="3"/>
      <c r="AM498" s="3"/>
      <c r="AN498" s="3"/>
      <c r="AO498" s="603"/>
      <c r="AP498" s="10"/>
      <c r="AQ498" s="10"/>
      <c r="AR498" s="10"/>
      <c r="AS498" s="10"/>
      <c r="AT498" s="10"/>
      <c r="AU498" s="10"/>
      <c r="AV498" s="10"/>
      <c r="AW498" s="10"/>
    </row>
    <row r="499" ht="17.25" customHeight="1">
      <c r="B499" s="632"/>
      <c r="C499" s="632"/>
      <c r="D499" s="632"/>
      <c r="E499" s="632"/>
      <c r="F499" s="632"/>
      <c r="N499" s="831"/>
      <c r="O499" s="832"/>
      <c r="P499" s="831"/>
      <c r="Q499" s="832"/>
      <c r="AD499" s="830"/>
      <c r="AE499" s="830"/>
      <c r="AF499" s="830"/>
      <c r="AL499" s="3"/>
      <c r="AM499" s="3"/>
      <c r="AN499" s="3"/>
      <c r="AO499" s="603"/>
      <c r="AP499" s="10"/>
      <c r="AQ499" s="10"/>
      <c r="AR499" s="10"/>
      <c r="AS499" s="10"/>
      <c r="AT499" s="10"/>
      <c r="AU499" s="10"/>
      <c r="AV499" s="10"/>
      <c r="AW499" s="10"/>
    </row>
    <row r="500" ht="17.25" customHeight="1">
      <c r="B500" s="632"/>
      <c r="C500" s="632"/>
      <c r="D500" s="632"/>
      <c r="E500" s="632"/>
      <c r="F500" s="632"/>
      <c r="N500" s="831"/>
      <c r="O500" s="832"/>
      <c r="P500" s="831"/>
      <c r="Q500" s="832"/>
      <c r="AD500" s="830"/>
      <c r="AE500" s="830"/>
      <c r="AF500" s="830"/>
      <c r="AL500" s="3"/>
      <c r="AM500" s="3"/>
      <c r="AN500" s="3"/>
      <c r="AO500" s="603"/>
      <c r="AP500" s="10"/>
      <c r="AQ500" s="10"/>
      <c r="AR500" s="10"/>
      <c r="AS500" s="10"/>
      <c r="AT500" s="10"/>
      <c r="AU500" s="10"/>
      <c r="AV500" s="10"/>
      <c r="AW500" s="10"/>
    </row>
    <row r="501" ht="17.25" customHeight="1">
      <c r="B501" s="632"/>
      <c r="C501" s="632"/>
      <c r="D501" s="632"/>
      <c r="E501" s="632"/>
      <c r="F501" s="632"/>
      <c r="N501" s="831"/>
      <c r="O501" s="832"/>
      <c r="P501" s="831"/>
      <c r="Q501" s="832"/>
      <c r="AD501" s="830"/>
      <c r="AE501" s="830"/>
      <c r="AF501" s="830"/>
      <c r="AL501" s="3"/>
      <c r="AM501" s="3"/>
      <c r="AN501" s="3"/>
      <c r="AO501" s="603"/>
      <c r="AP501" s="10"/>
      <c r="AQ501" s="10"/>
      <c r="AR501" s="10"/>
      <c r="AS501" s="10"/>
      <c r="AT501" s="10"/>
      <c r="AU501" s="10"/>
      <c r="AV501" s="10"/>
      <c r="AW501" s="10"/>
    </row>
    <row r="502" ht="17.25" customHeight="1">
      <c r="B502" s="632"/>
      <c r="C502" s="632"/>
      <c r="D502" s="632"/>
      <c r="E502" s="632"/>
      <c r="F502" s="632"/>
      <c r="N502" s="831"/>
      <c r="O502" s="832"/>
      <c r="P502" s="831"/>
      <c r="Q502" s="832"/>
      <c r="AD502" s="830"/>
      <c r="AE502" s="830"/>
      <c r="AF502" s="830"/>
      <c r="AL502" s="3"/>
      <c r="AM502" s="3"/>
      <c r="AN502" s="3"/>
      <c r="AO502" s="603"/>
      <c r="AP502" s="10"/>
      <c r="AQ502" s="10"/>
      <c r="AR502" s="10"/>
      <c r="AS502" s="10"/>
      <c r="AT502" s="10"/>
      <c r="AU502" s="10"/>
      <c r="AV502" s="10"/>
      <c r="AW502" s="10"/>
    </row>
    <row r="503" ht="17.25" customHeight="1">
      <c r="B503" s="632"/>
      <c r="C503" s="632"/>
      <c r="D503" s="632"/>
      <c r="E503" s="632"/>
      <c r="F503" s="632"/>
      <c r="N503" s="831"/>
      <c r="O503" s="832"/>
      <c r="P503" s="831"/>
      <c r="Q503" s="832"/>
      <c r="AD503" s="830"/>
      <c r="AE503" s="830"/>
      <c r="AF503" s="830"/>
      <c r="AL503" s="3"/>
      <c r="AM503" s="3"/>
      <c r="AN503" s="3"/>
      <c r="AO503" s="603"/>
      <c r="AP503" s="10"/>
      <c r="AQ503" s="10"/>
      <c r="AR503" s="10"/>
      <c r="AS503" s="10"/>
      <c r="AT503" s="10"/>
      <c r="AU503" s="10"/>
      <c r="AV503" s="10"/>
      <c r="AW503" s="10"/>
    </row>
    <row r="504" ht="17.25" customHeight="1">
      <c r="B504" s="632"/>
      <c r="C504" s="632"/>
      <c r="D504" s="632"/>
      <c r="E504" s="632"/>
      <c r="F504" s="632"/>
      <c r="N504" s="831"/>
      <c r="O504" s="832"/>
      <c r="P504" s="831"/>
      <c r="Q504" s="832"/>
      <c r="AD504" s="830"/>
      <c r="AE504" s="830"/>
      <c r="AF504" s="830"/>
      <c r="AL504" s="3"/>
      <c r="AM504" s="3"/>
      <c r="AN504" s="3"/>
      <c r="AO504" s="603"/>
      <c r="AP504" s="10"/>
      <c r="AQ504" s="10"/>
      <c r="AR504" s="10"/>
      <c r="AS504" s="10"/>
      <c r="AT504" s="10"/>
      <c r="AU504" s="10"/>
      <c r="AV504" s="10"/>
      <c r="AW504" s="10"/>
    </row>
    <row r="505" ht="17.25" customHeight="1">
      <c r="B505" s="632"/>
      <c r="C505" s="632"/>
      <c r="D505" s="632"/>
      <c r="E505" s="632"/>
      <c r="F505" s="632"/>
      <c r="N505" s="831"/>
      <c r="O505" s="832"/>
      <c r="P505" s="831"/>
      <c r="Q505" s="832"/>
      <c r="AD505" s="830"/>
      <c r="AE505" s="830"/>
      <c r="AF505" s="830"/>
      <c r="AL505" s="3"/>
      <c r="AM505" s="3"/>
      <c r="AN505" s="3"/>
      <c r="AO505" s="603"/>
      <c r="AP505" s="10"/>
      <c r="AQ505" s="10"/>
      <c r="AR505" s="10"/>
      <c r="AS505" s="10"/>
      <c r="AT505" s="10"/>
      <c r="AU505" s="10"/>
      <c r="AV505" s="10"/>
      <c r="AW505" s="10"/>
    </row>
    <row r="506" ht="17.25" customHeight="1">
      <c r="B506" s="632"/>
      <c r="C506" s="632"/>
      <c r="D506" s="632"/>
      <c r="E506" s="632"/>
      <c r="F506" s="632"/>
      <c r="N506" s="831"/>
      <c r="O506" s="832"/>
      <c r="P506" s="831"/>
      <c r="Q506" s="832"/>
      <c r="AD506" s="830"/>
      <c r="AE506" s="830"/>
      <c r="AF506" s="830"/>
      <c r="AL506" s="3"/>
      <c r="AM506" s="3"/>
      <c r="AN506" s="3"/>
      <c r="AO506" s="603"/>
      <c r="AP506" s="10"/>
      <c r="AQ506" s="10"/>
      <c r="AR506" s="10"/>
      <c r="AS506" s="10"/>
      <c r="AT506" s="10"/>
      <c r="AU506" s="10"/>
      <c r="AV506" s="10"/>
      <c r="AW506" s="10"/>
    </row>
    <row r="507" ht="17.25" customHeight="1">
      <c r="B507" s="632"/>
      <c r="C507" s="632"/>
      <c r="D507" s="632"/>
      <c r="E507" s="632"/>
      <c r="F507" s="632"/>
      <c r="N507" s="831"/>
      <c r="O507" s="832"/>
      <c r="P507" s="831"/>
      <c r="Q507" s="832"/>
      <c r="AD507" s="830"/>
      <c r="AE507" s="830"/>
      <c r="AF507" s="830"/>
      <c r="AL507" s="3"/>
      <c r="AM507" s="3"/>
      <c r="AN507" s="3"/>
      <c r="AO507" s="603"/>
      <c r="AP507" s="10"/>
      <c r="AQ507" s="10"/>
      <c r="AR507" s="10"/>
      <c r="AS507" s="10"/>
      <c r="AT507" s="10"/>
      <c r="AU507" s="10"/>
      <c r="AV507" s="10"/>
      <c r="AW507" s="10"/>
    </row>
    <row r="508" ht="17.25" customHeight="1">
      <c r="B508" s="632"/>
      <c r="C508" s="632"/>
      <c r="D508" s="632"/>
      <c r="E508" s="632"/>
      <c r="F508" s="632"/>
      <c r="N508" s="831"/>
      <c r="O508" s="832"/>
      <c r="P508" s="831"/>
      <c r="Q508" s="832"/>
      <c r="AD508" s="830"/>
      <c r="AE508" s="830"/>
      <c r="AF508" s="830"/>
      <c r="AL508" s="3"/>
      <c r="AM508" s="3"/>
      <c r="AN508" s="3"/>
      <c r="AO508" s="603"/>
      <c r="AP508" s="10"/>
      <c r="AQ508" s="10"/>
      <c r="AR508" s="10"/>
      <c r="AS508" s="10"/>
      <c r="AT508" s="10"/>
      <c r="AU508" s="10"/>
      <c r="AV508" s="10"/>
      <c r="AW508" s="10"/>
    </row>
    <row r="509" ht="17.25" customHeight="1">
      <c r="B509" s="632"/>
      <c r="C509" s="632"/>
      <c r="D509" s="632"/>
      <c r="E509" s="632"/>
      <c r="F509" s="632"/>
      <c r="N509" s="831"/>
      <c r="O509" s="832"/>
      <c r="P509" s="831"/>
      <c r="Q509" s="832"/>
      <c r="AD509" s="830"/>
      <c r="AE509" s="830"/>
      <c r="AF509" s="830"/>
      <c r="AL509" s="3"/>
      <c r="AM509" s="3"/>
      <c r="AN509" s="3"/>
      <c r="AO509" s="603"/>
      <c r="AP509" s="10"/>
      <c r="AQ509" s="10"/>
      <c r="AR509" s="10"/>
      <c r="AS509" s="10"/>
      <c r="AT509" s="10"/>
      <c r="AU509" s="10"/>
      <c r="AV509" s="10"/>
      <c r="AW509" s="10"/>
    </row>
    <row r="510" ht="17.25" customHeight="1">
      <c r="B510" s="632"/>
      <c r="C510" s="632"/>
      <c r="D510" s="632"/>
      <c r="E510" s="632"/>
      <c r="F510" s="632"/>
      <c r="N510" s="831"/>
      <c r="O510" s="832"/>
      <c r="P510" s="831"/>
      <c r="Q510" s="832"/>
      <c r="AD510" s="830"/>
      <c r="AE510" s="830"/>
      <c r="AF510" s="830"/>
      <c r="AL510" s="3"/>
      <c r="AM510" s="3"/>
      <c r="AN510" s="3"/>
      <c r="AO510" s="603"/>
      <c r="AP510" s="10"/>
      <c r="AQ510" s="10"/>
      <c r="AR510" s="10"/>
      <c r="AS510" s="10"/>
      <c r="AT510" s="10"/>
      <c r="AU510" s="10"/>
      <c r="AV510" s="10"/>
      <c r="AW510" s="10"/>
    </row>
    <row r="511" ht="17.25" customHeight="1">
      <c r="B511" s="632"/>
      <c r="C511" s="632"/>
      <c r="D511" s="632"/>
      <c r="E511" s="632"/>
      <c r="F511" s="632"/>
      <c r="N511" s="831"/>
      <c r="O511" s="832"/>
      <c r="P511" s="831"/>
      <c r="Q511" s="832"/>
      <c r="AD511" s="830"/>
      <c r="AE511" s="830"/>
      <c r="AF511" s="830"/>
      <c r="AL511" s="3"/>
      <c r="AM511" s="3"/>
      <c r="AN511" s="3"/>
      <c r="AO511" s="603"/>
      <c r="AP511" s="10"/>
      <c r="AQ511" s="10"/>
      <c r="AR511" s="10"/>
      <c r="AS511" s="10"/>
      <c r="AT511" s="10"/>
      <c r="AU511" s="10"/>
      <c r="AV511" s="10"/>
      <c r="AW511" s="10"/>
    </row>
    <row r="512" ht="17.25" customHeight="1">
      <c r="B512" s="632"/>
      <c r="C512" s="632"/>
      <c r="D512" s="632"/>
      <c r="E512" s="632"/>
      <c r="F512" s="632"/>
      <c r="N512" s="831"/>
      <c r="O512" s="832"/>
      <c r="P512" s="831"/>
      <c r="Q512" s="832"/>
      <c r="AD512" s="830"/>
      <c r="AE512" s="830"/>
      <c r="AF512" s="830"/>
      <c r="AL512" s="3"/>
      <c r="AM512" s="3"/>
      <c r="AN512" s="3"/>
      <c r="AO512" s="603"/>
      <c r="AP512" s="10"/>
      <c r="AQ512" s="10"/>
      <c r="AR512" s="10"/>
      <c r="AS512" s="10"/>
      <c r="AT512" s="10"/>
      <c r="AU512" s="10"/>
      <c r="AV512" s="10"/>
      <c r="AW512" s="10"/>
    </row>
    <row r="513" ht="17.25" customHeight="1">
      <c r="B513" s="632"/>
      <c r="C513" s="632"/>
      <c r="D513" s="632"/>
      <c r="E513" s="632"/>
      <c r="F513" s="632"/>
      <c r="N513" s="831"/>
      <c r="O513" s="832"/>
      <c r="P513" s="831"/>
      <c r="Q513" s="832"/>
      <c r="AD513" s="830"/>
      <c r="AE513" s="830"/>
      <c r="AF513" s="830"/>
      <c r="AL513" s="3"/>
      <c r="AM513" s="3"/>
      <c r="AN513" s="3"/>
      <c r="AO513" s="603"/>
      <c r="AP513" s="10"/>
      <c r="AQ513" s="10"/>
      <c r="AR513" s="10"/>
      <c r="AS513" s="10"/>
      <c r="AT513" s="10"/>
      <c r="AU513" s="10"/>
      <c r="AV513" s="10"/>
      <c r="AW513" s="10"/>
    </row>
    <row r="514" ht="17.25" customHeight="1">
      <c r="B514" s="632"/>
      <c r="C514" s="632"/>
      <c r="D514" s="632"/>
      <c r="E514" s="632"/>
      <c r="F514" s="632"/>
      <c r="N514" s="831"/>
      <c r="O514" s="832"/>
      <c r="P514" s="831"/>
      <c r="Q514" s="832"/>
      <c r="AD514" s="830"/>
      <c r="AE514" s="830"/>
      <c r="AF514" s="830"/>
      <c r="AL514" s="3"/>
      <c r="AM514" s="3"/>
      <c r="AN514" s="3"/>
      <c r="AO514" s="603"/>
      <c r="AP514" s="10"/>
      <c r="AQ514" s="10"/>
      <c r="AR514" s="10"/>
      <c r="AS514" s="10"/>
      <c r="AT514" s="10"/>
      <c r="AU514" s="10"/>
      <c r="AV514" s="10"/>
      <c r="AW514" s="10"/>
    </row>
    <row r="515" ht="17.25" customHeight="1">
      <c r="B515" s="632"/>
      <c r="C515" s="632"/>
      <c r="D515" s="632"/>
      <c r="E515" s="632"/>
      <c r="F515" s="632"/>
      <c r="N515" s="831"/>
      <c r="O515" s="832"/>
      <c r="P515" s="831"/>
      <c r="Q515" s="832"/>
      <c r="AD515" s="830"/>
      <c r="AE515" s="830"/>
      <c r="AF515" s="830"/>
      <c r="AL515" s="3"/>
      <c r="AM515" s="3"/>
      <c r="AN515" s="3"/>
      <c r="AO515" s="603"/>
      <c r="AP515" s="10"/>
      <c r="AQ515" s="10"/>
      <c r="AR515" s="10"/>
      <c r="AS515" s="10"/>
      <c r="AT515" s="10"/>
      <c r="AU515" s="10"/>
      <c r="AV515" s="10"/>
      <c r="AW515" s="10"/>
    </row>
    <row r="516" ht="17.25" customHeight="1">
      <c r="B516" s="632"/>
      <c r="C516" s="632"/>
      <c r="D516" s="632"/>
      <c r="E516" s="632"/>
      <c r="F516" s="632"/>
      <c r="N516" s="831"/>
      <c r="O516" s="832"/>
      <c r="P516" s="831"/>
      <c r="Q516" s="832"/>
      <c r="AD516" s="830"/>
      <c r="AE516" s="830"/>
      <c r="AF516" s="830"/>
      <c r="AL516" s="3"/>
      <c r="AM516" s="3"/>
      <c r="AN516" s="3"/>
      <c r="AO516" s="603"/>
      <c r="AP516" s="10"/>
      <c r="AQ516" s="10"/>
      <c r="AR516" s="10"/>
      <c r="AS516" s="10"/>
      <c r="AT516" s="10"/>
      <c r="AU516" s="10"/>
      <c r="AV516" s="10"/>
      <c r="AW516" s="10"/>
    </row>
    <row r="517" ht="17.25" customHeight="1">
      <c r="B517" s="632"/>
      <c r="C517" s="632"/>
      <c r="D517" s="632"/>
      <c r="E517" s="632"/>
      <c r="F517" s="632"/>
      <c r="N517" s="831"/>
      <c r="O517" s="832"/>
      <c r="P517" s="831"/>
      <c r="Q517" s="832"/>
      <c r="AD517" s="830"/>
      <c r="AE517" s="830"/>
      <c r="AF517" s="830"/>
      <c r="AL517" s="3"/>
      <c r="AM517" s="3"/>
      <c r="AN517" s="3"/>
      <c r="AO517" s="603"/>
      <c r="AP517" s="10"/>
      <c r="AQ517" s="10"/>
      <c r="AR517" s="10"/>
      <c r="AS517" s="10"/>
      <c r="AT517" s="10"/>
      <c r="AU517" s="10"/>
      <c r="AV517" s="10"/>
      <c r="AW517" s="10"/>
    </row>
    <row r="518" ht="17.25" customHeight="1">
      <c r="B518" s="632"/>
      <c r="C518" s="632"/>
      <c r="D518" s="632"/>
      <c r="E518" s="632"/>
      <c r="F518" s="632"/>
      <c r="N518" s="831"/>
      <c r="O518" s="832"/>
      <c r="P518" s="831"/>
      <c r="Q518" s="832"/>
      <c r="AD518" s="830"/>
      <c r="AE518" s="830"/>
      <c r="AF518" s="830"/>
      <c r="AL518" s="3"/>
      <c r="AM518" s="3"/>
      <c r="AN518" s="3"/>
      <c r="AO518" s="603"/>
      <c r="AP518" s="10"/>
      <c r="AQ518" s="10"/>
      <c r="AR518" s="10"/>
      <c r="AS518" s="10"/>
      <c r="AT518" s="10"/>
      <c r="AU518" s="10"/>
      <c r="AV518" s="10"/>
      <c r="AW518" s="10"/>
    </row>
    <row r="519" ht="17.25" customHeight="1">
      <c r="B519" s="632"/>
      <c r="C519" s="632"/>
      <c r="D519" s="632"/>
      <c r="E519" s="632"/>
      <c r="F519" s="632"/>
      <c r="N519" s="831"/>
      <c r="O519" s="832"/>
      <c r="P519" s="831"/>
      <c r="Q519" s="832"/>
      <c r="AD519" s="830"/>
      <c r="AE519" s="830"/>
      <c r="AF519" s="830"/>
      <c r="AL519" s="3"/>
      <c r="AM519" s="3"/>
      <c r="AN519" s="3"/>
      <c r="AO519" s="603"/>
      <c r="AP519" s="10"/>
      <c r="AQ519" s="10"/>
      <c r="AR519" s="10"/>
      <c r="AS519" s="10"/>
      <c r="AT519" s="10"/>
      <c r="AU519" s="10"/>
      <c r="AV519" s="10"/>
      <c r="AW519" s="10"/>
    </row>
    <row r="520" ht="17.25" customHeight="1">
      <c r="B520" s="632"/>
      <c r="C520" s="632"/>
      <c r="D520" s="632"/>
      <c r="E520" s="632"/>
      <c r="F520" s="632"/>
      <c r="N520" s="831"/>
      <c r="O520" s="832"/>
      <c r="P520" s="831"/>
      <c r="Q520" s="832"/>
      <c r="AD520" s="830"/>
      <c r="AE520" s="830"/>
      <c r="AF520" s="830"/>
      <c r="AL520" s="3"/>
      <c r="AM520" s="3"/>
      <c r="AN520" s="3"/>
      <c r="AO520" s="603"/>
      <c r="AP520" s="10"/>
      <c r="AQ520" s="10"/>
      <c r="AR520" s="10"/>
      <c r="AS520" s="10"/>
      <c r="AT520" s="10"/>
      <c r="AU520" s="10"/>
      <c r="AV520" s="10"/>
      <c r="AW520" s="10"/>
    </row>
    <row r="521" ht="17.25" customHeight="1">
      <c r="B521" s="632"/>
      <c r="C521" s="632"/>
      <c r="D521" s="632"/>
      <c r="E521" s="632"/>
      <c r="F521" s="632"/>
      <c r="N521" s="831"/>
      <c r="O521" s="832"/>
      <c r="P521" s="831"/>
      <c r="Q521" s="832"/>
      <c r="AD521" s="830"/>
      <c r="AE521" s="830"/>
      <c r="AF521" s="830"/>
      <c r="AL521" s="3"/>
      <c r="AM521" s="3"/>
      <c r="AN521" s="3"/>
      <c r="AO521" s="603"/>
      <c r="AP521" s="10"/>
      <c r="AQ521" s="10"/>
      <c r="AR521" s="10"/>
      <c r="AS521" s="10"/>
      <c r="AT521" s="10"/>
      <c r="AU521" s="10"/>
      <c r="AV521" s="10"/>
      <c r="AW521" s="10"/>
    </row>
    <row r="522" ht="17.25" customHeight="1">
      <c r="B522" s="632"/>
      <c r="C522" s="632"/>
      <c r="D522" s="632"/>
      <c r="E522" s="632"/>
      <c r="F522" s="632"/>
      <c r="N522" s="831"/>
      <c r="O522" s="832"/>
      <c r="P522" s="831"/>
      <c r="Q522" s="832"/>
      <c r="AD522" s="830"/>
      <c r="AE522" s="830"/>
      <c r="AF522" s="830"/>
      <c r="AL522" s="3"/>
      <c r="AM522" s="3"/>
      <c r="AN522" s="3"/>
      <c r="AO522" s="603"/>
      <c r="AP522" s="10"/>
      <c r="AQ522" s="10"/>
      <c r="AR522" s="10"/>
      <c r="AS522" s="10"/>
      <c r="AT522" s="10"/>
      <c r="AU522" s="10"/>
      <c r="AV522" s="10"/>
      <c r="AW522" s="10"/>
    </row>
    <row r="523" ht="17.25" customHeight="1">
      <c r="B523" s="632"/>
      <c r="C523" s="632"/>
      <c r="D523" s="632"/>
      <c r="E523" s="632"/>
      <c r="F523" s="632"/>
      <c r="N523" s="831"/>
      <c r="O523" s="832"/>
      <c r="P523" s="831"/>
      <c r="Q523" s="832"/>
      <c r="AD523" s="830"/>
      <c r="AE523" s="830"/>
      <c r="AF523" s="830"/>
      <c r="AL523" s="3"/>
      <c r="AM523" s="3"/>
      <c r="AN523" s="3"/>
      <c r="AO523" s="603"/>
      <c r="AP523" s="10"/>
      <c r="AQ523" s="10"/>
      <c r="AR523" s="10"/>
      <c r="AS523" s="10"/>
      <c r="AT523" s="10"/>
      <c r="AU523" s="10"/>
      <c r="AV523" s="10"/>
      <c r="AW523" s="10"/>
    </row>
    <row r="524" ht="17.25" customHeight="1">
      <c r="B524" s="632"/>
      <c r="C524" s="632"/>
      <c r="D524" s="632"/>
      <c r="E524" s="632"/>
      <c r="F524" s="632"/>
      <c r="N524" s="831"/>
      <c r="O524" s="832"/>
      <c r="P524" s="831"/>
      <c r="Q524" s="832"/>
      <c r="AD524" s="830"/>
      <c r="AE524" s="830"/>
      <c r="AF524" s="830"/>
      <c r="AL524" s="3"/>
      <c r="AM524" s="3"/>
      <c r="AN524" s="3"/>
      <c r="AO524" s="603"/>
      <c r="AP524" s="10"/>
      <c r="AQ524" s="10"/>
      <c r="AR524" s="10"/>
      <c r="AS524" s="10"/>
      <c r="AT524" s="10"/>
      <c r="AU524" s="10"/>
      <c r="AV524" s="10"/>
      <c r="AW524" s="10"/>
    </row>
    <row r="525" ht="17.25" customHeight="1">
      <c r="B525" s="632"/>
      <c r="C525" s="632"/>
      <c r="D525" s="632"/>
      <c r="E525" s="632"/>
      <c r="F525" s="632"/>
      <c r="N525" s="831"/>
      <c r="O525" s="832"/>
      <c r="P525" s="831"/>
      <c r="Q525" s="832"/>
      <c r="AD525" s="830"/>
      <c r="AE525" s="830"/>
      <c r="AF525" s="830"/>
      <c r="AL525" s="3"/>
      <c r="AM525" s="3"/>
      <c r="AN525" s="3"/>
      <c r="AO525" s="603"/>
      <c r="AP525" s="10"/>
      <c r="AQ525" s="10"/>
      <c r="AR525" s="10"/>
      <c r="AS525" s="10"/>
      <c r="AT525" s="10"/>
      <c r="AU525" s="10"/>
      <c r="AV525" s="10"/>
      <c r="AW525" s="10"/>
    </row>
    <row r="526" ht="17.25" customHeight="1">
      <c r="B526" s="632"/>
      <c r="C526" s="632"/>
      <c r="D526" s="632"/>
      <c r="E526" s="632"/>
      <c r="F526" s="632"/>
      <c r="N526" s="831"/>
      <c r="O526" s="832"/>
      <c r="P526" s="831"/>
      <c r="Q526" s="832"/>
      <c r="AD526" s="830"/>
      <c r="AE526" s="830"/>
      <c r="AF526" s="830"/>
      <c r="AL526" s="3"/>
      <c r="AM526" s="3"/>
      <c r="AN526" s="3"/>
      <c r="AO526" s="603"/>
      <c r="AP526" s="10"/>
      <c r="AQ526" s="10"/>
      <c r="AR526" s="10"/>
      <c r="AS526" s="10"/>
      <c r="AT526" s="10"/>
      <c r="AU526" s="10"/>
      <c r="AV526" s="10"/>
      <c r="AW526" s="10"/>
    </row>
    <row r="527" ht="17.25" customHeight="1">
      <c r="B527" s="632"/>
      <c r="C527" s="632"/>
      <c r="D527" s="632"/>
      <c r="E527" s="632"/>
      <c r="F527" s="632"/>
      <c r="N527" s="831"/>
      <c r="O527" s="832"/>
      <c r="P527" s="831"/>
      <c r="Q527" s="832"/>
      <c r="AD527" s="830"/>
      <c r="AE527" s="830"/>
      <c r="AF527" s="830"/>
      <c r="AL527" s="3"/>
      <c r="AM527" s="3"/>
      <c r="AN527" s="3"/>
      <c r="AO527" s="603"/>
      <c r="AP527" s="10"/>
      <c r="AQ527" s="10"/>
      <c r="AR527" s="10"/>
      <c r="AS527" s="10"/>
      <c r="AT527" s="10"/>
      <c r="AU527" s="10"/>
      <c r="AV527" s="10"/>
      <c r="AW527" s="10"/>
    </row>
    <row r="528" ht="17.25" customHeight="1">
      <c r="B528" s="632"/>
      <c r="C528" s="632"/>
      <c r="D528" s="632"/>
      <c r="E528" s="632"/>
      <c r="F528" s="632"/>
      <c r="N528" s="831"/>
      <c r="O528" s="832"/>
      <c r="P528" s="831"/>
      <c r="Q528" s="832"/>
      <c r="AD528" s="830"/>
      <c r="AE528" s="830"/>
      <c r="AF528" s="830"/>
      <c r="AL528" s="3"/>
      <c r="AM528" s="3"/>
      <c r="AN528" s="3"/>
      <c r="AO528" s="603"/>
      <c r="AP528" s="10"/>
      <c r="AQ528" s="10"/>
      <c r="AR528" s="10"/>
      <c r="AS528" s="10"/>
      <c r="AT528" s="10"/>
      <c r="AU528" s="10"/>
      <c r="AV528" s="10"/>
      <c r="AW528" s="10"/>
    </row>
    <row r="529" ht="17.25" customHeight="1">
      <c r="B529" s="632"/>
      <c r="C529" s="632"/>
      <c r="D529" s="632"/>
      <c r="E529" s="632"/>
      <c r="F529" s="632"/>
      <c r="N529" s="831"/>
      <c r="O529" s="832"/>
      <c r="P529" s="831"/>
      <c r="Q529" s="832"/>
      <c r="AD529" s="830"/>
      <c r="AE529" s="830"/>
      <c r="AF529" s="830"/>
      <c r="AL529" s="3"/>
      <c r="AM529" s="3"/>
      <c r="AN529" s="3"/>
      <c r="AO529" s="603"/>
      <c r="AP529" s="10"/>
      <c r="AQ529" s="10"/>
      <c r="AR529" s="10"/>
      <c r="AS529" s="10"/>
      <c r="AT529" s="10"/>
      <c r="AU529" s="10"/>
      <c r="AV529" s="10"/>
      <c r="AW529" s="10"/>
    </row>
    <row r="530" ht="17.25" customHeight="1">
      <c r="B530" s="632"/>
      <c r="C530" s="632"/>
      <c r="D530" s="632"/>
      <c r="E530" s="632"/>
      <c r="F530" s="632"/>
      <c r="N530" s="831"/>
      <c r="O530" s="832"/>
      <c r="P530" s="831"/>
      <c r="Q530" s="832"/>
      <c r="AD530" s="830"/>
      <c r="AE530" s="830"/>
      <c r="AF530" s="830"/>
      <c r="AL530" s="3"/>
      <c r="AM530" s="3"/>
      <c r="AN530" s="3"/>
      <c r="AO530" s="603"/>
      <c r="AP530" s="10"/>
      <c r="AQ530" s="10"/>
      <c r="AR530" s="10"/>
      <c r="AS530" s="10"/>
      <c r="AT530" s="10"/>
      <c r="AU530" s="10"/>
      <c r="AV530" s="10"/>
      <c r="AW530" s="10"/>
    </row>
    <row r="531" ht="17.25" customHeight="1">
      <c r="B531" s="632"/>
      <c r="C531" s="632"/>
      <c r="D531" s="632"/>
      <c r="E531" s="632"/>
      <c r="F531" s="632"/>
      <c r="N531" s="831"/>
      <c r="O531" s="832"/>
      <c r="P531" s="831"/>
      <c r="Q531" s="832"/>
      <c r="AD531" s="830"/>
      <c r="AE531" s="830"/>
      <c r="AF531" s="830"/>
      <c r="AL531" s="3"/>
      <c r="AM531" s="3"/>
      <c r="AN531" s="3"/>
      <c r="AO531" s="603"/>
      <c r="AP531" s="10"/>
      <c r="AQ531" s="10"/>
      <c r="AR531" s="10"/>
      <c r="AS531" s="10"/>
      <c r="AT531" s="10"/>
      <c r="AU531" s="10"/>
      <c r="AV531" s="10"/>
      <c r="AW531" s="10"/>
    </row>
    <row r="532" ht="17.25" customHeight="1">
      <c r="B532" s="632"/>
      <c r="C532" s="632"/>
      <c r="D532" s="632"/>
      <c r="E532" s="632"/>
      <c r="F532" s="632"/>
      <c r="N532" s="831"/>
      <c r="O532" s="832"/>
      <c r="P532" s="831"/>
      <c r="Q532" s="832"/>
      <c r="AD532" s="830"/>
      <c r="AE532" s="830"/>
      <c r="AF532" s="830"/>
      <c r="AL532" s="3"/>
      <c r="AM532" s="3"/>
      <c r="AN532" s="3"/>
      <c r="AO532" s="603"/>
      <c r="AP532" s="10"/>
      <c r="AQ532" s="10"/>
      <c r="AR532" s="10"/>
      <c r="AS532" s="10"/>
      <c r="AT532" s="10"/>
      <c r="AU532" s="10"/>
      <c r="AV532" s="10"/>
      <c r="AW532" s="10"/>
    </row>
    <row r="533" ht="17.25" customHeight="1">
      <c r="B533" s="632"/>
      <c r="C533" s="632"/>
      <c r="D533" s="632"/>
      <c r="E533" s="632"/>
      <c r="F533" s="632"/>
      <c r="N533" s="831"/>
      <c r="O533" s="832"/>
      <c r="P533" s="831"/>
      <c r="Q533" s="832"/>
      <c r="AD533" s="830"/>
      <c r="AE533" s="830"/>
      <c r="AF533" s="830"/>
      <c r="AL533" s="3"/>
      <c r="AM533" s="3"/>
      <c r="AN533" s="3"/>
      <c r="AO533" s="603"/>
      <c r="AP533" s="10"/>
      <c r="AQ533" s="10"/>
      <c r="AR533" s="10"/>
      <c r="AS533" s="10"/>
      <c r="AT533" s="10"/>
      <c r="AU533" s="10"/>
      <c r="AV533" s="10"/>
      <c r="AW533" s="10"/>
    </row>
    <row r="534" ht="17.25" customHeight="1">
      <c r="B534" s="632"/>
      <c r="C534" s="632"/>
      <c r="D534" s="632"/>
      <c r="E534" s="632"/>
      <c r="F534" s="632"/>
      <c r="N534" s="831"/>
      <c r="O534" s="832"/>
      <c r="P534" s="831"/>
      <c r="Q534" s="832"/>
      <c r="AD534" s="830"/>
      <c r="AE534" s="830"/>
      <c r="AF534" s="830"/>
      <c r="AL534" s="3"/>
      <c r="AM534" s="3"/>
      <c r="AN534" s="3"/>
      <c r="AO534" s="603"/>
      <c r="AP534" s="10"/>
      <c r="AQ534" s="10"/>
      <c r="AR534" s="10"/>
      <c r="AS534" s="10"/>
      <c r="AT534" s="10"/>
      <c r="AU534" s="10"/>
      <c r="AV534" s="10"/>
      <c r="AW534" s="10"/>
    </row>
    <row r="535" ht="17.25" customHeight="1">
      <c r="B535" s="632"/>
      <c r="C535" s="632"/>
      <c r="D535" s="632"/>
      <c r="E535" s="632"/>
      <c r="F535" s="632"/>
      <c r="N535" s="831"/>
      <c r="O535" s="832"/>
      <c r="P535" s="831"/>
      <c r="Q535" s="832"/>
      <c r="AD535" s="830"/>
      <c r="AE535" s="830"/>
      <c r="AF535" s="830"/>
      <c r="AL535" s="3"/>
      <c r="AM535" s="3"/>
      <c r="AN535" s="3"/>
      <c r="AO535" s="603"/>
      <c r="AP535" s="10"/>
      <c r="AQ535" s="10"/>
      <c r="AR535" s="10"/>
      <c r="AS535" s="10"/>
      <c r="AT535" s="10"/>
      <c r="AU535" s="10"/>
      <c r="AV535" s="10"/>
      <c r="AW535" s="10"/>
    </row>
    <row r="536" ht="17.25" customHeight="1">
      <c r="B536" s="632"/>
      <c r="C536" s="632"/>
      <c r="D536" s="632"/>
      <c r="E536" s="632"/>
      <c r="F536" s="632"/>
      <c r="N536" s="831"/>
      <c r="O536" s="832"/>
      <c r="P536" s="831"/>
      <c r="Q536" s="832"/>
      <c r="AD536" s="830"/>
      <c r="AE536" s="830"/>
      <c r="AF536" s="830"/>
      <c r="AL536" s="3"/>
      <c r="AM536" s="3"/>
      <c r="AN536" s="3"/>
      <c r="AO536" s="603"/>
      <c r="AP536" s="10"/>
      <c r="AQ536" s="10"/>
      <c r="AR536" s="10"/>
      <c r="AS536" s="10"/>
      <c r="AT536" s="10"/>
      <c r="AU536" s="10"/>
      <c r="AV536" s="10"/>
      <c r="AW536" s="10"/>
    </row>
    <row r="537" ht="17.25" customHeight="1">
      <c r="B537" s="632"/>
      <c r="C537" s="632"/>
      <c r="D537" s="632"/>
      <c r="E537" s="632"/>
      <c r="F537" s="632"/>
      <c r="N537" s="831"/>
      <c r="O537" s="832"/>
      <c r="P537" s="831"/>
      <c r="Q537" s="832"/>
      <c r="AD537" s="830"/>
      <c r="AE537" s="830"/>
      <c r="AF537" s="830"/>
      <c r="AL537" s="3"/>
      <c r="AM537" s="3"/>
      <c r="AN537" s="3"/>
      <c r="AO537" s="603"/>
      <c r="AP537" s="10"/>
      <c r="AQ537" s="10"/>
      <c r="AR537" s="10"/>
      <c r="AS537" s="10"/>
      <c r="AT537" s="10"/>
      <c r="AU537" s="10"/>
      <c r="AV537" s="10"/>
      <c r="AW537" s="10"/>
    </row>
    <row r="538" ht="17.25" customHeight="1">
      <c r="B538" s="632"/>
      <c r="C538" s="632"/>
      <c r="D538" s="632"/>
      <c r="E538" s="632"/>
      <c r="F538" s="632"/>
      <c r="N538" s="831"/>
      <c r="O538" s="832"/>
      <c r="P538" s="831"/>
      <c r="Q538" s="832"/>
      <c r="AD538" s="830"/>
      <c r="AE538" s="830"/>
      <c r="AF538" s="830"/>
      <c r="AL538" s="3"/>
      <c r="AM538" s="3"/>
      <c r="AN538" s="3"/>
      <c r="AO538" s="603"/>
      <c r="AP538" s="10"/>
      <c r="AQ538" s="10"/>
      <c r="AR538" s="10"/>
      <c r="AS538" s="10"/>
      <c r="AT538" s="10"/>
      <c r="AU538" s="10"/>
      <c r="AV538" s="10"/>
      <c r="AW538" s="10"/>
    </row>
    <row r="539" ht="17.25" customHeight="1">
      <c r="B539" s="632"/>
      <c r="C539" s="632"/>
      <c r="D539" s="632"/>
      <c r="E539" s="632"/>
      <c r="F539" s="632"/>
      <c r="N539" s="831"/>
      <c r="O539" s="832"/>
      <c r="P539" s="831"/>
      <c r="Q539" s="832"/>
      <c r="AD539" s="830"/>
      <c r="AE539" s="830"/>
      <c r="AF539" s="830"/>
      <c r="AL539" s="3"/>
      <c r="AM539" s="3"/>
      <c r="AN539" s="3"/>
      <c r="AO539" s="603"/>
      <c r="AP539" s="10"/>
      <c r="AQ539" s="10"/>
      <c r="AR539" s="10"/>
      <c r="AS539" s="10"/>
      <c r="AT539" s="10"/>
      <c r="AU539" s="10"/>
      <c r="AV539" s="10"/>
      <c r="AW539" s="10"/>
    </row>
    <row r="540" ht="17.25" customHeight="1">
      <c r="B540" s="632"/>
      <c r="C540" s="632"/>
      <c r="D540" s="632"/>
      <c r="E540" s="632"/>
      <c r="F540" s="632"/>
      <c r="N540" s="831"/>
      <c r="O540" s="832"/>
      <c r="P540" s="831"/>
      <c r="Q540" s="832"/>
      <c r="AD540" s="830"/>
      <c r="AE540" s="830"/>
      <c r="AF540" s="830"/>
      <c r="AL540" s="3"/>
      <c r="AM540" s="3"/>
      <c r="AN540" s="3"/>
      <c r="AO540" s="603"/>
      <c r="AP540" s="10"/>
      <c r="AQ540" s="10"/>
      <c r="AR540" s="10"/>
      <c r="AS540" s="10"/>
      <c r="AT540" s="10"/>
      <c r="AU540" s="10"/>
      <c r="AV540" s="10"/>
      <c r="AW540" s="10"/>
    </row>
    <row r="541" ht="17.25" customHeight="1">
      <c r="B541" s="632"/>
      <c r="C541" s="632"/>
      <c r="D541" s="632"/>
      <c r="E541" s="632"/>
      <c r="F541" s="632"/>
      <c r="N541" s="831"/>
      <c r="O541" s="832"/>
      <c r="P541" s="831"/>
      <c r="Q541" s="832"/>
      <c r="AD541" s="830"/>
      <c r="AE541" s="830"/>
      <c r="AF541" s="830"/>
      <c r="AL541" s="3"/>
      <c r="AM541" s="3"/>
      <c r="AN541" s="3"/>
      <c r="AO541" s="603"/>
      <c r="AP541" s="10"/>
      <c r="AQ541" s="10"/>
      <c r="AR541" s="10"/>
      <c r="AS541" s="10"/>
      <c r="AT541" s="10"/>
      <c r="AU541" s="10"/>
      <c r="AV541" s="10"/>
      <c r="AW541" s="10"/>
    </row>
    <row r="542" ht="17.25" customHeight="1">
      <c r="B542" s="632"/>
      <c r="C542" s="632"/>
      <c r="D542" s="632"/>
      <c r="E542" s="632"/>
      <c r="F542" s="632"/>
      <c r="N542" s="831"/>
      <c r="O542" s="832"/>
      <c r="P542" s="831"/>
      <c r="Q542" s="832"/>
      <c r="AD542" s="830"/>
      <c r="AE542" s="830"/>
      <c r="AF542" s="830"/>
      <c r="AL542" s="3"/>
      <c r="AM542" s="3"/>
      <c r="AN542" s="3"/>
      <c r="AO542" s="603"/>
      <c r="AP542" s="10"/>
      <c r="AQ542" s="10"/>
      <c r="AR542" s="10"/>
      <c r="AS542" s="10"/>
      <c r="AT542" s="10"/>
      <c r="AU542" s="10"/>
      <c r="AV542" s="10"/>
      <c r="AW542" s="10"/>
    </row>
    <row r="543" ht="17.25" customHeight="1">
      <c r="B543" s="632"/>
      <c r="C543" s="632"/>
      <c r="D543" s="632"/>
      <c r="E543" s="632"/>
      <c r="F543" s="632"/>
      <c r="N543" s="831"/>
      <c r="O543" s="832"/>
      <c r="P543" s="831"/>
      <c r="Q543" s="832"/>
      <c r="AD543" s="830"/>
      <c r="AE543" s="830"/>
      <c r="AF543" s="830"/>
      <c r="AL543" s="3"/>
      <c r="AM543" s="3"/>
      <c r="AN543" s="3"/>
      <c r="AO543" s="603"/>
      <c r="AP543" s="10"/>
      <c r="AQ543" s="10"/>
      <c r="AR543" s="10"/>
      <c r="AS543" s="10"/>
      <c r="AT543" s="10"/>
      <c r="AU543" s="10"/>
      <c r="AV543" s="10"/>
      <c r="AW543" s="10"/>
    </row>
    <row r="544" ht="17.25" customHeight="1">
      <c r="B544" s="632"/>
      <c r="C544" s="632"/>
      <c r="D544" s="632"/>
      <c r="E544" s="632"/>
      <c r="F544" s="632"/>
      <c r="N544" s="831"/>
      <c r="O544" s="832"/>
      <c r="P544" s="831"/>
      <c r="Q544" s="832"/>
      <c r="AD544" s="830"/>
      <c r="AE544" s="830"/>
      <c r="AF544" s="830"/>
      <c r="AL544" s="3"/>
      <c r="AM544" s="3"/>
      <c r="AN544" s="3"/>
      <c r="AO544" s="603"/>
      <c r="AP544" s="10"/>
      <c r="AQ544" s="10"/>
      <c r="AR544" s="10"/>
      <c r="AS544" s="10"/>
      <c r="AT544" s="10"/>
      <c r="AU544" s="10"/>
      <c r="AV544" s="10"/>
      <c r="AW544" s="10"/>
    </row>
    <row r="545" ht="17.25" customHeight="1">
      <c r="B545" s="632"/>
      <c r="C545" s="632"/>
      <c r="D545" s="632"/>
      <c r="E545" s="632"/>
      <c r="F545" s="632"/>
      <c r="N545" s="831"/>
      <c r="O545" s="832"/>
      <c r="P545" s="831"/>
      <c r="Q545" s="832"/>
      <c r="AD545" s="830"/>
      <c r="AE545" s="830"/>
      <c r="AF545" s="830"/>
      <c r="AL545" s="3"/>
      <c r="AM545" s="3"/>
      <c r="AN545" s="3"/>
      <c r="AO545" s="603"/>
      <c r="AP545" s="10"/>
      <c r="AQ545" s="10"/>
      <c r="AR545" s="10"/>
      <c r="AS545" s="10"/>
      <c r="AT545" s="10"/>
      <c r="AU545" s="10"/>
      <c r="AV545" s="10"/>
      <c r="AW545" s="10"/>
    </row>
    <row r="546" ht="17.25" customHeight="1">
      <c r="B546" s="632"/>
      <c r="C546" s="632"/>
      <c r="D546" s="632"/>
      <c r="E546" s="632"/>
      <c r="F546" s="632"/>
      <c r="N546" s="831"/>
      <c r="O546" s="832"/>
      <c r="P546" s="831"/>
      <c r="Q546" s="832"/>
      <c r="AD546" s="830"/>
      <c r="AE546" s="830"/>
      <c r="AF546" s="830"/>
      <c r="AL546" s="3"/>
      <c r="AM546" s="3"/>
      <c r="AN546" s="3"/>
      <c r="AO546" s="603"/>
      <c r="AP546" s="10"/>
      <c r="AQ546" s="10"/>
      <c r="AR546" s="10"/>
      <c r="AS546" s="10"/>
      <c r="AT546" s="10"/>
      <c r="AU546" s="10"/>
      <c r="AV546" s="10"/>
      <c r="AW546" s="10"/>
    </row>
    <row r="547" ht="17.25" customHeight="1">
      <c r="B547" s="632"/>
      <c r="C547" s="632"/>
      <c r="D547" s="632"/>
      <c r="E547" s="632"/>
      <c r="F547" s="632"/>
      <c r="N547" s="831"/>
      <c r="O547" s="832"/>
      <c r="P547" s="831"/>
      <c r="Q547" s="832"/>
      <c r="AD547" s="830"/>
      <c r="AE547" s="830"/>
      <c r="AF547" s="830"/>
      <c r="AL547" s="3"/>
      <c r="AM547" s="3"/>
      <c r="AN547" s="3"/>
      <c r="AO547" s="603"/>
      <c r="AP547" s="10"/>
      <c r="AQ547" s="10"/>
      <c r="AR547" s="10"/>
      <c r="AS547" s="10"/>
      <c r="AT547" s="10"/>
      <c r="AU547" s="10"/>
      <c r="AV547" s="10"/>
      <c r="AW547" s="10"/>
    </row>
    <row r="548" ht="17.25" customHeight="1">
      <c r="B548" s="632"/>
      <c r="C548" s="632"/>
      <c r="D548" s="632"/>
      <c r="E548" s="632"/>
      <c r="F548" s="632"/>
      <c r="N548" s="831"/>
      <c r="O548" s="832"/>
      <c r="P548" s="831"/>
      <c r="Q548" s="832"/>
      <c r="AD548" s="830"/>
      <c r="AE548" s="830"/>
      <c r="AF548" s="830"/>
      <c r="AL548" s="3"/>
      <c r="AM548" s="3"/>
      <c r="AN548" s="3"/>
      <c r="AO548" s="603"/>
      <c r="AP548" s="10"/>
      <c r="AQ548" s="10"/>
      <c r="AR548" s="10"/>
      <c r="AS548" s="10"/>
      <c r="AT548" s="10"/>
      <c r="AU548" s="10"/>
      <c r="AV548" s="10"/>
      <c r="AW548" s="10"/>
    </row>
    <row r="549" ht="17.25" customHeight="1">
      <c r="B549" s="632"/>
      <c r="C549" s="632"/>
      <c r="D549" s="632"/>
      <c r="E549" s="632"/>
      <c r="F549" s="632"/>
      <c r="N549" s="831"/>
      <c r="O549" s="832"/>
      <c r="P549" s="831"/>
      <c r="Q549" s="832"/>
      <c r="AD549" s="830"/>
      <c r="AE549" s="830"/>
      <c r="AF549" s="830"/>
      <c r="AL549" s="3"/>
      <c r="AM549" s="3"/>
      <c r="AN549" s="3"/>
      <c r="AO549" s="603"/>
      <c r="AP549" s="10"/>
      <c r="AQ549" s="10"/>
      <c r="AR549" s="10"/>
      <c r="AS549" s="10"/>
      <c r="AT549" s="10"/>
      <c r="AU549" s="10"/>
      <c r="AV549" s="10"/>
      <c r="AW549" s="10"/>
    </row>
    <row r="550" ht="17.25" customHeight="1">
      <c r="B550" s="632"/>
      <c r="C550" s="632"/>
      <c r="D550" s="632"/>
      <c r="E550" s="632"/>
      <c r="F550" s="632"/>
      <c r="N550" s="831"/>
      <c r="O550" s="832"/>
      <c r="P550" s="831"/>
      <c r="Q550" s="832"/>
      <c r="AD550" s="830"/>
      <c r="AE550" s="830"/>
      <c r="AF550" s="830"/>
      <c r="AL550" s="3"/>
      <c r="AM550" s="3"/>
      <c r="AN550" s="3"/>
      <c r="AO550" s="603"/>
      <c r="AP550" s="10"/>
      <c r="AQ550" s="10"/>
      <c r="AR550" s="10"/>
      <c r="AS550" s="10"/>
      <c r="AT550" s="10"/>
      <c r="AU550" s="10"/>
      <c r="AV550" s="10"/>
      <c r="AW550" s="10"/>
    </row>
    <row r="551" ht="17.25" customHeight="1">
      <c r="B551" s="632"/>
      <c r="C551" s="632"/>
      <c r="D551" s="632"/>
      <c r="E551" s="632"/>
      <c r="F551" s="632"/>
      <c r="N551" s="831"/>
      <c r="O551" s="832"/>
      <c r="P551" s="831"/>
      <c r="Q551" s="832"/>
      <c r="AD551" s="830"/>
      <c r="AE551" s="830"/>
      <c r="AF551" s="830"/>
      <c r="AL551" s="3"/>
      <c r="AM551" s="3"/>
      <c r="AN551" s="3"/>
      <c r="AO551" s="603"/>
      <c r="AP551" s="10"/>
      <c r="AQ551" s="10"/>
      <c r="AR551" s="10"/>
      <c r="AS551" s="10"/>
      <c r="AT551" s="10"/>
      <c r="AU551" s="10"/>
      <c r="AV551" s="10"/>
      <c r="AW551" s="10"/>
    </row>
    <row r="552" ht="17.25" customHeight="1">
      <c r="B552" s="632"/>
      <c r="C552" s="632"/>
      <c r="D552" s="632"/>
      <c r="E552" s="632"/>
      <c r="F552" s="632"/>
      <c r="N552" s="831"/>
      <c r="O552" s="832"/>
      <c r="P552" s="831"/>
      <c r="Q552" s="832"/>
      <c r="AD552" s="830"/>
      <c r="AE552" s="830"/>
      <c r="AF552" s="830"/>
      <c r="AL552" s="3"/>
      <c r="AM552" s="3"/>
      <c r="AN552" s="3"/>
      <c r="AO552" s="603"/>
      <c r="AP552" s="10"/>
      <c r="AQ552" s="10"/>
      <c r="AR552" s="10"/>
      <c r="AS552" s="10"/>
      <c r="AT552" s="10"/>
      <c r="AU552" s="10"/>
      <c r="AV552" s="10"/>
      <c r="AW552" s="10"/>
    </row>
    <row r="553" ht="17.25" customHeight="1">
      <c r="B553" s="632"/>
      <c r="C553" s="632"/>
      <c r="D553" s="632"/>
      <c r="E553" s="632"/>
      <c r="F553" s="632"/>
      <c r="N553" s="831"/>
      <c r="O553" s="832"/>
      <c r="P553" s="831"/>
      <c r="Q553" s="832"/>
      <c r="AD553" s="830"/>
      <c r="AE553" s="830"/>
      <c r="AF553" s="830"/>
      <c r="AL553" s="3"/>
      <c r="AM553" s="3"/>
      <c r="AN553" s="3"/>
      <c r="AO553" s="603"/>
      <c r="AP553" s="10"/>
      <c r="AQ553" s="10"/>
      <c r="AR553" s="10"/>
      <c r="AS553" s="10"/>
      <c r="AT553" s="10"/>
      <c r="AU553" s="10"/>
      <c r="AV553" s="10"/>
      <c r="AW553" s="10"/>
    </row>
    <row r="554" ht="17.25" customHeight="1">
      <c r="B554" s="632"/>
      <c r="C554" s="632"/>
      <c r="D554" s="632"/>
      <c r="E554" s="632"/>
      <c r="F554" s="632"/>
      <c r="N554" s="831"/>
      <c r="O554" s="832"/>
      <c r="P554" s="831"/>
      <c r="Q554" s="832"/>
      <c r="AD554" s="830"/>
      <c r="AE554" s="830"/>
      <c r="AF554" s="830"/>
      <c r="AL554" s="3"/>
      <c r="AM554" s="3"/>
      <c r="AN554" s="3"/>
      <c r="AO554" s="603"/>
      <c r="AP554" s="10"/>
      <c r="AQ554" s="10"/>
      <c r="AR554" s="10"/>
      <c r="AS554" s="10"/>
      <c r="AT554" s="10"/>
      <c r="AU554" s="10"/>
      <c r="AV554" s="10"/>
      <c r="AW554" s="10"/>
    </row>
    <row r="555" ht="17.25" customHeight="1">
      <c r="B555" s="632"/>
      <c r="C555" s="632"/>
      <c r="D555" s="632"/>
      <c r="E555" s="632"/>
      <c r="F555" s="632"/>
      <c r="N555" s="831"/>
      <c r="O555" s="832"/>
      <c r="P555" s="831"/>
      <c r="Q555" s="832"/>
      <c r="AD555" s="830"/>
      <c r="AE555" s="830"/>
      <c r="AF555" s="830"/>
      <c r="AL555" s="3"/>
      <c r="AM555" s="3"/>
      <c r="AN555" s="3"/>
      <c r="AO555" s="603"/>
      <c r="AP555" s="10"/>
      <c r="AQ555" s="10"/>
      <c r="AR555" s="10"/>
      <c r="AS555" s="10"/>
      <c r="AT555" s="10"/>
      <c r="AU555" s="10"/>
      <c r="AV555" s="10"/>
      <c r="AW555" s="10"/>
    </row>
    <row r="556" ht="17.25" customHeight="1">
      <c r="B556" s="632"/>
      <c r="C556" s="632"/>
      <c r="D556" s="632"/>
      <c r="E556" s="632"/>
      <c r="F556" s="632"/>
      <c r="N556" s="831"/>
      <c r="O556" s="832"/>
      <c r="P556" s="831"/>
      <c r="Q556" s="832"/>
      <c r="AD556" s="830"/>
      <c r="AE556" s="830"/>
      <c r="AF556" s="830"/>
      <c r="AL556" s="3"/>
      <c r="AM556" s="3"/>
      <c r="AN556" s="3"/>
      <c r="AO556" s="603"/>
      <c r="AP556" s="10"/>
      <c r="AQ556" s="10"/>
      <c r="AR556" s="10"/>
      <c r="AS556" s="10"/>
      <c r="AT556" s="10"/>
      <c r="AU556" s="10"/>
      <c r="AV556" s="10"/>
      <c r="AW556" s="10"/>
    </row>
    <row r="557" ht="17.25" customHeight="1">
      <c r="B557" s="632"/>
      <c r="C557" s="632"/>
      <c r="D557" s="632"/>
      <c r="E557" s="632"/>
      <c r="F557" s="632"/>
      <c r="N557" s="831"/>
      <c r="O557" s="832"/>
      <c r="P557" s="831"/>
      <c r="Q557" s="832"/>
      <c r="AD557" s="830"/>
      <c r="AE557" s="830"/>
      <c r="AF557" s="830"/>
      <c r="AL557" s="3"/>
      <c r="AM557" s="3"/>
      <c r="AN557" s="3"/>
      <c r="AO557" s="603"/>
      <c r="AP557" s="10"/>
      <c r="AQ557" s="10"/>
      <c r="AR557" s="10"/>
      <c r="AS557" s="10"/>
      <c r="AT557" s="10"/>
      <c r="AU557" s="10"/>
      <c r="AV557" s="10"/>
      <c r="AW557" s="10"/>
    </row>
    <row r="558" ht="17.25" customHeight="1">
      <c r="B558" s="632"/>
      <c r="C558" s="632"/>
      <c r="D558" s="632"/>
      <c r="E558" s="632"/>
      <c r="F558" s="632"/>
      <c r="N558" s="831"/>
      <c r="O558" s="832"/>
      <c r="P558" s="831"/>
      <c r="Q558" s="832"/>
      <c r="AD558" s="830"/>
      <c r="AE558" s="830"/>
      <c r="AF558" s="830"/>
      <c r="AL558" s="3"/>
      <c r="AM558" s="3"/>
      <c r="AN558" s="3"/>
      <c r="AO558" s="603"/>
      <c r="AP558" s="10"/>
      <c r="AQ558" s="10"/>
      <c r="AR558" s="10"/>
      <c r="AS558" s="10"/>
      <c r="AT558" s="10"/>
      <c r="AU558" s="10"/>
      <c r="AV558" s="10"/>
      <c r="AW558" s="10"/>
    </row>
    <row r="559" ht="17.25" customHeight="1">
      <c r="B559" s="632"/>
      <c r="C559" s="632"/>
      <c r="D559" s="632"/>
      <c r="E559" s="632"/>
      <c r="F559" s="632"/>
      <c r="N559" s="831"/>
      <c r="O559" s="832"/>
      <c r="P559" s="831"/>
      <c r="Q559" s="832"/>
      <c r="AD559" s="830"/>
      <c r="AE559" s="830"/>
      <c r="AF559" s="830"/>
      <c r="AL559" s="3"/>
      <c r="AM559" s="3"/>
      <c r="AN559" s="3"/>
      <c r="AO559" s="603"/>
      <c r="AP559" s="10"/>
      <c r="AQ559" s="10"/>
      <c r="AR559" s="10"/>
      <c r="AS559" s="10"/>
      <c r="AT559" s="10"/>
      <c r="AU559" s="10"/>
      <c r="AV559" s="10"/>
      <c r="AW559" s="10"/>
    </row>
    <row r="560" ht="17.25" customHeight="1">
      <c r="B560" s="632"/>
      <c r="C560" s="632"/>
      <c r="D560" s="632"/>
      <c r="E560" s="632"/>
      <c r="F560" s="632"/>
      <c r="N560" s="831"/>
      <c r="O560" s="832"/>
      <c r="P560" s="831"/>
      <c r="Q560" s="832"/>
      <c r="AD560" s="830"/>
      <c r="AE560" s="830"/>
      <c r="AF560" s="830"/>
      <c r="AL560" s="3"/>
      <c r="AM560" s="3"/>
      <c r="AN560" s="3"/>
      <c r="AO560" s="603"/>
      <c r="AP560" s="10"/>
      <c r="AQ560" s="10"/>
      <c r="AR560" s="10"/>
      <c r="AS560" s="10"/>
      <c r="AT560" s="10"/>
      <c r="AU560" s="10"/>
      <c r="AV560" s="10"/>
      <c r="AW560" s="10"/>
    </row>
    <row r="561" ht="17.25" customHeight="1">
      <c r="B561" s="632"/>
      <c r="C561" s="632"/>
      <c r="D561" s="632"/>
      <c r="E561" s="632"/>
      <c r="F561" s="632"/>
      <c r="N561" s="831"/>
      <c r="O561" s="832"/>
      <c r="P561" s="831"/>
      <c r="Q561" s="832"/>
      <c r="AD561" s="830"/>
      <c r="AE561" s="830"/>
      <c r="AF561" s="830"/>
      <c r="AL561" s="3"/>
      <c r="AM561" s="3"/>
      <c r="AN561" s="3"/>
      <c r="AO561" s="603"/>
      <c r="AP561" s="10"/>
      <c r="AQ561" s="10"/>
      <c r="AR561" s="10"/>
      <c r="AS561" s="10"/>
      <c r="AT561" s="10"/>
      <c r="AU561" s="10"/>
      <c r="AV561" s="10"/>
      <c r="AW561" s="10"/>
    </row>
    <row r="562" ht="17.25" customHeight="1">
      <c r="B562" s="632"/>
      <c r="C562" s="632"/>
      <c r="D562" s="632"/>
      <c r="E562" s="632"/>
      <c r="F562" s="632"/>
      <c r="N562" s="831"/>
      <c r="O562" s="832"/>
      <c r="P562" s="831"/>
      <c r="Q562" s="832"/>
      <c r="AD562" s="830"/>
      <c r="AE562" s="830"/>
      <c r="AF562" s="830"/>
      <c r="AL562" s="3"/>
      <c r="AM562" s="3"/>
      <c r="AN562" s="3"/>
      <c r="AO562" s="603"/>
      <c r="AP562" s="10"/>
      <c r="AQ562" s="10"/>
      <c r="AR562" s="10"/>
      <c r="AS562" s="10"/>
      <c r="AT562" s="10"/>
      <c r="AU562" s="10"/>
      <c r="AV562" s="10"/>
      <c r="AW562" s="10"/>
    </row>
    <row r="563" ht="17.25" customHeight="1">
      <c r="B563" s="632"/>
      <c r="C563" s="632"/>
      <c r="D563" s="632"/>
      <c r="E563" s="632"/>
      <c r="F563" s="632"/>
      <c r="N563" s="831"/>
      <c r="O563" s="832"/>
      <c r="P563" s="831"/>
      <c r="Q563" s="832"/>
      <c r="AD563" s="830"/>
      <c r="AE563" s="830"/>
      <c r="AF563" s="830"/>
      <c r="AL563" s="3"/>
      <c r="AM563" s="3"/>
      <c r="AN563" s="3"/>
      <c r="AO563" s="603"/>
      <c r="AP563" s="10"/>
      <c r="AQ563" s="10"/>
      <c r="AR563" s="10"/>
      <c r="AS563" s="10"/>
      <c r="AT563" s="10"/>
      <c r="AU563" s="10"/>
      <c r="AV563" s="10"/>
      <c r="AW563" s="10"/>
    </row>
    <row r="564" ht="17.25" customHeight="1">
      <c r="B564" s="632"/>
      <c r="C564" s="632"/>
      <c r="D564" s="632"/>
      <c r="E564" s="632"/>
      <c r="F564" s="632"/>
      <c r="N564" s="831"/>
      <c r="O564" s="832"/>
      <c r="P564" s="831"/>
      <c r="Q564" s="832"/>
      <c r="AD564" s="830"/>
      <c r="AE564" s="830"/>
      <c r="AF564" s="830"/>
      <c r="AL564" s="3"/>
      <c r="AM564" s="3"/>
      <c r="AN564" s="3"/>
      <c r="AO564" s="603"/>
      <c r="AP564" s="10"/>
      <c r="AQ564" s="10"/>
      <c r="AR564" s="10"/>
      <c r="AS564" s="10"/>
      <c r="AT564" s="10"/>
      <c r="AU564" s="10"/>
      <c r="AV564" s="10"/>
      <c r="AW564" s="10"/>
    </row>
    <row r="565" ht="17.25" customHeight="1">
      <c r="B565" s="632"/>
      <c r="C565" s="632"/>
      <c r="D565" s="632"/>
      <c r="E565" s="632"/>
      <c r="F565" s="632"/>
      <c r="N565" s="831"/>
      <c r="O565" s="832"/>
      <c r="P565" s="831"/>
      <c r="Q565" s="832"/>
      <c r="AD565" s="830"/>
      <c r="AE565" s="830"/>
      <c r="AF565" s="830"/>
      <c r="AL565" s="3"/>
      <c r="AM565" s="3"/>
      <c r="AN565" s="3"/>
      <c r="AO565" s="603"/>
      <c r="AP565" s="10"/>
      <c r="AQ565" s="10"/>
      <c r="AR565" s="10"/>
      <c r="AS565" s="10"/>
      <c r="AT565" s="10"/>
      <c r="AU565" s="10"/>
      <c r="AV565" s="10"/>
      <c r="AW565" s="10"/>
    </row>
    <row r="566" ht="17.25" customHeight="1">
      <c r="B566" s="632"/>
      <c r="C566" s="632"/>
      <c r="D566" s="632"/>
      <c r="E566" s="632"/>
      <c r="F566" s="632"/>
      <c r="N566" s="831"/>
      <c r="O566" s="832"/>
      <c r="P566" s="831"/>
      <c r="Q566" s="832"/>
      <c r="AD566" s="830"/>
      <c r="AE566" s="830"/>
      <c r="AF566" s="830"/>
      <c r="AL566" s="3"/>
      <c r="AM566" s="3"/>
      <c r="AN566" s="3"/>
      <c r="AO566" s="603"/>
      <c r="AP566" s="10"/>
      <c r="AQ566" s="10"/>
      <c r="AR566" s="10"/>
      <c r="AS566" s="10"/>
      <c r="AT566" s="10"/>
      <c r="AU566" s="10"/>
      <c r="AV566" s="10"/>
      <c r="AW566" s="10"/>
    </row>
    <row r="567" ht="17.25" customHeight="1">
      <c r="B567" s="632"/>
      <c r="C567" s="632"/>
      <c r="D567" s="632"/>
      <c r="E567" s="632"/>
      <c r="F567" s="632"/>
      <c r="N567" s="831"/>
      <c r="O567" s="832"/>
      <c r="P567" s="831"/>
      <c r="Q567" s="832"/>
      <c r="AD567" s="830"/>
      <c r="AE567" s="830"/>
      <c r="AF567" s="830"/>
      <c r="AL567" s="3"/>
      <c r="AM567" s="3"/>
      <c r="AN567" s="3"/>
      <c r="AO567" s="603"/>
      <c r="AP567" s="10"/>
      <c r="AQ567" s="10"/>
      <c r="AR567" s="10"/>
      <c r="AS567" s="10"/>
      <c r="AT567" s="10"/>
      <c r="AU567" s="10"/>
      <c r="AV567" s="10"/>
      <c r="AW567" s="10"/>
    </row>
    <row r="568" ht="17.25" customHeight="1">
      <c r="B568" s="632"/>
      <c r="C568" s="632"/>
      <c r="D568" s="632"/>
      <c r="E568" s="632"/>
      <c r="F568" s="632"/>
      <c r="N568" s="831"/>
      <c r="O568" s="832"/>
      <c r="P568" s="831"/>
      <c r="Q568" s="832"/>
      <c r="AD568" s="830"/>
      <c r="AE568" s="830"/>
      <c r="AF568" s="830"/>
      <c r="AL568" s="3"/>
      <c r="AM568" s="3"/>
      <c r="AN568" s="3"/>
      <c r="AO568" s="603"/>
      <c r="AP568" s="10"/>
      <c r="AQ568" s="10"/>
      <c r="AR568" s="10"/>
      <c r="AS568" s="10"/>
      <c r="AT568" s="10"/>
      <c r="AU568" s="10"/>
      <c r="AV568" s="10"/>
      <c r="AW568" s="10"/>
    </row>
    <row r="569" ht="17.25" customHeight="1">
      <c r="B569" s="632"/>
      <c r="C569" s="632"/>
      <c r="D569" s="632"/>
      <c r="E569" s="632"/>
      <c r="F569" s="632"/>
      <c r="N569" s="831"/>
      <c r="O569" s="832"/>
      <c r="P569" s="831"/>
      <c r="Q569" s="832"/>
      <c r="AD569" s="830"/>
      <c r="AE569" s="830"/>
      <c r="AF569" s="830"/>
      <c r="AL569" s="3"/>
      <c r="AM569" s="3"/>
      <c r="AN569" s="3"/>
      <c r="AO569" s="603"/>
      <c r="AP569" s="10"/>
      <c r="AQ569" s="10"/>
      <c r="AR569" s="10"/>
      <c r="AS569" s="10"/>
      <c r="AT569" s="10"/>
      <c r="AU569" s="10"/>
      <c r="AV569" s="10"/>
      <c r="AW569" s="10"/>
    </row>
    <row r="570" ht="17.25" customHeight="1">
      <c r="B570" s="632"/>
      <c r="C570" s="632"/>
      <c r="D570" s="632"/>
      <c r="E570" s="632"/>
      <c r="F570" s="632"/>
      <c r="N570" s="831"/>
      <c r="O570" s="832"/>
      <c r="P570" s="831"/>
      <c r="Q570" s="832"/>
      <c r="AD570" s="830"/>
      <c r="AE570" s="830"/>
      <c r="AF570" s="830"/>
      <c r="AL570" s="3"/>
      <c r="AM570" s="3"/>
      <c r="AN570" s="3"/>
      <c r="AO570" s="603"/>
      <c r="AP570" s="10"/>
      <c r="AQ570" s="10"/>
      <c r="AR570" s="10"/>
      <c r="AS570" s="10"/>
      <c r="AT570" s="10"/>
      <c r="AU570" s="10"/>
      <c r="AV570" s="10"/>
      <c r="AW570" s="10"/>
    </row>
    <row r="571" ht="17.25" customHeight="1">
      <c r="B571" s="632"/>
      <c r="C571" s="632"/>
      <c r="D571" s="632"/>
      <c r="E571" s="632"/>
      <c r="F571" s="632"/>
      <c r="N571" s="831"/>
      <c r="O571" s="832"/>
      <c r="P571" s="831"/>
      <c r="Q571" s="832"/>
      <c r="AD571" s="830"/>
      <c r="AE571" s="830"/>
      <c r="AF571" s="830"/>
      <c r="AL571" s="3"/>
      <c r="AM571" s="3"/>
      <c r="AN571" s="3"/>
      <c r="AO571" s="603"/>
      <c r="AP571" s="10"/>
      <c r="AQ571" s="10"/>
      <c r="AR571" s="10"/>
      <c r="AS571" s="10"/>
      <c r="AT571" s="10"/>
      <c r="AU571" s="10"/>
      <c r="AV571" s="10"/>
      <c r="AW571" s="10"/>
    </row>
    <row r="572" ht="17.25" customHeight="1">
      <c r="B572" s="632"/>
      <c r="C572" s="632"/>
      <c r="D572" s="632"/>
      <c r="E572" s="632"/>
      <c r="F572" s="632"/>
      <c r="N572" s="831"/>
      <c r="O572" s="832"/>
      <c r="P572" s="831"/>
      <c r="Q572" s="832"/>
      <c r="AD572" s="830"/>
      <c r="AE572" s="830"/>
      <c r="AF572" s="830"/>
      <c r="AL572" s="3"/>
      <c r="AM572" s="3"/>
      <c r="AN572" s="3"/>
      <c r="AO572" s="603"/>
      <c r="AP572" s="10"/>
      <c r="AQ572" s="10"/>
      <c r="AR572" s="10"/>
      <c r="AS572" s="10"/>
      <c r="AT572" s="10"/>
      <c r="AU572" s="10"/>
      <c r="AV572" s="10"/>
      <c r="AW572" s="10"/>
    </row>
    <row r="573" ht="17.25" customHeight="1">
      <c r="B573" s="632"/>
      <c r="C573" s="632"/>
      <c r="D573" s="632"/>
      <c r="E573" s="632"/>
      <c r="F573" s="632"/>
      <c r="N573" s="831"/>
      <c r="O573" s="832"/>
      <c r="P573" s="831"/>
      <c r="Q573" s="832"/>
      <c r="AD573" s="830"/>
      <c r="AE573" s="830"/>
      <c r="AF573" s="830"/>
      <c r="AL573" s="3"/>
      <c r="AM573" s="3"/>
      <c r="AN573" s="3"/>
      <c r="AO573" s="603"/>
      <c r="AP573" s="10"/>
      <c r="AQ573" s="10"/>
      <c r="AR573" s="10"/>
      <c r="AS573" s="10"/>
      <c r="AT573" s="10"/>
      <c r="AU573" s="10"/>
      <c r="AV573" s="10"/>
      <c r="AW573" s="10"/>
    </row>
    <row r="574" ht="17.25" customHeight="1">
      <c r="B574" s="632"/>
      <c r="C574" s="632"/>
      <c r="D574" s="632"/>
      <c r="E574" s="632"/>
      <c r="F574" s="632"/>
      <c r="N574" s="831"/>
      <c r="O574" s="832"/>
      <c r="P574" s="831"/>
      <c r="Q574" s="832"/>
      <c r="AD574" s="830"/>
      <c r="AE574" s="830"/>
      <c r="AF574" s="830"/>
      <c r="AL574" s="3"/>
      <c r="AM574" s="3"/>
      <c r="AN574" s="3"/>
      <c r="AO574" s="603"/>
      <c r="AP574" s="10"/>
      <c r="AQ574" s="10"/>
      <c r="AR574" s="10"/>
      <c r="AS574" s="10"/>
      <c r="AT574" s="10"/>
      <c r="AU574" s="10"/>
      <c r="AV574" s="10"/>
      <c r="AW574" s="10"/>
    </row>
    <row r="575" ht="17.25" customHeight="1">
      <c r="B575" s="632"/>
      <c r="C575" s="632"/>
      <c r="D575" s="632"/>
      <c r="E575" s="632"/>
      <c r="F575" s="632"/>
      <c r="N575" s="831"/>
      <c r="O575" s="832"/>
      <c r="P575" s="831"/>
      <c r="Q575" s="832"/>
      <c r="AD575" s="830"/>
      <c r="AE575" s="830"/>
      <c r="AF575" s="830"/>
      <c r="AL575" s="3"/>
      <c r="AM575" s="3"/>
      <c r="AN575" s="3"/>
      <c r="AO575" s="603"/>
      <c r="AP575" s="10"/>
      <c r="AQ575" s="10"/>
      <c r="AR575" s="10"/>
      <c r="AS575" s="10"/>
      <c r="AT575" s="10"/>
      <c r="AU575" s="10"/>
      <c r="AV575" s="10"/>
      <c r="AW575" s="10"/>
    </row>
    <row r="576" ht="17.25" customHeight="1">
      <c r="B576" s="632"/>
      <c r="C576" s="632"/>
      <c r="D576" s="632"/>
      <c r="E576" s="632"/>
      <c r="F576" s="632"/>
      <c r="N576" s="831"/>
      <c r="O576" s="832"/>
      <c r="P576" s="831"/>
      <c r="Q576" s="832"/>
      <c r="AD576" s="830"/>
      <c r="AE576" s="830"/>
      <c r="AF576" s="830"/>
      <c r="AL576" s="3"/>
      <c r="AM576" s="3"/>
      <c r="AN576" s="3"/>
      <c r="AO576" s="603"/>
      <c r="AP576" s="10"/>
      <c r="AQ576" s="10"/>
      <c r="AR576" s="10"/>
      <c r="AS576" s="10"/>
      <c r="AT576" s="10"/>
      <c r="AU576" s="10"/>
      <c r="AV576" s="10"/>
      <c r="AW576" s="10"/>
    </row>
    <row r="577" ht="17.25" customHeight="1">
      <c r="B577" s="632"/>
      <c r="C577" s="632"/>
      <c r="D577" s="632"/>
      <c r="E577" s="632"/>
      <c r="F577" s="632"/>
      <c r="N577" s="831"/>
      <c r="O577" s="832"/>
      <c r="P577" s="831"/>
      <c r="Q577" s="832"/>
      <c r="AD577" s="830"/>
      <c r="AE577" s="830"/>
      <c r="AF577" s="830"/>
      <c r="AL577" s="3"/>
      <c r="AM577" s="3"/>
      <c r="AN577" s="3"/>
      <c r="AO577" s="603"/>
      <c r="AP577" s="10"/>
      <c r="AQ577" s="10"/>
      <c r="AR577" s="10"/>
      <c r="AS577" s="10"/>
      <c r="AT577" s="10"/>
      <c r="AU577" s="10"/>
      <c r="AV577" s="10"/>
      <c r="AW577" s="10"/>
    </row>
    <row r="578" ht="17.25" customHeight="1">
      <c r="B578" s="632"/>
      <c r="C578" s="632"/>
      <c r="D578" s="632"/>
      <c r="E578" s="632"/>
      <c r="F578" s="632"/>
      <c r="N578" s="831"/>
      <c r="O578" s="832"/>
      <c r="P578" s="831"/>
      <c r="Q578" s="832"/>
      <c r="AD578" s="830"/>
      <c r="AE578" s="830"/>
      <c r="AF578" s="830"/>
      <c r="AL578" s="3"/>
      <c r="AM578" s="3"/>
      <c r="AN578" s="3"/>
      <c r="AO578" s="603"/>
      <c r="AP578" s="10"/>
      <c r="AQ578" s="10"/>
      <c r="AR578" s="10"/>
      <c r="AS578" s="10"/>
      <c r="AT578" s="10"/>
      <c r="AU578" s="10"/>
      <c r="AV578" s="10"/>
      <c r="AW578" s="10"/>
    </row>
    <row r="579" ht="17.25" customHeight="1">
      <c r="B579" s="632"/>
      <c r="C579" s="632"/>
      <c r="D579" s="632"/>
      <c r="E579" s="632"/>
      <c r="F579" s="632"/>
      <c r="N579" s="831"/>
      <c r="O579" s="832"/>
      <c r="P579" s="831"/>
      <c r="Q579" s="832"/>
      <c r="AD579" s="830"/>
      <c r="AE579" s="830"/>
      <c r="AF579" s="830"/>
      <c r="AL579" s="3"/>
      <c r="AM579" s="3"/>
      <c r="AN579" s="3"/>
      <c r="AO579" s="603"/>
      <c r="AP579" s="10"/>
      <c r="AQ579" s="10"/>
      <c r="AR579" s="10"/>
      <c r="AS579" s="10"/>
      <c r="AT579" s="10"/>
      <c r="AU579" s="10"/>
      <c r="AV579" s="10"/>
      <c r="AW579" s="10"/>
    </row>
    <row r="580" ht="17.25" customHeight="1">
      <c r="B580" s="632"/>
      <c r="C580" s="632"/>
      <c r="D580" s="632"/>
      <c r="E580" s="632"/>
      <c r="F580" s="632"/>
      <c r="N580" s="831"/>
      <c r="O580" s="832"/>
      <c r="P580" s="831"/>
      <c r="Q580" s="832"/>
      <c r="AD580" s="830"/>
      <c r="AE580" s="830"/>
      <c r="AF580" s="830"/>
      <c r="AL580" s="3"/>
      <c r="AM580" s="3"/>
      <c r="AN580" s="3"/>
      <c r="AO580" s="603"/>
      <c r="AP580" s="10"/>
      <c r="AQ580" s="10"/>
      <c r="AR580" s="10"/>
      <c r="AS580" s="10"/>
      <c r="AT580" s="10"/>
      <c r="AU580" s="10"/>
      <c r="AV580" s="10"/>
      <c r="AW580" s="10"/>
    </row>
    <row r="581" ht="17.25" customHeight="1">
      <c r="B581" s="632"/>
      <c r="C581" s="632"/>
      <c r="D581" s="632"/>
      <c r="E581" s="632"/>
      <c r="F581" s="632"/>
      <c r="N581" s="831"/>
      <c r="O581" s="832"/>
      <c r="P581" s="831"/>
      <c r="Q581" s="832"/>
      <c r="AD581" s="830"/>
      <c r="AE581" s="830"/>
      <c r="AF581" s="830"/>
      <c r="AL581" s="3"/>
      <c r="AM581" s="3"/>
      <c r="AN581" s="3"/>
      <c r="AO581" s="603"/>
      <c r="AP581" s="10"/>
      <c r="AQ581" s="10"/>
      <c r="AR581" s="10"/>
      <c r="AS581" s="10"/>
      <c r="AT581" s="10"/>
      <c r="AU581" s="10"/>
      <c r="AV581" s="10"/>
      <c r="AW581" s="10"/>
    </row>
    <row r="582" ht="17.25" customHeight="1">
      <c r="B582" s="632"/>
      <c r="C582" s="632"/>
      <c r="D582" s="632"/>
      <c r="E582" s="632"/>
      <c r="F582" s="632"/>
      <c r="N582" s="831"/>
      <c r="O582" s="832"/>
      <c r="P582" s="831"/>
      <c r="Q582" s="832"/>
      <c r="AD582" s="830"/>
      <c r="AE582" s="830"/>
      <c r="AF582" s="830"/>
      <c r="AL582" s="3"/>
      <c r="AM582" s="3"/>
      <c r="AN582" s="3"/>
      <c r="AO582" s="603"/>
      <c r="AP582" s="10"/>
      <c r="AQ582" s="10"/>
      <c r="AR582" s="10"/>
      <c r="AS582" s="10"/>
      <c r="AT582" s="10"/>
      <c r="AU582" s="10"/>
      <c r="AV582" s="10"/>
      <c r="AW582" s="10"/>
    </row>
    <row r="583" ht="17.25" customHeight="1">
      <c r="B583" s="632"/>
      <c r="C583" s="632"/>
      <c r="D583" s="632"/>
      <c r="E583" s="632"/>
      <c r="F583" s="632"/>
      <c r="N583" s="831"/>
      <c r="O583" s="832"/>
      <c r="P583" s="831"/>
      <c r="Q583" s="832"/>
      <c r="AD583" s="830"/>
      <c r="AE583" s="830"/>
      <c r="AF583" s="830"/>
      <c r="AL583" s="3"/>
      <c r="AM583" s="3"/>
      <c r="AN583" s="3"/>
      <c r="AO583" s="603"/>
      <c r="AP583" s="10"/>
      <c r="AQ583" s="10"/>
      <c r="AR583" s="10"/>
      <c r="AS583" s="10"/>
      <c r="AT583" s="10"/>
      <c r="AU583" s="10"/>
      <c r="AV583" s="10"/>
      <c r="AW583" s="10"/>
    </row>
    <row r="584" ht="17.25" customHeight="1">
      <c r="B584" s="632"/>
      <c r="C584" s="632"/>
      <c r="D584" s="632"/>
      <c r="E584" s="632"/>
      <c r="F584" s="632"/>
      <c r="N584" s="831"/>
      <c r="O584" s="832"/>
      <c r="P584" s="831"/>
      <c r="Q584" s="832"/>
      <c r="AD584" s="830"/>
      <c r="AE584" s="830"/>
      <c r="AF584" s="830"/>
      <c r="AL584" s="3"/>
      <c r="AM584" s="3"/>
      <c r="AN584" s="3"/>
      <c r="AO584" s="603"/>
      <c r="AP584" s="10"/>
      <c r="AQ584" s="10"/>
      <c r="AR584" s="10"/>
      <c r="AS584" s="10"/>
      <c r="AT584" s="10"/>
      <c r="AU584" s="10"/>
      <c r="AV584" s="10"/>
      <c r="AW584" s="10"/>
    </row>
    <row r="585" ht="17.25" customHeight="1">
      <c r="B585" s="632"/>
      <c r="C585" s="632"/>
      <c r="D585" s="632"/>
      <c r="E585" s="632"/>
      <c r="F585" s="632"/>
      <c r="N585" s="831"/>
      <c r="O585" s="832"/>
      <c r="P585" s="831"/>
      <c r="Q585" s="832"/>
      <c r="AD585" s="830"/>
      <c r="AE585" s="830"/>
      <c r="AF585" s="830"/>
      <c r="AL585" s="3"/>
      <c r="AM585" s="3"/>
      <c r="AN585" s="3"/>
      <c r="AO585" s="603"/>
      <c r="AP585" s="10"/>
      <c r="AQ585" s="10"/>
      <c r="AR585" s="10"/>
      <c r="AS585" s="10"/>
      <c r="AT585" s="10"/>
      <c r="AU585" s="10"/>
      <c r="AV585" s="10"/>
      <c r="AW585" s="10"/>
    </row>
    <row r="586" ht="17.25" customHeight="1">
      <c r="B586" s="632"/>
      <c r="C586" s="632"/>
      <c r="D586" s="632"/>
      <c r="E586" s="632"/>
      <c r="F586" s="632"/>
      <c r="N586" s="831"/>
      <c r="O586" s="832"/>
      <c r="P586" s="831"/>
      <c r="Q586" s="832"/>
      <c r="AD586" s="830"/>
      <c r="AE586" s="830"/>
      <c r="AF586" s="830"/>
      <c r="AL586" s="3"/>
      <c r="AM586" s="3"/>
      <c r="AN586" s="3"/>
      <c r="AO586" s="603"/>
      <c r="AP586" s="10"/>
      <c r="AQ586" s="10"/>
      <c r="AR586" s="10"/>
      <c r="AS586" s="10"/>
      <c r="AT586" s="10"/>
      <c r="AU586" s="10"/>
      <c r="AV586" s="10"/>
      <c r="AW586" s="10"/>
    </row>
    <row r="587" ht="17.25" customHeight="1">
      <c r="B587" s="632"/>
      <c r="C587" s="632"/>
      <c r="D587" s="632"/>
      <c r="E587" s="632"/>
      <c r="F587" s="632"/>
      <c r="N587" s="831"/>
      <c r="O587" s="832"/>
      <c r="P587" s="831"/>
      <c r="Q587" s="832"/>
      <c r="AD587" s="830"/>
      <c r="AE587" s="830"/>
      <c r="AF587" s="830"/>
      <c r="AL587" s="3"/>
      <c r="AM587" s="3"/>
      <c r="AN587" s="3"/>
      <c r="AO587" s="603"/>
      <c r="AP587" s="10"/>
      <c r="AQ587" s="10"/>
      <c r="AR587" s="10"/>
      <c r="AS587" s="10"/>
      <c r="AT587" s="10"/>
      <c r="AU587" s="10"/>
      <c r="AV587" s="10"/>
      <c r="AW587" s="10"/>
    </row>
    <row r="588" ht="17.25" customHeight="1">
      <c r="B588" s="632"/>
      <c r="C588" s="632"/>
      <c r="D588" s="632"/>
      <c r="E588" s="632"/>
      <c r="F588" s="632"/>
      <c r="N588" s="831"/>
      <c r="O588" s="832"/>
      <c r="P588" s="831"/>
      <c r="Q588" s="832"/>
      <c r="AD588" s="830"/>
      <c r="AE588" s="830"/>
      <c r="AF588" s="830"/>
      <c r="AL588" s="3"/>
      <c r="AM588" s="3"/>
      <c r="AN588" s="3"/>
      <c r="AO588" s="603"/>
      <c r="AP588" s="10"/>
      <c r="AQ588" s="10"/>
      <c r="AR588" s="10"/>
      <c r="AS588" s="10"/>
      <c r="AT588" s="10"/>
      <c r="AU588" s="10"/>
      <c r="AV588" s="10"/>
      <c r="AW588" s="10"/>
    </row>
    <row r="589" ht="17.25" customHeight="1">
      <c r="B589" s="632"/>
      <c r="C589" s="632"/>
      <c r="D589" s="632"/>
      <c r="E589" s="632"/>
      <c r="F589" s="632"/>
      <c r="N589" s="831"/>
      <c r="O589" s="832"/>
      <c r="P589" s="831"/>
      <c r="Q589" s="832"/>
      <c r="AD589" s="830"/>
      <c r="AE589" s="830"/>
      <c r="AF589" s="830"/>
      <c r="AL589" s="3"/>
      <c r="AM589" s="3"/>
      <c r="AN589" s="3"/>
      <c r="AO589" s="603"/>
      <c r="AP589" s="10"/>
      <c r="AQ589" s="10"/>
      <c r="AR589" s="10"/>
      <c r="AS589" s="10"/>
      <c r="AT589" s="10"/>
      <c r="AU589" s="10"/>
      <c r="AV589" s="10"/>
      <c r="AW589" s="10"/>
    </row>
    <row r="590" ht="17.25" customHeight="1">
      <c r="B590" s="632"/>
      <c r="C590" s="632"/>
      <c r="D590" s="632"/>
      <c r="E590" s="632"/>
      <c r="F590" s="632"/>
      <c r="N590" s="831"/>
      <c r="O590" s="832"/>
      <c r="P590" s="831"/>
      <c r="Q590" s="832"/>
      <c r="AD590" s="830"/>
      <c r="AE590" s="830"/>
      <c r="AF590" s="830"/>
      <c r="AL590" s="3"/>
      <c r="AM590" s="3"/>
      <c r="AN590" s="3"/>
      <c r="AO590" s="603"/>
      <c r="AP590" s="10"/>
      <c r="AQ590" s="10"/>
      <c r="AR590" s="10"/>
      <c r="AS590" s="10"/>
      <c r="AT590" s="10"/>
      <c r="AU590" s="10"/>
      <c r="AV590" s="10"/>
      <c r="AW590" s="10"/>
    </row>
    <row r="591" ht="17.25" customHeight="1">
      <c r="B591" s="632"/>
      <c r="C591" s="632"/>
      <c r="D591" s="632"/>
      <c r="E591" s="632"/>
      <c r="F591" s="632"/>
      <c r="N591" s="831"/>
      <c r="O591" s="832"/>
      <c r="P591" s="831"/>
      <c r="Q591" s="832"/>
      <c r="AD591" s="830"/>
      <c r="AE591" s="830"/>
      <c r="AF591" s="830"/>
      <c r="AL591" s="3"/>
      <c r="AM591" s="3"/>
      <c r="AN591" s="3"/>
      <c r="AO591" s="603"/>
      <c r="AP591" s="10"/>
      <c r="AQ591" s="10"/>
      <c r="AR591" s="10"/>
      <c r="AS591" s="10"/>
      <c r="AT591" s="10"/>
      <c r="AU591" s="10"/>
      <c r="AV591" s="10"/>
      <c r="AW591" s="10"/>
    </row>
    <row r="592" ht="17.25" customHeight="1">
      <c r="B592" s="632"/>
      <c r="C592" s="632"/>
      <c r="D592" s="632"/>
      <c r="E592" s="632"/>
      <c r="F592" s="632"/>
      <c r="N592" s="831"/>
      <c r="O592" s="832"/>
      <c r="P592" s="831"/>
      <c r="Q592" s="832"/>
      <c r="AD592" s="830"/>
      <c r="AE592" s="830"/>
      <c r="AF592" s="830"/>
      <c r="AL592" s="3"/>
      <c r="AM592" s="3"/>
      <c r="AN592" s="3"/>
      <c r="AO592" s="603"/>
      <c r="AP592" s="10"/>
      <c r="AQ592" s="10"/>
      <c r="AR592" s="10"/>
      <c r="AS592" s="10"/>
      <c r="AT592" s="10"/>
      <c r="AU592" s="10"/>
      <c r="AV592" s="10"/>
      <c r="AW592" s="10"/>
    </row>
    <row r="593" ht="17.25" customHeight="1">
      <c r="B593" s="632"/>
      <c r="C593" s="632"/>
      <c r="D593" s="632"/>
      <c r="E593" s="632"/>
      <c r="F593" s="632"/>
      <c r="N593" s="831"/>
      <c r="O593" s="832"/>
      <c r="P593" s="831"/>
      <c r="Q593" s="832"/>
      <c r="AD593" s="830"/>
      <c r="AE593" s="830"/>
      <c r="AF593" s="830"/>
      <c r="AL593" s="3"/>
      <c r="AM593" s="3"/>
      <c r="AN593" s="3"/>
      <c r="AO593" s="603"/>
      <c r="AP593" s="10"/>
      <c r="AQ593" s="10"/>
      <c r="AR593" s="10"/>
      <c r="AS593" s="10"/>
      <c r="AT593" s="10"/>
      <c r="AU593" s="10"/>
      <c r="AV593" s="10"/>
      <c r="AW593" s="10"/>
    </row>
    <row r="594" ht="17.25" customHeight="1">
      <c r="B594" s="632"/>
      <c r="C594" s="632"/>
      <c r="D594" s="632"/>
      <c r="E594" s="632"/>
      <c r="F594" s="632"/>
      <c r="N594" s="831"/>
      <c r="O594" s="832"/>
      <c r="P594" s="831"/>
      <c r="Q594" s="832"/>
      <c r="AD594" s="830"/>
      <c r="AE594" s="830"/>
      <c r="AF594" s="830"/>
      <c r="AL594" s="3"/>
      <c r="AM594" s="3"/>
      <c r="AN594" s="3"/>
      <c r="AO594" s="603"/>
      <c r="AP594" s="10"/>
      <c r="AQ594" s="10"/>
      <c r="AR594" s="10"/>
      <c r="AS594" s="10"/>
      <c r="AT594" s="10"/>
      <c r="AU594" s="10"/>
      <c r="AV594" s="10"/>
      <c r="AW594" s="10"/>
    </row>
    <row r="595" ht="17.25" customHeight="1">
      <c r="B595" s="632"/>
      <c r="C595" s="632"/>
      <c r="D595" s="632"/>
      <c r="E595" s="632"/>
      <c r="F595" s="632"/>
      <c r="N595" s="831"/>
      <c r="O595" s="832"/>
      <c r="P595" s="831"/>
      <c r="Q595" s="832"/>
      <c r="AD595" s="830"/>
      <c r="AE595" s="830"/>
      <c r="AF595" s="830"/>
      <c r="AL595" s="3"/>
      <c r="AM595" s="3"/>
      <c r="AN595" s="3"/>
      <c r="AO595" s="603"/>
      <c r="AP595" s="10"/>
      <c r="AQ595" s="10"/>
      <c r="AR595" s="10"/>
      <c r="AS595" s="10"/>
      <c r="AT595" s="10"/>
      <c r="AU595" s="10"/>
      <c r="AV595" s="10"/>
      <c r="AW595" s="10"/>
    </row>
    <row r="596" ht="17.25" customHeight="1">
      <c r="B596" s="632"/>
      <c r="C596" s="632"/>
      <c r="D596" s="632"/>
      <c r="E596" s="632"/>
      <c r="F596" s="632"/>
      <c r="N596" s="831"/>
      <c r="O596" s="832"/>
      <c r="P596" s="831"/>
      <c r="Q596" s="832"/>
      <c r="AD596" s="830"/>
      <c r="AE596" s="830"/>
      <c r="AF596" s="830"/>
      <c r="AL596" s="3"/>
      <c r="AM596" s="3"/>
      <c r="AN596" s="3"/>
      <c r="AO596" s="603"/>
      <c r="AP596" s="10"/>
      <c r="AQ596" s="10"/>
      <c r="AR596" s="10"/>
      <c r="AS596" s="10"/>
      <c r="AT596" s="10"/>
      <c r="AU596" s="10"/>
      <c r="AV596" s="10"/>
      <c r="AW596" s="10"/>
    </row>
    <row r="597" ht="17.25" customHeight="1">
      <c r="B597" s="632"/>
      <c r="C597" s="632"/>
      <c r="D597" s="632"/>
      <c r="E597" s="632"/>
      <c r="F597" s="632"/>
      <c r="N597" s="831"/>
      <c r="O597" s="832"/>
      <c r="P597" s="831"/>
      <c r="Q597" s="832"/>
      <c r="AD597" s="830"/>
      <c r="AE597" s="830"/>
      <c r="AF597" s="830"/>
      <c r="AL597" s="3"/>
      <c r="AM597" s="3"/>
      <c r="AN597" s="3"/>
      <c r="AO597" s="603"/>
      <c r="AP597" s="10"/>
      <c r="AQ597" s="10"/>
      <c r="AR597" s="10"/>
      <c r="AS597" s="10"/>
      <c r="AT597" s="10"/>
      <c r="AU597" s="10"/>
      <c r="AV597" s="10"/>
      <c r="AW597" s="10"/>
    </row>
    <row r="598" ht="17.25" customHeight="1">
      <c r="B598" s="632"/>
      <c r="C598" s="632"/>
      <c r="D598" s="632"/>
      <c r="E598" s="632"/>
      <c r="F598" s="632"/>
      <c r="N598" s="831"/>
      <c r="O598" s="832"/>
      <c r="P598" s="831"/>
      <c r="Q598" s="832"/>
      <c r="AD598" s="830"/>
      <c r="AE598" s="830"/>
      <c r="AF598" s="830"/>
      <c r="AL598" s="3"/>
      <c r="AM598" s="3"/>
      <c r="AN598" s="3"/>
      <c r="AO598" s="603"/>
      <c r="AP598" s="10"/>
      <c r="AQ598" s="10"/>
      <c r="AR598" s="10"/>
      <c r="AS598" s="10"/>
      <c r="AT598" s="10"/>
      <c r="AU598" s="10"/>
      <c r="AV598" s="10"/>
      <c r="AW598" s="10"/>
    </row>
    <row r="599" ht="17.25" customHeight="1">
      <c r="B599" s="632"/>
      <c r="C599" s="632"/>
      <c r="D599" s="632"/>
      <c r="E599" s="632"/>
      <c r="F599" s="632"/>
      <c r="N599" s="831"/>
      <c r="O599" s="832"/>
      <c r="P599" s="831"/>
      <c r="Q599" s="832"/>
      <c r="AD599" s="830"/>
      <c r="AE599" s="830"/>
      <c r="AF599" s="830"/>
      <c r="AL599" s="3"/>
      <c r="AM599" s="3"/>
      <c r="AN599" s="3"/>
      <c r="AO599" s="603"/>
      <c r="AP599" s="10"/>
      <c r="AQ599" s="10"/>
      <c r="AR599" s="10"/>
      <c r="AS599" s="10"/>
      <c r="AT599" s="10"/>
      <c r="AU599" s="10"/>
      <c r="AV599" s="10"/>
      <c r="AW599" s="10"/>
    </row>
    <row r="600" ht="17.25" customHeight="1">
      <c r="B600" s="632"/>
      <c r="C600" s="632"/>
      <c r="D600" s="632"/>
      <c r="E600" s="632"/>
      <c r="F600" s="632"/>
      <c r="N600" s="831"/>
      <c r="O600" s="832"/>
      <c r="P600" s="831"/>
      <c r="Q600" s="832"/>
      <c r="AD600" s="830"/>
      <c r="AE600" s="830"/>
      <c r="AF600" s="830"/>
      <c r="AL600" s="3"/>
      <c r="AM600" s="3"/>
      <c r="AN600" s="3"/>
      <c r="AO600" s="603"/>
      <c r="AP600" s="10"/>
      <c r="AQ600" s="10"/>
      <c r="AR600" s="10"/>
      <c r="AS600" s="10"/>
      <c r="AT600" s="10"/>
      <c r="AU600" s="10"/>
      <c r="AV600" s="10"/>
      <c r="AW600" s="10"/>
    </row>
    <row r="601" ht="17.25" customHeight="1">
      <c r="B601" s="632"/>
      <c r="C601" s="632"/>
      <c r="D601" s="632"/>
      <c r="E601" s="632"/>
      <c r="F601" s="632"/>
      <c r="N601" s="831"/>
      <c r="O601" s="832"/>
      <c r="P601" s="831"/>
      <c r="Q601" s="832"/>
      <c r="AD601" s="830"/>
      <c r="AE601" s="830"/>
      <c r="AF601" s="830"/>
      <c r="AL601" s="3"/>
      <c r="AM601" s="3"/>
      <c r="AN601" s="3"/>
      <c r="AO601" s="603"/>
      <c r="AP601" s="10"/>
      <c r="AQ601" s="10"/>
      <c r="AR601" s="10"/>
      <c r="AS601" s="10"/>
      <c r="AT601" s="10"/>
      <c r="AU601" s="10"/>
      <c r="AV601" s="10"/>
      <c r="AW601" s="10"/>
    </row>
    <row r="602" ht="17.25" customHeight="1">
      <c r="B602" s="632"/>
      <c r="C602" s="632"/>
      <c r="D602" s="632"/>
      <c r="E602" s="632"/>
      <c r="F602" s="632"/>
      <c r="N602" s="831"/>
      <c r="O602" s="832"/>
      <c r="P602" s="831"/>
      <c r="Q602" s="832"/>
      <c r="AD602" s="830"/>
      <c r="AE602" s="830"/>
      <c r="AF602" s="830"/>
      <c r="AL602" s="3"/>
      <c r="AM602" s="3"/>
      <c r="AN602" s="3"/>
      <c r="AO602" s="603"/>
      <c r="AP602" s="10"/>
      <c r="AQ602" s="10"/>
      <c r="AR602" s="10"/>
      <c r="AS602" s="10"/>
      <c r="AT602" s="10"/>
      <c r="AU602" s="10"/>
      <c r="AV602" s="10"/>
      <c r="AW602" s="10"/>
    </row>
    <row r="603" ht="17.25" customHeight="1">
      <c r="B603" s="632"/>
      <c r="C603" s="632"/>
      <c r="D603" s="632"/>
      <c r="E603" s="632"/>
      <c r="F603" s="632"/>
      <c r="N603" s="831"/>
      <c r="O603" s="832"/>
      <c r="P603" s="831"/>
      <c r="Q603" s="832"/>
      <c r="AD603" s="830"/>
      <c r="AE603" s="830"/>
      <c r="AF603" s="830"/>
      <c r="AL603" s="3"/>
      <c r="AM603" s="3"/>
      <c r="AN603" s="3"/>
      <c r="AO603" s="603"/>
      <c r="AP603" s="10"/>
      <c r="AQ603" s="10"/>
      <c r="AR603" s="10"/>
      <c r="AS603" s="10"/>
      <c r="AT603" s="10"/>
      <c r="AU603" s="10"/>
      <c r="AV603" s="10"/>
      <c r="AW603" s="10"/>
    </row>
    <row r="604" ht="17.25" customHeight="1">
      <c r="B604" s="632"/>
      <c r="C604" s="632"/>
      <c r="D604" s="632"/>
      <c r="E604" s="632"/>
      <c r="F604" s="632"/>
      <c r="N604" s="831"/>
      <c r="O604" s="832"/>
      <c r="P604" s="831"/>
      <c r="Q604" s="832"/>
      <c r="AD604" s="830"/>
      <c r="AE604" s="830"/>
      <c r="AF604" s="830"/>
      <c r="AL604" s="3"/>
      <c r="AM604" s="3"/>
      <c r="AN604" s="3"/>
      <c r="AO604" s="603"/>
      <c r="AP604" s="10"/>
      <c r="AQ604" s="10"/>
      <c r="AR604" s="10"/>
      <c r="AS604" s="10"/>
      <c r="AT604" s="10"/>
      <c r="AU604" s="10"/>
      <c r="AV604" s="10"/>
      <c r="AW604" s="10"/>
    </row>
    <row r="605" ht="17.25" customHeight="1">
      <c r="B605" s="632"/>
      <c r="C605" s="632"/>
      <c r="D605" s="632"/>
      <c r="E605" s="632"/>
      <c r="F605" s="632"/>
      <c r="N605" s="831"/>
      <c r="O605" s="832"/>
      <c r="P605" s="831"/>
      <c r="Q605" s="832"/>
      <c r="AD605" s="830"/>
      <c r="AE605" s="830"/>
      <c r="AF605" s="830"/>
      <c r="AL605" s="3"/>
      <c r="AM605" s="3"/>
      <c r="AN605" s="3"/>
      <c r="AO605" s="603"/>
      <c r="AP605" s="10"/>
      <c r="AQ605" s="10"/>
      <c r="AR605" s="10"/>
      <c r="AS605" s="10"/>
      <c r="AT605" s="10"/>
      <c r="AU605" s="10"/>
      <c r="AV605" s="10"/>
      <c r="AW605" s="10"/>
    </row>
    <row r="606" ht="17.25" customHeight="1">
      <c r="B606" s="632"/>
      <c r="C606" s="632"/>
      <c r="D606" s="632"/>
      <c r="E606" s="632"/>
      <c r="F606" s="632"/>
      <c r="N606" s="831"/>
      <c r="O606" s="832"/>
      <c r="P606" s="831"/>
      <c r="Q606" s="832"/>
      <c r="AD606" s="830"/>
      <c r="AE606" s="830"/>
      <c r="AF606" s="830"/>
      <c r="AL606" s="3"/>
      <c r="AM606" s="3"/>
      <c r="AN606" s="3"/>
      <c r="AO606" s="603"/>
      <c r="AP606" s="10"/>
      <c r="AQ606" s="10"/>
      <c r="AR606" s="10"/>
      <c r="AS606" s="10"/>
      <c r="AT606" s="10"/>
      <c r="AU606" s="10"/>
      <c r="AV606" s="10"/>
      <c r="AW606" s="10"/>
    </row>
    <row r="607" ht="17.25" customHeight="1">
      <c r="B607" s="632"/>
      <c r="C607" s="632"/>
      <c r="D607" s="632"/>
      <c r="E607" s="632"/>
      <c r="F607" s="632"/>
      <c r="N607" s="831"/>
      <c r="O607" s="832"/>
      <c r="P607" s="831"/>
      <c r="Q607" s="832"/>
      <c r="AD607" s="830"/>
      <c r="AE607" s="830"/>
      <c r="AF607" s="830"/>
      <c r="AL607" s="3"/>
      <c r="AM607" s="3"/>
      <c r="AN607" s="3"/>
      <c r="AO607" s="603"/>
      <c r="AP607" s="10"/>
      <c r="AQ607" s="10"/>
      <c r="AR607" s="10"/>
      <c r="AS607" s="10"/>
      <c r="AT607" s="10"/>
      <c r="AU607" s="10"/>
      <c r="AV607" s="10"/>
      <c r="AW607" s="10"/>
    </row>
    <row r="608" ht="17.25" customHeight="1">
      <c r="B608" s="632"/>
      <c r="C608" s="632"/>
      <c r="D608" s="632"/>
      <c r="E608" s="632"/>
      <c r="F608" s="632"/>
      <c r="N608" s="831"/>
      <c r="O608" s="832"/>
      <c r="P608" s="831"/>
      <c r="Q608" s="832"/>
      <c r="AD608" s="830"/>
      <c r="AE608" s="830"/>
      <c r="AF608" s="830"/>
      <c r="AL608" s="3"/>
      <c r="AM608" s="3"/>
      <c r="AN608" s="3"/>
      <c r="AO608" s="603"/>
      <c r="AP608" s="10"/>
      <c r="AQ608" s="10"/>
      <c r="AR608" s="10"/>
      <c r="AS608" s="10"/>
      <c r="AT608" s="10"/>
      <c r="AU608" s="10"/>
      <c r="AV608" s="10"/>
      <c r="AW608" s="10"/>
    </row>
    <row r="609" ht="17.25" customHeight="1">
      <c r="B609" s="632"/>
      <c r="C609" s="632"/>
      <c r="D609" s="632"/>
      <c r="E609" s="632"/>
      <c r="F609" s="632"/>
      <c r="N609" s="831"/>
      <c r="O609" s="832"/>
      <c r="P609" s="831"/>
      <c r="Q609" s="832"/>
      <c r="AD609" s="830"/>
      <c r="AE609" s="830"/>
      <c r="AF609" s="830"/>
      <c r="AL609" s="3"/>
      <c r="AM609" s="3"/>
      <c r="AN609" s="3"/>
      <c r="AO609" s="603"/>
      <c r="AP609" s="10"/>
      <c r="AQ609" s="10"/>
      <c r="AR609" s="10"/>
      <c r="AS609" s="10"/>
      <c r="AT609" s="10"/>
      <c r="AU609" s="10"/>
      <c r="AV609" s="10"/>
      <c r="AW609" s="10"/>
    </row>
    <row r="610" ht="17.25" customHeight="1">
      <c r="B610" s="632"/>
      <c r="C610" s="632"/>
      <c r="D610" s="632"/>
      <c r="E610" s="632"/>
      <c r="F610" s="632"/>
      <c r="N610" s="831"/>
      <c r="O610" s="832"/>
      <c r="P610" s="831"/>
      <c r="Q610" s="832"/>
      <c r="AD610" s="830"/>
      <c r="AE610" s="830"/>
      <c r="AF610" s="830"/>
      <c r="AL610" s="3"/>
      <c r="AM610" s="3"/>
      <c r="AN610" s="3"/>
      <c r="AO610" s="603"/>
      <c r="AP610" s="10"/>
      <c r="AQ610" s="10"/>
      <c r="AR610" s="10"/>
      <c r="AS610" s="10"/>
      <c r="AT610" s="10"/>
      <c r="AU610" s="10"/>
      <c r="AV610" s="10"/>
      <c r="AW610" s="10"/>
    </row>
    <row r="611" ht="17.25" customHeight="1">
      <c r="B611" s="632"/>
      <c r="C611" s="632"/>
      <c r="D611" s="632"/>
      <c r="E611" s="632"/>
      <c r="F611" s="632"/>
      <c r="N611" s="831"/>
      <c r="O611" s="832"/>
      <c r="P611" s="831"/>
      <c r="Q611" s="832"/>
      <c r="AD611" s="830"/>
      <c r="AE611" s="830"/>
      <c r="AF611" s="830"/>
      <c r="AL611" s="3"/>
      <c r="AM611" s="3"/>
      <c r="AN611" s="3"/>
      <c r="AO611" s="603"/>
      <c r="AP611" s="10"/>
      <c r="AQ611" s="10"/>
      <c r="AR611" s="10"/>
      <c r="AS611" s="10"/>
      <c r="AT611" s="10"/>
      <c r="AU611" s="10"/>
      <c r="AV611" s="10"/>
      <c r="AW611" s="10"/>
    </row>
    <row r="612" ht="17.25" customHeight="1">
      <c r="B612" s="632"/>
      <c r="C612" s="632"/>
      <c r="D612" s="632"/>
      <c r="E612" s="632"/>
      <c r="F612" s="632"/>
      <c r="N612" s="831"/>
      <c r="O612" s="832"/>
      <c r="P612" s="831"/>
      <c r="Q612" s="832"/>
      <c r="AD612" s="830"/>
      <c r="AE612" s="830"/>
      <c r="AF612" s="830"/>
      <c r="AL612" s="3"/>
      <c r="AM612" s="3"/>
      <c r="AN612" s="3"/>
      <c r="AO612" s="603"/>
      <c r="AP612" s="10"/>
      <c r="AQ612" s="10"/>
      <c r="AR612" s="10"/>
      <c r="AS612" s="10"/>
      <c r="AT612" s="10"/>
      <c r="AU612" s="10"/>
      <c r="AV612" s="10"/>
      <c r="AW612" s="10"/>
    </row>
    <row r="613" ht="17.25" customHeight="1">
      <c r="B613" s="632"/>
      <c r="C613" s="632"/>
      <c r="D613" s="632"/>
      <c r="E613" s="632"/>
      <c r="F613" s="632"/>
      <c r="N613" s="831"/>
      <c r="O613" s="832"/>
      <c r="P613" s="831"/>
      <c r="Q613" s="832"/>
      <c r="AD613" s="830"/>
      <c r="AE613" s="830"/>
      <c r="AF613" s="830"/>
      <c r="AL613" s="3"/>
      <c r="AM613" s="3"/>
      <c r="AN613" s="3"/>
      <c r="AO613" s="603"/>
      <c r="AP613" s="10"/>
      <c r="AQ613" s="10"/>
      <c r="AR613" s="10"/>
      <c r="AS613" s="10"/>
      <c r="AT613" s="10"/>
      <c r="AU613" s="10"/>
      <c r="AV613" s="10"/>
      <c r="AW613" s="10"/>
    </row>
    <row r="614" ht="17.25" customHeight="1">
      <c r="B614" s="632"/>
      <c r="C614" s="632"/>
      <c r="D614" s="632"/>
      <c r="E614" s="632"/>
      <c r="F614" s="632"/>
      <c r="N614" s="831"/>
      <c r="O614" s="832"/>
      <c r="P614" s="831"/>
      <c r="Q614" s="832"/>
      <c r="AD614" s="830"/>
      <c r="AE614" s="830"/>
      <c r="AF614" s="830"/>
      <c r="AL614" s="3"/>
      <c r="AM614" s="3"/>
      <c r="AN614" s="3"/>
      <c r="AO614" s="603"/>
      <c r="AP614" s="10"/>
      <c r="AQ614" s="10"/>
      <c r="AR614" s="10"/>
      <c r="AS614" s="10"/>
      <c r="AT614" s="10"/>
      <c r="AU614" s="10"/>
      <c r="AV614" s="10"/>
      <c r="AW614" s="10"/>
    </row>
    <row r="615" ht="17.25" customHeight="1">
      <c r="B615" s="632"/>
      <c r="C615" s="632"/>
      <c r="D615" s="632"/>
      <c r="E615" s="632"/>
      <c r="F615" s="632"/>
      <c r="N615" s="831"/>
      <c r="O615" s="832"/>
      <c r="P615" s="831"/>
      <c r="Q615" s="832"/>
      <c r="AD615" s="830"/>
      <c r="AE615" s="830"/>
      <c r="AF615" s="830"/>
      <c r="AL615" s="3"/>
      <c r="AM615" s="3"/>
      <c r="AN615" s="3"/>
      <c r="AO615" s="603"/>
      <c r="AP615" s="10"/>
      <c r="AQ615" s="10"/>
      <c r="AR615" s="10"/>
      <c r="AS615" s="10"/>
      <c r="AT615" s="10"/>
      <c r="AU615" s="10"/>
      <c r="AV615" s="10"/>
      <c r="AW615" s="10"/>
    </row>
    <row r="616" ht="17.25" customHeight="1">
      <c r="B616" s="632"/>
      <c r="C616" s="632"/>
      <c r="D616" s="632"/>
      <c r="E616" s="632"/>
      <c r="F616" s="632"/>
      <c r="N616" s="831"/>
      <c r="O616" s="832"/>
      <c r="P616" s="831"/>
      <c r="Q616" s="832"/>
      <c r="AD616" s="830"/>
      <c r="AE616" s="830"/>
      <c r="AF616" s="830"/>
      <c r="AL616" s="3"/>
      <c r="AM616" s="3"/>
      <c r="AN616" s="3"/>
      <c r="AO616" s="603"/>
      <c r="AP616" s="10"/>
      <c r="AQ616" s="10"/>
      <c r="AR616" s="10"/>
      <c r="AS616" s="10"/>
      <c r="AT616" s="10"/>
      <c r="AU616" s="10"/>
      <c r="AV616" s="10"/>
      <c r="AW616" s="10"/>
    </row>
    <row r="617" ht="17.25" customHeight="1">
      <c r="B617" s="632"/>
      <c r="C617" s="632"/>
      <c r="D617" s="632"/>
      <c r="E617" s="632"/>
      <c r="F617" s="632"/>
      <c r="N617" s="831"/>
      <c r="O617" s="832"/>
      <c r="P617" s="831"/>
      <c r="Q617" s="832"/>
      <c r="AD617" s="830"/>
      <c r="AE617" s="830"/>
      <c r="AF617" s="830"/>
      <c r="AL617" s="3"/>
      <c r="AM617" s="3"/>
      <c r="AN617" s="3"/>
      <c r="AO617" s="603"/>
      <c r="AP617" s="10"/>
      <c r="AQ617" s="10"/>
      <c r="AR617" s="10"/>
      <c r="AS617" s="10"/>
      <c r="AT617" s="10"/>
      <c r="AU617" s="10"/>
      <c r="AV617" s="10"/>
      <c r="AW617" s="10"/>
    </row>
    <row r="618" ht="17.25" customHeight="1">
      <c r="B618" s="632"/>
      <c r="C618" s="632"/>
      <c r="D618" s="632"/>
      <c r="E618" s="632"/>
      <c r="F618" s="632"/>
      <c r="N618" s="831"/>
      <c r="O618" s="832"/>
      <c r="P618" s="831"/>
      <c r="Q618" s="832"/>
      <c r="AD618" s="830"/>
      <c r="AE618" s="830"/>
      <c r="AF618" s="830"/>
      <c r="AL618" s="3"/>
      <c r="AM618" s="3"/>
      <c r="AN618" s="3"/>
      <c r="AO618" s="603"/>
      <c r="AP618" s="10"/>
      <c r="AQ618" s="10"/>
      <c r="AR618" s="10"/>
      <c r="AS618" s="10"/>
      <c r="AT618" s="10"/>
      <c r="AU618" s="10"/>
      <c r="AV618" s="10"/>
      <c r="AW618" s="10"/>
    </row>
    <row r="619" ht="17.25" customHeight="1">
      <c r="B619" s="632"/>
      <c r="C619" s="632"/>
      <c r="D619" s="632"/>
      <c r="E619" s="632"/>
      <c r="F619" s="632"/>
      <c r="N619" s="831"/>
      <c r="O619" s="832"/>
      <c r="P619" s="831"/>
      <c r="Q619" s="832"/>
      <c r="AD619" s="830"/>
      <c r="AE619" s="830"/>
      <c r="AF619" s="830"/>
      <c r="AL619" s="3"/>
      <c r="AM619" s="3"/>
      <c r="AN619" s="3"/>
      <c r="AO619" s="603"/>
      <c r="AP619" s="10"/>
      <c r="AQ619" s="10"/>
      <c r="AR619" s="10"/>
      <c r="AS619" s="10"/>
      <c r="AT619" s="10"/>
      <c r="AU619" s="10"/>
      <c r="AV619" s="10"/>
      <c r="AW619" s="10"/>
    </row>
    <row r="620" ht="17.25" customHeight="1">
      <c r="B620" s="632"/>
      <c r="C620" s="632"/>
      <c r="D620" s="632"/>
      <c r="E620" s="632"/>
      <c r="F620" s="632"/>
      <c r="N620" s="831"/>
      <c r="O620" s="832"/>
      <c r="P620" s="831"/>
      <c r="Q620" s="832"/>
      <c r="AD620" s="830"/>
      <c r="AE620" s="830"/>
      <c r="AF620" s="830"/>
      <c r="AL620" s="3"/>
      <c r="AM620" s="3"/>
      <c r="AN620" s="3"/>
      <c r="AO620" s="603"/>
      <c r="AP620" s="10"/>
      <c r="AQ620" s="10"/>
      <c r="AR620" s="10"/>
      <c r="AS620" s="10"/>
      <c r="AT620" s="10"/>
      <c r="AU620" s="10"/>
      <c r="AV620" s="10"/>
      <c r="AW620" s="10"/>
    </row>
    <row r="621" ht="17.25" customHeight="1">
      <c r="B621" s="632"/>
      <c r="C621" s="632"/>
      <c r="D621" s="632"/>
      <c r="E621" s="632"/>
      <c r="F621" s="632"/>
      <c r="N621" s="831"/>
      <c r="O621" s="832"/>
      <c r="P621" s="831"/>
      <c r="Q621" s="832"/>
      <c r="AD621" s="830"/>
      <c r="AE621" s="830"/>
      <c r="AF621" s="830"/>
      <c r="AL621" s="3"/>
      <c r="AM621" s="3"/>
      <c r="AN621" s="3"/>
      <c r="AO621" s="603"/>
      <c r="AP621" s="10"/>
      <c r="AQ621" s="10"/>
      <c r="AR621" s="10"/>
      <c r="AS621" s="10"/>
      <c r="AT621" s="10"/>
      <c r="AU621" s="10"/>
      <c r="AV621" s="10"/>
      <c r="AW621" s="10"/>
    </row>
    <row r="622" ht="17.25" customHeight="1">
      <c r="B622" s="632"/>
      <c r="C622" s="632"/>
      <c r="D622" s="632"/>
      <c r="E622" s="632"/>
      <c r="F622" s="632"/>
      <c r="N622" s="831"/>
      <c r="O622" s="832"/>
      <c r="P622" s="831"/>
      <c r="Q622" s="832"/>
      <c r="AD622" s="830"/>
      <c r="AE622" s="830"/>
      <c r="AF622" s="830"/>
      <c r="AL622" s="3"/>
      <c r="AM622" s="3"/>
      <c r="AN622" s="3"/>
      <c r="AO622" s="603"/>
      <c r="AP622" s="10"/>
      <c r="AQ622" s="10"/>
      <c r="AR622" s="10"/>
      <c r="AS622" s="10"/>
      <c r="AT622" s="10"/>
      <c r="AU622" s="10"/>
      <c r="AV622" s="10"/>
      <c r="AW622" s="10"/>
    </row>
    <row r="623" ht="17.25" customHeight="1">
      <c r="B623" s="632"/>
      <c r="C623" s="632"/>
      <c r="D623" s="632"/>
      <c r="E623" s="632"/>
      <c r="F623" s="632"/>
      <c r="N623" s="831"/>
      <c r="O623" s="832"/>
      <c r="P623" s="831"/>
      <c r="Q623" s="832"/>
      <c r="AD623" s="830"/>
      <c r="AE623" s="830"/>
      <c r="AF623" s="830"/>
      <c r="AL623" s="3"/>
      <c r="AM623" s="3"/>
      <c r="AN623" s="3"/>
      <c r="AO623" s="603"/>
      <c r="AP623" s="10"/>
      <c r="AQ623" s="10"/>
      <c r="AR623" s="10"/>
      <c r="AS623" s="10"/>
      <c r="AT623" s="10"/>
      <c r="AU623" s="10"/>
      <c r="AV623" s="10"/>
      <c r="AW623" s="10"/>
    </row>
    <row r="624" ht="17.25" customHeight="1">
      <c r="B624" s="632"/>
      <c r="C624" s="632"/>
      <c r="D624" s="632"/>
      <c r="E624" s="632"/>
      <c r="F624" s="632"/>
      <c r="N624" s="831"/>
      <c r="O624" s="832"/>
      <c r="P624" s="831"/>
      <c r="Q624" s="832"/>
      <c r="AD624" s="830"/>
      <c r="AE624" s="830"/>
      <c r="AF624" s="830"/>
      <c r="AL624" s="3"/>
      <c r="AM624" s="3"/>
      <c r="AN624" s="3"/>
      <c r="AO624" s="603"/>
      <c r="AP624" s="10"/>
      <c r="AQ624" s="10"/>
      <c r="AR624" s="10"/>
      <c r="AS624" s="10"/>
      <c r="AT624" s="10"/>
      <c r="AU624" s="10"/>
      <c r="AV624" s="10"/>
      <c r="AW624" s="10"/>
    </row>
    <row r="625" ht="17.25" customHeight="1">
      <c r="B625" s="632"/>
      <c r="C625" s="632"/>
      <c r="D625" s="632"/>
      <c r="E625" s="632"/>
      <c r="F625" s="632"/>
      <c r="N625" s="831"/>
      <c r="O625" s="832"/>
      <c r="P625" s="831"/>
      <c r="Q625" s="832"/>
      <c r="AD625" s="830"/>
      <c r="AE625" s="830"/>
      <c r="AF625" s="830"/>
      <c r="AL625" s="3"/>
      <c r="AM625" s="3"/>
      <c r="AN625" s="3"/>
      <c r="AO625" s="603"/>
      <c r="AP625" s="10"/>
      <c r="AQ625" s="10"/>
      <c r="AR625" s="10"/>
      <c r="AS625" s="10"/>
      <c r="AT625" s="10"/>
      <c r="AU625" s="10"/>
      <c r="AV625" s="10"/>
      <c r="AW625" s="10"/>
    </row>
    <row r="626" ht="17.25" customHeight="1">
      <c r="B626" s="632"/>
      <c r="C626" s="632"/>
      <c r="D626" s="632"/>
      <c r="E626" s="632"/>
      <c r="F626" s="632"/>
      <c r="N626" s="831"/>
      <c r="O626" s="832"/>
      <c r="P626" s="831"/>
      <c r="Q626" s="832"/>
      <c r="AD626" s="830"/>
      <c r="AE626" s="830"/>
      <c r="AF626" s="830"/>
      <c r="AL626" s="3"/>
      <c r="AM626" s="3"/>
      <c r="AN626" s="3"/>
      <c r="AO626" s="603"/>
      <c r="AP626" s="10"/>
      <c r="AQ626" s="10"/>
      <c r="AR626" s="10"/>
      <c r="AS626" s="10"/>
      <c r="AT626" s="10"/>
      <c r="AU626" s="10"/>
      <c r="AV626" s="10"/>
      <c r="AW626" s="10"/>
    </row>
    <row r="627" ht="17.25" customHeight="1">
      <c r="B627" s="632"/>
      <c r="C627" s="632"/>
      <c r="D627" s="632"/>
      <c r="E627" s="632"/>
      <c r="F627" s="632"/>
      <c r="N627" s="831"/>
      <c r="O627" s="832"/>
      <c r="P627" s="831"/>
      <c r="Q627" s="832"/>
      <c r="AD627" s="830"/>
      <c r="AE627" s="830"/>
      <c r="AF627" s="830"/>
      <c r="AL627" s="3"/>
      <c r="AM627" s="3"/>
      <c r="AN627" s="3"/>
      <c r="AO627" s="603"/>
      <c r="AP627" s="10"/>
      <c r="AQ627" s="10"/>
      <c r="AR627" s="10"/>
      <c r="AS627" s="10"/>
      <c r="AT627" s="10"/>
      <c r="AU627" s="10"/>
      <c r="AV627" s="10"/>
      <c r="AW627" s="10"/>
    </row>
    <row r="628" ht="17.25" customHeight="1">
      <c r="B628" s="632"/>
      <c r="C628" s="632"/>
      <c r="D628" s="632"/>
      <c r="E628" s="632"/>
      <c r="F628" s="632"/>
      <c r="N628" s="831"/>
      <c r="O628" s="832"/>
      <c r="P628" s="831"/>
      <c r="Q628" s="832"/>
      <c r="AD628" s="830"/>
      <c r="AE628" s="830"/>
      <c r="AF628" s="830"/>
      <c r="AL628" s="3"/>
      <c r="AM628" s="3"/>
      <c r="AN628" s="3"/>
      <c r="AO628" s="603"/>
      <c r="AP628" s="10"/>
      <c r="AQ628" s="10"/>
      <c r="AR628" s="10"/>
      <c r="AS628" s="10"/>
      <c r="AT628" s="10"/>
      <c r="AU628" s="10"/>
      <c r="AV628" s="10"/>
      <c r="AW628" s="10"/>
    </row>
    <row r="629" ht="17.25" customHeight="1">
      <c r="B629" s="632"/>
      <c r="C629" s="632"/>
      <c r="D629" s="632"/>
      <c r="E629" s="632"/>
      <c r="F629" s="632"/>
      <c r="N629" s="831"/>
      <c r="O629" s="832"/>
      <c r="P629" s="831"/>
      <c r="Q629" s="832"/>
      <c r="AD629" s="830"/>
      <c r="AE629" s="830"/>
      <c r="AF629" s="830"/>
      <c r="AL629" s="3"/>
      <c r="AM629" s="3"/>
      <c r="AN629" s="3"/>
      <c r="AO629" s="603"/>
      <c r="AP629" s="10"/>
      <c r="AQ629" s="10"/>
      <c r="AR629" s="10"/>
      <c r="AS629" s="10"/>
      <c r="AT629" s="10"/>
      <c r="AU629" s="10"/>
      <c r="AV629" s="10"/>
      <c r="AW629" s="10"/>
    </row>
    <row r="630" ht="17.25" customHeight="1">
      <c r="B630" s="632"/>
      <c r="C630" s="632"/>
      <c r="D630" s="632"/>
      <c r="E630" s="632"/>
      <c r="F630" s="632"/>
      <c r="N630" s="831"/>
      <c r="O630" s="832"/>
      <c r="P630" s="831"/>
      <c r="Q630" s="832"/>
      <c r="AD630" s="830"/>
      <c r="AE630" s="830"/>
      <c r="AF630" s="830"/>
      <c r="AL630" s="3"/>
      <c r="AM630" s="3"/>
      <c r="AN630" s="3"/>
      <c r="AO630" s="603"/>
      <c r="AP630" s="10"/>
      <c r="AQ630" s="10"/>
      <c r="AR630" s="10"/>
      <c r="AS630" s="10"/>
      <c r="AT630" s="10"/>
      <c r="AU630" s="10"/>
      <c r="AV630" s="10"/>
      <c r="AW630" s="10"/>
    </row>
    <row r="631" ht="17.25" customHeight="1">
      <c r="B631" s="632"/>
      <c r="C631" s="632"/>
      <c r="D631" s="632"/>
      <c r="E631" s="632"/>
      <c r="F631" s="632"/>
      <c r="N631" s="831"/>
      <c r="O631" s="832"/>
      <c r="P631" s="831"/>
      <c r="Q631" s="832"/>
      <c r="AD631" s="830"/>
      <c r="AE631" s="830"/>
      <c r="AF631" s="830"/>
      <c r="AL631" s="3"/>
      <c r="AM631" s="3"/>
      <c r="AN631" s="3"/>
      <c r="AO631" s="603"/>
      <c r="AP631" s="10"/>
      <c r="AQ631" s="10"/>
      <c r="AR631" s="10"/>
      <c r="AS631" s="10"/>
      <c r="AT631" s="10"/>
      <c r="AU631" s="10"/>
      <c r="AV631" s="10"/>
      <c r="AW631" s="10"/>
    </row>
    <row r="632" ht="17.25" customHeight="1">
      <c r="B632" s="632"/>
      <c r="C632" s="632"/>
      <c r="D632" s="632"/>
      <c r="E632" s="632"/>
      <c r="F632" s="632"/>
      <c r="N632" s="831"/>
      <c r="O632" s="832"/>
      <c r="P632" s="831"/>
      <c r="Q632" s="832"/>
      <c r="AD632" s="830"/>
      <c r="AE632" s="830"/>
      <c r="AF632" s="830"/>
      <c r="AL632" s="3"/>
      <c r="AM632" s="3"/>
      <c r="AN632" s="3"/>
      <c r="AO632" s="603"/>
      <c r="AP632" s="10"/>
      <c r="AQ632" s="10"/>
      <c r="AR632" s="10"/>
      <c r="AS632" s="10"/>
      <c r="AT632" s="10"/>
      <c r="AU632" s="10"/>
      <c r="AV632" s="10"/>
      <c r="AW632" s="10"/>
    </row>
    <row r="633" ht="17.25" customHeight="1">
      <c r="B633" s="632"/>
      <c r="C633" s="632"/>
      <c r="D633" s="632"/>
      <c r="E633" s="632"/>
      <c r="F633" s="632"/>
      <c r="N633" s="831"/>
      <c r="O633" s="832"/>
      <c r="P633" s="831"/>
      <c r="Q633" s="832"/>
      <c r="AD633" s="830"/>
      <c r="AE633" s="830"/>
      <c r="AF633" s="830"/>
      <c r="AL633" s="3"/>
      <c r="AM633" s="3"/>
      <c r="AN633" s="3"/>
      <c r="AO633" s="603"/>
      <c r="AP633" s="10"/>
      <c r="AQ633" s="10"/>
      <c r="AR633" s="10"/>
      <c r="AS633" s="10"/>
      <c r="AT633" s="10"/>
      <c r="AU633" s="10"/>
      <c r="AV633" s="10"/>
      <c r="AW633" s="10"/>
    </row>
    <row r="634" ht="17.25" customHeight="1">
      <c r="B634" s="632"/>
      <c r="C634" s="632"/>
      <c r="D634" s="632"/>
      <c r="E634" s="632"/>
      <c r="F634" s="632"/>
      <c r="N634" s="831"/>
      <c r="O634" s="832"/>
      <c r="P634" s="831"/>
      <c r="Q634" s="832"/>
      <c r="AD634" s="830"/>
      <c r="AE634" s="830"/>
      <c r="AF634" s="830"/>
      <c r="AL634" s="3"/>
      <c r="AM634" s="3"/>
      <c r="AN634" s="3"/>
      <c r="AO634" s="603"/>
      <c r="AP634" s="10"/>
      <c r="AQ634" s="10"/>
      <c r="AR634" s="10"/>
      <c r="AS634" s="10"/>
      <c r="AT634" s="10"/>
      <c r="AU634" s="10"/>
      <c r="AV634" s="10"/>
      <c r="AW634" s="10"/>
    </row>
    <row r="635" ht="17.25" customHeight="1">
      <c r="B635" s="632"/>
      <c r="C635" s="632"/>
      <c r="D635" s="632"/>
      <c r="E635" s="632"/>
      <c r="F635" s="632"/>
      <c r="N635" s="831"/>
      <c r="O635" s="832"/>
      <c r="P635" s="831"/>
      <c r="Q635" s="832"/>
      <c r="AD635" s="830"/>
      <c r="AE635" s="830"/>
      <c r="AF635" s="830"/>
      <c r="AL635" s="3"/>
      <c r="AM635" s="3"/>
      <c r="AN635" s="3"/>
      <c r="AO635" s="603"/>
      <c r="AP635" s="10"/>
      <c r="AQ635" s="10"/>
      <c r="AR635" s="10"/>
      <c r="AS635" s="10"/>
      <c r="AT635" s="10"/>
      <c r="AU635" s="10"/>
      <c r="AV635" s="10"/>
      <c r="AW635" s="10"/>
    </row>
    <row r="636" ht="17.25" customHeight="1">
      <c r="B636" s="632"/>
      <c r="C636" s="632"/>
      <c r="D636" s="632"/>
      <c r="E636" s="632"/>
      <c r="F636" s="632"/>
      <c r="N636" s="831"/>
      <c r="O636" s="832"/>
      <c r="P636" s="831"/>
      <c r="Q636" s="832"/>
      <c r="AD636" s="830"/>
      <c r="AE636" s="830"/>
      <c r="AF636" s="830"/>
      <c r="AL636" s="3"/>
      <c r="AM636" s="3"/>
      <c r="AN636" s="3"/>
      <c r="AO636" s="603"/>
      <c r="AP636" s="10"/>
      <c r="AQ636" s="10"/>
      <c r="AR636" s="10"/>
      <c r="AS636" s="10"/>
      <c r="AT636" s="10"/>
      <c r="AU636" s="10"/>
      <c r="AV636" s="10"/>
      <c r="AW636" s="10"/>
    </row>
    <row r="637" ht="17.25" customHeight="1">
      <c r="B637" s="632"/>
      <c r="C637" s="632"/>
      <c r="D637" s="632"/>
      <c r="E637" s="632"/>
      <c r="F637" s="632"/>
      <c r="N637" s="831"/>
      <c r="O637" s="832"/>
      <c r="P637" s="831"/>
      <c r="Q637" s="832"/>
      <c r="AD637" s="830"/>
      <c r="AE637" s="830"/>
      <c r="AF637" s="830"/>
      <c r="AL637" s="3"/>
      <c r="AM637" s="3"/>
      <c r="AN637" s="3"/>
      <c r="AO637" s="603"/>
      <c r="AP637" s="10"/>
      <c r="AQ637" s="10"/>
      <c r="AR637" s="10"/>
      <c r="AS637" s="10"/>
      <c r="AT637" s="10"/>
      <c r="AU637" s="10"/>
      <c r="AV637" s="10"/>
      <c r="AW637" s="10"/>
    </row>
    <row r="638" ht="17.25" customHeight="1">
      <c r="B638" s="632"/>
      <c r="C638" s="632"/>
      <c r="D638" s="632"/>
      <c r="E638" s="632"/>
      <c r="F638" s="632"/>
      <c r="N638" s="831"/>
      <c r="O638" s="832"/>
      <c r="P638" s="831"/>
      <c r="Q638" s="832"/>
      <c r="AD638" s="830"/>
      <c r="AE638" s="830"/>
      <c r="AF638" s="830"/>
      <c r="AL638" s="3"/>
      <c r="AM638" s="3"/>
      <c r="AN638" s="3"/>
      <c r="AO638" s="603"/>
      <c r="AP638" s="10"/>
      <c r="AQ638" s="10"/>
      <c r="AR638" s="10"/>
      <c r="AS638" s="10"/>
      <c r="AT638" s="10"/>
      <c r="AU638" s="10"/>
      <c r="AV638" s="10"/>
      <c r="AW638" s="10"/>
    </row>
    <row r="639" ht="17.25" customHeight="1">
      <c r="B639" s="632"/>
      <c r="C639" s="632"/>
      <c r="D639" s="632"/>
      <c r="E639" s="632"/>
      <c r="F639" s="632"/>
      <c r="N639" s="831"/>
      <c r="O639" s="832"/>
      <c r="P639" s="831"/>
      <c r="Q639" s="832"/>
      <c r="AD639" s="830"/>
      <c r="AE639" s="830"/>
      <c r="AF639" s="830"/>
      <c r="AL639" s="3"/>
      <c r="AM639" s="3"/>
      <c r="AN639" s="3"/>
      <c r="AO639" s="603"/>
      <c r="AP639" s="10"/>
      <c r="AQ639" s="10"/>
      <c r="AR639" s="10"/>
      <c r="AS639" s="10"/>
      <c r="AT639" s="10"/>
      <c r="AU639" s="10"/>
      <c r="AV639" s="10"/>
      <c r="AW639" s="10"/>
    </row>
    <row r="640" ht="17.25" customHeight="1">
      <c r="B640" s="632"/>
      <c r="C640" s="632"/>
      <c r="D640" s="632"/>
      <c r="E640" s="632"/>
      <c r="F640" s="632"/>
      <c r="N640" s="831"/>
      <c r="O640" s="832"/>
      <c r="P640" s="831"/>
      <c r="Q640" s="832"/>
      <c r="AD640" s="830"/>
      <c r="AE640" s="830"/>
      <c r="AF640" s="830"/>
      <c r="AL640" s="3"/>
      <c r="AM640" s="3"/>
      <c r="AN640" s="3"/>
      <c r="AO640" s="603"/>
      <c r="AP640" s="10"/>
      <c r="AQ640" s="10"/>
      <c r="AR640" s="10"/>
      <c r="AS640" s="10"/>
      <c r="AT640" s="10"/>
      <c r="AU640" s="10"/>
      <c r="AV640" s="10"/>
      <c r="AW640" s="10"/>
    </row>
    <row r="641" ht="17.25" customHeight="1">
      <c r="B641" s="632"/>
      <c r="C641" s="632"/>
      <c r="D641" s="632"/>
      <c r="E641" s="632"/>
      <c r="F641" s="632"/>
      <c r="N641" s="831"/>
      <c r="O641" s="832"/>
      <c r="P641" s="831"/>
      <c r="Q641" s="832"/>
      <c r="AD641" s="830"/>
      <c r="AE641" s="830"/>
      <c r="AF641" s="830"/>
      <c r="AL641" s="3"/>
      <c r="AM641" s="3"/>
      <c r="AN641" s="3"/>
      <c r="AO641" s="603"/>
      <c r="AP641" s="10"/>
      <c r="AQ641" s="10"/>
      <c r="AR641" s="10"/>
      <c r="AS641" s="10"/>
      <c r="AT641" s="10"/>
      <c r="AU641" s="10"/>
      <c r="AV641" s="10"/>
      <c r="AW641" s="10"/>
    </row>
    <row r="642" ht="17.25" customHeight="1">
      <c r="B642" s="632"/>
      <c r="C642" s="632"/>
      <c r="D642" s="632"/>
      <c r="E642" s="632"/>
      <c r="F642" s="632"/>
      <c r="N642" s="831"/>
      <c r="O642" s="832"/>
      <c r="P642" s="831"/>
      <c r="Q642" s="832"/>
      <c r="AD642" s="830"/>
      <c r="AE642" s="830"/>
      <c r="AF642" s="830"/>
      <c r="AL642" s="3"/>
      <c r="AM642" s="3"/>
      <c r="AN642" s="3"/>
      <c r="AO642" s="603"/>
      <c r="AP642" s="10"/>
      <c r="AQ642" s="10"/>
      <c r="AR642" s="10"/>
      <c r="AS642" s="10"/>
      <c r="AT642" s="10"/>
      <c r="AU642" s="10"/>
      <c r="AV642" s="10"/>
      <c r="AW642" s="10"/>
    </row>
    <row r="643" ht="17.25" customHeight="1">
      <c r="B643" s="632"/>
      <c r="C643" s="632"/>
      <c r="D643" s="632"/>
      <c r="E643" s="632"/>
      <c r="F643" s="632"/>
      <c r="N643" s="831"/>
      <c r="O643" s="832"/>
      <c r="P643" s="831"/>
      <c r="Q643" s="832"/>
      <c r="AD643" s="830"/>
      <c r="AE643" s="830"/>
      <c r="AF643" s="830"/>
      <c r="AL643" s="3"/>
      <c r="AM643" s="3"/>
      <c r="AN643" s="3"/>
      <c r="AO643" s="603"/>
      <c r="AP643" s="10"/>
      <c r="AQ643" s="10"/>
      <c r="AR643" s="10"/>
      <c r="AS643" s="10"/>
      <c r="AT643" s="10"/>
      <c r="AU643" s="10"/>
      <c r="AV643" s="10"/>
      <c r="AW643" s="10"/>
    </row>
    <row r="644" ht="17.25" customHeight="1">
      <c r="B644" s="632"/>
      <c r="C644" s="632"/>
      <c r="D644" s="632"/>
      <c r="E644" s="632"/>
      <c r="F644" s="632"/>
      <c r="N644" s="831"/>
      <c r="O644" s="832"/>
      <c r="P644" s="831"/>
      <c r="Q644" s="832"/>
      <c r="AD644" s="830"/>
      <c r="AE644" s="830"/>
      <c r="AF644" s="830"/>
      <c r="AL644" s="3"/>
      <c r="AM644" s="3"/>
      <c r="AN644" s="3"/>
      <c r="AO644" s="603"/>
      <c r="AP644" s="10"/>
      <c r="AQ644" s="10"/>
      <c r="AR644" s="10"/>
      <c r="AS644" s="10"/>
      <c r="AT644" s="10"/>
      <c r="AU644" s="10"/>
      <c r="AV644" s="10"/>
      <c r="AW644" s="10"/>
    </row>
    <row r="645" ht="17.25" customHeight="1">
      <c r="B645" s="632"/>
      <c r="C645" s="632"/>
      <c r="D645" s="632"/>
      <c r="E645" s="632"/>
      <c r="F645" s="632"/>
      <c r="N645" s="831"/>
      <c r="O645" s="832"/>
      <c r="P645" s="831"/>
      <c r="Q645" s="832"/>
      <c r="AD645" s="830"/>
      <c r="AE645" s="830"/>
      <c r="AF645" s="830"/>
      <c r="AL645" s="3"/>
      <c r="AM645" s="3"/>
      <c r="AN645" s="3"/>
      <c r="AO645" s="603"/>
      <c r="AP645" s="10"/>
      <c r="AQ645" s="10"/>
      <c r="AR645" s="10"/>
      <c r="AS645" s="10"/>
      <c r="AT645" s="10"/>
      <c r="AU645" s="10"/>
      <c r="AV645" s="10"/>
      <c r="AW645" s="10"/>
    </row>
    <row r="646" ht="17.25" customHeight="1">
      <c r="B646" s="632"/>
      <c r="C646" s="632"/>
      <c r="D646" s="632"/>
      <c r="E646" s="632"/>
      <c r="F646" s="632"/>
      <c r="N646" s="831"/>
      <c r="O646" s="832"/>
      <c r="P646" s="831"/>
      <c r="Q646" s="832"/>
      <c r="AD646" s="830"/>
      <c r="AE646" s="830"/>
      <c r="AF646" s="830"/>
      <c r="AL646" s="3"/>
      <c r="AM646" s="3"/>
      <c r="AN646" s="3"/>
      <c r="AO646" s="603"/>
      <c r="AP646" s="10"/>
      <c r="AQ646" s="10"/>
      <c r="AR646" s="10"/>
      <c r="AS646" s="10"/>
      <c r="AT646" s="10"/>
      <c r="AU646" s="10"/>
      <c r="AV646" s="10"/>
      <c r="AW646" s="10"/>
    </row>
    <row r="647" ht="17.25" customHeight="1">
      <c r="B647" s="632"/>
      <c r="C647" s="632"/>
      <c r="D647" s="632"/>
      <c r="E647" s="632"/>
      <c r="F647" s="632"/>
      <c r="N647" s="831"/>
      <c r="O647" s="832"/>
      <c r="P647" s="831"/>
      <c r="Q647" s="832"/>
      <c r="AD647" s="830"/>
      <c r="AE647" s="830"/>
      <c r="AF647" s="830"/>
      <c r="AL647" s="3"/>
      <c r="AM647" s="3"/>
      <c r="AN647" s="3"/>
      <c r="AO647" s="603"/>
      <c r="AP647" s="10"/>
      <c r="AQ647" s="10"/>
      <c r="AR647" s="10"/>
      <c r="AS647" s="10"/>
      <c r="AT647" s="10"/>
      <c r="AU647" s="10"/>
      <c r="AV647" s="10"/>
      <c r="AW647" s="10"/>
    </row>
    <row r="648" ht="17.25" customHeight="1">
      <c r="B648" s="632"/>
      <c r="C648" s="632"/>
      <c r="D648" s="632"/>
      <c r="E648" s="632"/>
      <c r="F648" s="632"/>
      <c r="N648" s="831"/>
      <c r="O648" s="832"/>
      <c r="P648" s="831"/>
      <c r="Q648" s="832"/>
      <c r="AD648" s="830"/>
      <c r="AE648" s="830"/>
      <c r="AF648" s="830"/>
      <c r="AL648" s="3"/>
      <c r="AM648" s="3"/>
      <c r="AN648" s="3"/>
      <c r="AO648" s="603"/>
      <c r="AP648" s="10"/>
      <c r="AQ648" s="10"/>
      <c r="AR648" s="10"/>
      <c r="AS648" s="10"/>
      <c r="AT648" s="10"/>
      <c r="AU648" s="10"/>
      <c r="AV648" s="10"/>
      <c r="AW648" s="10"/>
    </row>
    <row r="649" ht="17.25" customHeight="1">
      <c r="B649" s="632"/>
      <c r="C649" s="632"/>
      <c r="D649" s="632"/>
      <c r="E649" s="632"/>
      <c r="F649" s="632"/>
      <c r="N649" s="831"/>
      <c r="O649" s="832"/>
      <c r="P649" s="831"/>
      <c r="Q649" s="832"/>
      <c r="AD649" s="830"/>
      <c r="AE649" s="830"/>
      <c r="AF649" s="830"/>
      <c r="AL649" s="3"/>
      <c r="AM649" s="3"/>
      <c r="AN649" s="3"/>
      <c r="AO649" s="603"/>
      <c r="AP649" s="10"/>
      <c r="AQ649" s="10"/>
      <c r="AR649" s="10"/>
      <c r="AS649" s="10"/>
      <c r="AT649" s="10"/>
      <c r="AU649" s="10"/>
      <c r="AV649" s="10"/>
      <c r="AW649" s="10"/>
    </row>
    <row r="650" ht="17.25" customHeight="1">
      <c r="B650" s="632"/>
      <c r="C650" s="632"/>
      <c r="D650" s="632"/>
      <c r="E650" s="632"/>
      <c r="F650" s="632"/>
      <c r="N650" s="831"/>
      <c r="O650" s="832"/>
      <c r="P650" s="831"/>
      <c r="Q650" s="832"/>
      <c r="AD650" s="830"/>
      <c r="AE650" s="830"/>
      <c r="AF650" s="830"/>
      <c r="AL650" s="3"/>
      <c r="AM650" s="3"/>
      <c r="AN650" s="3"/>
      <c r="AO650" s="603"/>
      <c r="AP650" s="10"/>
      <c r="AQ650" s="10"/>
      <c r="AR650" s="10"/>
      <c r="AS650" s="10"/>
      <c r="AT650" s="10"/>
      <c r="AU650" s="10"/>
      <c r="AV650" s="10"/>
      <c r="AW650" s="10"/>
    </row>
    <row r="651" ht="17.25" customHeight="1">
      <c r="B651" s="632"/>
      <c r="C651" s="632"/>
      <c r="D651" s="632"/>
      <c r="E651" s="632"/>
      <c r="F651" s="632"/>
      <c r="N651" s="831"/>
      <c r="O651" s="832"/>
      <c r="P651" s="831"/>
      <c r="Q651" s="832"/>
      <c r="AD651" s="830"/>
      <c r="AE651" s="830"/>
      <c r="AF651" s="830"/>
      <c r="AL651" s="3"/>
      <c r="AM651" s="3"/>
      <c r="AN651" s="3"/>
      <c r="AO651" s="603"/>
      <c r="AP651" s="10"/>
      <c r="AQ651" s="10"/>
      <c r="AR651" s="10"/>
      <c r="AS651" s="10"/>
      <c r="AT651" s="10"/>
      <c r="AU651" s="10"/>
      <c r="AV651" s="10"/>
      <c r="AW651" s="10"/>
    </row>
    <row r="652" ht="17.25" customHeight="1">
      <c r="B652" s="632"/>
      <c r="C652" s="632"/>
      <c r="D652" s="632"/>
      <c r="E652" s="632"/>
      <c r="F652" s="632"/>
      <c r="N652" s="831"/>
      <c r="O652" s="832"/>
      <c r="P652" s="831"/>
      <c r="Q652" s="832"/>
      <c r="AD652" s="830"/>
      <c r="AE652" s="830"/>
      <c r="AF652" s="830"/>
      <c r="AL652" s="3"/>
      <c r="AM652" s="3"/>
      <c r="AN652" s="3"/>
      <c r="AO652" s="603"/>
      <c r="AP652" s="10"/>
      <c r="AQ652" s="10"/>
      <c r="AR652" s="10"/>
      <c r="AS652" s="10"/>
      <c r="AT652" s="10"/>
      <c r="AU652" s="10"/>
      <c r="AV652" s="10"/>
      <c r="AW652" s="10"/>
    </row>
    <row r="653" ht="17.25" customHeight="1">
      <c r="B653" s="632"/>
      <c r="C653" s="632"/>
      <c r="D653" s="632"/>
      <c r="E653" s="632"/>
      <c r="F653" s="632"/>
      <c r="N653" s="831"/>
      <c r="O653" s="832"/>
      <c r="P653" s="831"/>
      <c r="Q653" s="832"/>
      <c r="AD653" s="830"/>
      <c r="AE653" s="830"/>
      <c r="AF653" s="830"/>
      <c r="AL653" s="3"/>
      <c r="AM653" s="3"/>
      <c r="AN653" s="3"/>
      <c r="AO653" s="603"/>
      <c r="AP653" s="10"/>
      <c r="AQ653" s="10"/>
      <c r="AR653" s="10"/>
      <c r="AS653" s="10"/>
      <c r="AT653" s="10"/>
      <c r="AU653" s="10"/>
      <c r="AV653" s="10"/>
      <c r="AW653" s="10"/>
    </row>
    <row r="654" ht="17.25" customHeight="1">
      <c r="B654" s="632"/>
      <c r="C654" s="632"/>
      <c r="D654" s="632"/>
      <c r="E654" s="632"/>
      <c r="F654" s="632"/>
      <c r="N654" s="831"/>
      <c r="O654" s="832"/>
      <c r="P654" s="831"/>
      <c r="Q654" s="832"/>
      <c r="AD654" s="830"/>
      <c r="AE654" s="830"/>
      <c r="AF654" s="830"/>
      <c r="AL654" s="3"/>
      <c r="AM654" s="3"/>
      <c r="AN654" s="3"/>
      <c r="AO654" s="603"/>
      <c r="AP654" s="10"/>
      <c r="AQ654" s="10"/>
      <c r="AR654" s="10"/>
      <c r="AS654" s="10"/>
      <c r="AT654" s="10"/>
      <c r="AU654" s="10"/>
      <c r="AV654" s="10"/>
      <c r="AW654" s="10"/>
    </row>
    <row r="655" ht="17.25" customHeight="1">
      <c r="B655" s="632"/>
      <c r="C655" s="632"/>
      <c r="D655" s="632"/>
      <c r="E655" s="632"/>
      <c r="F655" s="632"/>
      <c r="N655" s="831"/>
      <c r="O655" s="832"/>
      <c r="P655" s="831"/>
      <c r="Q655" s="832"/>
      <c r="AD655" s="830"/>
      <c r="AE655" s="830"/>
      <c r="AF655" s="830"/>
      <c r="AL655" s="3"/>
      <c r="AM655" s="3"/>
      <c r="AN655" s="3"/>
      <c r="AO655" s="603"/>
      <c r="AP655" s="10"/>
      <c r="AQ655" s="10"/>
      <c r="AR655" s="10"/>
      <c r="AS655" s="10"/>
      <c r="AT655" s="10"/>
      <c r="AU655" s="10"/>
      <c r="AV655" s="10"/>
      <c r="AW655" s="10"/>
    </row>
    <row r="656" ht="17.25" customHeight="1">
      <c r="B656" s="632"/>
      <c r="C656" s="632"/>
      <c r="D656" s="632"/>
      <c r="E656" s="632"/>
      <c r="F656" s="632"/>
      <c r="N656" s="831"/>
      <c r="O656" s="832"/>
      <c r="P656" s="831"/>
      <c r="Q656" s="832"/>
      <c r="AD656" s="830"/>
      <c r="AE656" s="830"/>
      <c r="AF656" s="830"/>
      <c r="AL656" s="3"/>
      <c r="AM656" s="3"/>
      <c r="AN656" s="3"/>
      <c r="AO656" s="603"/>
      <c r="AP656" s="10"/>
      <c r="AQ656" s="10"/>
      <c r="AR656" s="10"/>
      <c r="AS656" s="10"/>
      <c r="AT656" s="10"/>
      <c r="AU656" s="10"/>
      <c r="AV656" s="10"/>
      <c r="AW656" s="10"/>
    </row>
    <row r="657" ht="17.25" customHeight="1">
      <c r="B657" s="632"/>
      <c r="C657" s="632"/>
      <c r="D657" s="632"/>
      <c r="E657" s="632"/>
      <c r="F657" s="632"/>
      <c r="N657" s="831"/>
      <c r="O657" s="832"/>
      <c r="P657" s="831"/>
      <c r="Q657" s="832"/>
      <c r="AD657" s="830"/>
      <c r="AE657" s="830"/>
      <c r="AF657" s="830"/>
      <c r="AL657" s="3"/>
      <c r="AM657" s="3"/>
      <c r="AN657" s="3"/>
      <c r="AO657" s="603"/>
      <c r="AP657" s="10"/>
      <c r="AQ657" s="10"/>
      <c r="AR657" s="10"/>
      <c r="AS657" s="10"/>
      <c r="AT657" s="10"/>
      <c r="AU657" s="10"/>
      <c r="AV657" s="10"/>
      <c r="AW657" s="10"/>
    </row>
    <row r="658" ht="17.25" customHeight="1">
      <c r="B658" s="632"/>
      <c r="C658" s="632"/>
      <c r="D658" s="632"/>
      <c r="E658" s="632"/>
      <c r="F658" s="632"/>
      <c r="N658" s="831"/>
      <c r="O658" s="832"/>
      <c r="P658" s="831"/>
      <c r="Q658" s="832"/>
      <c r="AD658" s="830"/>
      <c r="AE658" s="830"/>
      <c r="AF658" s="830"/>
      <c r="AL658" s="3"/>
      <c r="AM658" s="3"/>
      <c r="AN658" s="3"/>
      <c r="AO658" s="603"/>
      <c r="AP658" s="10"/>
      <c r="AQ658" s="10"/>
      <c r="AR658" s="10"/>
      <c r="AS658" s="10"/>
      <c r="AT658" s="10"/>
      <c r="AU658" s="10"/>
      <c r="AV658" s="10"/>
      <c r="AW658" s="10"/>
    </row>
    <row r="659" ht="17.25" customHeight="1">
      <c r="B659" s="632"/>
      <c r="C659" s="632"/>
      <c r="D659" s="632"/>
      <c r="E659" s="632"/>
      <c r="F659" s="632"/>
      <c r="N659" s="831"/>
      <c r="O659" s="832"/>
      <c r="P659" s="831"/>
      <c r="Q659" s="832"/>
      <c r="AD659" s="830"/>
      <c r="AE659" s="830"/>
      <c r="AF659" s="830"/>
      <c r="AL659" s="3"/>
      <c r="AM659" s="3"/>
      <c r="AN659" s="3"/>
      <c r="AO659" s="603"/>
      <c r="AP659" s="10"/>
      <c r="AQ659" s="10"/>
      <c r="AR659" s="10"/>
      <c r="AS659" s="10"/>
      <c r="AT659" s="10"/>
      <c r="AU659" s="10"/>
      <c r="AV659" s="10"/>
      <c r="AW659" s="10"/>
    </row>
    <row r="660" ht="17.25" customHeight="1">
      <c r="B660" s="632"/>
      <c r="C660" s="632"/>
      <c r="D660" s="632"/>
      <c r="E660" s="632"/>
      <c r="F660" s="632"/>
      <c r="N660" s="831"/>
      <c r="O660" s="832"/>
      <c r="P660" s="831"/>
      <c r="Q660" s="832"/>
      <c r="AD660" s="830"/>
      <c r="AE660" s="830"/>
      <c r="AF660" s="830"/>
      <c r="AL660" s="3"/>
      <c r="AM660" s="3"/>
      <c r="AN660" s="3"/>
      <c r="AO660" s="603"/>
      <c r="AP660" s="10"/>
      <c r="AQ660" s="10"/>
      <c r="AR660" s="10"/>
      <c r="AS660" s="10"/>
      <c r="AT660" s="10"/>
      <c r="AU660" s="10"/>
      <c r="AV660" s="10"/>
      <c r="AW660" s="10"/>
    </row>
    <row r="661" ht="17.25" customHeight="1">
      <c r="B661" s="632"/>
      <c r="C661" s="632"/>
      <c r="D661" s="632"/>
      <c r="E661" s="632"/>
      <c r="F661" s="632"/>
      <c r="N661" s="831"/>
      <c r="O661" s="832"/>
      <c r="P661" s="831"/>
      <c r="Q661" s="832"/>
      <c r="AD661" s="830"/>
      <c r="AE661" s="830"/>
      <c r="AF661" s="830"/>
      <c r="AL661" s="3"/>
      <c r="AM661" s="3"/>
      <c r="AN661" s="3"/>
      <c r="AO661" s="603"/>
      <c r="AP661" s="10"/>
      <c r="AQ661" s="10"/>
      <c r="AR661" s="10"/>
      <c r="AS661" s="10"/>
      <c r="AT661" s="10"/>
      <c r="AU661" s="10"/>
      <c r="AV661" s="10"/>
      <c r="AW661" s="10"/>
    </row>
    <row r="662" ht="17.25" customHeight="1">
      <c r="B662" s="632"/>
      <c r="C662" s="632"/>
      <c r="D662" s="632"/>
      <c r="E662" s="632"/>
      <c r="F662" s="632"/>
      <c r="N662" s="831"/>
      <c r="O662" s="832"/>
      <c r="P662" s="831"/>
      <c r="Q662" s="832"/>
      <c r="AD662" s="830"/>
      <c r="AE662" s="830"/>
      <c r="AF662" s="830"/>
      <c r="AL662" s="3"/>
      <c r="AM662" s="3"/>
      <c r="AN662" s="3"/>
      <c r="AO662" s="603"/>
      <c r="AP662" s="10"/>
      <c r="AQ662" s="10"/>
      <c r="AR662" s="10"/>
      <c r="AS662" s="10"/>
      <c r="AT662" s="10"/>
      <c r="AU662" s="10"/>
      <c r="AV662" s="10"/>
      <c r="AW662" s="10"/>
    </row>
    <row r="663" ht="17.25" customHeight="1">
      <c r="B663" s="632"/>
      <c r="C663" s="632"/>
      <c r="D663" s="632"/>
      <c r="E663" s="632"/>
      <c r="F663" s="632"/>
      <c r="N663" s="831"/>
      <c r="O663" s="832"/>
      <c r="P663" s="831"/>
      <c r="Q663" s="832"/>
      <c r="AD663" s="830"/>
      <c r="AE663" s="830"/>
      <c r="AF663" s="830"/>
      <c r="AL663" s="3"/>
      <c r="AM663" s="3"/>
      <c r="AN663" s="3"/>
      <c r="AO663" s="603"/>
      <c r="AP663" s="10"/>
      <c r="AQ663" s="10"/>
      <c r="AR663" s="10"/>
      <c r="AS663" s="10"/>
      <c r="AT663" s="10"/>
      <c r="AU663" s="10"/>
      <c r="AV663" s="10"/>
      <c r="AW663" s="10"/>
    </row>
    <row r="664" ht="17.25" customHeight="1">
      <c r="B664" s="632"/>
      <c r="C664" s="632"/>
      <c r="D664" s="632"/>
      <c r="E664" s="632"/>
      <c r="F664" s="632"/>
      <c r="N664" s="831"/>
      <c r="O664" s="832"/>
      <c r="P664" s="831"/>
      <c r="Q664" s="832"/>
      <c r="AD664" s="830"/>
      <c r="AE664" s="830"/>
      <c r="AF664" s="830"/>
      <c r="AL664" s="3"/>
      <c r="AM664" s="3"/>
      <c r="AN664" s="3"/>
      <c r="AO664" s="603"/>
      <c r="AP664" s="10"/>
      <c r="AQ664" s="10"/>
      <c r="AR664" s="10"/>
      <c r="AS664" s="10"/>
      <c r="AT664" s="10"/>
      <c r="AU664" s="10"/>
      <c r="AV664" s="10"/>
      <c r="AW664" s="10"/>
    </row>
    <row r="665" ht="17.25" customHeight="1">
      <c r="B665" s="632"/>
      <c r="C665" s="632"/>
      <c r="D665" s="632"/>
      <c r="E665" s="632"/>
      <c r="F665" s="632"/>
      <c r="N665" s="831"/>
      <c r="O665" s="832"/>
      <c r="P665" s="831"/>
      <c r="Q665" s="832"/>
      <c r="AD665" s="830"/>
      <c r="AE665" s="830"/>
      <c r="AF665" s="830"/>
      <c r="AL665" s="3"/>
      <c r="AM665" s="3"/>
      <c r="AN665" s="3"/>
      <c r="AO665" s="603"/>
      <c r="AP665" s="10"/>
      <c r="AQ665" s="10"/>
      <c r="AR665" s="10"/>
      <c r="AS665" s="10"/>
      <c r="AT665" s="10"/>
      <c r="AU665" s="10"/>
      <c r="AV665" s="10"/>
      <c r="AW665" s="10"/>
    </row>
    <row r="666" ht="17.25" customHeight="1">
      <c r="B666" s="632"/>
      <c r="C666" s="632"/>
      <c r="D666" s="632"/>
      <c r="E666" s="632"/>
      <c r="F666" s="632"/>
      <c r="N666" s="831"/>
      <c r="O666" s="832"/>
      <c r="P666" s="831"/>
      <c r="Q666" s="832"/>
      <c r="AD666" s="830"/>
      <c r="AE666" s="830"/>
      <c r="AF666" s="830"/>
      <c r="AL666" s="3"/>
      <c r="AM666" s="3"/>
      <c r="AN666" s="3"/>
      <c r="AO666" s="603"/>
      <c r="AP666" s="10"/>
      <c r="AQ666" s="10"/>
      <c r="AR666" s="10"/>
      <c r="AS666" s="10"/>
      <c r="AT666" s="10"/>
      <c r="AU666" s="10"/>
      <c r="AV666" s="10"/>
      <c r="AW666" s="10"/>
    </row>
    <row r="667" ht="17.25" customHeight="1">
      <c r="B667" s="632"/>
      <c r="C667" s="632"/>
      <c r="D667" s="632"/>
      <c r="E667" s="632"/>
      <c r="F667" s="632"/>
      <c r="N667" s="831"/>
      <c r="O667" s="832"/>
      <c r="P667" s="831"/>
      <c r="Q667" s="832"/>
      <c r="AD667" s="830"/>
      <c r="AE667" s="830"/>
      <c r="AF667" s="830"/>
      <c r="AL667" s="3"/>
      <c r="AM667" s="3"/>
      <c r="AN667" s="3"/>
      <c r="AO667" s="603"/>
      <c r="AP667" s="10"/>
      <c r="AQ667" s="10"/>
      <c r="AR667" s="10"/>
      <c r="AS667" s="10"/>
      <c r="AT667" s="10"/>
      <c r="AU667" s="10"/>
      <c r="AV667" s="10"/>
      <c r="AW667" s="10"/>
    </row>
    <row r="668" ht="17.25" customHeight="1">
      <c r="B668" s="632"/>
      <c r="C668" s="632"/>
      <c r="D668" s="632"/>
      <c r="E668" s="632"/>
      <c r="F668" s="632"/>
      <c r="N668" s="831"/>
      <c r="O668" s="832"/>
      <c r="P668" s="831"/>
      <c r="Q668" s="832"/>
      <c r="AD668" s="830"/>
      <c r="AE668" s="830"/>
      <c r="AF668" s="830"/>
      <c r="AL668" s="3"/>
      <c r="AM668" s="3"/>
      <c r="AN668" s="3"/>
      <c r="AO668" s="603"/>
      <c r="AP668" s="10"/>
      <c r="AQ668" s="10"/>
      <c r="AR668" s="10"/>
      <c r="AS668" s="10"/>
      <c r="AT668" s="10"/>
      <c r="AU668" s="10"/>
      <c r="AV668" s="10"/>
      <c r="AW668" s="10"/>
    </row>
    <row r="669" ht="17.25" customHeight="1">
      <c r="B669" s="632"/>
      <c r="C669" s="632"/>
      <c r="D669" s="632"/>
      <c r="E669" s="632"/>
      <c r="F669" s="632"/>
      <c r="N669" s="831"/>
      <c r="O669" s="832"/>
      <c r="P669" s="831"/>
      <c r="Q669" s="832"/>
      <c r="AD669" s="830"/>
      <c r="AE669" s="830"/>
      <c r="AF669" s="830"/>
      <c r="AL669" s="3"/>
      <c r="AM669" s="3"/>
      <c r="AN669" s="3"/>
      <c r="AO669" s="603"/>
      <c r="AP669" s="10"/>
      <c r="AQ669" s="10"/>
      <c r="AR669" s="10"/>
      <c r="AS669" s="10"/>
      <c r="AT669" s="10"/>
      <c r="AU669" s="10"/>
      <c r="AV669" s="10"/>
      <c r="AW669" s="10"/>
    </row>
    <row r="670" ht="17.25" customHeight="1">
      <c r="B670" s="632"/>
      <c r="C670" s="632"/>
      <c r="D670" s="632"/>
      <c r="E670" s="632"/>
      <c r="F670" s="632"/>
      <c r="N670" s="831"/>
      <c r="O670" s="832"/>
      <c r="P670" s="831"/>
      <c r="Q670" s="832"/>
      <c r="AD670" s="830"/>
      <c r="AE670" s="830"/>
      <c r="AF670" s="830"/>
      <c r="AL670" s="3"/>
      <c r="AM670" s="3"/>
      <c r="AN670" s="3"/>
      <c r="AO670" s="603"/>
      <c r="AP670" s="10"/>
      <c r="AQ670" s="10"/>
      <c r="AR670" s="10"/>
      <c r="AS670" s="10"/>
      <c r="AT670" s="10"/>
      <c r="AU670" s="10"/>
      <c r="AV670" s="10"/>
      <c r="AW670" s="10"/>
    </row>
    <row r="671" ht="17.25" customHeight="1">
      <c r="B671" s="632"/>
      <c r="C671" s="632"/>
      <c r="D671" s="632"/>
      <c r="E671" s="632"/>
      <c r="F671" s="632"/>
      <c r="N671" s="831"/>
      <c r="O671" s="832"/>
      <c r="P671" s="831"/>
      <c r="Q671" s="832"/>
      <c r="AD671" s="830"/>
      <c r="AE671" s="830"/>
      <c r="AF671" s="830"/>
      <c r="AL671" s="3"/>
      <c r="AM671" s="3"/>
      <c r="AN671" s="3"/>
      <c r="AO671" s="603"/>
      <c r="AP671" s="10"/>
      <c r="AQ671" s="10"/>
      <c r="AR671" s="10"/>
      <c r="AS671" s="10"/>
      <c r="AT671" s="10"/>
      <c r="AU671" s="10"/>
      <c r="AV671" s="10"/>
      <c r="AW671" s="10"/>
    </row>
    <row r="672" ht="17.25" customHeight="1">
      <c r="B672" s="632"/>
      <c r="C672" s="632"/>
      <c r="D672" s="632"/>
      <c r="E672" s="632"/>
      <c r="F672" s="632"/>
      <c r="N672" s="831"/>
      <c r="O672" s="832"/>
      <c r="P672" s="831"/>
      <c r="Q672" s="832"/>
      <c r="AD672" s="830"/>
      <c r="AE672" s="830"/>
      <c r="AF672" s="830"/>
      <c r="AL672" s="3"/>
      <c r="AM672" s="3"/>
      <c r="AN672" s="3"/>
      <c r="AO672" s="603"/>
      <c r="AP672" s="10"/>
      <c r="AQ672" s="10"/>
      <c r="AR672" s="10"/>
      <c r="AS672" s="10"/>
      <c r="AT672" s="10"/>
      <c r="AU672" s="10"/>
      <c r="AV672" s="10"/>
      <c r="AW672" s="10"/>
    </row>
    <row r="673" ht="17.25" customHeight="1">
      <c r="B673" s="632"/>
      <c r="C673" s="632"/>
      <c r="D673" s="632"/>
      <c r="E673" s="632"/>
      <c r="F673" s="632"/>
      <c r="N673" s="831"/>
      <c r="O673" s="832"/>
      <c r="P673" s="831"/>
      <c r="Q673" s="832"/>
      <c r="AD673" s="830"/>
      <c r="AE673" s="830"/>
      <c r="AF673" s="830"/>
      <c r="AL673" s="3"/>
      <c r="AM673" s="3"/>
      <c r="AN673" s="3"/>
      <c r="AO673" s="603"/>
      <c r="AP673" s="10"/>
      <c r="AQ673" s="10"/>
      <c r="AR673" s="10"/>
      <c r="AS673" s="10"/>
      <c r="AT673" s="10"/>
      <c r="AU673" s="10"/>
      <c r="AV673" s="10"/>
      <c r="AW673" s="10"/>
    </row>
    <row r="674" ht="17.25" customHeight="1">
      <c r="B674" s="632"/>
      <c r="C674" s="632"/>
      <c r="D674" s="632"/>
      <c r="E674" s="632"/>
      <c r="F674" s="632"/>
      <c r="N674" s="831"/>
      <c r="O674" s="832"/>
      <c r="P674" s="831"/>
      <c r="Q674" s="832"/>
      <c r="AD674" s="830"/>
      <c r="AE674" s="830"/>
      <c r="AF674" s="830"/>
      <c r="AL674" s="3"/>
      <c r="AM674" s="3"/>
      <c r="AN674" s="3"/>
      <c r="AO674" s="603"/>
      <c r="AP674" s="10"/>
      <c r="AQ674" s="10"/>
      <c r="AR674" s="10"/>
      <c r="AS674" s="10"/>
      <c r="AT674" s="10"/>
      <c r="AU674" s="10"/>
      <c r="AV674" s="10"/>
      <c r="AW674" s="10"/>
    </row>
    <row r="675" ht="17.25" customHeight="1">
      <c r="B675" s="632"/>
      <c r="C675" s="632"/>
      <c r="D675" s="632"/>
      <c r="E675" s="632"/>
      <c r="F675" s="632"/>
      <c r="N675" s="831"/>
      <c r="O675" s="832"/>
      <c r="P675" s="831"/>
      <c r="Q675" s="832"/>
      <c r="AD675" s="830"/>
      <c r="AE675" s="830"/>
      <c r="AF675" s="830"/>
      <c r="AL675" s="3"/>
      <c r="AM675" s="3"/>
      <c r="AN675" s="3"/>
      <c r="AO675" s="603"/>
      <c r="AP675" s="10"/>
      <c r="AQ675" s="10"/>
      <c r="AR675" s="10"/>
      <c r="AS675" s="10"/>
      <c r="AT675" s="10"/>
      <c r="AU675" s="10"/>
      <c r="AV675" s="10"/>
      <c r="AW675" s="10"/>
    </row>
    <row r="676" ht="17.25" customHeight="1">
      <c r="B676" s="632"/>
      <c r="C676" s="632"/>
      <c r="D676" s="632"/>
      <c r="E676" s="632"/>
      <c r="F676" s="632"/>
      <c r="N676" s="831"/>
      <c r="O676" s="832"/>
      <c r="P676" s="831"/>
      <c r="Q676" s="832"/>
      <c r="AD676" s="830"/>
      <c r="AE676" s="830"/>
      <c r="AF676" s="830"/>
      <c r="AL676" s="3"/>
      <c r="AM676" s="3"/>
      <c r="AN676" s="3"/>
      <c r="AO676" s="603"/>
      <c r="AP676" s="10"/>
      <c r="AQ676" s="10"/>
      <c r="AR676" s="10"/>
      <c r="AS676" s="10"/>
      <c r="AT676" s="10"/>
      <c r="AU676" s="10"/>
      <c r="AV676" s="10"/>
      <c r="AW676" s="10"/>
    </row>
    <row r="677" ht="17.25" customHeight="1">
      <c r="B677" s="632"/>
      <c r="C677" s="632"/>
      <c r="D677" s="632"/>
      <c r="E677" s="632"/>
      <c r="F677" s="632"/>
      <c r="N677" s="831"/>
      <c r="O677" s="832"/>
      <c r="P677" s="831"/>
      <c r="Q677" s="832"/>
      <c r="AD677" s="830"/>
      <c r="AE677" s="830"/>
      <c r="AF677" s="830"/>
      <c r="AL677" s="3"/>
      <c r="AM677" s="3"/>
      <c r="AN677" s="3"/>
      <c r="AO677" s="603"/>
      <c r="AP677" s="10"/>
      <c r="AQ677" s="10"/>
      <c r="AR677" s="10"/>
      <c r="AS677" s="10"/>
      <c r="AT677" s="10"/>
      <c r="AU677" s="10"/>
      <c r="AV677" s="10"/>
      <c r="AW677" s="10"/>
    </row>
    <row r="678" ht="17.25" customHeight="1">
      <c r="B678" s="632"/>
      <c r="C678" s="632"/>
      <c r="D678" s="632"/>
      <c r="E678" s="632"/>
      <c r="F678" s="632"/>
      <c r="N678" s="831"/>
      <c r="O678" s="832"/>
      <c r="P678" s="831"/>
      <c r="Q678" s="832"/>
      <c r="AD678" s="830"/>
      <c r="AE678" s="830"/>
      <c r="AF678" s="830"/>
      <c r="AL678" s="3"/>
      <c r="AM678" s="3"/>
      <c r="AN678" s="3"/>
      <c r="AO678" s="603"/>
      <c r="AP678" s="10"/>
      <c r="AQ678" s="10"/>
      <c r="AR678" s="10"/>
      <c r="AS678" s="10"/>
      <c r="AT678" s="10"/>
      <c r="AU678" s="10"/>
      <c r="AV678" s="10"/>
      <c r="AW678" s="10"/>
    </row>
    <row r="679" ht="17.25" customHeight="1">
      <c r="B679" s="632"/>
      <c r="C679" s="632"/>
      <c r="D679" s="632"/>
      <c r="E679" s="632"/>
      <c r="F679" s="632"/>
      <c r="N679" s="831"/>
      <c r="O679" s="832"/>
      <c r="P679" s="831"/>
      <c r="Q679" s="832"/>
      <c r="AD679" s="830"/>
      <c r="AE679" s="830"/>
      <c r="AF679" s="830"/>
      <c r="AL679" s="3"/>
      <c r="AM679" s="3"/>
      <c r="AN679" s="3"/>
      <c r="AO679" s="603"/>
      <c r="AP679" s="10"/>
      <c r="AQ679" s="10"/>
      <c r="AR679" s="10"/>
      <c r="AS679" s="10"/>
      <c r="AT679" s="10"/>
      <c r="AU679" s="10"/>
      <c r="AV679" s="10"/>
      <c r="AW679" s="10"/>
    </row>
    <row r="680" ht="17.25" customHeight="1">
      <c r="B680" s="632"/>
      <c r="C680" s="632"/>
      <c r="D680" s="632"/>
      <c r="E680" s="632"/>
      <c r="F680" s="632"/>
      <c r="N680" s="831"/>
      <c r="O680" s="832"/>
      <c r="P680" s="831"/>
      <c r="Q680" s="832"/>
      <c r="AD680" s="830"/>
      <c r="AE680" s="830"/>
      <c r="AF680" s="830"/>
      <c r="AL680" s="3"/>
      <c r="AM680" s="3"/>
      <c r="AN680" s="3"/>
      <c r="AO680" s="603"/>
      <c r="AP680" s="10"/>
      <c r="AQ680" s="10"/>
      <c r="AR680" s="10"/>
      <c r="AS680" s="10"/>
      <c r="AT680" s="10"/>
      <c r="AU680" s="10"/>
      <c r="AV680" s="10"/>
      <c r="AW680" s="10"/>
    </row>
    <row r="681" ht="17.25" customHeight="1">
      <c r="B681" s="632"/>
      <c r="C681" s="632"/>
      <c r="D681" s="632"/>
      <c r="E681" s="632"/>
      <c r="F681" s="632"/>
      <c r="N681" s="831"/>
      <c r="O681" s="832"/>
      <c r="P681" s="831"/>
      <c r="Q681" s="832"/>
      <c r="AD681" s="830"/>
      <c r="AE681" s="830"/>
      <c r="AF681" s="830"/>
      <c r="AL681" s="3"/>
      <c r="AM681" s="3"/>
      <c r="AN681" s="3"/>
      <c r="AO681" s="603"/>
      <c r="AP681" s="10"/>
      <c r="AQ681" s="10"/>
      <c r="AR681" s="10"/>
      <c r="AS681" s="10"/>
      <c r="AT681" s="10"/>
      <c r="AU681" s="10"/>
      <c r="AV681" s="10"/>
      <c r="AW681" s="10"/>
    </row>
    <row r="682" ht="17.25" customHeight="1">
      <c r="B682" s="632"/>
      <c r="C682" s="632"/>
      <c r="D682" s="632"/>
      <c r="E682" s="632"/>
      <c r="F682" s="632"/>
      <c r="N682" s="831"/>
      <c r="O682" s="832"/>
      <c r="P682" s="831"/>
      <c r="Q682" s="832"/>
      <c r="AD682" s="830"/>
      <c r="AE682" s="830"/>
      <c r="AF682" s="830"/>
      <c r="AL682" s="3"/>
      <c r="AM682" s="3"/>
      <c r="AN682" s="3"/>
      <c r="AO682" s="603"/>
      <c r="AP682" s="10"/>
      <c r="AQ682" s="10"/>
      <c r="AR682" s="10"/>
      <c r="AS682" s="10"/>
      <c r="AT682" s="10"/>
      <c r="AU682" s="10"/>
      <c r="AV682" s="10"/>
      <c r="AW682" s="10"/>
    </row>
    <row r="683" ht="17.25" customHeight="1">
      <c r="B683" s="632"/>
      <c r="C683" s="632"/>
      <c r="D683" s="632"/>
      <c r="E683" s="632"/>
      <c r="F683" s="632"/>
      <c r="N683" s="831"/>
      <c r="O683" s="832"/>
      <c r="P683" s="831"/>
      <c r="Q683" s="832"/>
      <c r="AD683" s="830"/>
      <c r="AE683" s="830"/>
      <c r="AF683" s="830"/>
      <c r="AL683" s="3"/>
      <c r="AM683" s="3"/>
      <c r="AN683" s="3"/>
      <c r="AO683" s="603"/>
      <c r="AP683" s="10"/>
      <c r="AQ683" s="10"/>
      <c r="AR683" s="10"/>
      <c r="AS683" s="10"/>
      <c r="AT683" s="10"/>
      <c r="AU683" s="10"/>
      <c r="AV683" s="10"/>
      <c r="AW683" s="10"/>
    </row>
    <row r="684" ht="17.25" customHeight="1">
      <c r="B684" s="632"/>
      <c r="C684" s="632"/>
      <c r="D684" s="632"/>
      <c r="E684" s="632"/>
      <c r="F684" s="632"/>
      <c r="N684" s="831"/>
      <c r="O684" s="832"/>
      <c r="P684" s="831"/>
      <c r="Q684" s="832"/>
      <c r="AD684" s="830"/>
      <c r="AE684" s="830"/>
      <c r="AF684" s="830"/>
      <c r="AL684" s="3"/>
      <c r="AM684" s="3"/>
      <c r="AN684" s="3"/>
      <c r="AO684" s="603"/>
      <c r="AP684" s="10"/>
      <c r="AQ684" s="10"/>
      <c r="AR684" s="10"/>
      <c r="AS684" s="10"/>
      <c r="AT684" s="10"/>
      <c r="AU684" s="10"/>
      <c r="AV684" s="10"/>
      <c r="AW684" s="10"/>
    </row>
    <row r="685" ht="17.25" customHeight="1">
      <c r="B685" s="632"/>
      <c r="C685" s="632"/>
      <c r="D685" s="632"/>
      <c r="E685" s="632"/>
      <c r="F685" s="632"/>
      <c r="N685" s="831"/>
      <c r="O685" s="832"/>
      <c r="P685" s="831"/>
      <c r="Q685" s="832"/>
      <c r="AD685" s="830"/>
      <c r="AE685" s="830"/>
      <c r="AF685" s="830"/>
      <c r="AL685" s="3"/>
      <c r="AM685" s="3"/>
      <c r="AN685" s="3"/>
      <c r="AO685" s="603"/>
      <c r="AP685" s="10"/>
      <c r="AQ685" s="10"/>
      <c r="AR685" s="10"/>
      <c r="AS685" s="10"/>
      <c r="AT685" s="10"/>
      <c r="AU685" s="10"/>
      <c r="AV685" s="10"/>
      <c r="AW685" s="10"/>
    </row>
    <row r="686" ht="17.25" customHeight="1">
      <c r="B686" s="632"/>
      <c r="C686" s="632"/>
      <c r="D686" s="632"/>
      <c r="E686" s="632"/>
      <c r="F686" s="632"/>
      <c r="N686" s="831"/>
      <c r="O686" s="832"/>
      <c r="P686" s="831"/>
      <c r="Q686" s="832"/>
      <c r="AD686" s="830"/>
      <c r="AE686" s="830"/>
      <c r="AF686" s="830"/>
      <c r="AL686" s="3"/>
      <c r="AM686" s="3"/>
      <c r="AN686" s="3"/>
      <c r="AO686" s="603"/>
      <c r="AP686" s="10"/>
      <c r="AQ686" s="10"/>
      <c r="AR686" s="10"/>
      <c r="AS686" s="10"/>
      <c r="AT686" s="10"/>
      <c r="AU686" s="10"/>
      <c r="AV686" s="10"/>
      <c r="AW686" s="10"/>
    </row>
    <row r="687" ht="17.25" customHeight="1">
      <c r="B687" s="632"/>
      <c r="C687" s="632"/>
      <c r="D687" s="632"/>
      <c r="E687" s="632"/>
      <c r="F687" s="632"/>
      <c r="N687" s="831"/>
      <c r="O687" s="832"/>
      <c r="P687" s="831"/>
      <c r="Q687" s="832"/>
      <c r="AD687" s="830"/>
      <c r="AE687" s="830"/>
      <c r="AF687" s="830"/>
      <c r="AL687" s="3"/>
      <c r="AM687" s="3"/>
      <c r="AN687" s="3"/>
      <c r="AO687" s="603"/>
      <c r="AP687" s="10"/>
      <c r="AQ687" s="10"/>
      <c r="AR687" s="10"/>
      <c r="AS687" s="10"/>
      <c r="AT687" s="10"/>
      <c r="AU687" s="10"/>
      <c r="AV687" s="10"/>
      <c r="AW687" s="10"/>
    </row>
    <row r="688" ht="17.25" customHeight="1">
      <c r="B688" s="632"/>
      <c r="C688" s="632"/>
      <c r="D688" s="632"/>
      <c r="E688" s="632"/>
      <c r="F688" s="632"/>
      <c r="N688" s="831"/>
      <c r="O688" s="832"/>
      <c r="P688" s="831"/>
      <c r="Q688" s="832"/>
      <c r="AD688" s="830"/>
      <c r="AE688" s="830"/>
      <c r="AF688" s="830"/>
      <c r="AL688" s="3"/>
      <c r="AM688" s="3"/>
      <c r="AN688" s="3"/>
      <c r="AO688" s="603"/>
      <c r="AP688" s="10"/>
      <c r="AQ688" s="10"/>
      <c r="AR688" s="10"/>
      <c r="AS688" s="10"/>
      <c r="AT688" s="10"/>
      <c r="AU688" s="10"/>
      <c r="AV688" s="10"/>
      <c r="AW688" s="10"/>
    </row>
    <row r="689" ht="17.25" customHeight="1">
      <c r="B689" s="632"/>
      <c r="C689" s="632"/>
      <c r="D689" s="632"/>
      <c r="E689" s="632"/>
      <c r="F689" s="632"/>
      <c r="N689" s="831"/>
      <c r="O689" s="832"/>
      <c r="P689" s="831"/>
      <c r="Q689" s="832"/>
      <c r="AD689" s="830"/>
      <c r="AE689" s="830"/>
      <c r="AF689" s="830"/>
      <c r="AL689" s="3"/>
      <c r="AM689" s="3"/>
      <c r="AN689" s="3"/>
      <c r="AO689" s="603"/>
      <c r="AP689" s="10"/>
      <c r="AQ689" s="10"/>
      <c r="AR689" s="10"/>
      <c r="AS689" s="10"/>
      <c r="AT689" s="10"/>
      <c r="AU689" s="10"/>
      <c r="AV689" s="10"/>
      <c r="AW689" s="10"/>
    </row>
    <row r="690" ht="17.25" customHeight="1">
      <c r="B690" s="632"/>
      <c r="C690" s="632"/>
      <c r="D690" s="632"/>
      <c r="E690" s="632"/>
      <c r="F690" s="632"/>
      <c r="N690" s="831"/>
      <c r="O690" s="832"/>
      <c r="P690" s="831"/>
      <c r="Q690" s="832"/>
      <c r="AD690" s="830"/>
      <c r="AE690" s="830"/>
      <c r="AF690" s="830"/>
      <c r="AL690" s="3"/>
      <c r="AM690" s="3"/>
      <c r="AN690" s="3"/>
      <c r="AO690" s="603"/>
      <c r="AP690" s="10"/>
      <c r="AQ690" s="10"/>
      <c r="AR690" s="10"/>
      <c r="AS690" s="10"/>
      <c r="AT690" s="10"/>
      <c r="AU690" s="10"/>
      <c r="AV690" s="10"/>
      <c r="AW690" s="10"/>
    </row>
    <row r="691" ht="17.25" customHeight="1">
      <c r="B691" s="632"/>
      <c r="C691" s="632"/>
      <c r="D691" s="632"/>
      <c r="E691" s="632"/>
      <c r="F691" s="632"/>
      <c r="N691" s="831"/>
      <c r="O691" s="832"/>
      <c r="P691" s="831"/>
      <c r="Q691" s="832"/>
      <c r="AD691" s="830"/>
      <c r="AE691" s="830"/>
      <c r="AF691" s="830"/>
      <c r="AL691" s="3"/>
      <c r="AM691" s="3"/>
      <c r="AN691" s="3"/>
      <c r="AO691" s="603"/>
      <c r="AP691" s="10"/>
      <c r="AQ691" s="10"/>
      <c r="AR691" s="10"/>
      <c r="AS691" s="10"/>
      <c r="AT691" s="10"/>
      <c r="AU691" s="10"/>
      <c r="AV691" s="10"/>
      <c r="AW691" s="10"/>
    </row>
    <row r="692" ht="17.25" customHeight="1">
      <c r="B692" s="632"/>
      <c r="C692" s="632"/>
      <c r="D692" s="632"/>
      <c r="E692" s="632"/>
      <c r="F692" s="632"/>
      <c r="N692" s="831"/>
      <c r="O692" s="832"/>
      <c r="P692" s="831"/>
      <c r="Q692" s="832"/>
      <c r="AD692" s="830"/>
      <c r="AE692" s="830"/>
      <c r="AF692" s="830"/>
      <c r="AL692" s="3"/>
      <c r="AM692" s="3"/>
      <c r="AN692" s="3"/>
      <c r="AO692" s="603"/>
      <c r="AP692" s="10"/>
      <c r="AQ692" s="10"/>
      <c r="AR692" s="10"/>
      <c r="AS692" s="10"/>
      <c r="AT692" s="10"/>
      <c r="AU692" s="10"/>
      <c r="AV692" s="10"/>
      <c r="AW692" s="10"/>
    </row>
    <row r="693" ht="17.25" customHeight="1">
      <c r="B693" s="632"/>
      <c r="C693" s="632"/>
      <c r="D693" s="632"/>
      <c r="E693" s="632"/>
      <c r="F693" s="632"/>
      <c r="N693" s="831"/>
      <c r="O693" s="832"/>
      <c r="P693" s="831"/>
      <c r="Q693" s="832"/>
      <c r="AD693" s="830"/>
      <c r="AE693" s="830"/>
      <c r="AF693" s="830"/>
      <c r="AL693" s="3"/>
      <c r="AM693" s="3"/>
      <c r="AN693" s="3"/>
      <c r="AO693" s="603"/>
      <c r="AP693" s="10"/>
      <c r="AQ693" s="10"/>
      <c r="AR693" s="10"/>
      <c r="AS693" s="10"/>
      <c r="AT693" s="10"/>
      <c r="AU693" s="10"/>
      <c r="AV693" s="10"/>
      <c r="AW693" s="10"/>
    </row>
    <row r="694" ht="17.25" customHeight="1">
      <c r="B694" s="632"/>
      <c r="C694" s="632"/>
      <c r="D694" s="632"/>
      <c r="E694" s="632"/>
      <c r="F694" s="632"/>
      <c r="N694" s="831"/>
      <c r="O694" s="832"/>
      <c r="P694" s="831"/>
      <c r="Q694" s="832"/>
      <c r="AD694" s="830"/>
      <c r="AE694" s="830"/>
      <c r="AF694" s="830"/>
      <c r="AL694" s="3"/>
      <c r="AM694" s="3"/>
      <c r="AN694" s="3"/>
      <c r="AO694" s="603"/>
      <c r="AP694" s="10"/>
      <c r="AQ694" s="10"/>
      <c r="AR694" s="10"/>
      <c r="AS694" s="10"/>
      <c r="AT694" s="10"/>
      <c r="AU694" s="10"/>
      <c r="AV694" s="10"/>
      <c r="AW694" s="10"/>
    </row>
    <row r="695" ht="17.25" customHeight="1">
      <c r="B695" s="632"/>
      <c r="C695" s="632"/>
      <c r="D695" s="632"/>
      <c r="E695" s="632"/>
      <c r="F695" s="632"/>
      <c r="N695" s="831"/>
      <c r="O695" s="832"/>
      <c r="P695" s="831"/>
      <c r="Q695" s="832"/>
      <c r="AD695" s="830"/>
      <c r="AE695" s="830"/>
      <c r="AF695" s="830"/>
      <c r="AL695" s="3"/>
      <c r="AM695" s="3"/>
      <c r="AN695" s="3"/>
      <c r="AO695" s="603"/>
      <c r="AP695" s="10"/>
      <c r="AQ695" s="10"/>
      <c r="AR695" s="10"/>
      <c r="AS695" s="10"/>
      <c r="AT695" s="10"/>
      <c r="AU695" s="10"/>
      <c r="AV695" s="10"/>
      <c r="AW695" s="10"/>
    </row>
    <row r="696" ht="17.25" customHeight="1">
      <c r="B696" s="632"/>
      <c r="C696" s="632"/>
      <c r="D696" s="632"/>
      <c r="E696" s="632"/>
      <c r="F696" s="632"/>
      <c r="N696" s="831"/>
      <c r="O696" s="832"/>
      <c r="P696" s="831"/>
      <c r="Q696" s="832"/>
      <c r="AD696" s="830"/>
      <c r="AE696" s="830"/>
      <c r="AF696" s="830"/>
      <c r="AL696" s="3"/>
      <c r="AM696" s="3"/>
      <c r="AN696" s="3"/>
      <c r="AO696" s="603"/>
      <c r="AP696" s="10"/>
      <c r="AQ696" s="10"/>
      <c r="AR696" s="10"/>
      <c r="AS696" s="10"/>
      <c r="AT696" s="10"/>
      <c r="AU696" s="10"/>
      <c r="AV696" s="10"/>
      <c r="AW696" s="10"/>
    </row>
    <row r="697" ht="17.25" customHeight="1">
      <c r="B697" s="632"/>
      <c r="C697" s="632"/>
      <c r="D697" s="632"/>
      <c r="E697" s="632"/>
      <c r="F697" s="632"/>
      <c r="N697" s="831"/>
      <c r="O697" s="832"/>
      <c r="P697" s="831"/>
      <c r="Q697" s="832"/>
      <c r="AD697" s="830"/>
      <c r="AE697" s="830"/>
      <c r="AF697" s="830"/>
      <c r="AL697" s="3"/>
      <c r="AM697" s="3"/>
      <c r="AN697" s="3"/>
      <c r="AO697" s="603"/>
      <c r="AP697" s="10"/>
      <c r="AQ697" s="10"/>
      <c r="AR697" s="10"/>
      <c r="AS697" s="10"/>
      <c r="AT697" s="10"/>
      <c r="AU697" s="10"/>
      <c r="AV697" s="10"/>
      <c r="AW697" s="10"/>
    </row>
    <row r="698" ht="17.25" customHeight="1">
      <c r="B698" s="632"/>
      <c r="C698" s="632"/>
      <c r="D698" s="632"/>
      <c r="E698" s="632"/>
      <c r="F698" s="632"/>
      <c r="N698" s="831"/>
      <c r="O698" s="832"/>
      <c r="P698" s="831"/>
      <c r="Q698" s="832"/>
      <c r="AD698" s="830"/>
      <c r="AE698" s="830"/>
      <c r="AF698" s="830"/>
      <c r="AL698" s="3"/>
      <c r="AM698" s="3"/>
      <c r="AN698" s="3"/>
      <c r="AO698" s="603"/>
      <c r="AP698" s="10"/>
      <c r="AQ698" s="10"/>
      <c r="AR698" s="10"/>
      <c r="AS698" s="10"/>
      <c r="AT698" s="10"/>
      <c r="AU698" s="10"/>
      <c r="AV698" s="10"/>
      <c r="AW698" s="10"/>
    </row>
    <row r="699" ht="17.25" customHeight="1">
      <c r="B699" s="632"/>
      <c r="C699" s="632"/>
      <c r="D699" s="632"/>
      <c r="E699" s="632"/>
      <c r="F699" s="632"/>
      <c r="N699" s="831"/>
      <c r="O699" s="832"/>
      <c r="P699" s="831"/>
      <c r="Q699" s="832"/>
      <c r="AD699" s="830"/>
      <c r="AE699" s="830"/>
      <c r="AF699" s="830"/>
      <c r="AL699" s="3"/>
      <c r="AM699" s="3"/>
      <c r="AN699" s="3"/>
      <c r="AO699" s="603"/>
      <c r="AP699" s="10"/>
      <c r="AQ699" s="10"/>
      <c r="AR699" s="10"/>
      <c r="AS699" s="10"/>
      <c r="AT699" s="10"/>
      <c r="AU699" s="10"/>
      <c r="AV699" s="10"/>
      <c r="AW699" s="10"/>
    </row>
    <row r="700" ht="17.25" customHeight="1">
      <c r="B700" s="632"/>
      <c r="C700" s="632"/>
      <c r="D700" s="632"/>
      <c r="E700" s="632"/>
      <c r="F700" s="632"/>
      <c r="N700" s="831"/>
      <c r="O700" s="832"/>
      <c r="P700" s="831"/>
      <c r="Q700" s="832"/>
      <c r="AD700" s="830"/>
      <c r="AE700" s="830"/>
      <c r="AF700" s="830"/>
      <c r="AL700" s="3"/>
      <c r="AM700" s="3"/>
      <c r="AN700" s="3"/>
      <c r="AO700" s="603"/>
      <c r="AP700" s="10"/>
      <c r="AQ700" s="10"/>
      <c r="AR700" s="10"/>
      <c r="AS700" s="10"/>
      <c r="AT700" s="10"/>
      <c r="AU700" s="10"/>
      <c r="AV700" s="10"/>
      <c r="AW700" s="10"/>
    </row>
    <row r="701" ht="17.25" customHeight="1">
      <c r="B701" s="632"/>
      <c r="C701" s="632"/>
      <c r="D701" s="632"/>
      <c r="E701" s="632"/>
      <c r="F701" s="632"/>
      <c r="N701" s="831"/>
      <c r="O701" s="832"/>
      <c r="P701" s="831"/>
      <c r="Q701" s="832"/>
      <c r="AD701" s="830"/>
      <c r="AE701" s="830"/>
      <c r="AF701" s="830"/>
      <c r="AL701" s="3"/>
      <c r="AM701" s="3"/>
      <c r="AN701" s="3"/>
      <c r="AO701" s="603"/>
      <c r="AP701" s="10"/>
      <c r="AQ701" s="10"/>
      <c r="AR701" s="10"/>
      <c r="AS701" s="10"/>
      <c r="AT701" s="10"/>
      <c r="AU701" s="10"/>
      <c r="AV701" s="10"/>
      <c r="AW701" s="10"/>
    </row>
    <row r="702" ht="17.25" customHeight="1">
      <c r="B702" s="632"/>
      <c r="C702" s="632"/>
      <c r="D702" s="632"/>
      <c r="E702" s="632"/>
      <c r="F702" s="632"/>
      <c r="N702" s="831"/>
      <c r="O702" s="832"/>
      <c r="P702" s="831"/>
      <c r="Q702" s="832"/>
      <c r="AD702" s="830"/>
      <c r="AE702" s="830"/>
      <c r="AF702" s="830"/>
      <c r="AL702" s="3"/>
      <c r="AM702" s="3"/>
      <c r="AN702" s="3"/>
      <c r="AO702" s="603"/>
      <c r="AP702" s="10"/>
      <c r="AQ702" s="10"/>
      <c r="AR702" s="10"/>
      <c r="AS702" s="10"/>
      <c r="AT702" s="10"/>
      <c r="AU702" s="10"/>
      <c r="AV702" s="10"/>
      <c r="AW702" s="10"/>
    </row>
    <row r="703" ht="17.25" customHeight="1">
      <c r="B703" s="632"/>
      <c r="C703" s="632"/>
      <c r="D703" s="632"/>
      <c r="E703" s="632"/>
      <c r="F703" s="632"/>
      <c r="N703" s="831"/>
      <c r="O703" s="832"/>
      <c r="P703" s="831"/>
      <c r="Q703" s="832"/>
      <c r="AD703" s="830"/>
      <c r="AE703" s="830"/>
      <c r="AF703" s="830"/>
      <c r="AL703" s="3"/>
      <c r="AM703" s="3"/>
      <c r="AN703" s="3"/>
      <c r="AO703" s="603"/>
      <c r="AP703" s="10"/>
      <c r="AQ703" s="10"/>
      <c r="AR703" s="10"/>
      <c r="AS703" s="10"/>
      <c r="AT703" s="10"/>
      <c r="AU703" s="10"/>
      <c r="AV703" s="10"/>
      <c r="AW703" s="10"/>
    </row>
    <row r="704" ht="17.25" customHeight="1">
      <c r="B704" s="632"/>
      <c r="C704" s="632"/>
      <c r="D704" s="632"/>
      <c r="E704" s="632"/>
      <c r="F704" s="632"/>
      <c r="N704" s="831"/>
      <c r="O704" s="832"/>
      <c r="P704" s="831"/>
      <c r="Q704" s="832"/>
      <c r="AD704" s="830"/>
      <c r="AE704" s="830"/>
      <c r="AF704" s="830"/>
      <c r="AL704" s="3"/>
      <c r="AM704" s="3"/>
      <c r="AN704" s="3"/>
      <c r="AO704" s="603"/>
      <c r="AP704" s="10"/>
      <c r="AQ704" s="10"/>
      <c r="AR704" s="10"/>
      <c r="AS704" s="10"/>
      <c r="AT704" s="10"/>
      <c r="AU704" s="10"/>
      <c r="AV704" s="10"/>
      <c r="AW704" s="10"/>
    </row>
    <row r="705" ht="17.25" customHeight="1">
      <c r="B705" s="632"/>
      <c r="C705" s="632"/>
      <c r="D705" s="632"/>
      <c r="E705" s="632"/>
      <c r="F705" s="632"/>
      <c r="N705" s="831"/>
      <c r="O705" s="832"/>
      <c r="P705" s="831"/>
      <c r="Q705" s="832"/>
      <c r="AD705" s="830"/>
      <c r="AE705" s="830"/>
      <c r="AF705" s="830"/>
      <c r="AL705" s="3"/>
      <c r="AM705" s="3"/>
      <c r="AN705" s="3"/>
      <c r="AO705" s="603"/>
      <c r="AP705" s="10"/>
      <c r="AQ705" s="10"/>
      <c r="AR705" s="10"/>
      <c r="AS705" s="10"/>
      <c r="AT705" s="10"/>
      <c r="AU705" s="10"/>
      <c r="AV705" s="10"/>
      <c r="AW705" s="10"/>
    </row>
    <row r="706" ht="17.25" customHeight="1">
      <c r="B706" s="632"/>
      <c r="C706" s="632"/>
      <c r="D706" s="632"/>
      <c r="E706" s="632"/>
      <c r="F706" s="632"/>
      <c r="N706" s="831"/>
      <c r="O706" s="832"/>
      <c r="P706" s="831"/>
      <c r="Q706" s="832"/>
      <c r="AD706" s="830"/>
      <c r="AE706" s="830"/>
      <c r="AF706" s="830"/>
      <c r="AL706" s="3"/>
      <c r="AM706" s="3"/>
      <c r="AN706" s="3"/>
      <c r="AO706" s="603"/>
      <c r="AP706" s="10"/>
      <c r="AQ706" s="10"/>
      <c r="AR706" s="10"/>
      <c r="AS706" s="10"/>
      <c r="AT706" s="10"/>
      <c r="AU706" s="10"/>
      <c r="AV706" s="10"/>
      <c r="AW706" s="10"/>
    </row>
    <row r="707" ht="17.25" customHeight="1">
      <c r="B707" s="632"/>
      <c r="C707" s="632"/>
      <c r="D707" s="632"/>
      <c r="E707" s="632"/>
      <c r="F707" s="632"/>
      <c r="N707" s="831"/>
      <c r="O707" s="832"/>
      <c r="P707" s="831"/>
      <c r="Q707" s="832"/>
      <c r="AD707" s="830"/>
      <c r="AE707" s="830"/>
      <c r="AF707" s="830"/>
      <c r="AL707" s="3"/>
      <c r="AM707" s="3"/>
      <c r="AN707" s="3"/>
      <c r="AO707" s="603"/>
      <c r="AP707" s="10"/>
      <c r="AQ707" s="10"/>
      <c r="AR707" s="10"/>
      <c r="AS707" s="10"/>
      <c r="AT707" s="10"/>
      <c r="AU707" s="10"/>
      <c r="AV707" s="10"/>
      <c r="AW707" s="10"/>
    </row>
    <row r="708" ht="17.25" customHeight="1">
      <c r="B708" s="632"/>
      <c r="C708" s="632"/>
      <c r="D708" s="632"/>
      <c r="E708" s="632"/>
      <c r="F708" s="632"/>
      <c r="N708" s="831"/>
      <c r="O708" s="832"/>
      <c r="P708" s="831"/>
      <c r="Q708" s="832"/>
      <c r="AD708" s="830"/>
      <c r="AE708" s="830"/>
      <c r="AF708" s="830"/>
      <c r="AL708" s="3"/>
      <c r="AM708" s="3"/>
      <c r="AN708" s="3"/>
      <c r="AO708" s="603"/>
      <c r="AP708" s="10"/>
      <c r="AQ708" s="10"/>
      <c r="AR708" s="10"/>
      <c r="AS708" s="10"/>
      <c r="AT708" s="10"/>
      <c r="AU708" s="10"/>
      <c r="AV708" s="10"/>
      <c r="AW708" s="10"/>
    </row>
    <row r="709" ht="17.25" customHeight="1">
      <c r="B709" s="632"/>
      <c r="C709" s="632"/>
      <c r="D709" s="632"/>
      <c r="E709" s="632"/>
      <c r="F709" s="632"/>
      <c r="N709" s="831"/>
      <c r="O709" s="832"/>
      <c r="P709" s="831"/>
      <c r="Q709" s="832"/>
      <c r="AD709" s="830"/>
      <c r="AE709" s="830"/>
      <c r="AF709" s="830"/>
      <c r="AL709" s="3"/>
      <c r="AM709" s="3"/>
      <c r="AN709" s="3"/>
      <c r="AO709" s="603"/>
      <c r="AP709" s="10"/>
      <c r="AQ709" s="10"/>
      <c r="AR709" s="10"/>
      <c r="AS709" s="10"/>
      <c r="AT709" s="10"/>
      <c r="AU709" s="10"/>
      <c r="AV709" s="10"/>
      <c r="AW709" s="10"/>
    </row>
    <row r="710" ht="17.25" customHeight="1">
      <c r="B710" s="632"/>
      <c r="C710" s="632"/>
      <c r="D710" s="632"/>
      <c r="E710" s="632"/>
      <c r="F710" s="632"/>
      <c r="N710" s="831"/>
      <c r="O710" s="832"/>
      <c r="P710" s="831"/>
      <c r="Q710" s="832"/>
      <c r="AD710" s="830"/>
      <c r="AE710" s="830"/>
      <c r="AF710" s="830"/>
      <c r="AL710" s="3"/>
      <c r="AM710" s="3"/>
      <c r="AN710" s="3"/>
      <c r="AO710" s="603"/>
      <c r="AP710" s="10"/>
      <c r="AQ710" s="10"/>
      <c r="AR710" s="10"/>
      <c r="AS710" s="10"/>
      <c r="AT710" s="10"/>
      <c r="AU710" s="10"/>
      <c r="AV710" s="10"/>
      <c r="AW710" s="10"/>
    </row>
    <row r="711" ht="17.25" customHeight="1">
      <c r="B711" s="632"/>
      <c r="C711" s="632"/>
      <c r="D711" s="632"/>
      <c r="E711" s="632"/>
      <c r="F711" s="632"/>
      <c r="N711" s="831"/>
      <c r="O711" s="832"/>
      <c r="P711" s="831"/>
      <c r="Q711" s="832"/>
      <c r="AD711" s="830"/>
      <c r="AE711" s="830"/>
      <c r="AF711" s="830"/>
      <c r="AL711" s="3"/>
      <c r="AM711" s="3"/>
      <c r="AN711" s="3"/>
      <c r="AO711" s="603"/>
      <c r="AP711" s="10"/>
      <c r="AQ711" s="10"/>
      <c r="AR711" s="10"/>
      <c r="AS711" s="10"/>
      <c r="AT711" s="10"/>
      <c r="AU711" s="10"/>
      <c r="AV711" s="10"/>
      <c r="AW711" s="10"/>
    </row>
    <row r="712" ht="17.25" customHeight="1">
      <c r="B712" s="632"/>
      <c r="C712" s="632"/>
      <c r="D712" s="632"/>
      <c r="E712" s="632"/>
      <c r="F712" s="632"/>
      <c r="N712" s="831"/>
      <c r="O712" s="832"/>
      <c r="P712" s="831"/>
      <c r="Q712" s="832"/>
      <c r="AD712" s="830"/>
      <c r="AE712" s="830"/>
      <c r="AF712" s="830"/>
      <c r="AL712" s="3"/>
      <c r="AM712" s="3"/>
      <c r="AN712" s="3"/>
      <c r="AO712" s="603"/>
      <c r="AP712" s="10"/>
      <c r="AQ712" s="10"/>
      <c r="AR712" s="10"/>
      <c r="AS712" s="10"/>
      <c r="AT712" s="10"/>
      <c r="AU712" s="10"/>
      <c r="AV712" s="10"/>
      <c r="AW712" s="10"/>
    </row>
    <row r="713" ht="17.25" customHeight="1">
      <c r="B713" s="632"/>
      <c r="C713" s="632"/>
      <c r="D713" s="632"/>
      <c r="E713" s="632"/>
      <c r="F713" s="632"/>
      <c r="N713" s="831"/>
      <c r="O713" s="832"/>
      <c r="P713" s="831"/>
      <c r="Q713" s="832"/>
      <c r="AD713" s="830"/>
      <c r="AE713" s="830"/>
      <c r="AF713" s="830"/>
      <c r="AL713" s="3"/>
      <c r="AM713" s="3"/>
      <c r="AN713" s="3"/>
      <c r="AO713" s="603"/>
      <c r="AP713" s="10"/>
      <c r="AQ713" s="10"/>
      <c r="AR713" s="10"/>
      <c r="AS713" s="10"/>
      <c r="AT713" s="10"/>
      <c r="AU713" s="10"/>
      <c r="AV713" s="10"/>
      <c r="AW713" s="10"/>
    </row>
    <row r="714" ht="17.25" customHeight="1">
      <c r="B714" s="632"/>
      <c r="C714" s="632"/>
      <c r="D714" s="632"/>
      <c r="E714" s="632"/>
      <c r="F714" s="632"/>
      <c r="N714" s="831"/>
      <c r="O714" s="832"/>
      <c r="P714" s="831"/>
      <c r="Q714" s="832"/>
      <c r="AD714" s="830"/>
      <c r="AE714" s="830"/>
      <c r="AF714" s="830"/>
      <c r="AL714" s="3"/>
      <c r="AM714" s="3"/>
      <c r="AN714" s="3"/>
      <c r="AO714" s="603"/>
      <c r="AP714" s="10"/>
      <c r="AQ714" s="10"/>
      <c r="AR714" s="10"/>
      <c r="AS714" s="10"/>
      <c r="AT714" s="10"/>
      <c r="AU714" s="10"/>
      <c r="AV714" s="10"/>
      <c r="AW714" s="10"/>
    </row>
    <row r="715" ht="17.25" customHeight="1">
      <c r="B715" s="632"/>
      <c r="C715" s="632"/>
      <c r="D715" s="632"/>
      <c r="E715" s="632"/>
      <c r="F715" s="632"/>
      <c r="N715" s="831"/>
      <c r="O715" s="832"/>
      <c r="P715" s="831"/>
      <c r="Q715" s="832"/>
      <c r="AD715" s="830"/>
      <c r="AE715" s="830"/>
      <c r="AF715" s="830"/>
      <c r="AL715" s="3"/>
      <c r="AM715" s="3"/>
      <c r="AN715" s="3"/>
      <c r="AO715" s="603"/>
      <c r="AP715" s="10"/>
      <c r="AQ715" s="10"/>
      <c r="AR715" s="10"/>
      <c r="AS715" s="10"/>
      <c r="AT715" s="10"/>
      <c r="AU715" s="10"/>
      <c r="AV715" s="10"/>
      <c r="AW715" s="10"/>
    </row>
    <row r="716" ht="17.25" customHeight="1">
      <c r="B716" s="632"/>
      <c r="C716" s="632"/>
      <c r="D716" s="632"/>
      <c r="E716" s="632"/>
      <c r="F716" s="632"/>
      <c r="N716" s="831"/>
      <c r="O716" s="832"/>
      <c r="P716" s="831"/>
      <c r="Q716" s="832"/>
      <c r="AD716" s="830"/>
      <c r="AE716" s="830"/>
      <c r="AF716" s="830"/>
      <c r="AL716" s="3"/>
      <c r="AM716" s="3"/>
      <c r="AN716" s="3"/>
      <c r="AO716" s="603"/>
      <c r="AP716" s="10"/>
      <c r="AQ716" s="10"/>
      <c r="AR716" s="10"/>
      <c r="AS716" s="10"/>
      <c r="AT716" s="10"/>
      <c r="AU716" s="10"/>
      <c r="AV716" s="10"/>
      <c r="AW716" s="10"/>
    </row>
    <row r="717" ht="17.25" customHeight="1">
      <c r="B717" s="632"/>
      <c r="C717" s="632"/>
      <c r="D717" s="632"/>
      <c r="E717" s="632"/>
      <c r="F717" s="632"/>
      <c r="N717" s="831"/>
      <c r="O717" s="832"/>
      <c r="P717" s="831"/>
      <c r="Q717" s="832"/>
      <c r="AD717" s="830"/>
      <c r="AE717" s="830"/>
      <c r="AF717" s="830"/>
      <c r="AL717" s="3"/>
      <c r="AM717" s="3"/>
      <c r="AN717" s="3"/>
      <c r="AO717" s="603"/>
      <c r="AP717" s="10"/>
      <c r="AQ717" s="10"/>
      <c r="AR717" s="10"/>
      <c r="AS717" s="10"/>
      <c r="AT717" s="10"/>
      <c r="AU717" s="10"/>
      <c r="AV717" s="10"/>
      <c r="AW717" s="10"/>
    </row>
    <row r="718" ht="17.25" customHeight="1">
      <c r="B718" s="632"/>
      <c r="C718" s="632"/>
      <c r="D718" s="632"/>
      <c r="E718" s="632"/>
      <c r="F718" s="632"/>
      <c r="N718" s="831"/>
      <c r="O718" s="832"/>
      <c r="P718" s="831"/>
      <c r="Q718" s="832"/>
      <c r="AD718" s="830"/>
      <c r="AE718" s="830"/>
      <c r="AF718" s="830"/>
      <c r="AL718" s="3"/>
      <c r="AM718" s="3"/>
      <c r="AN718" s="3"/>
      <c r="AO718" s="603"/>
      <c r="AP718" s="10"/>
      <c r="AQ718" s="10"/>
      <c r="AR718" s="10"/>
      <c r="AS718" s="10"/>
      <c r="AT718" s="10"/>
      <c r="AU718" s="10"/>
      <c r="AV718" s="10"/>
      <c r="AW718" s="10"/>
    </row>
    <row r="719" ht="17.25" customHeight="1">
      <c r="B719" s="632"/>
      <c r="C719" s="632"/>
      <c r="D719" s="632"/>
      <c r="E719" s="632"/>
      <c r="F719" s="632"/>
      <c r="N719" s="831"/>
      <c r="O719" s="832"/>
      <c r="P719" s="831"/>
      <c r="Q719" s="832"/>
      <c r="AD719" s="830"/>
      <c r="AE719" s="830"/>
      <c r="AF719" s="830"/>
      <c r="AL719" s="3"/>
      <c r="AM719" s="3"/>
      <c r="AN719" s="3"/>
      <c r="AO719" s="603"/>
      <c r="AP719" s="10"/>
      <c r="AQ719" s="10"/>
      <c r="AR719" s="10"/>
      <c r="AS719" s="10"/>
      <c r="AT719" s="10"/>
      <c r="AU719" s="10"/>
      <c r="AV719" s="10"/>
      <c r="AW719" s="10"/>
    </row>
    <row r="720" ht="17.25" customHeight="1">
      <c r="B720" s="632"/>
      <c r="C720" s="632"/>
      <c r="D720" s="632"/>
      <c r="E720" s="632"/>
      <c r="F720" s="632"/>
      <c r="N720" s="831"/>
      <c r="O720" s="832"/>
      <c r="P720" s="831"/>
      <c r="Q720" s="832"/>
      <c r="AD720" s="830"/>
      <c r="AE720" s="830"/>
      <c r="AF720" s="830"/>
      <c r="AL720" s="3"/>
      <c r="AM720" s="3"/>
      <c r="AN720" s="3"/>
      <c r="AO720" s="603"/>
      <c r="AP720" s="10"/>
      <c r="AQ720" s="10"/>
      <c r="AR720" s="10"/>
      <c r="AS720" s="10"/>
      <c r="AT720" s="10"/>
      <c r="AU720" s="10"/>
      <c r="AV720" s="10"/>
      <c r="AW720" s="10"/>
    </row>
    <row r="721" ht="17.25" customHeight="1">
      <c r="B721" s="632"/>
      <c r="C721" s="632"/>
      <c r="D721" s="632"/>
      <c r="E721" s="632"/>
      <c r="F721" s="632"/>
      <c r="N721" s="831"/>
      <c r="O721" s="832"/>
      <c r="P721" s="831"/>
      <c r="Q721" s="832"/>
      <c r="AD721" s="830"/>
      <c r="AE721" s="830"/>
      <c r="AF721" s="830"/>
      <c r="AL721" s="3"/>
      <c r="AM721" s="3"/>
      <c r="AN721" s="3"/>
      <c r="AO721" s="603"/>
      <c r="AP721" s="10"/>
      <c r="AQ721" s="10"/>
      <c r="AR721" s="10"/>
      <c r="AS721" s="10"/>
      <c r="AT721" s="10"/>
      <c r="AU721" s="10"/>
      <c r="AV721" s="10"/>
      <c r="AW721" s="10"/>
    </row>
    <row r="722" ht="17.25" customHeight="1">
      <c r="B722" s="632"/>
      <c r="C722" s="632"/>
      <c r="D722" s="632"/>
      <c r="E722" s="632"/>
      <c r="F722" s="632"/>
      <c r="N722" s="831"/>
      <c r="O722" s="832"/>
      <c r="P722" s="831"/>
      <c r="Q722" s="832"/>
      <c r="AD722" s="830"/>
      <c r="AE722" s="830"/>
      <c r="AF722" s="830"/>
      <c r="AL722" s="3"/>
      <c r="AM722" s="3"/>
      <c r="AN722" s="3"/>
      <c r="AO722" s="603"/>
      <c r="AP722" s="10"/>
      <c r="AQ722" s="10"/>
      <c r="AR722" s="10"/>
      <c r="AS722" s="10"/>
      <c r="AT722" s="10"/>
      <c r="AU722" s="10"/>
      <c r="AV722" s="10"/>
      <c r="AW722" s="10"/>
    </row>
    <row r="723" ht="17.25" customHeight="1">
      <c r="B723" s="632"/>
      <c r="C723" s="632"/>
      <c r="D723" s="632"/>
      <c r="E723" s="632"/>
      <c r="F723" s="632"/>
      <c r="N723" s="831"/>
      <c r="O723" s="832"/>
      <c r="P723" s="831"/>
      <c r="Q723" s="832"/>
      <c r="AD723" s="830"/>
      <c r="AE723" s="830"/>
      <c r="AF723" s="830"/>
      <c r="AL723" s="3"/>
      <c r="AM723" s="3"/>
      <c r="AN723" s="3"/>
      <c r="AO723" s="603"/>
      <c r="AP723" s="10"/>
      <c r="AQ723" s="10"/>
      <c r="AR723" s="10"/>
      <c r="AS723" s="10"/>
      <c r="AT723" s="10"/>
      <c r="AU723" s="10"/>
      <c r="AV723" s="10"/>
      <c r="AW723" s="10"/>
    </row>
    <row r="724" ht="17.25" customHeight="1">
      <c r="B724" s="632"/>
      <c r="C724" s="632"/>
      <c r="D724" s="632"/>
      <c r="E724" s="632"/>
      <c r="F724" s="632"/>
      <c r="N724" s="831"/>
      <c r="O724" s="832"/>
      <c r="P724" s="831"/>
      <c r="Q724" s="832"/>
      <c r="AD724" s="830"/>
      <c r="AE724" s="830"/>
      <c r="AF724" s="830"/>
      <c r="AL724" s="3"/>
      <c r="AM724" s="3"/>
      <c r="AN724" s="3"/>
      <c r="AO724" s="603"/>
      <c r="AP724" s="10"/>
      <c r="AQ724" s="10"/>
      <c r="AR724" s="10"/>
      <c r="AS724" s="10"/>
      <c r="AT724" s="10"/>
      <c r="AU724" s="10"/>
      <c r="AV724" s="10"/>
      <c r="AW724" s="10"/>
    </row>
    <row r="725" ht="17.25" customHeight="1">
      <c r="B725" s="632"/>
      <c r="C725" s="632"/>
      <c r="D725" s="632"/>
      <c r="E725" s="632"/>
      <c r="F725" s="632"/>
      <c r="N725" s="831"/>
      <c r="O725" s="832"/>
      <c r="P725" s="831"/>
      <c r="Q725" s="832"/>
      <c r="AD725" s="830"/>
      <c r="AE725" s="830"/>
      <c r="AF725" s="830"/>
      <c r="AL725" s="3"/>
      <c r="AM725" s="3"/>
      <c r="AN725" s="3"/>
      <c r="AO725" s="603"/>
      <c r="AP725" s="10"/>
      <c r="AQ725" s="10"/>
      <c r="AR725" s="10"/>
      <c r="AS725" s="10"/>
      <c r="AT725" s="10"/>
      <c r="AU725" s="10"/>
      <c r="AV725" s="10"/>
      <c r="AW725" s="10"/>
    </row>
    <row r="726" ht="17.25" customHeight="1">
      <c r="B726" s="632"/>
      <c r="C726" s="632"/>
      <c r="D726" s="632"/>
      <c r="E726" s="632"/>
      <c r="F726" s="632"/>
      <c r="N726" s="831"/>
      <c r="O726" s="832"/>
      <c r="P726" s="831"/>
      <c r="Q726" s="832"/>
      <c r="AD726" s="830"/>
      <c r="AE726" s="830"/>
      <c r="AF726" s="830"/>
      <c r="AL726" s="3"/>
      <c r="AM726" s="3"/>
      <c r="AN726" s="3"/>
      <c r="AO726" s="603"/>
      <c r="AP726" s="10"/>
      <c r="AQ726" s="10"/>
      <c r="AR726" s="10"/>
      <c r="AS726" s="10"/>
      <c r="AT726" s="10"/>
      <c r="AU726" s="10"/>
      <c r="AV726" s="10"/>
      <c r="AW726" s="10"/>
    </row>
    <row r="727" ht="17.25" customHeight="1">
      <c r="B727" s="632"/>
      <c r="C727" s="632"/>
      <c r="D727" s="632"/>
      <c r="E727" s="632"/>
      <c r="F727" s="632"/>
      <c r="N727" s="831"/>
      <c r="O727" s="832"/>
      <c r="P727" s="831"/>
      <c r="Q727" s="832"/>
      <c r="AD727" s="830"/>
      <c r="AE727" s="830"/>
      <c r="AF727" s="830"/>
      <c r="AL727" s="3"/>
      <c r="AM727" s="3"/>
      <c r="AN727" s="3"/>
      <c r="AO727" s="603"/>
      <c r="AP727" s="10"/>
      <c r="AQ727" s="10"/>
      <c r="AR727" s="10"/>
      <c r="AS727" s="10"/>
      <c r="AT727" s="10"/>
      <c r="AU727" s="10"/>
      <c r="AV727" s="10"/>
      <c r="AW727" s="10"/>
    </row>
    <row r="728" ht="17.25" customHeight="1">
      <c r="B728" s="632"/>
      <c r="C728" s="632"/>
      <c r="D728" s="632"/>
      <c r="E728" s="632"/>
      <c r="F728" s="632"/>
      <c r="N728" s="831"/>
      <c r="O728" s="832"/>
      <c r="P728" s="831"/>
      <c r="Q728" s="832"/>
      <c r="AD728" s="830"/>
      <c r="AE728" s="830"/>
      <c r="AF728" s="830"/>
      <c r="AL728" s="3"/>
      <c r="AM728" s="3"/>
      <c r="AN728" s="3"/>
      <c r="AO728" s="603"/>
      <c r="AP728" s="10"/>
      <c r="AQ728" s="10"/>
      <c r="AR728" s="10"/>
      <c r="AS728" s="10"/>
      <c r="AT728" s="10"/>
      <c r="AU728" s="10"/>
      <c r="AV728" s="10"/>
      <c r="AW728" s="10"/>
    </row>
    <row r="729" ht="17.25" customHeight="1">
      <c r="B729" s="632"/>
      <c r="C729" s="632"/>
      <c r="D729" s="632"/>
      <c r="E729" s="632"/>
      <c r="F729" s="632"/>
      <c r="N729" s="831"/>
      <c r="O729" s="832"/>
      <c r="P729" s="831"/>
      <c r="Q729" s="832"/>
      <c r="AD729" s="830"/>
      <c r="AE729" s="830"/>
      <c r="AF729" s="830"/>
      <c r="AL729" s="3"/>
      <c r="AM729" s="3"/>
      <c r="AN729" s="3"/>
      <c r="AO729" s="603"/>
      <c r="AP729" s="10"/>
      <c r="AQ729" s="10"/>
      <c r="AR729" s="10"/>
      <c r="AS729" s="10"/>
      <c r="AT729" s="10"/>
      <c r="AU729" s="10"/>
      <c r="AV729" s="10"/>
      <c r="AW729" s="10"/>
    </row>
    <row r="730" ht="17.25" customHeight="1">
      <c r="B730" s="632"/>
      <c r="C730" s="632"/>
      <c r="D730" s="632"/>
      <c r="E730" s="632"/>
      <c r="F730" s="632"/>
      <c r="N730" s="831"/>
      <c r="O730" s="832"/>
      <c r="P730" s="831"/>
      <c r="Q730" s="832"/>
      <c r="AD730" s="830"/>
      <c r="AE730" s="830"/>
      <c r="AF730" s="830"/>
      <c r="AL730" s="3"/>
      <c r="AM730" s="3"/>
      <c r="AN730" s="3"/>
      <c r="AO730" s="603"/>
      <c r="AP730" s="10"/>
      <c r="AQ730" s="10"/>
      <c r="AR730" s="10"/>
      <c r="AS730" s="10"/>
      <c r="AT730" s="10"/>
      <c r="AU730" s="10"/>
      <c r="AV730" s="10"/>
      <c r="AW730" s="10"/>
    </row>
    <row r="731" ht="17.25" customHeight="1">
      <c r="B731" s="632"/>
      <c r="C731" s="632"/>
      <c r="D731" s="632"/>
      <c r="E731" s="632"/>
      <c r="F731" s="632"/>
      <c r="N731" s="831"/>
      <c r="O731" s="832"/>
      <c r="P731" s="831"/>
      <c r="Q731" s="832"/>
      <c r="AD731" s="830"/>
      <c r="AE731" s="830"/>
      <c r="AF731" s="830"/>
      <c r="AL731" s="3"/>
      <c r="AM731" s="3"/>
      <c r="AN731" s="3"/>
      <c r="AO731" s="603"/>
      <c r="AP731" s="10"/>
      <c r="AQ731" s="10"/>
      <c r="AR731" s="10"/>
      <c r="AS731" s="10"/>
      <c r="AT731" s="10"/>
      <c r="AU731" s="10"/>
      <c r="AV731" s="10"/>
      <c r="AW731" s="10"/>
    </row>
    <row r="732" ht="17.25" customHeight="1">
      <c r="B732" s="632"/>
      <c r="C732" s="632"/>
      <c r="D732" s="632"/>
      <c r="E732" s="632"/>
      <c r="F732" s="632"/>
      <c r="N732" s="831"/>
      <c r="O732" s="832"/>
      <c r="P732" s="831"/>
      <c r="Q732" s="832"/>
      <c r="AD732" s="830"/>
      <c r="AE732" s="830"/>
      <c r="AF732" s="830"/>
      <c r="AL732" s="3"/>
      <c r="AM732" s="3"/>
      <c r="AN732" s="3"/>
      <c r="AO732" s="603"/>
      <c r="AP732" s="10"/>
      <c r="AQ732" s="10"/>
      <c r="AR732" s="10"/>
      <c r="AS732" s="10"/>
      <c r="AT732" s="10"/>
      <c r="AU732" s="10"/>
      <c r="AV732" s="10"/>
      <c r="AW732" s="10"/>
    </row>
    <row r="733" ht="17.25" customHeight="1">
      <c r="B733" s="632"/>
      <c r="C733" s="632"/>
      <c r="D733" s="632"/>
      <c r="E733" s="632"/>
      <c r="F733" s="632"/>
      <c r="N733" s="831"/>
      <c r="O733" s="832"/>
      <c r="P733" s="831"/>
      <c r="Q733" s="832"/>
      <c r="AD733" s="830"/>
      <c r="AE733" s="830"/>
      <c r="AF733" s="830"/>
      <c r="AL733" s="3"/>
      <c r="AM733" s="3"/>
      <c r="AN733" s="3"/>
      <c r="AO733" s="603"/>
      <c r="AP733" s="10"/>
      <c r="AQ733" s="10"/>
      <c r="AR733" s="10"/>
      <c r="AS733" s="10"/>
      <c r="AT733" s="10"/>
      <c r="AU733" s="10"/>
      <c r="AV733" s="10"/>
      <c r="AW733" s="10"/>
    </row>
    <row r="734" ht="17.25" customHeight="1">
      <c r="B734" s="632"/>
      <c r="C734" s="632"/>
      <c r="D734" s="632"/>
      <c r="E734" s="632"/>
      <c r="F734" s="632"/>
      <c r="N734" s="831"/>
      <c r="O734" s="832"/>
      <c r="P734" s="831"/>
      <c r="Q734" s="832"/>
      <c r="AD734" s="830"/>
      <c r="AE734" s="830"/>
      <c r="AF734" s="830"/>
      <c r="AL734" s="3"/>
      <c r="AM734" s="3"/>
      <c r="AN734" s="3"/>
      <c r="AO734" s="603"/>
      <c r="AP734" s="10"/>
      <c r="AQ734" s="10"/>
      <c r="AR734" s="10"/>
      <c r="AS734" s="10"/>
      <c r="AT734" s="10"/>
      <c r="AU734" s="10"/>
      <c r="AV734" s="10"/>
      <c r="AW734" s="10"/>
    </row>
    <row r="735" ht="17.25" customHeight="1">
      <c r="B735" s="632"/>
      <c r="C735" s="632"/>
      <c r="D735" s="632"/>
      <c r="E735" s="632"/>
      <c r="F735" s="632"/>
      <c r="N735" s="831"/>
      <c r="O735" s="832"/>
      <c r="P735" s="831"/>
      <c r="Q735" s="832"/>
      <c r="AD735" s="830"/>
      <c r="AE735" s="830"/>
      <c r="AF735" s="830"/>
      <c r="AL735" s="3"/>
      <c r="AM735" s="3"/>
      <c r="AN735" s="3"/>
      <c r="AO735" s="603"/>
      <c r="AP735" s="10"/>
      <c r="AQ735" s="10"/>
      <c r="AR735" s="10"/>
      <c r="AS735" s="10"/>
      <c r="AT735" s="10"/>
      <c r="AU735" s="10"/>
      <c r="AV735" s="10"/>
      <c r="AW735" s="10"/>
    </row>
    <row r="736" ht="17.25" customHeight="1">
      <c r="B736" s="632"/>
      <c r="C736" s="632"/>
      <c r="D736" s="632"/>
      <c r="E736" s="632"/>
      <c r="F736" s="632"/>
      <c r="N736" s="831"/>
      <c r="O736" s="832"/>
      <c r="P736" s="831"/>
      <c r="Q736" s="832"/>
      <c r="AD736" s="830"/>
      <c r="AE736" s="830"/>
      <c r="AF736" s="830"/>
      <c r="AL736" s="3"/>
      <c r="AM736" s="3"/>
      <c r="AN736" s="3"/>
      <c r="AO736" s="603"/>
      <c r="AP736" s="10"/>
      <c r="AQ736" s="10"/>
      <c r="AR736" s="10"/>
      <c r="AS736" s="10"/>
      <c r="AT736" s="10"/>
      <c r="AU736" s="10"/>
      <c r="AV736" s="10"/>
      <c r="AW736" s="10"/>
    </row>
    <row r="737" ht="17.25" customHeight="1">
      <c r="B737" s="632"/>
      <c r="C737" s="632"/>
      <c r="D737" s="632"/>
      <c r="E737" s="632"/>
      <c r="F737" s="632"/>
      <c r="N737" s="831"/>
      <c r="O737" s="832"/>
      <c r="P737" s="831"/>
      <c r="Q737" s="832"/>
      <c r="AD737" s="830"/>
      <c r="AE737" s="830"/>
      <c r="AF737" s="830"/>
      <c r="AL737" s="3"/>
      <c r="AM737" s="3"/>
      <c r="AN737" s="3"/>
      <c r="AO737" s="603"/>
      <c r="AP737" s="10"/>
      <c r="AQ737" s="10"/>
      <c r="AR737" s="10"/>
      <c r="AS737" s="10"/>
      <c r="AT737" s="10"/>
      <c r="AU737" s="10"/>
      <c r="AV737" s="10"/>
      <c r="AW737" s="10"/>
    </row>
    <row r="738" ht="17.25" customHeight="1">
      <c r="B738" s="632"/>
      <c r="C738" s="632"/>
      <c r="D738" s="632"/>
      <c r="E738" s="632"/>
      <c r="F738" s="632"/>
      <c r="N738" s="831"/>
      <c r="O738" s="832"/>
      <c r="P738" s="831"/>
      <c r="Q738" s="832"/>
      <c r="AD738" s="830"/>
      <c r="AE738" s="830"/>
      <c r="AF738" s="830"/>
      <c r="AL738" s="3"/>
      <c r="AM738" s="3"/>
      <c r="AN738" s="3"/>
      <c r="AO738" s="603"/>
      <c r="AP738" s="10"/>
      <c r="AQ738" s="10"/>
      <c r="AR738" s="10"/>
      <c r="AS738" s="10"/>
      <c r="AT738" s="10"/>
      <c r="AU738" s="10"/>
      <c r="AV738" s="10"/>
      <c r="AW738" s="10"/>
    </row>
    <row r="739" ht="17.25" customHeight="1">
      <c r="B739" s="632"/>
      <c r="C739" s="632"/>
      <c r="D739" s="632"/>
      <c r="E739" s="632"/>
      <c r="F739" s="632"/>
      <c r="N739" s="831"/>
      <c r="O739" s="832"/>
      <c r="P739" s="831"/>
      <c r="Q739" s="832"/>
      <c r="AD739" s="830"/>
      <c r="AE739" s="830"/>
      <c r="AF739" s="830"/>
      <c r="AL739" s="3"/>
      <c r="AM739" s="3"/>
      <c r="AN739" s="3"/>
      <c r="AO739" s="603"/>
      <c r="AP739" s="10"/>
      <c r="AQ739" s="10"/>
      <c r="AR739" s="10"/>
      <c r="AS739" s="10"/>
      <c r="AT739" s="10"/>
      <c r="AU739" s="10"/>
      <c r="AV739" s="10"/>
      <c r="AW739" s="10"/>
    </row>
    <row r="740" ht="17.25" customHeight="1">
      <c r="B740" s="632"/>
      <c r="C740" s="632"/>
      <c r="D740" s="632"/>
      <c r="E740" s="632"/>
      <c r="F740" s="632"/>
      <c r="N740" s="831"/>
      <c r="O740" s="832"/>
      <c r="P740" s="831"/>
      <c r="Q740" s="832"/>
      <c r="AD740" s="830"/>
      <c r="AE740" s="830"/>
      <c r="AF740" s="830"/>
      <c r="AL740" s="3"/>
      <c r="AM740" s="3"/>
      <c r="AN740" s="3"/>
      <c r="AO740" s="603"/>
      <c r="AP740" s="10"/>
      <c r="AQ740" s="10"/>
      <c r="AR740" s="10"/>
      <c r="AS740" s="10"/>
      <c r="AT740" s="10"/>
      <c r="AU740" s="10"/>
      <c r="AV740" s="10"/>
      <c r="AW740" s="10"/>
    </row>
    <row r="741" ht="17.25" customHeight="1">
      <c r="B741" s="632"/>
      <c r="C741" s="632"/>
      <c r="D741" s="632"/>
      <c r="E741" s="632"/>
      <c r="F741" s="632"/>
      <c r="N741" s="831"/>
      <c r="O741" s="832"/>
      <c r="P741" s="831"/>
      <c r="Q741" s="832"/>
      <c r="AD741" s="830"/>
      <c r="AE741" s="830"/>
      <c r="AF741" s="830"/>
      <c r="AL741" s="3"/>
      <c r="AM741" s="3"/>
      <c r="AN741" s="3"/>
      <c r="AO741" s="603"/>
      <c r="AP741" s="10"/>
      <c r="AQ741" s="10"/>
      <c r="AR741" s="10"/>
      <c r="AS741" s="10"/>
      <c r="AT741" s="10"/>
      <c r="AU741" s="10"/>
      <c r="AV741" s="10"/>
      <c r="AW741" s="10"/>
    </row>
    <row r="742" ht="17.25" customHeight="1">
      <c r="B742" s="632"/>
      <c r="C742" s="632"/>
      <c r="D742" s="632"/>
      <c r="E742" s="632"/>
      <c r="F742" s="632"/>
      <c r="N742" s="831"/>
      <c r="O742" s="832"/>
      <c r="P742" s="831"/>
      <c r="Q742" s="832"/>
      <c r="AD742" s="830"/>
      <c r="AE742" s="830"/>
      <c r="AF742" s="830"/>
      <c r="AL742" s="3"/>
      <c r="AM742" s="3"/>
      <c r="AN742" s="3"/>
      <c r="AO742" s="603"/>
      <c r="AP742" s="10"/>
      <c r="AQ742" s="10"/>
      <c r="AR742" s="10"/>
      <c r="AS742" s="10"/>
      <c r="AT742" s="10"/>
      <c r="AU742" s="10"/>
      <c r="AV742" s="10"/>
      <c r="AW742" s="10"/>
    </row>
    <row r="743" ht="17.25" customHeight="1">
      <c r="B743" s="632"/>
      <c r="C743" s="632"/>
      <c r="D743" s="632"/>
      <c r="E743" s="632"/>
      <c r="F743" s="632"/>
      <c r="N743" s="831"/>
      <c r="O743" s="832"/>
      <c r="P743" s="831"/>
      <c r="Q743" s="832"/>
      <c r="AD743" s="830"/>
      <c r="AE743" s="830"/>
      <c r="AF743" s="830"/>
      <c r="AL743" s="3"/>
      <c r="AM743" s="3"/>
      <c r="AN743" s="3"/>
      <c r="AO743" s="603"/>
      <c r="AP743" s="10"/>
      <c r="AQ743" s="10"/>
      <c r="AR743" s="10"/>
      <c r="AS743" s="10"/>
      <c r="AT743" s="10"/>
      <c r="AU743" s="10"/>
      <c r="AV743" s="10"/>
      <c r="AW743" s="10"/>
    </row>
    <row r="744" ht="17.25" customHeight="1">
      <c r="B744" s="632"/>
      <c r="C744" s="632"/>
      <c r="D744" s="632"/>
      <c r="E744" s="632"/>
      <c r="F744" s="632"/>
      <c r="N744" s="831"/>
      <c r="O744" s="832"/>
      <c r="P744" s="831"/>
      <c r="Q744" s="832"/>
      <c r="AD744" s="830"/>
      <c r="AE744" s="830"/>
      <c r="AF744" s="830"/>
      <c r="AL744" s="3"/>
      <c r="AM744" s="3"/>
      <c r="AN744" s="3"/>
      <c r="AO744" s="603"/>
      <c r="AP744" s="10"/>
      <c r="AQ744" s="10"/>
      <c r="AR744" s="10"/>
      <c r="AS744" s="10"/>
      <c r="AT744" s="10"/>
      <c r="AU744" s="10"/>
      <c r="AV744" s="10"/>
      <c r="AW744" s="10"/>
    </row>
    <row r="745" ht="17.25" customHeight="1">
      <c r="B745" s="632"/>
      <c r="C745" s="632"/>
      <c r="D745" s="632"/>
      <c r="E745" s="632"/>
      <c r="F745" s="632"/>
      <c r="N745" s="831"/>
      <c r="O745" s="832"/>
      <c r="P745" s="831"/>
      <c r="Q745" s="832"/>
      <c r="AD745" s="830"/>
      <c r="AE745" s="830"/>
      <c r="AF745" s="830"/>
      <c r="AL745" s="3"/>
      <c r="AM745" s="3"/>
      <c r="AN745" s="3"/>
      <c r="AO745" s="603"/>
      <c r="AP745" s="10"/>
      <c r="AQ745" s="10"/>
      <c r="AR745" s="10"/>
      <c r="AS745" s="10"/>
      <c r="AT745" s="10"/>
      <c r="AU745" s="10"/>
      <c r="AV745" s="10"/>
      <c r="AW745" s="10"/>
    </row>
    <row r="746" ht="17.25" customHeight="1">
      <c r="B746" s="632"/>
      <c r="C746" s="632"/>
      <c r="D746" s="632"/>
      <c r="E746" s="632"/>
      <c r="F746" s="632"/>
      <c r="N746" s="831"/>
      <c r="O746" s="832"/>
      <c r="P746" s="831"/>
      <c r="Q746" s="832"/>
      <c r="AD746" s="830"/>
      <c r="AE746" s="830"/>
      <c r="AF746" s="830"/>
      <c r="AL746" s="3"/>
      <c r="AM746" s="3"/>
      <c r="AN746" s="3"/>
      <c r="AO746" s="603"/>
      <c r="AP746" s="10"/>
      <c r="AQ746" s="10"/>
      <c r="AR746" s="10"/>
      <c r="AS746" s="10"/>
      <c r="AT746" s="10"/>
      <c r="AU746" s="10"/>
      <c r="AV746" s="10"/>
      <c r="AW746" s="10"/>
    </row>
    <row r="747" ht="17.25" customHeight="1">
      <c r="B747" s="632"/>
      <c r="C747" s="632"/>
      <c r="D747" s="632"/>
      <c r="E747" s="632"/>
      <c r="F747" s="632"/>
      <c r="N747" s="831"/>
      <c r="O747" s="832"/>
      <c r="P747" s="831"/>
      <c r="Q747" s="832"/>
      <c r="AD747" s="830"/>
      <c r="AE747" s="830"/>
      <c r="AF747" s="830"/>
      <c r="AL747" s="3"/>
      <c r="AM747" s="3"/>
      <c r="AN747" s="3"/>
      <c r="AO747" s="603"/>
      <c r="AP747" s="10"/>
      <c r="AQ747" s="10"/>
      <c r="AR747" s="10"/>
      <c r="AS747" s="10"/>
      <c r="AT747" s="10"/>
      <c r="AU747" s="10"/>
      <c r="AV747" s="10"/>
      <c r="AW747" s="10"/>
    </row>
    <row r="748" ht="17.25" customHeight="1">
      <c r="B748" s="632"/>
      <c r="C748" s="632"/>
      <c r="D748" s="632"/>
      <c r="E748" s="632"/>
      <c r="F748" s="632"/>
      <c r="N748" s="831"/>
      <c r="O748" s="832"/>
      <c r="P748" s="831"/>
      <c r="Q748" s="832"/>
      <c r="AD748" s="830"/>
      <c r="AE748" s="830"/>
      <c r="AF748" s="830"/>
      <c r="AL748" s="3"/>
      <c r="AM748" s="3"/>
      <c r="AN748" s="3"/>
      <c r="AO748" s="603"/>
      <c r="AP748" s="10"/>
      <c r="AQ748" s="10"/>
      <c r="AR748" s="10"/>
      <c r="AS748" s="10"/>
      <c r="AT748" s="10"/>
      <c r="AU748" s="10"/>
      <c r="AV748" s="10"/>
      <c r="AW748" s="10"/>
    </row>
    <row r="749" ht="17.25" customHeight="1">
      <c r="B749" s="632"/>
      <c r="C749" s="632"/>
      <c r="D749" s="632"/>
      <c r="E749" s="632"/>
      <c r="F749" s="632"/>
      <c r="N749" s="831"/>
      <c r="O749" s="832"/>
      <c r="P749" s="831"/>
      <c r="Q749" s="832"/>
      <c r="AD749" s="830"/>
      <c r="AE749" s="830"/>
      <c r="AF749" s="830"/>
      <c r="AL749" s="3"/>
      <c r="AM749" s="3"/>
      <c r="AN749" s="3"/>
      <c r="AO749" s="603"/>
      <c r="AP749" s="10"/>
      <c r="AQ749" s="10"/>
      <c r="AR749" s="10"/>
      <c r="AS749" s="10"/>
      <c r="AT749" s="10"/>
      <c r="AU749" s="10"/>
      <c r="AV749" s="10"/>
      <c r="AW749" s="10"/>
    </row>
    <row r="750" ht="17.25" customHeight="1">
      <c r="B750" s="632"/>
      <c r="C750" s="632"/>
      <c r="D750" s="632"/>
      <c r="E750" s="632"/>
      <c r="F750" s="632"/>
      <c r="N750" s="831"/>
      <c r="O750" s="832"/>
      <c r="P750" s="831"/>
      <c r="Q750" s="832"/>
      <c r="AD750" s="830"/>
      <c r="AE750" s="830"/>
      <c r="AF750" s="830"/>
      <c r="AL750" s="3"/>
      <c r="AM750" s="3"/>
      <c r="AN750" s="3"/>
      <c r="AO750" s="603"/>
      <c r="AP750" s="10"/>
      <c r="AQ750" s="10"/>
      <c r="AR750" s="10"/>
      <c r="AS750" s="10"/>
      <c r="AT750" s="10"/>
      <c r="AU750" s="10"/>
      <c r="AV750" s="10"/>
      <c r="AW750" s="10"/>
    </row>
    <row r="751" ht="17.25" customHeight="1">
      <c r="B751" s="632"/>
      <c r="C751" s="632"/>
      <c r="D751" s="632"/>
      <c r="E751" s="632"/>
      <c r="F751" s="632"/>
      <c r="N751" s="831"/>
      <c r="O751" s="832"/>
      <c r="P751" s="831"/>
      <c r="Q751" s="832"/>
      <c r="AD751" s="830"/>
      <c r="AE751" s="830"/>
      <c r="AF751" s="830"/>
      <c r="AL751" s="3"/>
      <c r="AM751" s="3"/>
      <c r="AN751" s="3"/>
      <c r="AO751" s="603"/>
      <c r="AP751" s="10"/>
      <c r="AQ751" s="10"/>
      <c r="AR751" s="10"/>
      <c r="AS751" s="10"/>
      <c r="AT751" s="10"/>
      <c r="AU751" s="10"/>
      <c r="AV751" s="10"/>
      <c r="AW751" s="10"/>
    </row>
    <row r="752" ht="17.25" customHeight="1">
      <c r="B752" s="632"/>
      <c r="C752" s="632"/>
      <c r="D752" s="632"/>
      <c r="E752" s="632"/>
      <c r="F752" s="632"/>
      <c r="N752" s="831"/>
      <c r="O752" s="832"/>
      <c r="P752" s="831"/>
      <c r="Q752" s="832"/>
      <c r="AD752" s="830"/>
      <c r="AE752" s="830"/>
      <c r="AF752" s="830"/>
      <c r="AL752" s="3"/>
      <c r="AM752" s="3"/>
      <c r="AN752" s="3"/>
      <c r="AO752" s="603"/>
      <c r="AP752" s="10"/>
      <c r="AQ752" s="10"/>
      <c r="AR752" s="10"/>
      <c r="AS752" s="10"/>
      <c r="AT752" s="10"/>
      <c r="AU752" s="10"/>
      <c r="AV752" s="10"/>
      <c r="AW752" s="10"/>
    </row>
    <row r="753" ht="17.25" customHeight="1">
      <c r="B753" s="632"/>
      <c r="C753" s="632"/>
      <c r="D753" s="632"/>
      <c r="E753" s="632"/>
      <c r="F753" s="632"/>
      <c r="N753" s="831"/>
      <c r="O753" s="832"/>
      <c r="P753" s="831"/>
      <c r="Q753" s="832"/>
      <c r="AD753" s="830"/>
      <c r="AE753" s="830"/>
      <c r="AF753" s="830"/>
      <c r="AL753" s="3"/>
      <c r="AM753" s="3"/>
      <c r="AN753" s="3"/>
      <c r="AO753" s="603"/>
      <c r="AP753" s="10"/>
      <c r="AQ753" s="10"/>
      <c r="AR753" s="10"/>
      <c r="AS753" s="10"/>
      <c r="AT753" s="10"/>
      <c r="AU753" s="10"/>
      <c r="AV753" s="10"/>
      <c r="AW753" s="10"/>
    </row>
    <row r="754" ht="17.25" customHeight="1">
      <c r="B754" s="632"/>
      <c r="C754" s="632"/>
      <c r="D754" s="632"/>
      <c r="E754" s="632"/>
      <c r="F754" s="632"/>
      <c r="N754" s="831"/>
      <c r="O754" s="832"/>
      <c r="P754" s="831"/>
      <c r="Q754" s="832"/>
      <c r="AD754" s="830"/>
      <c r="AE754" s="830"/>
      <c r="AF754" s="830"/>
      <c r="AL754" s="3"/>
      <c r="AM754" s="3"/>
      <c r="AN754" s="3"/>
      <c r="AO754" s="603"/>
      <c r="AP754" s="10"/>
      <c r="AQ754" s="10"/>
      <c r="AR754" s="10"/>
      <c r="AS754" s="10"/>
      <c r="AT754" s="10"/>
      <c r="AU754" s="10"/>
      <c r="AV754" s="10"/>
      <c r="AW754" s="10"/>
    </row>
    <row r="755" ht="17.25" customHeight="1">
      <c r="B755" s="632"/>
      <c r="C755" s="632"/>
      <c r="D755" s="632"/>
      <c r="E755" s="632"/>
      <c r="F755" s="632"/>
      <c r="N755" s="831"/>
      <c r="O755" s="832"/>
      <c r="P755" s="831"/>
      <c r="Q755" s="832"/>
      <c r="AD755" s="830"/>
      <c r="AE755" s="830"/>
      <c r="AF755" s="830"/>
      <c r="AL755" s="3"/>
      <c r="AM755" s="3"/>
      <c r="AN755" s="3"/>
      <c r="AO755" s="603"/>
      <c r="AP755" s="10"/>
      <c r="AQ755" s="10"/>
      <c r="AR755" s="10"/>
      <c r="AS755" s="10"/>
      <c r="AT755" s="10"/>
      <c r="AU755" s="10"/>
      <c r="AV755" s="10"/>
      <c r="AW755" s="10"/>
    </row>
    <row r="756" ht="17.25" customHeight="1">
      <c r="B756" s="632"/>
      <c r="C756" s="632"/>
      <c r="D756" s="632"/>
      <c r="E756" s="632"/>
      <c r="F756" s="632"/>
      <c r="N756" s="831"/>
      <c r="O756" s="832"/>
      <c r="P756" s="831"/>
      <c r="Q756" s="832"/>
      <c r="AD756" s="830"/>
      <c r="AE756" s="830"/>
      <c r="AF756" s="830"/>
      <c r="AL756" s="3"/>
      <c r="AM756" s="3"/>
      <c r="AN756" s="3"/>
      <c r="AO756" s="603"/>
      <c r="AP756" s="10"/>
      <c r="AQ756" s="10"/>
      <c r="AR756" s="10"/>
      <c r="AS756" s="10"/>
      <c r="AT756" s="10"/>
      <c r="AU756" s="10"/>
      <c r="AV756" s="10"/>
      <c r="AW756" s="10"/>
    </row>
    <row r="757" ht="17.25" customHeight="1">
      <c r="B757" s="632"/>
      <c r="C757" s="632"/>
      <c r="D757" s="632"/>
      <c r="E757" s="632"/>
      <c r="F757" s="632"/>
      <c r="N757" s="831"/>
      <c r="O757" s="832"/>
      <c r="P757" s="831"/>
      <c r="Q757" s="832"/>
      <c r="AD757" s="830"/>
      <c r="AE757" s="830"/>
      <c r="AF757" s="830"/>
      <c r="AL757" s="3"/>
      <c r="AM757" s="3"/>
      <c r="AN757" s="3"/>
      <c r="AO757" s="603"/>
      <c r="AP757" s="10"/>
      <c r="AQ757" s="10"/>
      <c r="AR757" s="10"/>
      <c r="AS757" s="10"/>
      <c r="AT757" s="10"/>
      <c r="AU757" s="10"/>
      <c r="AV757" s="10"/>
      <c r="AW757" s="10"/>
    </row>
    <row r="758" ht="17.25" customHeight="1">
      <c r="B758" s="632"/>
      <c r="C758" s="632"/>
      <c r="D758" s="632"/>
      <c r="E758" s="632"/>
      <c r="F758" s="632"/>
      <c r="N758" s="831"/>
      <c r="O758" s="832"/>
      <c r="P758" s="831"/>
      <c r="Q758" s="832"/>
      <c r="AD758" s="830"/>
      <c r="AE758" s="830"/>
      <c r="AF758" s="830"/>
      <c r="AL758" s="3"/>
      <c r="AM758" s="3"/>
      <c r="AN758" s="3"/>
      <c r="AO758" s="603"/>
      <c r="AP758" s="10"/>
      <c r="AQ758" s="10"/>
      <c r="AR758" s="10"/>
      <c r="AS758" s="10"/>
      <c r="AT758" s="10"/>
      <c r="AU758" s="10"/>
      <c r="AV758" s="10"/>
      <c r="AW758" s="10"/>
    </row>
    <row r="759" ht="17.25" customHeight="1">
      <c r="B759" s="632"/>
      <c r="C759" s="632"/>
      <c r="D759" s="632"/>
      <c r="E759" s="632"/>
      <c r="F759" s="632"/>
      <c r="N759" s="831"/>
      <c r="O759" s="832"/>
      <c r="P759" s="831"/>
      <c r="Q759" s="832"/>
      <c r="AD759" s="830"/>
      <c r="AE759" s="830"/>
      <c r="AF759" s="830"/>
      <c r="AL759" s="3"/>
      <c r="AM759" s="3"/>
      <c r="AN759" s="3"/>
      <c r="AO759" s="603"/>
      <c r="AP759" s="10"/>
      <c r="AQ759" s="10"/>
      <c r="AR759" s="10"/>
      <c r="AS759" s="10"/>
      <c r="AT759" s="10"/>
      <c r="AU759" s="10"/>
      <c r="AV759" s="10"/>
      <c r="AW759" s="10"/>
    </row>
    <row r="760" ht="17.25" customHeight="1">
      <c r="B760" s="632"/>
      <c r="C760" s="632"/>
      <c r="D760" s="632"/>
      <c r="E760" s="632"/>
      <c r="F760" s="632"/>
      <c r="N760" s="831"/>
      <c r="O760" s="832"/>
      <c r="P760" s="831"/>
      <c r="Q760" s="832"/>
      <c r="AD760" s="830"/>
      <c r="AE760" s="830"/>
      <c r="AF760" s="830"/>
      <c r="AL760" s="3"/>
      <c r="AM760" s="3"/>
      <c r="AN760" s="3"/>
      <c r="AO760" s="603"/>
      <c r="AP760" s="10"/>
      <c r="AQ760" s="10"/>
      <c r="AR760" s="10"/>
      <c r="AS760" s="10"/>
      <c r="AT760" s="10"/>
      <c r="AU760" s="10"/>
      <c r="AV760" s="10"/>
      <c r="AW760" s="10"/>
    </row>
    <row r="761" ht="17.25" customHeight="1">
      <c r="B761" s="632"/>
      <c r="C761" s="632"/>
      <c r="D761" s="632"/>
      <c r="E761" s="632"/>
      <c r="F761" s="632"/>
      <c r="N761" s="831"/>
      <c r="O761" s="832"/>
      <c r="P761" s="831"/>
      <c r="Q761" s="832"/>
      <c r="AD761" s="830"/>
      <c r="AE761" s="830"/>
      <c r="AF761" s="830"/>
      <c r="AL761" s="3"/>
      <c r="AM761" s="3"/>
      <c r="AN761" s="3"/>
      <c r="AO761" s="603"/>
      <c r="AP761" s="10"/>
      <c r="AQ761" s="10"/>
      <c r="AR761" s="10"/>
      <c r="AS761" s="10"/>
      <c r="AT761" s="10"/>
      <c r="AU761" s="10"/>
      <c r="AV761" s="10"/>
      <c r="AW761" s="10"/>
    </row>
    <row r="762" ht="17.25" customHeight="1">
      <c r="B762" s="632"/>
      <c r="C762" s="632"/>
      <c r="D762" s="632"/>
      <c r="E762" s="632"/>
      <c r="F762" s="632"/>
      <c r="N762" s="831"/>
      <c r="O762" s="832"/>
      <c r="P762" s="831"/>
      <c r="Q762" s="832"/>
      <c r="AD762" s="830"/>
      <c r="AE762" s="830"/>
      <c r="AF762" s="830"/>
      <c r="AL762" s="3"/>
      <c r="AM762" s="3"/>
      <c r="AN762" s="3"/>
      <c r="AO762" s="603"/>
      <c r="AP762" s="10"/>
      <c r="AQ762" s="10"/>
      <c r="AR762" s="10"/>
      <c r="AS762" s="10"/>
      <c r="AT762" s="10"/>
      <c r="AU762" s="10"/>
      <c r="AV762" s="10"/>
      <c r="AW762" s="10"/>
    </row>
    <row r="763" ht="17.25" customHeight="1">
      <c r="B763" s="632"/>
      <c r="C763" s="632"/>
      <c r="D763" s="632"/>
      <c r="E763" s="632"/>
      <c r="F763" s="632"/>
      <c r="N763" s="831"/>
      <c r="O763" s="832"/>
      <c r="P763" s="831"/>
      <c r="Q763" s="832"/>
      <c r="AD763" s="830"/>
      <c r="AE763" s="830"/>
      <c r="AF763" s="830"/>
      <c r="AL763" s="3"/>
      <c r="AM763" s="3"/>
      <c r="AN763" s="3"/>
      <c r="AO763" s="603"/>
      <c r="AP763" s="10"/>
      <c r="AQ763" s="10"/>
      <c r="AR763" s="10"/>
      <c r="AS763" s="10"/>
      <c r="AT763" s="10"/>
      <c r="AU763" s="10"/>
      <c r="AV763" s="10"/>
      <c r="AW763" s="10"/>
    </row>
    <row r="764" ht="17.25" customHeight="1">
      <c r="B764" s="632"/>
      <c r="C764" s="632"/>
      <c r="D764" s="632"/>
      <c r="E764" s="632"/>
      <c r="F764" s="632"/>
      <c r="N764" s="831"/>
      <c r="O764" s="832"/>
      <c r="P764" s="831"/>
      <c r="Q764" s="832"/>
      <c r="AD764" s="830"/>
      <c r="AE764" s="830"/>
      <c r="AF764" s="830"/>
      <c r="AL764" s="3"/>
      <c r="AM764" s="3"/>
      <c r="AN764" s="3"/>
      <c r="AO764" s="603"/>
      <c r="AP764" s="10"/>
      <c r="AQ764" s="10"/>
      <c r="AR764" s="10"/>
      <c r="AS764" s="10"/>
      <c r="AT764" s="10"/>
      <c r="AU764" s="10"/>
      <c r="AV764" s="10"/>
      <c r="AW764" s="10"/>
    </row>
    <row r="765" ht="17.25" customHeight="1">
      <c r="B765" s="632"/>
      <c r="C765" s="632"/>
      <c r="D765" s="632"/>
      <c r="E765" s="632"/>
      <c r="F765" s="632"/>
      <c r="N765" s="831"/>
      <c r="O765" s="832"/>
      <c r="P765" s="831"/>
      <c r="Q765" s="832"/>
      <c r="AD765" s="830"/>
      <c r="AE765" s="830"/>
      <c r="AF765" s="830"/>
      <c r="AL765" s="3"/>
      <c r="AM765" s="3"/>
      <c r="AN765" s="3"/>
      <c r="AO765" s="603"/>
      <c r="AP765" s="10"/>
      <c r="AQ765" s="10"/>
      <c r="AR765" s="10"/>
      <c r="AS765" s="10"/>
      <c r="AT765" s="10"/>
      <c r="AU765" s="10"/>
      <c r="AV765" s="10"/>
      <c r="AW765" s="10"/>
    </row>
    <row r="766" ht="17.25" customHeight="1">
      <c r="B766" s="632"/>
      <c r="C766" s="632"/>
      <c r="D766" s="632"/>
      <c r="E766" s="632"/>
      <c r="F766" s="632"/>
      <c r="N766" s="831"/>
      <c r="O766" s="832"/>
      <c r="P766" s="831"/>
      <c r="Q766" s="832"/>
      <c r="AD766" s="830"/>
      <c r="AE766" s="830"/>
      <c r="AF766" s="830"/>
      <c r="AL766" s="3"/>
      <c r="AM766" s="3"/>
      <c r="AN766" s="3"/>
      <c r="AO766" s="603"/>
      <c r="AP766" s="10"/>
      <c r="AQ766" s="10"/>
      <c r="AR766" s="10"/>
      <c r="AS766" s="10"/>
      <c r="AT766" s="10"/>
      <c r="AU766" s="10"/>
      <c r="AV766" s="10"/>
      <c r="AW766" s="10"/>
    </row>
    <row r="767" ht="17.25" customHeight="1">
      <c r="B767" s="632"/>
      <c r="C767" s="632"/>
      <c r="D767" s="632"/>
      <c r="E767" s="632"/>
      <c r="F767" s="632"/>
      <c r="N767" s="831"/>
      <c r="O767" s="832"/>
      <c r="P767" s="831"/>
      <c r="Q767" s="832"/>
      <c r="AD767" s="830"/>
      <c r="AE767" s="830"/>
      <c r="AF767" s="830"/>
      <c r="AL767" s="3"/>
      <c r="AM767" s="3"/>
      <c r="AN767" s="3"/>
      <c r="AO767" s="603"/>
      <c r="AP767" s="10"/>
      <c r="AQ767" s="10"/>
      <c r="AR767" s="10"/>
      <c r="AS767" s="10"/>
      <c r="AT767" s="10"/>
      <c r="AU767" s="10"/>
      <c r="AV767" s="10"/>
      <c r="AW767" s="10"/>
    </row>
    <row r="768" ht="17.25" customHeight="1">
      <c r="B768" s="632"/>
      <c r="C768" s="632"/>
      <c r="D768" s="632"/>
      <c r="E768" s="632"/>
      <c r="F768" s="632"/>
      <c r="N768" s="831"/>
      <c r="O768" s="832"/>
      <c r="P768" s="831"/>
      <c r="Q768" s="832"/>
      <c r="AD768" s="830"/>
      <c r="AE768" s="830"/>
      <c r="AF768" s="830"/>
      <c r="AL768" s="3"/>
      <c r="AM768" s="3"/>
      <c r="AN768" s="3"/>
      <c r="AO768" s="603"/>
      <c r="AP768" s="10"/>
      <c r="AQ768" s="10"/>
      <c r="AR768" s="10"/>
      <c r="AS768" s="10"/>
      <c r="AT768" s="10"/>
      <c r="AU768" s="10"/>
      <c r="AV768" s="10"/>
      <c r="AW768" s="10"/>
    </row>
    <row r="769" ht="17.25" customHeight="1">
      <c r="B769" s="632"/>
      <c r="C769" s="632"/>
      <c r="D769" s="632"/>
      <c r="E769" s="632"/>
      <c r="F769" s="632"/>
      <c r="N769" s="831"/>
      <c r="O769" s="832"/>
      <c r="P769" s="831"/>
      <c r="Q769" s="832"/>
      <c r="AD769" s="830"/>
      <c r="AE769" s="830"/>
      <c r="AF769" s="830"/>
      <c r="AL769" s="3"/>
      <c r="AM769" s="3"/>
      <c r="AN769" s="3"/>
      <c r="AO769" s="603"/>
      <c r="AP769" s="10"/>
      <c r="AQ769" s="10"/>
      <c r="AR769" s="10"/>
      <c r="AS769" s="10"/>
      <c r="AT769" s="10"/>
      <c r="AU769" s="10"/>
      <c r="AV769" s="10"/>
      <c r="AW769" s="10"/>
    </row>
    <row r="770" ht="17.25" customHeight="1">
      <c r="B770" s="632"/>
      <c r="C770" s="632"/>
      <c r="D770" s="632"/>
      <c r="E770" s="632"/>
      <c r="F770" s="632"/>
      <c r="N770" s="831"/>
      <c r="O770" s="832"/>
      <c r="P770" s="831"/>
      <c r="Q770" s="832"/>
      <c r="AD770" s="830"/>
      <c r="AE770" s="830"/>
      <c r="AF770" s="830"/>
      <c r="AL770" s="3"/>
      <c r="AM770" s="3"/>
      <c r="AN770" s="3"/>
      <c r="AO770" s="603"/>
      <c r="AP770" s="10"/>
      <c r="AQ770" s="10"/>
      <c r="AR770" s="10"/>
      <c r="AS770" s="10"/>
      <c r="AT770" s="10"/>
      <c r="AU770" s="10"/>
      <c r="AV770" s="10"/>
      <c r="AW770" s="10"/>
    </row>
    <row r="771" ht="17.25" customHeight="1">
      <c r="B771" s="632"/>
      <c r="C771" s="632"/>
      <c r="D771" s="632"/>
      <c r="E771" s="632"/>
      <c r="F771" s="632"/>
      <c r="N771" s="831"/>
      <c r="O771" s="832"/>
      <c r="P771" s="831"/>
      <c r="Q771" s="832"/>
      <c r="AD771" s="830"/>
      <c r="AE771" s="830"/>
      <c r="AF771" s="830"/>
      <c r="AL771" s="3"/>
      <c r="AM771" s="3"/>
      <c r="AN771" s="3"/>
      <c r="AO771" s="603"/>
      <c r="AP771" s="10"/>
      <c r="AQ771" s="10"/>
      <c r="AR771" s="10"/>
      <c r="AS771" s="10"/>
      <c r="AT771" s="10"/>
      <c r="AU771" s="10"/>
      <c r="AV771" s="10"/>
      <c r="AW771" s="10"/>
    </row>
    <row r="772" ht="17.25" customHeight="1">
      <c r="B772" s="632"/>
      <c r="C772" s="632"/>
      <c r="D772" s="632"/>
      <c r="E772" s="632"/>
      <c r="F772" s="632"/>
      <c r="N772" s="831"/>
      <c r="O772" s="832"/>
      <c r="P772" s="831"/>
      <c r="Q772" s="832"/>
      <c r="AD772" s="830"/>
      <c r="AE772" s="830"/>
      <c r="AF772" s="830"/>
      <c r="AL772" s="3"/>
      <c r="AM772" s="3"/>
      <c r="AN772" s="3"/>
      <c r="AO772" s="603"/>
      <c r="AP772" s="10"/>
      <c r="AQ772" s="10"/>
      <c r="AR772" s="10"/>
      <c r="AS772" s="10"/>
      <c r="AT772" s="10"/>
      <c r="AU772" s="10"/>
      <c r="AV772" s="10"/>
      <c r="AW772" s="10"/>
    </row>
    <row r="773" ht="17.25" customHeight="1">
      <c r="B773" s="632"/>
      <c r="C773" s="632"/>
      <c r="D773" s="632"/>
      <c r="E773" s="632"/>
      <c r="F773" s="632"/>
      <c r="N773" s="831"/>
      <c r="O773" s="832"/>
      <c r="P773" s="831"/>
      <c r="Q773" s="832"/>
      <c r="AD773" s="830"/>
      <c r="AE773" s="830"/>
      <c r="AF773" s="830"/>
      <c r="AL773" s="3"/>
      <c r="AM773" s="3"/>
      <c r="AN773" s="3"/>
      <c r="AO773" s="603"/>
      <c r="AP773" s="10"/>
      <c r="AQ773" s="10"/>
      <c r="AR773" s="10"/>
      <c r="AS773" s="10"/>
      <c r="AT773" s="10"/>
      <c r="AU773" s="10"/>
      <c r="AV773" s="10"/>
      <c r="AW773" s="10"/>
    </row>
    <row r="774" ht="17.25" customHeight="1">
      <c r="B774" s="632"/>
      <c r="C774" s="632"/>
      <c r="D774" s="632"/>
      <c r="E774" s="632"/>
      <c r="F774" s="632"/>
      <c r="N774" s="831"/>
      <c r="O774" s="832"/>
      <c r="P774" s="831"/>
      <c r="Q774" s="832"/>
      <c r="AD774" s="830"/>
      <c r="AE774" s="830"/>
      <c r="AF774" s="830"/>
      <c r="AL774" s="3"/>
      <c r="AM774" s="3"/>
      <c r="AN774" s="3"/>
      <c r="AO774" s="603"/>
      <c r="AP774" s="10"/>
      <c r="AQ774" s="10"/>
      <c r="AR774" s="10"/>
      <c r="AS774" s="10"/>
      <c r="AT774" s="10"/>
      <c r="AU774" s="10"/>
      <c r="AV774" s="10"/>
      <c r="AW774" s="10"/>
    </row>
    <row r="775" ht="17.25" customHeight="1">
      <c r="B775" s="632"/>
      <c r="C775" s="632"/>
      <c r="D775" s="632"/>
      <c r="E775" s="632"/>
      <c r="F775" s="632"/>
      <c r="N775" s="831"/>
      <c r="O775" s="832"/>
      <c r="P775" s="831"/>
      <c r="Q775" s="832"/>
      <c r="AD775" s="830"/>
      <c r="AE775" s="830"/>
      <c r="AF775" s="830"/>
      <c r="AL775" s="3"/>
      <c r="AM775" s="3"/>
      <c r="AN775" s="3"/>
      <c r="AO775" s="603"/>
      <c r="AP775" s="10"/>
      <c r="AQ775" s="10"/>
      <c r="AR775" s="10"/>
      <c r="AS775" s="10"/>
      <c r="AT775" s="10"/>
      <c r="AU775" s="10"/>
      <c r="AV775" s="10"/>
      <c r="AW775" s="10"/>
    </row>
    <row r="776" ht="17.25" customHeight="1">
      <c r="B776" s="632"/>
      <c r="C776" s="632"/>
      <c r="D776" s="632"/>
      <c r="E776" s="632"/>
      <c r="F776" s="632"/>
      <c r="N776" s="831"/>
      <c r="O776" s="832"/>
      <c r="P776" s="831"/>
      <c r="Q776" s="832"/>
      <c r="AD776" s="830"/>
      <c r="AE776" s="830"/>
      <c r="AF776" s="830"/>
      <c r="AL776" s="3"/>
      <c r="AM776" s="3"/>
      <c r="AN776" s="3"/>
      <c r="AO776" s="603"/>
      <c r="AP776" s="10"/>
      <c r="AQ776" s="10"/>
      <c r="AR776" s="10"/>
      <c r="AS776" s="10"/>
      <c r="AT776" s="10"/>
      <c r="AU776" s="10"/>
      <c r="AV776" s="10"/>
      <c r="AW776" s="10"/>
    </row>
    <row r="777" ht="17.25" customHeight="1">
      <c r="B777" s="632"/>
      <c r="C777" s="632"/>
      <c r="D777" s="632"/>
      <c r="E777" s="632"/>
      <c r="F777" s="632"/>
      <c r="N777" s="831"/>
      <c r="O777" s="832"/>
      <c r="P777" s="831"/>
      <c r="Q777" s="832"/>
      <c r="AD777" s="830"/>
      <c r="AE777" s="830"/>
      <c r="AF777" s="830"/>
      <c r="AL777" s="3"/>
      <c r="AM777" s="3"/>
      <c r="AN777" s="3"/>
      <c r="AO777" s="603"/>
      <c r="AP777" s="10"/>
      <c r="AQ777" s="10"/>
      <c r="AR777" s="10"/>
      <c r="AS777" s="10"/>
      <c r="AT777" s="10"/>
      <c r="AU777" s="10"/>
      <c r="AV777" s="10"/>
      <c r="AW777" s="10"/>
    </row>
    <row r="778" ht="17.25" customHeight="1">
      <c r="B778" s="632"/>
      <c r="C778" s="632"/>
      <c r="D778" s="632"/>
      <c r="E778" s="632"/>
      <c r="F778" s="632"/>
      <c r="N778" s="831"/>
      <c r="O778" s="832"/>
      <c r="P778" s="831"/>
      <c r="Q778" s="832"/>
      <c r="AD778" s="830"/>
      <c r="AE778" s="830"/>
      <c r="AF778" s="830"/>
      <c r="AL778" s="3"/>
      <c r="AM778" s="3"/>
      <c r="AN778" s="3"/>
      <c r="AO778" s="603"/>
      <c r="AP778" s="10"/>
      <c r="AQ778" s="10"/>
      <c r="AR778" s="10"/>
      <c r="AS778" s="10"/>
      <c r="AT778" s="10"/>
      <c r="AU778" s="10"/>
      <c r="AV778" s="10"/>
      <c r="AW778" s="10"/>
    </row>
    <row r="779" ht="17.25" customHeight="1">
      <c r="B779" s="632"/>
      <c r="C779" s="632"/>
      <c r="D779" s="632"/>
      <c r="E779" s="632"/>
      <c r="F779" s="632"/>
      <c r="N779" s="831"/>
      <c r="O779" s="832"/>
      <c r="P779" s="831"/>
      <c r="Q779" s="832"/>
      <c r="AD779" s="830"/>
      <c r="AE779" s="830"/>
      <c r="AF779" s="830"/>
      <c r="AL779" s="3"/>
      <c r="AM779" s="3"/>
      <c r="AN779" s="3"/>
      <c r="AO779" s="603"/>
      <c r="AP779" s="10"/>
      <c r="AQ779" s="10"/>
      <c r="AR779" s="10"/>
      <c r="AS779" s="10"/>
      <c r="AT779" s="10"/>
      <c r="AU779" s="10"/>
      <c r="AV779" s="10"/>
      <c r="AW779" s="10"/>
    </row>
    <row r="780" ht="17.25" customHeight="1">
      <c r="B780" s="632"/>
      <c r="C780" s="632"/>
      <c r="D780" s="632"/>
      <c r="E780" s="632"/>
      <c r="F780" s="632"/>
      <c r="N780" s="831"/>
      <c r="O780" s="832"/>
      <c r="P780" s="831"/>
      <c r="Q780" s="832"/>
      <c r="AD780" s="830"/>
      <c r="AE780" s="830"/>
      <c r="AF780" s="830"/>
      <c r="AL780" s="3"/>
      <c r="AM780" s="3"/>
      <c r="AN780" s="3"/>
      <c r="AO780" s="603"/>
      <c r="AP780" s="10"/>
      <c r="AQ780" s="10"/>
      <c r="AR780" s="10"/>
      <c r="AS780" s="10"/>
      <c r="AT780" s="10"/>
      <c r="AU780" s="10"/>
      <c r="AV780" s="10"/>
      <c r="AW780" s="10"/>
    </row>
    <row r="781" ht="17.25" customHeight="1">
      <c r="B781" s="632"/>
      <c r="C781" s="632"/>
      <c r="D781" s="632"/>
      <c r="E781" s="632"/>
      <c r="F781" s="632"/>
      <c r="N781" s="831"/>
      <c r="O781" s="832"/>
      <c r="P781" s="831"/>
      <c r="Q781" s="832"/>
      <c r="AD781" s="830"/>
      <c r="AE781" s="830"/>
      <c r="AF781" s="830"/>
      <c r="AL781" s="3"/>
      <c r="AM781" s="3"/>
      <c r="AN781" s="3"/>
      <c r="AO781" s="603"/>
      <c r="AP781" s="10"/>
      <c r="AQ781" s="10"/>
      <c r="AR781" s="10"/>
      <c r="AS781" s="10"/>
      <c r="AT781" s="10"/>
      <c r="AU781" s="10"/>
      <c r="AV781" s="10"/>
      <c r="AW781" s="10"/>
    </row>
    <row r="782" ht="17.25" customHeight="1">
      <c r="B782" s="632"/>
      <c r="C782" s="632"/>
      <c r="D782" s="632"/>
      <c r="E782" s="632"/>
      <c r="F782" s="632"/>
      <c r="N782" s="831"/>
      <c r="O782" s="832"/>
      <c r="P782" s="831"/>
      <c r="Q782" s="832"/>
      <c r="AD782" s="830"/>
      <c r="AE782" s="830"/>
      <c r="AF782" s="830"/>
      <c r="AL782" s="3"/>
      <c r="AM782" s="3"/>
      <c r="AN782" s="3"/>
      <c r="AO782" s="603"/>
      <c r="AP782" s="10"/>
      <c r="AQ782" s="10"/>
      <c r="AR782" s="10"/>
      <c r="AS782" s="10"/>
      <c r="AT782" s="10"/>
      <c r="AU782" s="10"/>
      <c r="AV782" s="10"/>
      <c r="AW782" s="10"/>
    </row>
    <row r="783" ht="17.25" customHeight="1">
      <c r="B783" s="632"/>
      <c r="C783" s="632"/>
      <c r="D783" s="632"/>
      <c r="E783" s="632"/>
      <c r="F783" s="632"/>
      <c r="N783" s="831"/>
      <c r="O783" s="832"/>
      <c r="P783" s="831"/>
      <c r="Q783" s="832"/>
      <c r="AD783" s="830"/>
      <c r="AE783" s="830"/>
      <c r="AF783" s="830"/>
      <c r="AL783" s="3"/>
      <c r="AM783" s="3"/>
      <c r="AN783" s="3"/>
      <c r="AO783" s="603"/>
      <c r="AP783" s="10"/>
      <c r="AQ783" s="10"/>
      <c r="AR783" s="10"/>
      <c r="AS783" s="10"/>
      <c r="AT783" s="10"/>
      <c r="AU783" s="10"/>
      <c r="AV783" s="10"/>
      <c r="AW783" s="10"/>
    </row>
    <row r="784" ht="17.25" customHeight="1">
      <c r="B784" s="632"/>
      <c r="C784" s="632"/>
      <c r="D784" s="632"/>
      <c r="E784" s="632"/>
      <c r="F784" s="632"/>
      <c r="N784" s="831"/>
      <c r="O784" s="832"/>
      <c r="P784" s="831"/>
      <c r="Q784" s="832"/>
      <c r="AD784" s="830"/>
      <c r="AE784" s="830"/>
      <c r="AF784" s="830"/>
      <c r="AL784" s="3"/>
      <c r="AM784" s="3"/>
      <c r="AN784" s="3"/>
      <c r="AO784" s="603"/>
      <c r="AP784" s="10"/>
      <c r="AQ784" s="10"/>
      <c r="AR784" s="10"/>
      <c r="AS784" s="10"/>
      <c r="AT784" s="10"/>
      <c r="AU784" s="10"/>
      <c r="AV784" s="10"/>
      <c r="AW784" s="10"/>
    </row>
    <row r="785" ht="17.25" customHeight="1">
      <c r="B785" s="632"/>
      <c r="C785" s="632"/>
      <c r="D785" s="632"/>
      <c r="E785" s="632"/>
      <c r="F785" s="632"/>
      <c r="N785" s="831"/>
      <c r="O785" s="832"/>
      <c r="P785" s="831"/>
      <c r="Q785" s="832"/>
      <c r="AD785" s="830"/>
      <c r="AE785" s="830"/>
      <c r="AF785" s="830"/>
      <c r="AL785" s="3"/>
      <c r="AM785" s="3"/>
      <c r="AN785" s="3"/>
      <c r="AO785" s="603"/>
      <c r="AP785" s="10"/>
      <c r="AQ785" s="10"/>
      <c r="AR785" s="10"/>
      <c r="AS785" s="10"/>
      <c r="AT785" s="10"/>
      <c r="AU785" s="10"/>
      <c r="AV785" s="10"/>
      <c r="AW785" s="10"/>
    </row>
    <row r="786" ht="17.25" customHeight="1">
      <c r="B786" s="632"/>
      <c r="C786" s="632"/>
      <c r="D786" s="632"/>
      <c r="E786" s="632"/>
      <c r="F786" s="632"/>
      <c r="N786" s="831"/>
      <c r="O786" s="832"/>
      <c r="P786" s="831"/>
      <c r="Q786" s="832"/>
      <c r="AD786" s="830"/>
      <c r="AE786" s="830"/>
      <c r="AF786" s="830"/>
      <c r="AL786" s="3"/>
      <c r="AM786" s="3"/>
      <c r="AN786" s="3"/>
      <c r="AO786" s="603"/>
      <c r="AP786" s="10"/>
      <c r="AQ786" s="10"/>
      <c r="AR786" s="10"/>
      <c r="AS786" s="10"/>
      <c r="AT786" s="10"/>
      <c r="AU786" s="10"/>
      <c r="AV786" s="10"/>
      <c r="AW786" s="10"/>
    </row>
    <row r="787" ht="17.25" customHeight="1">
      <c r="B787" s="632"/>
      <c r="C787" s="632"/>
      <c r="D787" s="632"/>
      <c r="E787" s="632"/>
      <c r="F787" s="632"/>
      <c r="N787" s="831"/>
      <c r="O787" s="832"/>
      <c r="P787" s="831"/>
      <c r="Q787" s="832"/>
      <c r="AD787" s="830"/>
      <c r="AE787" s="830"/>
      <c r="AF787" s="830"/>
      <c r="AL787" s="3"/>
      <c r="AM787" s="3"/>
      <c r="AN787" s="3"/>
      <c r="AO787" s="603"/>
      <c r="AP787" s="10"/>
      <c r="AQ787" s="10"/>
      <c r="AR787" s="10"/>
      <c r="AS787" s="10"/>
      <c r="AT787" s="10"/>
      <c r="AU787" s="10"/>
      <c r="AV787" s="10"/>
      <c r="AW787" s="10"/>
    </row>
    <row r="788" ht="17.25" customHeight="1">
      <c r="B788" s="632"/>
      <c r="C788" s="632"/>
      <c r="D788" s="632"/>
      <c r="E788" s="632"/>
      <c r="F788" s="632"/>
      <c r="N788" s="831"/>
      <c r="O788" s="832"/>
      <c r="P788" s="831"/>
      <c r="Q788" s="832"/>
      <c r="AD788" s="830"/>
      <c r="AE788" s="830"/>
      <c r="AF788" s="830"/>
      <c r="AL788" s="3"/>
      <c r="AM788" s="3"/>
      <c r="AN788" s="3"/>
      <c r="AO788" s="603"/>
      <c r="AP788" s="10"/>
      <c r="AQ788" s="10"/>
      <c r="AR788" s="10"/>
      <c r="AS788" s="10"/>
      <c r="AT788" s="10"/>
      <c r="AU788" s="10"/>
      <c r="AV788" s="10"/>
      <c r="AW788" s="10"/>
    </row>
    <row r="789" ht="17.25" customHeight="1">
      <c r="B789" s="632"/>
      <c r="C789" s="632"/>
      <c r="D789" s="632"/>
      <c r="E789" s="632"/>
      <c r="F789" s="632"/>
      <c r="N789" s="831"/>
      <c r="O789" s="832"/>
      <c r="P789" s="831"/>
      <c r="Q789" s="832"/>
      <c r="AD789" s="830"/>
      <c r="AE789" s="830"/>
      <c r="AF789" s="830"/>
      <c r="AL789" s="3"/>
      <c r="AM789" s="3"/>
      <c r="AN789" s="3"/>
      <c r="AO789" s="603"/>
      <c r="AP789" s="10"/>
      <c r="AQ789" s="10"/>
      <c r="AR789" s="10"/>
      <c r="AS789" s="10"/>
      <c r="AT789" s="10"/>
      <c r="AU789" s="10"/>
      <c r="AV789" s="10"/>
      <c r="AW789" s="10"/>
    </row>
    <row r="790" ht="17.25" customHeight="1">
      <c r="B790" s="632"/>
      <c r="C790" s="632"/>
      <c r="D790" s="632"/>
      <c r="E790" s="632"/>
      <c r="F790" s="632"/>
      <c r="N790" s="831"/>
      <c r="O790" s="832"/>
      <c r="P790" s="831"/>
      <c r="Q790" s="832"/>
      <c r="AD790" s="830"/>
      <c r="AE790" s="830"/>
      <c r="AF790" s="830"/>
      <c r="AL790" s="3"/>
      <c r="AM790" s="3"/>
      <c r="AN790" s="3"/>
      <c r="AO790" s="603"/>
      <c r="AP790" s="10"/>
      <c r="AQ790" s="10"/>
      <c r="AR790" s="10"/>
      <c r="AS790" s="10"/>
      <c r="AT790" s="10"/>
      <c r="AU790" s="10"/>
      <c r="AV790" s="10"/>
      <c r="AW790" s="10"/>
    </row>
    <row r="791" ht="17.25" customHeight="1">
      <c r="B791" s="632"/>
      <c r="C791" s="632"/>
      <c r="D791" s="632"/>
      <c r="E791" s="632"/>
      <c r="F791" s="632"/>
      <c r="N791" s="831"/>
      <c r="O791" s="832"/>
      <c r="P791" s="831"/>
      <c r="Q791" s="832"/>
      <c r="AD791" s="830"/>
      <c r="AE791" s="830"/>
      <c r="AF791" s="830"/>
      <c r="AL791" s="3"/>
      <c r="AM791" s="3"/>
      <c r="AN791" s="3"/>
      <c r="AO791" s="603"/>
      <c r="AP791" s="10"/>
      <c r="AQ791" s="10"/>
      <c r="AR791" s="10"/>
      <c r="AS791" s="10"/>
      <c r="AT791" s="10"/>
      <c r="AU791" s="10"/>
      <c r="AV791" s="10"/>
      <c r="AW791" s="10"/>
    </row>
    <row r="792" ht="17.25" customHeight="1">
      <c r="B792" s="632"/>
      <c r="C792" s="632"/>
      <c r="D792" s="632"/>
      <c r="E792" s="632"/>
      <c r="F792" s="632"/>
      <c r="N792" s="831"/>
      <c r="O792" s="832"/>
      <c r="P792" s="831"/>
      <c r="Q792" s="832"/>
      <c r="AD792" s="830"/>
      <c r="AE792" s="830"/>
      <c r="AF792" s="830"/>
      <c r="AL792" s="3"/>
      <c r="AM792" s="3"/>
      <c r="AN792" s="3"/>
      <c r="AO792" s="603"/>
      <c r="AP792" s="10"/>
      <c r="AQ792" s="10"/>
      <c r="AR792" s="10"/>
      <c r="AS792" s="10"/>
      <c r="AT792" s="10"/>
      <c r="AU792" s="10"/>
      <c r="AV792" s="10"/>
      <c r="AW792" s="10"/>
    </row>
    <row r="793" ht="17.25" customHeight="1">
      <c r="B793" s="632"/>
      <c r="C793" s="632"/>
      <c r="D793" s="632"/>
      <c r="E793" s="632"/>
      <c r="F793" s="632"/>
      <c r="N793" s="831"/>
      <c r="O793" s="832"/>
      <c r="P793" s="831"/>
      <c r="Q793" s="832"/>
      <c r="AD793" s="830"/>
      <c r="AE793" s="830"/>
      <c r="AF793" s="830"/>
      <c r="AL793" s="3"/>
      <c r="AM793" s="3"/>
      <c r="AN793" s="3"/>
      <c r="AO793" s="603"/>
      <c r="AP793" s="10"/>
      <c r="AQ793" s="10"/>
      <c r="AR793" s="10"/>
      <c r="AS793" s="10"/>
      <c r="AT793" s="10"/>
      <c r="AU793" s="10"/>
      <c r="AV793" s="10"/>
      <c r="AW793" s="10"/>
    </row>
    <row r="794" ht="17.25" customHeight="1">
      <c r="B794" s="632"/>
      <c r="C794" s="632"/>
      <c r="D794" s="632"/>
      <c r="E794" s="632"/>
      <c r="F794" s="632"/>
      <c r="N794" s="831"/>
      <c r="O794" s="832"/>
      <c r="P794" s="831"/>
      <c r="Q794" s="832"/>
      <c r="AD794" s="830"/>
      <c r="AE794" s="830"/>
      <c r="AF794" s="830"/>
      <c r="AL794" s="3"/>
      <c r="AM794" s="3"/>
      <c r="AN794" s="3"/>
      <c r="AO794" s="603"/>
      <c r="AP794" s="10"/>
      <c r="AQ794" s="10"/>
      <c r="AR794" s="10"/>
      <c r="AS794" s="10"/>
      <c r="AT794" s="10"/>
      <c r="AU794" s="10"/>
      <c r="AV794" s="10"/>
      <c r="AW794" s="10"/>
    </row>
    <row r="795" ht="17.25" customHeight="1">
      <c r="B795" s="632"/>
      <c r="C795" s="632"/>
      <c r="D795" s="632"/>
      <c r="E795" s="632"/>
      <c r="F795" s="632"/>
      <c r="N795" s="831"/>
      <c r="O795" s="832"/>
      <c r="P795" s="831"/>
      <c r="Q795" s="832"/>
      <c r="AD795" s="830"/>
      <c r="AE795" s="830"/>
      <c r="AF795" s="830"/>
      <c r="AL795" s="3"/>
      <c r="AM795" s="3"/>
      <c r="AN795" s="3"/>
      <c r="AO795" s="603"/>
      <c r="AP795" s="10"/>
      <c r="AQ795" s="10"/>
      <c r="AR795" s="10"/>
      <c r="AS795" s="10"/>
      <c r="AT795" s="10"/>
      <c r="AU795" s="10"/>
      <c r="AV795" s="10"/>
      <c r="AW795" s="10"/>
    </row>
    <row r="796" ht="17.25" customHeight="1">
      <c r="B796" s="632"/>
      <c r="C796" s="632"/>
      <c r="D796" s="632"/>
      <c r="E796" s="632"/>
      <c r="F796" s="632"/>
      <c r="N796" s="831"/>
      <c r="O796" s="832"/>
      <c r="P796" s="831"/>
      <c r="Q796" s="832"/>
      <c r="AD796" s="830"/>
      <c r="AE796" s="830"/>
      <c r="AF796" s="830"/>
      <c r="AL796" s="3"/>
      <c r="AM796" s="3"/>
      <c r="AN796" s="3"/>
      <c r="AO796" s="603"/>
      <c r="AP796" s="10"/>
      <c r="AQ796" s="10"/>
      <c r="AR796" s="10"/>
      <c r="AS796" s="10"/>
      <c r="AT796" s="10"/>
      <c r="AU796" s="10"/>
      <c r="AV796" s="10"/>
      <c r="AW796" s="10"/>
    </row>
    <row r="797" ht="17.25" customHeight="1">
      <c r="B797" s="632"/>
      <c r="C797" s="632"/>
      <c r="D797" s="632"/>
      <c r="E797" s="632"/>
      <c r="F797" s="632"/>
      <c r="N797" s="831"/>
      <c r="O797" s="832"/>
      <c r="P797" s="831"/>
      <c r="Q797" s="832"/>
      <c r="AD797" s="830"/>
      <c r="AE797" s="830"/>
      <c r="AF797" s="830"/>
      <c r="AL797" s="3"/>
      <c r="AM797" s="3"/>
      <c r="AN797" s="3"/>
      <c r="AO797" s="603"/>
      <c r="AP797" s="10"/>
      <c r="AQ797" s="10"/>
      <c r="AR797" s="10"/>
      <c r="AS797" s="10"/>
      <c r="AT797" s="10"/>
      <c r="AU797" s="10"/>
      <c r="AV797" s="10"/>
      <c r="AW797" s="10"/>
    </row>
    <row r="798" ht="17.25" customHeight="1">
      <c r="B798" s="632"/>
      <c r="C798" s="632"/>
      <c r="D798" s="632"/>
      <c r="E798" s="632"/>
      <c r="F798" s="632"/>
      <c r="N798" s="831"/>
      <c r="O798" s="832"/>
      <c r="P798" s="831"/>
      <c r="Q798" s="832"/>
      <c r="AD798" s="830"/>
      <c r="AE798" s="830"/>
      <c r="AF798" s="830"/>
      <c r="AL798" s="3"/>
      <c r="AM798" s="3"/>
      <c r="AN798" s="3"/>
      <c r="AO798" s="603"/>
      <c r="AP798" s="10"/>
      <c r="AQ798" s="10"/>
      <c r="AR798" s="10"/>
      <c r="AS798" s="10"/>
      <c r="AT798" s="10"/>
      <c r="AU798" s="10"/>
      <c r="AV798" s="10"/>
      <c r="AW798" s="10"/>
    </row>
    <row r="799" ht="17.25" customHeight="1">
      <c r="B799" s="632"/>
      <c r="C799" s="632"/>
      <c r="D799" s="632"/>
      <c r="E799" s="632"/>
      <c r="F799" s="632"/>
      <c r="N799" s="831"/>
      <c r="O799" s="832"/>
      <c r="P799" s="831"/>
      <c r="Q799" s="832"/>
      <c r="AD799" s="830"/>
      <c r="AE799" s="830"/>
      <c r="AF799" s="830"/>
      <c r="AL799" s="3"/>
      <c r="AM799" s="3"/>
      <c r="AN799" s="3"/>
      <c r="AO799" s="603"/>
      <c r="AP799" s="10"/>
      <c r="AQ799" s="10"/>
      <c r="AR799" s="10"/>
      <c r="AS799" s="10"/>
      <c r="AT799" s="10"/>
      <c r="AU799" s="10"/>
      <c r="AV799" s="10"/>
      <c r="AW799" s="10"/>
    </row>
    <row r="800" ht="17.25" customHeight="1">
      <c r="B800" s="632"/>
      <c r="C800" s="632"/>
      <c r="D800" s="632"/>
      <c r="E800" s="632"/>
      <c r="F800" s="632"/>
      <c r="N800" s="831"/>
      <c r="O800" s="832"/>
      <c r="P800" s="831"/>
      <c r="Q800" s="832"/>
      <c r="AD800" s="830"/>
      <c r="AE800" s="830"/>
      <c r="AF800" s="830"/>
      <c r="AL800" s="3"/>
      <c r="AM800" s="3"/>
      <c r="AN800" s="3"/>
      <c r="AO800" s="603"/>
      <c r="AP800" s="10"/>
      <c r="AQ800" s="10"/>
      <c r="AR800" s="10"/>
      <c r="AS800" s="10"/>
      <c r="AT800" s="10"/>
      <c r="AU800" s="10"/>
      <c r="AV800" s="10"/>
      <c r="AW800" s="10"/>
    </row>
    <row r="801" ht="17.25" customHeight="1">
      <c r="B801" s="632"/>
      <c r="C801" s="632"/>
      <c r="D801" s="632"/>
      <c r="E801" s="632"/>
      <c r="F801" s="632"/>
      <c r="N801" s="831"/>
      <c r="O801" s="832"/>
      <c r="P801" s="831"/>
      <c r="Q801" s="832"/>
      <c r="AD801" s="830"/>
      <c r="AE801" s="830"/>
      <c r="AF801" s="830"/>
      <c r="AL801" s="3"/>
      <c r="AM801" s="3"/>
      <c r="AN801" s="3"/>
      <c r="AO801" s="603"/>
      <c r="AP801" s="10"/>
      <c r="AQ801" s="10"/>
      <c r="AR801" s="10"/>
      <c r="AS801" s="10"/>
      <c r="AT801" s="10"/>
      <c r="AU801" s="10"/>
      <c r="AV801" s="10"/>
      <c r="AW801" s="10"/>
    </row>
    <row r="802" ht="17.25" customHeight="1">
      <c r="B802" s="632"/>
      <c r="C802" s="632"/>
      <c r="D802" s="632"/>
      <c r="E802" s="632"/>
      <c r="F802" s="632"/>
      <c r="N802" s="831"/>
      <c r="O802" s="832"/>
      <c r="P802" s="831"/>
      <c r="Q802" s="832"/>
      <c r="AD802" s="830"/>
      <c r="AE802" s="830"/>
      <c r="AF802" s="830"/>
      <c r="AL802" s="3"/>
      <c r="AM802" s="3"/>
      <c r="AN802" s="3"/>
      <c r="AO802" s="603"/>
      <c r="AP802" s="10"/>
      <c r="AQ802" s="10"/>
      <c r="AR802" s="10"/>
      <c r="AS802" s="10"/>
      <c r="AT802" s="10"/>
      <c r="AU802" s="10"/>
      <c r="AV802" s="10"/>
      <c r="AW802" s="10"/>
    </row>
    <row r="803" ht="17.25" customHeight="1">
      <c r="B803" s="632"/>
      <c r="C803" s="632"/>
      <c r="D803" s="632"/>
      <c r="E803" s="632"/>
      <c r="F803" s="632"/>
      <c r="N803" s="831"/>
      <c r="O803" s="832"/>
      <c r="P803" s="831"/>
      <c r="Q803" s="832"/>
      <c r="AD803" s="830"/>
      <c r="AE803" s="830"/>
      <c r="AF803" s="830"/>
      <c r="AL803" s="3"/>
      <c r="AM803" s="3"/>
      <c r="AN803" s="3"/>
      <c r="AO803" s="603"/>
      <c r="AP803" s="10"/>
      <c r="AQ803" s="10"/>
      <c r="AR803" s="10"/>
      <c r="AS803" s="10"/>
      <c r="AT803" s="10"/>
      <c r="AU803" s="10"/>
      <c r="AV803" s="10"/>
      <c r="AW803" s="10"/>
    </row>
    <row r="804" ht="17.25" customHeight="1">
      <c r="B804" s="632"/>
      <c r="C804" s="632"/>
      <c r="D804" s="632"/>
      <c r="E804" s="632"/>
      <c r="F804" s="632"/>
      <c r="N804" s="831"/>
      <c r="O804" s="832"/>
      <c r="P804" s="831"/>
      <c r="Q804" s="832"/>
      <c r="AD804" s="830"/>
      <c r="AE804" s="830"/>
      <c r="AF804" s="830"/>
      <c r="AL804" s="3"/>
      <c r="AM804" s="3"/>
      <c r="AN804" s="3"/>
      <c r="AO804" s="603"/>
      <c r="AP804" s="10"/>
      <c r="AQ804" s="10"/>
      <c r="AR804" s="10"/>
      <c r="AS804" s="10"/>
      <c r="AT804" s="10"/>
      <c r="AU804" s="10"/>
      <c r="AV804" s="10"/>
      <c r="AW804" s="10"/>
    </row>
    <row r="805" ht="17.25" customHeight="1">
      <c r="B805" s="632"/>
      <c r="C805" s="632"/>
      <c r="D805" s="632"/>
      <c r="E805" s="632"/>
      <c r="F805" s="632"/>
      <c r="N805" s="831"/>
      <c r="O805" s="832"/>
      <c r="P805" s="831"/>
      <c r="Q805" s="832"/>
      <c r="AD805" s="830"/>
      <c r="AE805" s="830"/>
      <c r="AF805" s="830"/>
      <c r="AL805" s="3"/>
      <c r="AM805" s="3"/>
      <c r="AN805" s="3"/>
      <c r="AO805" s="603"/>
      <c r="AP805" s="10"/>
      <c r="AQ805" s="10"/>
      <c r="AR805" s="10"/>
      <c r="AS805" s="10"/>
      <c r="AT805" s="10"/>
      <c r="AU805" s="10"/>
      <c r="AV805" s="10"/>
      <c r="AW805" s="10"/>
    </row>
    <row r="806" ht="17.25" customHeight="1">
      <c r="B806" s="632"/>
      <c r="C806" s="632"/>
      <c r="D806" s="632"/>
      <c r="E806" s="632"/>
      <c r="F806" s="632"/>
      <c r="N806" s="831"/>
      <c r="O806" s="832"/>
      <c r="P806" s="831"/>
      <c r="Q806" s="832"/>
      <c r="AD806" s="830"/>
      <c r="AE806" s="830"/>
      <c r="AF806" s="830"/>
      <c r="AL806" s="3"/>
      <c r="AM806" s="3"/>
      <c r="AN806" s="3"/>
      <c r="AO806" s="603"/>
      <c r="AP806" s="10"/>
      <c r="AQ806" s="10"/>
      <c r="AR806" s="10"/>
      <c r="AS806" s="10"/>
      <c r="AT806" s="10"/>
      <c r="AU806" s="10"/>
      <c r="AV806" s="10"/>
      <c r="AW806" s="10"/>
    </row>
    <row r="807" ht="17.25" customHeight="1">
      <c r="B807" s="632"/>
      <c r="C807" s="632"/>
      <c r="D807" s="632"/>
      <c r="E807" s="632"/>
      <c r="F807" s="632"/>
      <c r="N807" s="831"/>
      <c r="O807" s="832"/>
      <c r="P807" s="831"/>
      <c r="Q807" s="832"/>
      <c r="AD807" s="830"/>
      <c r="AE807" s="830"/>
      <c r="AF807" s="830"/>
      <c r="AL807" s="3"/>
      <c r="AM807" s="3"/>
      <c r="AN807" s="3"/>
      <c r="AO807" s="603"/>
      <c r="AP807" s="10"/>
      <c r="AQ807" s="10"/>
      <c r="AR807" s="10"/>
      <c r="AS807" s="10"/>
      <c r="AT807" s="10"/>
      <c r="AU807" s="10"/>
      <c r="AV807" s="10"/>
      <c r="AW807" s="10"/>
    </row>
    <row r="808" ht="17.25" customHeight="1">
      <c r="B808" s="632"/>
      <c r="C808" s="632"/>
      <c r="D808" s="632"/>
      <c r="E808" s="632"/>
      <c r="F808" s="632"/>
      <c r="N808" s="831"/>
      <c r="O808" s="832"/>
      <c r="P808" s="831"/>
      <c r="Q808" s="832"/>
      <c r="AD808" s="830"/>
      <c r="AE808" s="830"/>
      <c r="AF808" s="830"/>
      <c r="AL808" s="3"/>
      <c r="AM808" s="3"/>
      <c r="AN808" s="3"/>
      <c r="AO808" s="603"/>
      <c r="AP808" s="10"/>
      <c r="AQ808" s="10"/>
      <c r="AR808" s="10"/>
      <c r="AS808" s="10"/>
      <c r="AT808" s="10"/>
      <c r="AU808" s="10"/>
      <c r="AV808" s="10"/>
      <c r="AW808" s="10"/>
    </row>
    <row r="809" ht="17.25" customHeight="1">
      <c r="B809" s="632"/>
      <c r="C809" s="632"/>
      <c r="D809" s="632"/>
      <c r="E809" s="632"/>
      <c r="F809" s="632"/>
      <c r="N809" s="831"/>
      <c r="O809" s="832"/>
      <c r="P809" s="831"/>
      <c r="Q809" s="832"/>
      <c r="AD809" s="830"/>
      <c r="AE809" s="830"/>
      <c r="AF809" s="830"/>
      <c r="AL809" s="3"/>
      <c r="AM809" s="3"/>
      <c r="AN809" s="3"/>
      <c r="AO809" s="603"/>
      <c r="AP809" s="10"/>
      <c r="AQ809" s="10"/>
      <c r="AR809" s="10"/>
      <c r="AS809" s="10"/>
      <c r="AT809" s="10"/>
      <c r="AU809" s="10"/>
      <c r="AV809" s="10"/>
      <c r="AW809" s="10"/>
    </row>
    <row r="810" ht="17.25" customHeight="1">
      <c r="B810" s="632"/>
      <c r="C810" s="632"/>
      <c r="D810" s="632"/>
      <c r="E810" s="632"/>
      <c r="F810" s="632"/>
      <c r="N810" s="831"/>
      <c r="O810" s="832"/>
      <c r="P810" s="831"/>
      <c r="Q810" s="832"/>
      <c r="AD810" s="830"/>
      <c r="AE810" s="830"/>
      <c r="AF810" s="830"/>
      <c r="AL810" s="3"/>
      <c r="AM810" s="3"/>
      <c r="AN810" s="3"/>
      <c r="AO810" s="603"/>
      <c r="AP810" s="10"/>
      <c r="AQ810" s="10"/>
      <c r="AR810" s="10"/>
      <c r="AS810" s="10"/>
      <c r="AT810" s="10"/>
      <c r="AU810" s="10"/>
      <c r="AV810" s="10"/>
      <c r="AW810" s="10"/>
    </row>
    <row r="811" ht="17.25" customHeight="1">
      <c r="B811" s="632"/>
      <c r="C811" s="632"/>
      <c r="D811" s="632"/>
      <c r="E811" s="632"/>
      <c r="F811" s="632"/>
      <c r="N811" s="831"/>
      <c r="O811" s="832"/>
      <c r="P811" s="831"/>
      <c r="Q811" s="832"/>
      <c r="AD811" s="830"/>
      <c r="AE811" s="830"/>
      <c r="AF811" s="830"/>
      <c r="AL811" s="3"/>
      <c r="AM811" s="3"/>
      <c r="AN811" s="3"/>
      <c r="AO811" s="603"/>
      <c r="AP811" s="10"/>
      <c r="AQ811" s="10"/>
      <c r="AR811" s="10"/>
      <c r="AS811" s="10"/>
      <c r="AT811" s="10"/>
      <c r="AU811" s="10"/>
      <c r="AV811" s="10"/>
      <c r="AW811" s="10"/>
    </row>
    <row r="812" ht="17.25" customHeight="1">
      <c r="B812" s="632"/>
      <c r="C812" s="632"/>
      <c r="D812" s="632"/>
      <c r="E812" s="632"/>
      <c r="F812" s="632"/>
      <c r="N812" s="831"/>
      <c r="O812" s="832"/>
      <c r="P812" s="831"/>
      <c r="Q812" s="832"/>
      <c r="AD812" s="830"/>
      <c r="AE812" s="830"/>
      <c r="AF812" s="830"/>
      <c r="AL812" s="3"/>
      <c r="AM812" s="3"/>
      <c r="AN812" s="3"/>
      <c r="AO812" s="603"/>
      <c r="AP812" s="10"/>
      <c r="AQ812" s="10"/>
      <c r="AR812" s="10"/>
      <c r="AS812" s="10"/>
      <c r="AT812" s="10"/>
      <c r="AU812" s="10"/>
      <c r="AV812" s="10"/>
      <c r="AW812" s="10"/>
    </row>
    <row r="813" ht="17.25" customHeight="1">
      <c r="B813" s="632"/>
      <c r="C813" s="632"/>
      <c r="D813" s="632"/>
      <c r="E813" s="632"/>
      <c r="F813" s="632"/>
      <c r="N813" s="831"/>
      <c r="O813" s="832"/>
      <c r="P813" s="831"/>
      <c r="Q813" s="832"/>
      <c r="AD813" s="830"/>
      <c r="AE813" s="830"/>
      <c r="AF813" s="830"/>
      <c r="AL813" s="3"/>
      <c r="AM813" s="3"/>
      <c r="AN813" s="3"/>
      <c r="AO813" s="603"/>
      <c r="AP813" s="10"/>
      <c r="AQ813" s="10"/>
      <c r="AR813" s="10"/>
      <c r="AS813" s="10"/>
      <c r="AT813" s="10"/>
      <c r="AU813" s="10"/>
      <c r="AV813" s="10"/>
      <c r="AW813" s="10"/>
    </row>
    <row r="814" ht="17.25" customHeight="1">
      <c r="B814" s="632"/>
      <c r="C814" s="632"/>
      <c r="D814" s="632"/>
      <c r="E814" s="632"/>
      <c r="F814" s="632"/>
      <c r="N814" s="831"/>
      <c r="O814" s="832"/>
      <c r="P814" s="831"/>
      <c r="Q814" s="832"/>
      <c r="AD814" s="830"/>
      <c r="AE814" s="830"/>
      <c r="AF814" s="830"/>
      <c r="AL814" s="3"/>
      <c r="AM814" s="3"/>
      <c r="AN814" s="3"/>
      <c r="AO814" s="603"/>
      <c r="AP814" s="10"/>
      <c r="AQ814" s="10"/>
      <c r="AR814" s="10"/>
      <c r="AS814" s="10"/>
      <c r="AT814" s="10"/>
      <c r="AU814" s="10"/>
      <c r="AV814" s="10"/>
      <c r="AW814" s="10"/>
    </row>
    <row r="815" ht="17.25" customHeight="1">
      <c r="B815" s="632"/>
      <c r="C815" s="632"/>
      <c r="D815" s="632"/>
      <c r="E815" s="632"/>
      <c r="F815" s="632"/>
      <c r="N815" s="831"/>
      <c r="O815" s="832"/>
      <c r="P815" s="831"/>
      <c r="Q815" s="832"/>
      <c r="AD815" s="830"/>
      <c r="AE815" s="830"/>
      <c r="AF815" s="830"/>
      <c r="AL815" s="3"/>
      <c r="AM815" s="3"/>
      <c r="AN815" s="3"/>
      <c r="AO815" s="603"/>
      <c r="AP815" s="10"/>
      <c r="AQ815" s="10"/>
      <c r="AR815" s="10"/>
      <c r="AS815" s="10"/>
      <c r="AT815" s="10"/>
      <c r="AU815" s="10"/>
      <c r="AV815" s="10"/>
      <c r="AW815" s="10"/>
    </row>
    <row r="816" ht="17.25" customHeight="1">
      <c r="B816" s="632"/>
      <c r="C816" s="632"/>
      <c r="D816" s="632"/>
      <c r="E816" s="632"/>
      <c r="F816" s="632"/>
      <c r="N816" s="831"/>
      <c r="O816" s="832"/>
      <c r="P816" s="831"/>
      <c r="Q816" s="832"/>
      <c r="AD816" s="830"/>
      <c r="AE816" s="830"/>
      <c r="AF816" s="830"/>
      <c r="AL816" s="3"/>
      <c r="AM816" s="3"/>
      <c r="AN816" s="3"/>
      <c r="AO816" s="603"/>
      <c r="AP816" s="10"/>
      <c r="AQ816" s="10"/>
      <c r="AR816" s="10"/>
      <c r="AS816" s="10"/>
      <c r="AT816" s="10"/>
      <c r="AU816" s="10"/>
      <c r="AV816" s="10"/>
      <c r="AW816" s="10"/>
    </row>
    <row r="817" ht="17.25" customHeight="1">
      <c r="B817" s="632"/>
      <c r="C817" s="632"/>
      <c r="D817" s="632"/>
      <c r="E817" s="632"/>
      <c r="F817" s="632"/>
      <c r="N817" s="831"/>
      <c r="O817" s="832"/>
      <c r="P817" s="831"/>
      <c r="Q817" s="832"/>
      <c r="AD817" s="830"/>
      <c r="AE817" s="830"/>
      <c r="AF817" s="830"/>
      <c r="AL817" s="3"/>
      <c r="AM817" s="3"/>
      <c r="AN817" s="3"/>
      <c r="AO817" s="603"/>
      <c r="AP817" s="10"/>
      <c r="AQ817" s="10"/>
      <c r="AR817" s="10"/>
      <c r="AS817" s="10"/>
      <c r="AT817" s="10"/>
      <c r="AU817" s="10"/>
      <c r="AV817" s="10"/>
      <c r="AW817" s="10"/>
    </row>
    <row r="818" ht="17.25" customHeight="1">
      <c r="B818" s="632"/>
      <c r="C818" s="632"/>
      <c r="D818" s="632"/>
      <c r="E818" s="632"/>
      <c r="F818" s="632"/>
      <c r="N818" s="831"/>
      <c r="O818" s="832"/>
      <c r="P818" s="831"/>
      <c r="Q818" s="832"/>
      <c r="AD818" s="830"/>
      <c r="AE818" s="830"/>
      <c r="AF818" s="830"/>
      <c r="AL818" s="3"/>
      <c r="AM818" s="3"/>
      <c r="AN818" s="3"/>
      <c r="AO818" s="603"/>
      <c r="AP818" s="10"/>
      <c r="AQ818" s="10"/>
      <c r="AR818" s="10"/>
      <c r="AS818" s="10"/>
      <c r="AT818" s="10"/>
      <c r="AU818" s="10"/>
      <c r="AV818" s="10"/>
      <c r="AW818" s="10"/>
    </row>
    <row r="819" ht="17.25" customHeight="1">
      <c r="B819" s="632"/>
      <c r="C819" s="632"/>
      <c r="D819" s="632"/>
      <c r="E819" s="632"/>
      <c r="F819" s="632"/>
      <c r="N819" s="831"/>
      <c r="O819" s="832"/>
      <c r="P819" s="831"/>
      <c r="Q819" s="832"/>
      <c r="AD819" s="830"/>
      <c r="AE819" s="830"/>
      <c r="AF819" s="830"/>
      <c r="AL819" s="3"/>
      <c r="AM819" s="3"/>
      <c r="AN819" s="3"/>
      <c r="AO819" s="603"/>
      <c r="AP819" s="10"/>
      <c r="AQ819" s="10"/>
      <c r="AR819" s="10"/>
      <c r="AS819" s="10"/>
      <c r="AT819" s="10"/>
      <c r="AU819" s="10"/>
      <c r="AV819" s="10"/>
      <c r="AW819" s="10"/>
    </row>
    <row r="820" ht="17.25" customHeight="1">
      <c r="B820" s="632"/>
      <c r="C820" s="632"/>
      <c r="D820" s="632"/>
      <c r="E820" s="632"/>
      <c r="F820" s="632"/>
      <c r="N820" s="831"/>
      <c r="O820" s="832"/>
      <c r="P820" s="831"/>
      <c r="Q820" s="832"/>
      <c r="AD820" s="830"/>
      <c r="AE820" s="830"/>
      <c r="AF820" s="830"/>
      <c r="AL820" s="3"/>
      <c r="AM820" s="3"/>
      <c r="AN820" s="3"/>
      <c r="AO820" s="603"/>
      <c r="AP820" s="10"/>
      <c r="AQ820" s="10"/>
      <c r="AR820" s="10"/>
      <c r="AS820" s="10"/>
      <c r="AT820" s="10"/>
      <c r="AU820" s="10"/>
      <c r="AV820" s="10"/>
      <c r="AW820" s="10"/>
    </row>
    <row r="821" ht="17.25" customHeight="1">
      <c r="B821" s="632"/>
      <c r="C821" s="632"/>
      <c r="D821" s="632"/>
      <c r="E821" s="632"/>
      <c r="F821" s="632"/>
      <c r="N821" s="831"/>
      <c r="O821" s="832"/>
      <c r="P821" s="831"/>
      <c r="Q821" s="832"/>
      <c r="AD821" s="830"/>
      <c r="AE821" s="830"/>
      <c r="AF821" s="830"/>
      <c r="AL821" s="3"/>
      <c r="AM821" s="3"/>
      <c r="AN821" s="3"/>
      <c r="AO821" s="603"/>
      <c r="AP821" s="10"/>
      <c r="AQ821" s="10"/>
      <c r="AR821" s="10"/>
      <c r="AS821" s="10"/>
      <c r="AT821" s="10"/>
      <c r="AU821" s="10"/>
      <c r="AV821" s="10"/>
      <c r="AW821" s="10"/>
    </row>
    <row r="822" ht="17.25" customHeight="1">
      <c r="B822" s="632"/>
      <c r="C822" s="632"/>
      <c r="D822" s="632"/>
      <c r="E822" s="632"/>
      <c r="F822" s="632"/>
      <c r="N822" s="831"/>
      <c r="O822" s="832"/>
      <c r="P822" s="831"/>
      <c r="Q822" s="832"/>
      <c r="AD822" s="830"/>
      <c r="AE822" s="830"/>
      <c r="AF822" s="830"/>
      <c r="AL822" s="3"/>
      <c r="AM822" s="3"/>
      <c r="AN822" s="3"/>
      <c r="AO822" s="603"/>
      <c r="AP822" s="10"/>
      <c r="AQ822" s="10"/>
      <c r="AR822" s="10"/>
      <c r="AS822" s="10"/>
      <c r="AT822" s="10"/>
      <c r="AU822" s="10"/>
      <c r="AV822" s="10"/>
      <c r="AW822" s="10"/>
    </row>
    <row r="823" ht="17.25" customHeight="1">
      <c r="B823" s="632"/>
      <c r="C823" s="632"/>
      <c r="D823" s="632"/>
      <c r="E823" s="632"/>
      <c r="F823" s="632"/>
      <c r="N823" s="831"/>
      <c r="O823" s="832"/>
      <c r="P823" s="831"/>
      <c r="Q823" s="832"/>
      <c r="AD823" s="830"/>
      <c r="AE823" s="830"/>
      <c r="AF823" s="830"/>
      <c r="AL823" s="3"/>
      <c r="AM823" s="3"/>
      <c r="AN823" s="3"/>
      <c r="AO823" s="603"/>
      <c r="AP823" s="10"/>
      <c r="AQ823" s="10"/>
      <c r="AR823" s="10"/>
      <c r="AS823" s="10"/>
      <c r="AT823" s="10"/>
      <c r="AU823" s="10"/>
      <c r="AV823" s="10"/>
      <c r="AW823" s="10"/>
    </row>
    <row r="824" ht="17.25" customHeight="1">
      <c r="B824" s="632"/>
      <c r="C824" s="632"/>
      <c r="D824" s="632"/>
      <c r="E824" s="632"/>
      <c r="F824" s="632"/>
      <c r="N824" s="831"/>
      <c r="O824" s="832"/>
      <c r="P824" s="831"/>
      <c r="Q824" s="832"/>
      <c r="AD824" s="830"/>
      <c r="AE824" s="830"/>
      <c r="AF824" s="830"/>
      <c r="AL824" s="3"/>
      <c r="AM824" s="3"/>
      <c r="AN824" s="3"/>
      <c r="AO824" s="603"/>
      <c r="AP824" s="10"/>
      <c r="AQ824" s="10"/>
      <c r="AR824" s="10"/>
      <c r="AS824" s="10"/>
      <c r="AT824" s="10"/>
      <c r="AU824" s="10"/>
      <c r="AV824" s="10"/>
      <c r="AW824" s="10"/>
    </row>
    <row r="825" ht="17.25" customHeight="1">
      <c r="B825" s="632"/>
      <c r="C825" s="632"/>
      <c r="D825" s="632"/>
      <c r="E825" s="632"/>
      <c r="F825" s="632"/>
      <c r="N825" s="831"/>
      <c r="O825" s="832"/>
      <c r="P825" s="831"/>
      <c r="Q825" s="832"/>
      <c r="AD825" s="830"/>
      <c r="AE825" s="830"/>
      <c r="AF825" s="830"/>
      <c r="AL825" s="3"/>
      <c r="AM825" s="3"/>
      <c r="AN825" s="3"/>
      <c r="AO825" s="603"/>
      <c r="AP825" s="10"/>
      <c r="AQ825" s="10"/>
      <c r="AR825" s="10"/>
      <c r="AS825" s="10"/>
      <c r="AT825" s="10"/>
      <c r="AU825" s="10"/>
      <c r="AV825" s="10"/>
      <c r="AW825" s="10"/>
    </row>
    <row r="826" ht="17.25" customHeight="1">
      <c r="B826" s="632"/>
      <c r="C826" s="632"/>
      <c r="D826" s="632"/>
      <c r="E826" s="632"/>
      <c r="F826" s="632"/>
      <c r="N826" s="831"/>
      <c r="O826" s="832"/>
      <c r="P826" s="831"/>
      <c r="Q826" s="832"/>
      <c r="AD826" s="830"/>
      <c r="AE826" s="830"/>
      <c r="AF826" s="830"/>
      <c r="AL826" s="3"/>
      <c r="AM826" s="3"/>
      <c r="AN826" s="3"/>
      <c r="AO826" s="603"/>
      <c r="AP826" s="10"/>
      <c r="AQ826" s="10"/>
      <c r="AR826" s="10"/>
      <c r="AS826" s="10"/>
      <c r="AT826" s="10"/>
      <c r="AU826" s="10"/>
      <c r="AV826" s="10"/>
      <c r="AW826" s="10"/>
    </row>
    <row r="827" ht="17.25" customHeight="1">
      <c r="B827" s="632"/>
      <c r="C827" s="632"/>
      <c r="D827" s="632"/>
      <c r="E827" s="632"/>
      <c r="F827" s="632"/>
      <c r="N827" s="831"/>
      <c r="O827" s="832"/>
      <c r="P827" s="831"/>
      <c r="Q827" s="832"/>
      <c r="AD827" s="830"/>
      <c r="AE827" s="830"/>
      <c r="AF827" s="830"/>
      <c r="AL827" s="3"/>
      <c r="AM827" s="3"/>
      <c r="AN827" s="3"/>
      <c r="AO827" s="603"/>
      <c r="AP827" s="10"/>
      <c r="AQ827" s="10"/>
      <c r="AR827" s="10"/>
      <c r="AS827" s="10"/>
      <c r="AT827" s="10"/>
      <c r="AU827" s="10"/>
      <c r="AV827" s="10"/>
      <c r="AW827" s="10"/>
    </row>
    <row r="828" ht="17.25" customHeight="1">
      <c r="B828" s="632"/>
      <c r="C828" s="632"/>
      <c r="D828" s="632"/>
      <c r="E828" s="632"/>
      <c r="F828" s="632"/>
      <c r="N828" s="831"/>
      <c r="O828" s="832"/>
      <c r="P828" s="831"/>
      <c r="Q828" s="832"/>
      <c r="AD828" s="830"/>
      <c r="AE828" s="830"/>
      <c r="AF828" s="830"/>
      <c r="AL828" s="3"/>
      <c r="AM828" s="3"/>
      <c r="AN828" s="3"/>
      <c r="AO828" s="603"/>
      <c r="AP828" s="10"/>
      <c r="AQ828" s="10"/>
      <c r="AR828" s="10"/>
      <c r="AS828" s="10"/>
      <c r="AT828" s="10"/>
      <c r="AU828" s="10"/>
      <c r="AV828" s="10"/>
      <c r="AW828" s="10"/>
    </row>
    <row r="829" ht="17.25" customHeight="1">
      <c r="B829" s="632"/>
      <c r="C829" s="632"/>
      <c r="D829" s="632"/>
      <c r="E829" s="632"/>
      <c r="F829" s="632"/>
      <c r="N829" s="831"/>
      <c r="O829" s="832"/>
      <c r="P829" s="831"/>
      <c r="Q829" s="832"/>
      <c r="AD829" s="830"/>
      <c r="AE829" s="830"/>
      <c r="AF829" s="830"/>
      <c r="AL829" s="3"/>
      <c r="AM829" s="3"/>
      <c r="AN829" s="3"/>
      <c r="AO829" s="603"/>
      <c r="AP829" s="10"/>
      <c r="AQ829" s="10"/>
      <c r="AR829" s="10"/>
      <c r="AS829" s="10"/>
      <c r="AT829" s="10"/>
      <c r="AU829" s="10"/>
      <c r="AV829" s="10"/>
      <c r="AW829" s="10"/>
    </row>
    <row r="830" ht="17.25" customHeight="1">
      <c r="B830" s="632"/>
      <c r="C830" s="632"/>
      <c r="D830" s="632"/>
      <c r="E830" s="632"/>
      <c r="F830" s="632"/>
      <c r="N830" s="831"/>
      <c r="O830" s="832"/>
      <c r="P830" s="831"/>
      <c r="Q830" s="832"/>
      <c r="AD830" s="830"/>
      <c r="AE830" s="830"/>
      <c r="AF830" s="830"/>
      <c r="AL830" s="3"/>
      <c r="AM830" s="3"/>
      <c r="AN830" s="3"/>
      <c r="AO830" s="603"/>
      <c r="AP830" s="10"/>
      <c r="AQ830" s="10"/>
      <c r="AR830" s="10"/>
      <c r="AS830" s="10"/>
      <c r="AT830" s="10"/>
      <c r="AU830" s="10"/>
      <c r="AV830" s="10"/>
      <c r="AW830" s="10"/>
    </row>
    <row r="831" ht="17.25" customHeight="1">
      <c r="B831" s="632"/>
      <c r="C831" s="632"/>
      <c r="D831" s="632"/>
      <c r="E831" s="632"/>
      <c r="F831" s="632"/>
      <c r="N831" s="831"/>
      <c r="O831" s="832"/>
      <c r="P831" s="831"/>
      <c r="Q831" s="832"/>
      <c r="AD831" s="830"/>
      <c r="AE831" s="830"/>
      <c r="AF831" s="830"/>
      <c r="AL831" s="3"/>
      <c r="AM831" s="3"/>
      <c r="AN831" s="3"/>
      <c r="AO831" s="603"/>
      <c r="AP831" s="10"/>
      <c r="AQ831" s="10"/>
      <c r="AR831" s="10"/>
      <c r="AS831" s="10"/>
      <c r="AT831" s="10"/>
      <c r="AU831" s="10"/>
      <c r="AV831" s="10"/>
      <c r="AW831" s="10"/>
    </row>
    <row r="832" ht="17.25" customHeight="1">
      <c r="B832" s="632"/>
      <c r="C832" s="632"/>
      <c r="D832" s="632"/>
      <c r="E832" s="632"/>
      <c r="F832" s="632"/>
      <c r="N832" s="831"/>
      <c r="O832" s="832"/>
      <c r="P832" s="831"/>
      <c r="Q832" s="832"/>
      <c r="AD832" s="830"/>
      <c r="AE832" s="830"/>
      <c r="AF832" s="830"/>
      <c r="AL832" s="3"/>
      <c r="AM832" s="3"/>
      <c r="AN832" s="3"/>
      <c r="AO832" s="603"/>
      <c r="AP832" s="10"/>
      <c r="AQ832" s="10"/>
      <c r="AR832" s="10"/>
      <c r="AS832" s="10"/>
      <c r="AT832" s="10"/>
      <c r="AU832" s="10"/>
      <c r="AV832" s="10"/>
      <c r="AW832" s="10"/>
    </row>
    <row r="833" ht="17.25" customHeight="1">
      <c r="B833" s="632"/>
      <c r="C833" s="632"/>
      <c r="D833" s="632"/>
      <c r="E833" s="632"/>
      <c r="F833" s="632"/>
      <c r="N833" s="831"/>
      <c r="O833" s="832"/>
      <c r="P833" s="831"/>
      <c r="Q833" s="832"/>
      <c r="AD833" s="830"/>
      <c r="AE833" s="830"/>
      <c r="AF833" s="830"/>
      <c r="AL833" s="3"/>
      <c r="AM833" s="3"/>
      <c r="AN833" s="3"/>
      <c r="AO833" s="603"/>
      <c r="AP833" s="10"/>
      <c r="AQ833" s="10"/>
      <c r="AR833" s="10"/>
      <c r="AS833" s="10"/>
      <c r="AT833" s="10"/>
      <c r="AU833" s="10"/>
      <c r="AV833" s="10"/>
      <c r="AW833" s="10"/>
    </row>
    <row r="834" ht="17.25" customHeight="1">
      <c r="B834" s="632"/>
      <c r="C834" s="632"/>
      <c r="D834" s="632"/>
      <c r="E834" s="632"/>
      <c r="F834" s="632"/>
      <c r="N834" s="831"/>
      <c r="O834" s="832"/>
      <c r="P834" s="831"/>
      <c r="Q834" s="832"/>
      <c r="AD834" s="830"/>
      <c r="AE834" s="830"/>
      <c r="AF834" s="830"/>
      <c r="AL834" s="3"/>
      <c r="AM834" s="3"/>
      <c r="AN834" s="3"/>
      <c r="AO834" s="603"/>
      <c r="AP834" s="10"/>
      <c r="AQ834" s="10"/>
      <c r="AR834" s="10"/>
      <c r="AS834" s="10"/>
      <c r="AT834" s="10"/>
      <c r="AU834" s="10"/>
      <c r="AV834" s="10"/>
      <c r="AW834" s="10"/>
    </row>
    <row r="835" ht="17.25" customHeight="1">
      <c r="B835" s="632"/>
      <c r="C835" s="632"/>
      <c r="D835" s="632"/>
      <c r="E835" s="632"/>
      <c r="F835" s="632"/>
      <c r="N835" s="831"/>
      <c r="O835" s="832"/>
      <c r="P835" s="831"/>
      <c r="Q835" s="832"/>
      <c r="AD835" s="830"/>
      <c r="AE835" s="830"/>
      <c r="AF835" s="830"/>
      <c r="AL835" s="3"/>
      <c r="AM835" s="3"/>
      <c r="AN835" s="3"/>
      <c r="AO835" s="603"/>
      <c r="AP835" s="10"/>
      <c r="AQ835" s="10"/>
      <c r="AR835" s="10"/>
      <c r="AS835" s="10"/>
      <c r="AT835" s="10"/>
      <c r="AU835" s="10"/>
      <c r="AV835" s="10"/>
      <c r="AW835" s="10"/>
    </row>
    <row r="836" ht="17.25" customHeight="1">
      <c r="B836" s="632"/>
      <c r="C836" s="632"/>
      <c r="D836" s="632"/>
      <c r="E836" s="632"/>
      <c r="F836" s="632"/>
      <c r="N836" s="831"/>
      <c r="O836" s="832"/>
      <c r="P836" s="831"/>
      <c r="Q836" s="832"/>
      <c r="AD836" s="830"/>
      <c r="AE836" s="830"/>
      <c r="AF836" s="830"/>
      <c r="AL836" s="3"/>
      <c r="AM836" s="3"/>
      <c r="AN836" s="3"/>
      <c r="AO836" s="603"/>
      <c r="AP836" s="10"/>
      <c r="AQ836" s="10"/>
      <c r="AR836" s="10"/>
      <c r="AS836" s="10"/>
      <c r="AT836" s="10"/>
      <c r="AU836" s="10"/>
      <c r="AV836" s="10"/>
      <c r="AW836" s="10"/>
    </row>
    <row r="837" ht="17.25" customHeight="1">
      <c r="B837" s="632"/>
      <c r="C837" s="632"/>
      <c r="D837" s="632"/>
      <c r="E837" s="632"/>
      <c r="F837" s="632"/>
      <c r="N837" s="831"/>
      <c r="O837" s="832"/>
      <c r="P837" s="831"/>
      <c r="Q837" s="832"/>
      <c r="AD837" s="830"/>
      <c r="AE837" s="830"/>
      <c r="AF837" s="830"/>
      <c r="AL837" s="3"/>
      <c r="AM837" s="3"/>
      <c r="AN837" s="3"/>
      <c r="AO837" s="603"/>
      <c r="AP837" s="10"/>
      <c r="AQ837" s="10"/>
      <c r="AR837" s="10"/>
      <c r="AS837" s="10"/>
      <c r="AT837" s="10"/>
      <c r="AU837" s="10"/>
      <c r="AV837" s="10"/>
      <c r="AW837" s="10"/>
    </row>
    <row r="838" ht="17.25" customHeight="1">
      <c r="B838" s="632"/>
      <c r="C838" s="632"/>
      <c r="D838" s="632"/>
      <c r="E838" s="632"/>
      <c r="F838" s="632"/>
      <c r="N838" s="831"/>
      <c r="O838" s="832"/>
      <c r="P838" s="831"/>
      <c r="Q838" s="832"/>
      <c r="AD838" s="830"/>
      <c r="AE838" s="830"/>
      <c r="AF838" s="830"/>
      <c r="AL838" s="3"/>
      <c r="AM838" s="3"/>
      <c r="AN838" s="3"/>
      <c r="AO838" s="603"/>
      <c r="AP838" s="10"/>
      <c r="AQ838" s="10"/>
      <c r="AR838" s="10"/>
      <c r="AS838" s="10"/>
      <c r="AT838" s="10"/>
      <c r="AU838" s="10"/>
      <c r="AV838" s="10"/>
      <c r="AW838" s="10"/>
    </row>
    <row r="839" ht="17.25" customHeight="1">
      <c r="B839" s="632"/>
      <c r="C839" s="632"/>
      <c r="D839" s="632"/>
      <c r="E839" s="632"/>
      <c r="F839" s="632"/>
      <c r="N839" s="831"/>
      <c r="O839" s="832"/>
      <c r="P839" s="831"/>
      <c r="Q839" s="832"/>
      <c r="AD839" s="830"/>
      <c r="AE839" s="830"/>
      <c r="AF839" s="830"/>
      <c r="AL839" s="3"/>
      <c r="AM839" s="3"/>
      <c r="AN839" s="3"/>
      <c r="AO839" s="603"/>
      <c r="AP839" s="10"/>
      <c r="AQ839" s="10"/>
      <c r="AR839" s="10"/>
      <c r="AS839" s="10"/>
      <c r="AT839" s="10"/>
      <c r="AU839" s="10"/>
      <c r="AV839" s="10"/>
      <c r="AW839" s="10"/>
    </row>
    <row r="840" ht="17.25" customHeight="1">
      <c r="B840" s="632"/>
      <c r="C840" s="632"/>
      <c r="D840" s="632"/>
      <c r="E840" s="632"/>
      <c r="F840" s="632"/>
      <c r="N840" s="831"/>
      <c r="O840" s="832"/>
      <c r="P840" s="831"/>
      <c r="Q840" s="832"/>
      <c r="AD840" s="830"/>
      <c r="AE840" s="830"/>
      <c r="AF840" s="830"/>
      <c r="AL840" s="3"/>
      <c r="AM840" s="3"/>
      <c r="AN840" s="3"/>
      <c r="AO840" s="603"/>
      <c r="AP840" s="10"/>
      <c r="AQ840" s="10"/>
      <c r="AR840" s="10"/>
      <c r="AS840" s="10"/>
      <c r="AT840" s="10"/>
      <c r="AU840" s="10"/>
      <c r="AV840" s="10"/>
      <c r="AW840" s="10"/>
    </row>
    <row r="841" ht="17.25" customHeight="1">
      <c r="B841" s="632"/>
      <c r="C841" s="632"/>
      <c r="D841" s="632"/>
      <c r="E841" s="632"/>
      <c r="F841" s="632"/>
      <c r="N841" s="831"/>
      <c r="O841" s="832"/>
      <c r="P841" s="831"/>
      <c r="Q841" s="832"/>
      <c r="AD841" s="830"/>
      <c r="AE841" s="830"/>
      <c r="AF841" s="830"/>
      <c r="AL841" s="3"/>
      <c r="AM841" s="3"/>
      <c r="AN841" s="3"/>
      <c r="AO841" s="603"/>
      <c r="AP841" s="10"/>
      <c r="AQ841" s="10"/>
      <c r="AR841" s="10"/>
      <c r="AS841" s="10"/>
      <c r="AT841" s="10"/>
      <c r="AU841" s="10"/>
      <c r="AV841" s="10"/>
      <c r="AW841" s="10"/>
    </row>
    <row r="842" ht="17.25" customHeight="1">
      <c r="B842" s="632"/>
      <c r="C842" s="632"/>
      <c r="D842" s="632"/>
      <c r="E842" s="632"/>
      <c r="F842" s="632"/>
      <c r="N842" s="831"/>
      <c r="O842" s="832"/>
      <c r="P842" s="831"/>
      <c r="Q842" s="832"/>
      <c r="AD842" s="830"/>
      <c r="AE842" s="830"/>
      <c r="AF842" s="830"/>
      <c r="AL842" s="3"/>
      <c r="AM842" s="3"/>
      <c r="AN842" s="3"/>
      <c r="AO842" s="603"/>
      <c r="AP842" s="10"/>
      <c r="AQ842" s="10"/>
      <c r="AR842" s="10"/>
      <c r="AS842" s="10"/>
      <c r="AT842" s="10"/>
      <c r="AU842" s="10"/>
      <c r="AV842" s="10"/>
      <c r="AW842" s="10"/>
    </row>
    <row r="843" ht="17.25" customHeight="1">
      <c r="B843" s="632"/>
      <c r="C843" s="632"/>
      <c r="D843" s="632"/>
      <c r="E843" s="632"/>
      <c r="F843" s="632"/>
      <c r="N843" s="831"/>
      <c r="O843" s="832"/>
      <c r="P843" s="831"/>
      <c r="Q843" s="832"/>
      <c r="AD843" s="830"/>
      <c r="AE843" s="830"/>
      <c r="AF843" s="830"/>
      <c r="AL843" s="3"/>
      <c r="AM843" s="3"/>
      <c r="AN843" s="3"/>
      <c r="AO843" s="603"/>
      <c r="AP843" s="10"/>
      <c r="AQ843" s="10"/>
      <c r="AR843" s="10"/>
      <c r="AS843" s="10"/>
      <c r="AT843" s="10"/>
      <c r="AU843" s="10"/>
      <c r="AV843" s="10"/>
      <c r="AW843" s="10"/>
    </row>
    <row r="844" ht="17.25" customHeight="1">
      <c r="B844" s="632"/>
      <c r="C844" s="632"/>
      <c r="D844" s="632"/>
      <c r="E844" s="632"/>
      <c r="F844" s="632"/>
      <c r="N844" s="831"/>
      <c r="O844" s="832"/>
      <c r="P844" s="831"/>
      <c r="Q844" s="832"/>
      <c r="AD844" s="830"/>
      <c r="AE844" s="830"/>
      <c r="AF844" s="830"/>
      <c r="AL844" s="3"/>
      <c r="AM844" s="3"/>
      <c r="AN844" s="3"/>
      <c r="AO844" s="603"/>
      <c r="AP844" s="10"/>
      <c r="AQ844" s="10"/>
      <c r="AR844" s="10"/>
      <c r="AS844" s="10"/>
      <c r="AT844" s="10"/>
      <c r="AU844" s="10"/>
      <c r="AV844" s="10"/>
      <c r="AW844" s="10"/>
    </row>
    <row r="845" ht="17.25" customHeight="1">
      <c r="B845" s="632"/>
      <c r="C845" s="632"/>
      <c r="D845" s="632"/>
      <c r="E845" s="632"/>
      <c r="F845" s="632"/>
      <c r="N845" s="831"/>
      <c r="O845" s="832"/>
      <c r="P845" s="831"/>
      <c r="Q845" s="832"/>
      <c r="AD845" s="830"/>
      <c r="AE845" s="830"/>
      <c r="AF845" s="830"/>
      <c r="AL845" s="3"/>
      <c r="AM845" s="3"/>
      <c r="AN845" s="3"/>
      <c r="AO845" s="603"/>
      <c r="AP845" s="10"/>
      <c r="AQ845" s="10"/>
      <c r="AR845" s="10"/>
      <c r="AS845" s="10"/>
      <c r="AT845" s="10"/>
      <c r="AU845" s="10"/>
      <c r="AV845" s="10"/>
      <c r="AW845" s="10"/>
    </row>
    <row r="846" ht="17.25" customHeight="1">
      <c r="B846" s="632"/>
      <c r="C846" s="632"/>
      <c r="D846" s="632"/>
      <c r="E846" s="632"/>
      <c r="F846" s="632"/>
      <c r="N846" s="831"/>
      <c r="O846" s="832"/>
      <c r="P846" s="831"/>
      <c r="Q846" s="832"/>
      <c r="AD846" s="830"/>
      <c r="AE846" s="830"/>
      <c r="AF846" s="830"/>
      <c r="AL846" s="3"/>
      <c r="AM846" s="3"/>
      <c r="AN846" s="3"/>
      <c r="AO846" s="603"/>
      <c r="AP846" s="10"/>
      <c r="AQ846" s="10"/>
      <c r="AR846" s="10"/>
      <c r="AS846" s="10"/>
      <c r="AT846" s="10"/>
      <c r="AU846" s="10"/>
      <c r="AV846" s="10"/>
      <c r="AW846" s="10"/>
    </row>
    <row r="847" ht="17.25" customHeight="1">
      <c r="B847" s="632"/>
      <c r="C847" s="632"/>
      <c r="D847" s="632"/>
      <c r="E847" s="632"/>
      <c r="F847" s="632"/>
      <c r="N847" s="831"/>
      <c r="O847" s="832"/>
      <c r="P847" s="831"/>
      <c r="Q847" s="832"/>
      <c r="AD847" s="830"/>
      <c r="AE847" s="830"/>
      <c r="AF847" s="830"/>
      <c r="AL847" s="3"/>
      <c r="AM847" s="3"/>
      <c r="AN847" s="3"/>
      <c r="AO847" s="603"/>
      <c r="AP847" s="10"/>
      <c r="AQ847" s="10"/>
      <c r="AR847" s="10"/>
      <c r="AS847" s="10"/>
      <c r="AT847" s="10"/>
      <c r="AU847" s="10"/>
      <c r="AV847" s="10"/>
      <c r="AW847" s="10"/>
    </row>
    <row r="848" ht="17.25" customHeight="1">
      <c r="B848" s="632"/>
      <c r="C848" s="632"/>
      <c r="D848" s="632"/>
      <c r="E848" s="632"/>
      <c r="F848" s="632"/>
      <c r="N848" s="831"/>
      <c r="O848" s="832"/>
      <c r="P848" s="831"/>
      <c r="Q848" s="832"/>
      <c r="AD848" s="830"/>
      <c r="AE848" s="830"/>
      <c r="AF848" s="830"/>
      <c r="AL848" s="3"/>
      <c r="AM848" s="3"/>
      <c r="AN848" s="3"/>
      <c r="AO848" s="603"/>
      <c r="AP848" s="10"/>
      <c r="AQ848" s="10"/>
      <c r="AR848" s="10"/>
      <c r="AS848" s="10"/>
      <c r="AT848" s="10"/>
      <c r="AU848" s="10"/>
      <c r="AV848" s="10"/>
      <c r="AW848" s="10"/>
    </row>
    <row r="849" ht="17.25" customHeight="1">
      <c r="B849" s="632"/>
      <c r="C849" s="632"/>
      <c r="D849" s="632"/>
      <c r="E849" s="632"/>
      <c r="F849" s="632"/>
      <c r="N849" s="831"/>
      <c r="O849" s="832"/>
      <c r="P849" s="831"/>
      <c r="Q849" s="832"/>
      <c r="AD849" s="830"/>
      <c r="AE849" s="830"/>
      <c r="AF849" s="830"/>
      <c r="AL849" s="3"/>
      <c r="AM849" s="3"/>
      <c r="AN849" s="3"/>
      <c r="AO849" s="603"/>
      <c r="AP849" s="10"/>
      <c r="AQ849" s="10"/>
      <c r="AR849" s="10"/>
      <c r="AS849" s="10"/>
      <c r="AT849" s="10"/>
      <c r="AU849" s="10"/>
      <c r="AV849" s="10"/>
      <c r="AW849" s="10"/>
    </row>
    <row r="850" ht="17.25" customHeight="1">
      <c r="B850" s="632"/>
      <c r="C850" s="632"/>
      <c r="D850" s="632"/>
      <c r="E850" s="632"/>
      <c r="F850" s="632"/>
      <c r="N850" s="831"/>
      <c r="O850" s="832"/>
      <c r="P850" s="831"/>
      <c r="Q850" s="832"/>
      <c r="AD850" s="830"/>
      <c r="AE850" s="830"/>
      <c r="AF850" s="830"/>
      <c r="AL850" s="3"/>
      <c r="AM850" s="3"/>
      <c r="AN850" s="3"/>
      <c r="AO850" s="603"/>
      <c r="AP850" s="10"/>
      <c r="AQ850" s="10"/>
      <c r="AR850" s="10"/>
      <c r="AS850" s="10"/>
      <c r="AT850" s="10"/>
      <c r="AU850" s="10"/>
      <c r="AV850" s="10"/>
      <c r="AW850" s="10"/>
    </row>
    <row r="851" ht="17.25" customHeight="1">
      <c r="B851" s="632"/>
      <c r="C851" s="632"/>
      <c r="D851" s="632"/>
      <c r="E851" s="632"/>
      <c r="F851" s="632"/>
      <c r="N851" s="831"/>
      <c r="O851" s="832"/>
      <c r="P851" s="831"/>
      <c r="Q851" s="832"/>
      <c r="AD851" s="830"/>
      <c r="AE851" s="830"/>
      <c r="AF851" s="830"/>
      <c r="AL851" s="3"/>
      <c r="AM851" s="3"/>
      <c r="AN851" s="3"/>
      <c r="AO851" s="603"/>
      <c r="AP851" s="10"/>
      <c r="AQ851" s="10"/>
      <c r="AR851" s="10"/>
      <c r="AS851" s="10"/>
      <c r="AT851" s="10"/>
      <c r="AU851" s="10"/>
      <c r="AV851" s="10"/>
      <c r="AW851" s="10"/>
    </row>
    <row r="852" ht="17.25" customHeight="1">
      <c r="B852" s="632"/>
      <c r="C852" s="632"/>
      <c r="D852" s="632"/>
      <c r="E852" s="632"/>
      <c r="F852" s="632"/>
      <c r="N852" s="831"/>
      <c r="O852" s="832"/>
      <c r="P852" s="831"/>
      <c r="Q852" s="832"/>
      <c r="AD852" s="830"/>
      <c r="AE852" s="830"/>
      <c r="AF852" s="830"/>
      <c r="AL852" s="3"/>
      <c r="AM852" s="3"/>
      <c r="AN852" s="3"/>
      <c r="AO852" s="603"/>
      <c r="AP852" s="10"/>
      <c r="AQ852" s="10"/>
      <c r="AR852" s="10"/>
      <c r="AS852" s="10"/>
      <c r="AT852" s="10"/>
      <c r="AU852" s="10"/>
      <c r="AV852" s="10"/>
      <c r="AW852" s="10"/>
    </row>
    <row r="853" ht="17.25" customHeight="1">
      <c r="B853" s="632"/>
      <c r="C853" s="632"/>
      <c r="D853" s="632"/>
      <c r="E853" s="632"/>
      <c r="F853" s="632"/>
      <c r="N853" s="831"/>
      <c r="O853" s="832"/>
      <c r="P853" s="831"/>
      <c r="Q853" s="832"/>
      <c r="AD853" s="830"/>
      <c r="AE853" s="830"/>
      <c r="AF853" s="830"/>
      <c r="AL853" s="3"/>
      <c r="AM853" s="3"/>
      <c r="AN853" s="3"/>
      <c r="AO853" s="603"/>
      <c r="AP853" s="10"/>
      <c r="AQ853" s="10"/>
      <c r="AR853" s="10"/>
      <c r="AS853" s="10"/>
      <c r="AT853" s="10"/>
      <c r="AU853" s="10"/>
      <c r="AV853" s="10"/>
      <c r="AW853" s="10"/>
    </row>
    <row r="854" ht="17.25" customHeight="1">
      <c r="B854" s="632"/>
      <c r="C854" s="632"/>
      <c r="D854" s="632"/>
      <c r="E854" s="632"/>
      <c r="F854" s="632"/>
      <c r="N854" s="831"/>
      <c r="O854" s="832"/>
      <c r="P854" s="831"/>
      <c r="Q854" s="832"/>
      <c r="AD854" s="830"/>
      <c r="AE854" s="830"/>
      <c r="AF854" s="830"/>
      <c r="AL854" s="3"/>
      <c r="AM854" s="3"/>
      <c r="AN854" s="3"/>
      <c r="AO854" s="603"/>
      <c r="AP854" s="10"/>
      <c r="AQ854" s="10"/>
      <c r="AR854" s="10"/>
      <c r="AS854" s="10"/>
      <c r="AT854" s="10"/>
      <c r="AU854" s="10"/>
      <c r="AV854" s="10"/>
      <c r="AW854" s="10"/>
    </row>
    <row r="855" ht="17.25" customHeight="1">
      <c r="B855" s="632"/>
      <c r="C855" s="632"/>
      <c r="D855" s="632"/>
      <c r="E855" s="632"/>
      <c r="F855" s="632"/>
      <c r="N855" s="831"/>
      <c r="O855" s="832"/>
      <c r="P855" s="831"/>
      <c r="Q855" s="832"/>
      <c r="AD855" s="830"/>
      <c r="AE855" s="830"/>
      <c r="AF855" s="830"/>
      <c r="AL855" s="3"/>
      <c r="AM855" s="3"/>
      <c r="AN855" s="3"/>
      <c r="AO855" s="603"/>
      <c r="AP855" s="10"/>
      <c r="AQ855" s="10"/>
      <c r="AR855" s="10"/>
      <c r="AS855" s="10"/>
      <c r="AT855" s="10"/>
      <c r="AU855" s="10"/>
      <c r="AV855" s="10"/>
      <c r="AW855" s="10"/>
    </row>
    <row r="856" ht="17.25" customHeight="1">
      <c r="B856" s="632"/>
      <c r="C856" s="632"/>
      <c r="D856" s="632"/>
      <c r="E856" s="632"/>
      <c r="F856" s="632"/>
      <c r="N856" s="831"/>
      <c r="O856" s="832"/>
      <c r="P856" s="831"/>
      <c r="Q856" s="832"/>
      <c r="AD856" s="830"/>
      <c r="AE856" s="830"/>
      <c r="AF856" s="830"/>
      <c r="AL856" s="3"/>
      <c r="AM856" s="3"/>
      <c r="AN856" s="3"/>
      <c r="AO856" s="603"/>
      <c r="AP856" s="10"/>
      <c r="AQ856" s="10"/>
      <c r="AR856" s="10"/>
      <c r="AS856" s="10"/>
      <c r="AT856" s="10"/>
      <c r="AU856" s="10"/>
      <c r="AV856" s="10"/>
      <c r="AW856" s="10"/>
    </row>
    <row r="857" ht="17.25" customHeight="1">
      <c r="B857" s="632"/>
      <c r="C857" s="632"/>
      <c r="D857" s="632"/>
      <c r="E857" s="632"/>
      <c r="F857" s="632"/>
      <c r="N857" s="831"/>
      <c r="O857" s="832"/>
      <c r="P857" s="831"/>
      <c r="Q857" s="832"/>
      <c r="AD857" s="830"/>
      <c r="AE857" s="830"/>
      <c r="AF857" s="830"/>
      <c r="AL857" s="3"/>
      <c r="AM857" s="3"/>
      <c r="AN857" s="3"/>
      <c r="AO857" s="603"/>
      <c r="AP857" s="10"/>
      <c r="AQ857" s="10"/>
      <c r="AR857" s="10"/>
      <c r="AS857" s="10"/>
      <c r="AT857" s="10"/>
      <c r="AU857" s="10"/>
      <c r="AV857" s="10"/>
      <c r="AW857" s="10"/>
    </row>
    <row r="858" ht="17.25" customHeight="1">
      <c r="B858" s="632"/>
      <c r="C858" s="632"/>
      <c r="D858" s="632"/>
      <c r="E858" s="632"/>
      <c r="F858" s="632"/>
      <c r="N858" s="831"/>
      <c r="O858" s="832"/>
      <c r="P858" s="831"/>
      <c r="Q858" s="832"/>
      <c r="AD858" s="830"/>
      <c r="AE858" s="830"/>
      <c r="AF858" s="830"/>
      <c r="AL858" s="3"/>
      <c r="AM858" s="3"/>
      <c r="AN858" s="3"/>
      <c r="AO858" s="603"/>
      <c r="AP858" s="10"/>
      <c r="AQ858" s="10"/>
      <c r="AR858" s="10"/>
      <c r="AS858" s="10"/>
      <c r="AT858" s="10"/>
      <c r="AU858" s="10"/>
      <c r="AV858" s="10"/>
      <c r="AW858" s="10"/>
    </row>
    <row r="859" ht="17.25" customHeight="1">
      <c r="B859" s="632"/>
      <c r="C859" s="632"/>
      <c r="D859" s="632"/>
      <c r="E859" s="632"/>
      <c r="F859" s="632"/>
      <c r="N859" s="831"/>
      <c r="O859" s="832"/>
      <c r="P859" s="831"/>
      <c r="Q859" s="832"/>
      <c r="AD859" s="830"/>
      <c r="AE859" s="830"/>
      <c r="AF859" s="830"/>
      <c r="AL859" s="3"/>
      <c r="AM859" s="3"/>
      <c r="AN859" s="3"/>
      <c r="AO859" s="603"/>
      <c r="AP859" s="10"/>
      <c r="AQ859" s="10"/>
      <c r="AR859" s="10"/>
      <c r="AS859" s="10"/>
      <c r="AT859" s="10"/>
      <c r="AU859" s="10"/>
      <c r="AV859" s="10"/>
      <c r="AW859" s="10"/>
    </row>
    <row r="860" ht="17.25" customHeight="1">
      <c r="B860" s="632"/>
      <c r="C860" s="632"/>
      <c r="D860" s="632"/>
      <c r="E860" s="632"/>
      <c r="F860" s="632"/>
      <c r="N860" s="831"/>
      <c r="O860" s="832"/>
      <c r="P860" s="831"/>
      <c r="Q860" s="832"/>
      <c r="AD860" s="830"/>
      <c r="AE860" s="830"/>
      <c r="AF860" s="830"/>
      <c r="AL860" s="3"/>
      <c r="AM860" s="3"/>
      <c r="AN860" s="3"/>
      <c r="AO860" s="603"/>
      <c r="AP860" s="10"/>
      <c r="AQ860" s="10"/>
      <c r="AR860" s="10"/>
      <c r="AS860" s="10"/>
      <c r="AT860" s="10"/>
      <c r="AU860" s="10"/>
      <c r="AV860" s="10"/>
      <c r="AW860" s="10"/>
    </row>
    <row r="861" ht="17.25" customHeight="1">
      <c r="B861" s="632"/>
      <c r="C861" s="632"/>
      <c r="D861" s="632"/>
      <c r="E861" s="632"/>
      <c r="F861" s="632"/>
      <c r="N861" s="831"/>
      <c r="O861" s="832"/>
      <c r="P861" s="831"/>
      <c r="Q861" s="832"/>
      <c r="AD861" s="830"/>
      <c r="AE861" s="830"/>
      <c r="AF861" s="830"/>
      <c r="AL861" s="3"/>
      <c r="AM861" s="3"/>
      <c r="AN861" s="3"/>
      <c r="AO861" s="603"/>
      <c r="AP861" s="10"/>
      <c r="AQ861" s="10"/>
      <c r="AR861" s="10"/>
      <c r="AS861" s="10"/>
      <c r="AT861" s="10"/>
      <c r="AU861" s="10"/>
      <c r="AV861" s="10"/>
      <c r="AW861" s="10"/>
    </row>
    <row r="862" ht="17.25" customHeight="1">
      <c r="B862" s="632"/>
      <c r="C862" s="632"/>
      <c r="D862" s="632"/>
      <c r="E862" s="632"/>
      <c r="F862" s="632"/>
      <c r="N862" s="831"/>
      <c r="O862" s="832"/>
      <c r="P862" s="831"/>
      <c r="Q862" s="832"/>
      <c r="AD862" s="830"/>
      <c r="AE862" s="830"/>
      <c r="AF862" s="830"/>
      <c r="AL862" s="3"/>
      <c r="AM862" s="3"/>
      <c r="AN862" s="3"/>
      <c r="AO862" s="603"/>
      <c r="AP862" s="10"/>
      <c r="AQ862" s="10"/>
      <c r="AR862" s="10"/>
      <c r="AS862" s="10"/>
      <c r="AT862" s="10"/>
      <c r="AU862" s="10"/>
      <c r="AV862" s="10"/>
      <c r="AW862" s="10"/>
    </row>
    <row r="863" ht="17.25" customHeight="1">
      <c r="B863" s="632"/>
      <c r="C863" s="632"/>
      <c r="D863" s="632"/>
      <c r="E863" s="632"/>
      <c r="F863" s="632"/>
      <c r="N863" s="831"/>
      <c r="O863" s="832"/>
      <c r="P863" s="831"/>
      <c r="Q863" s="832"/>
      <c r="AD863" s="830"/>
      <c r="AE863" s="830"/>
      <c r="AF863" s="830"/>
      <c r="AL863" s="3"/>
      <c r="AM863" s="3"/>
      <c r="AN863" s="3"/>
      <c r="AO863" s="603"/>
      <c r="AP863" s="10"/>
      <c r="AQ863" s="10"/>
      <c r="AR863" s="10"/>
      <c r="AS863" s="10"/>
      <c r="AT863" s="10"/>
      <c r="AU863" s="10"/>
      <c r="AV863" s="10"/>
      <c r="AW863" s="10"/>
    </row>
    <row r="864" ht="17.25" customHeight="1">
      <c r="B864" s="632"/>
      <c r="C864" s="632"/>
      <c r="D864" s="632"/>
      <c r="E864" s="632"/>
      <c r="F864" s="632"/>
      <c r="N864" s="831"/>
      <c r="O864" s="832"/>
      <c r="P864" s="831"/>
      <c r="Q864" s="832"/>
      <c r="AD864" s="830"/>
      <c r="AE864" s="830"/>
      <c r="AF864" s="830"/>
      <c r="AL864" s="3"/>
      <c r="AM864" s="3"/>
      <c r="AN864" s="3"/>
      <c r="AO864" s="603"/>
      <c r="AP864" s="10"/>
      <c r="AQ864" s="10"/>
      <c r="AR864" s="10"/>
      <c r="AS864" s="10"/>
      <c r="AT864" s="10"/>
      <c r="AU864" s="10"/>
      <c r="AV864" s="10"/>
      <c r="AW864" s="10"/>
    </row>
    <row r="865" ht="17.25" customHeight="1">
      <c r="B865" s="632"/>
      <c r="C865" s="632"/>
      <c r="D865" s="632"/>
      <c r="E865" s="632"/>
      <c r="F865" s="632"/>
      <c r="N865" s="831"/>
      <c r="O865" s="832"/>
      <c r="P865" s="831"/>
      <c r="Q865" s="832"/>
      <c r="AD865" s="830"/>
      <c r="AE865" s="830"/>
      <c r="AF865" s="830"/>
      <c r="AL865" s="3"/>
      <c r="AM865" s="3"/>
      <c r="AN865" s="3"/>
      <c r="AO865" s="603"/>
      <c r="AP865" s="10"/>
      <c r="AQ865" s="10"/>
      <c r="AR865" s="10"/>
      <c r="AS865" s="10"/>
      <c r="AT865" s="10"/>
      <c r="AU865" s="10"/>
      <c r="AV865" s="10"/>
      <c r="AW865" s="10"/>
    </row>
    <row r="866" ht="17.25" customHeight="1">
      <c r="B866" s="632"/>
      <c r="C866" s="632"/>
      <c r="D866" s="632"/>
      <c r="E866" s="632"/>
      <c r="F866" s="632"/>
      <c r="N866" s="831"/>
      <c r="O866" s="832"/>
      <c r="P866" s="831"/>
      <c r="Q866" s="832"/>
      <c r="AD866" s="830"/>
      <c r="AE866" s="830"/>
      <c r="AF866" s="830"/>
      <c r="AL866" s="3"/>
      <c r="AM866" s="3"/>
      <c r="AN866" s="3"/>
      <c r="AO866" s="603"/>
      <c r="AP866" s="10"/>
      <c r="AQ866" s="10"/>
      <c r="AR866" s="10"/>
      <c r="AS866" s="10"/>
      <c r="AT866" s="10"/>
      <c r="AU866" s="10"/>
      <c r="AV866" s="10"/>
      <c r="AW866" s="10"/>
    </row>
    <row r="867" ht="17.25" customHeight="1">
      <c r="B867" s="632"/>
      <c r="C867" s="632"/>
      <c r="D867" s="632"/>
      <c r="E867" s="632"/>
      <c r="F867" s="632"/>
      <c r="N867" s="831"/>
      <c r="O867" s="832"/>
      <c r="P867" s="831"/>
      <c r="Q867" s="832"/>
      <c r="AD867" s="830"/>
      <c r="AE867" s="830"/>
      <c r="AF867" s="830"/>
      <c r="AL867" s="3"/>
      <c r="AM867" s="3"/>
      <c r="AN867" s="3"/>
      <c r="AO867" s="603"/>
      <c r="AP867" s="10"/>
      <c r="AQ867" s="10"/>
      <c r="AR867" s="10"/>
      <c r="AS867" s="10"/>
      <c r="AT867" s="10"/>
      <c r="AU867" s="10"/>
      <c r="AV867" s="10"/>
      <c r="AW867" s="10"/>
    </row>
    <row r="868" ht="17.25" customHeight="1">
      <c r="B868" s="632"/>
      <c r="C868" s="632"/>
      <c r="D868" s="632"/>
      <c r="E868" s="632"/>
      <c r="F868" s="632"/>
      <c r="N868" s="831"/>
      <c r="O868" s="832"/>
      <c r="P868" s="831"/>
      <c r="Q868" s="832"/>
      <c r="AD868" s="830"/>
      <c r="AE868" s="830"/>
      <c r="AF868" s="830"/>
      <c r="AL868" s="3"/>
      <c r="AM868" s="3"/>
      <c r="AN868" s="3"/>
      <c r="AO868" s="603"/>
      <c r="AP868" s="10"/>
      <c r="AQ868" s="10"/>
      <c r="AR868" s="10"/>
      <c r="AS868" s="10"/>
      <c r="AT868" s="10"/>
      <c r="AU868" s="10"/>
      <c r="AV868" s="10"/>
      <c r="AW868" s="10"/>
    </row>
    <row r="869" ht="17.25" customHeight="1">
      <c r="B869" s="632"/>
      <c r="C869" s="632"/>
      <c r="D869" s="632"/>
      <c r="E869" s="632"/>
      <c r="F869" s="632"/>
      <c r="N869" s="831"/>
      <c r="O869" s="832"/>
      <c r="P869" s="831"/>
      <c r="Q869" s="832"/>
      <c r="AD869" s="830"/>
      <c r="AE869" s="830"/>
      <c r="AF869" s="830"/>
      <c r="AL869" s="3"/>
      <c r="AM869" s="3"/>
      <c r="AN869" s="3"/>
      <c r="AO869" s="603"/>
      <c r="AP869" s="10"/>
      <c r="AQ869" s="10"/>
      <c r="AR869" s="10"/>
      <c r="AS869" s="10"/>
      <c r="AT869" s="10"/>
      <c r="AU869" s="10"/>
      <c r="AV869" s="10"/>
      <c r="AW869" s="10"/>
    </row>
    <row r="870" ht="17.25" customHeight="1">
      <c r="B870" s="632"/>
      <c r="C870" s="632"/>
      <c r="D870" s="632"/>
      <c r="E870" s="632"/>
      <c r="F870" s="632"/>
      <c r="N870" s="831"/>
      <c r="O870" s="832"/>
      <c r="P870" s="831"/>
      <c r="Q870" s="832"/>
      <c r="AD870" s="830"/>
      <c r="AE870" s="830"/>
      <c r="AF870" s="830"/>
      <c r="AL870" s="3"/>
      <c r="AM870" s="3"/>
      <c r="AN870" s="3"/>
      <c r="AO870" s="603"/>
      <c r="AP870" s="10"/>
      <c r="AQ870" s="10"/>
      <c r="AR870" s="10"/>
      <c r="AS870" s="10"/>
      <c r="AT870" s="10"/>
      <c r="AU870" s="10"/>
      <c r="AV870" s="10"/>
      <c r="AW870" s="10"/>
    </row>
    <row r="871" ht="17.25" customHeight="1">
      <c r="B871" s="632"/>
      <c r="C871" s="632"/>
      <c r="D871" s="632"/>
      <c r="E871" s="632"/>
      <c r="F871" s="632"/>
      <c r="N871" s="831"/>
      <c r="O871" s="832"/>
      <c r="P871" s="831"/>
      <c r="Q871" s="832"/>
      <c r="AD871" s="830"/>
      <c r="AE871" s="830"/>
      <c r="AF871" s="830"/>
      <c r="AL871" s="3"/>
      <c r="AM871" s="3"/>
      <c r="AN871" s="3"/>
      <c r="AO871" s="603"/>
      <c r="AP871" s="10"/>
      <c r="AQ871" s="10"/>
      <c r="AR871" s="10"/>
      <c r="AS871" s="10"/>
      <c r="AT871" s="10"/>
      <c r="AU871" s="10"/>
      <c r="AV871" s="10"/>
      <c r="AW871" s="10"/>
    </row>
    <row r="872" ht="17.25" customHeight="1">
      <c r="B872" s="632"/>
      <c r="C872" s="632"/>
      <c r="D872" s="632"/>
      <c r="E872" s="632"/>
      <c r="F872" s="632"/>
      <c r="N872" s="831"/>
      <c r="O872" s="832"/>
      <c r="P872" s="831"/>
      <c r="Q872" s="832"/>
      <c r="AD872" s="830"/>
      <c r="AE872" s="830"/>
      <c r="AF872" s="830"/>
      <c r="AL872" s="3"/>
      <c r="AM872" s="3"/>
      <c r="AN872" s="3"/>
      <c r="AO872" s="603"/>
      <c r="AP872" s="10"/>
      <c r="AQ872" s="10"/>
      <c r="AR872" s="10"/>
      <c r="AS872" s="10"/>
      <c r="AT872" s="10"/>
      <c r="AU872" s="10"/>
      <c r="AV872" s="10"/>
      <c r="AW872" s="10"/>
    </row>
    <row r="873" ht="17.25" customHeight="1">
      <c r="B873" s="632"/>
      <c r="C873" s="632"/>
      <c r="D873" s="632"/>
      <c r="E873" s="632"/>
      <c r="F873" s="632"/>
      <c r="N873" s="831"/>
      <c r="O873" s="832"/>
      <c r="P873" s="831"/>
      <c r="Q873" s="832"/>
      <c r="AD873" s="830"/>
      <c r="AE873" s="830"/>
      <c r="AF873" s="830"/>
      <c r="AL873" s="3"/>
      <c r="AM873" s="3"/>
      <c r="AN873" s="3"/>
      <c r="AO873" s="603"/>
      <c r="AP873" s="10"/>
      <c r="AQ873" s="10"/>
      <c r="AR873" s="10"/>
      <c r="AS873" s="10"/>
      <c r="AT873" s="10"/>
      <c r="AU873" s="10"/>
      <c r="AV873" s="10"/>
      <c r="AW873" s="10"/>
    </row>
    <row r="874" ht="17.25" customHeight="1">
      <c r="B874" s="632"/>
      <c r="C874" s="632"/>
      <c r="D874" s="632"/>
      <c r="E874" s="632"/>
      <c r="F874" s="632"/>
      <c r="N874" s="831"/>
      <c r="O874" s="832"/>
      <c r="P874" s="831"/>
      <c r="Q874" s="832"/>
      <c r="AD874" s="830"/>
      <c r="AE874" s="830"/>
      <c r="AF874" s="830"/>
      <c r="AL874" s="3"/>
      <c r="AM874" s="3"/>
      <c r="AN874" s="3"/>
      <c r="AO874" s="603"/>
      <c r="AP874" s="10"/>
      <c r="AQ874" s="10"/>
      <c r="AR874" s="10"/>
      <c r="AS874" s="10"/>
      <c r="AT874" s="10"/>
      <c r="AU874" s="10"/>
      <c r="AV874" s="10"/>
      <c r="AW874" s="10"/>
    </row>
    <row r="875" ht="17.25" customHeight="1">
      <c r="B875" s="632"/>
      <c r="C875" s="632"/>
      <c r="D875" s="632"/>
      <c r="E875" s="632"/>
      <c r="F875" s="632"/>
      <c r="N875" s="831"/>
      <c r="O875" s="832"/>
      <c r="P875" s="831"/>
      <c r="Q875" s="832"/>
      <c r="AD875" s="830"/>
      <c r="AE875" s="830"/>
      <c r="AF875" s="830"/>
      <c r="AL875" s="3"/>
      <c r="AM875" s="3"/>
      <c r="AN875" s="3"/>
      <c r="AO875" s="603"/>
      <c r="AP875" s="10"/>
      <c r="AQ875" s="10"/>
      <c r="AR875" s="10"/>
      <c r="AS875" s="10"/>
      <c r="AT875" s="10"/>
      <c r="AU875" s="10"/>
      <c r="AV875" s="10"/>
      <c r="AW875" s="10"/>
    </row>
    <row r="876" ht="17.25" customHeight="1">
      <c r="B876" s="632"/>
      <c r="C876" s="632"/>
      <c r="D876" s="632"/>
      <c r="E876" s="632"/>
      <c r="F876" s="632"/>
      <c r="N876" s="831"/>
      <c r="O876" s="832"/>
      <c r="P876" s="831"/>
      <c r="Q876" s="832"/>
      <c r="AD876" s="830"/>
      <c r="AE876" s="830"/>
      <c r="AF876" s="830"/>
      <c r="AL876" s="3"/>
      <c r="AM876" s="3"/>
      <c r="AN876" s="3"/>
      <c r="AO876" s="603"/>
      <c r="AP876" s="10"/>
      <c r="AQ876" s="10"/>
      <c r="AR876" s="10"/>
      <c r="AS876" s="10"/>
      <c r="AT876" s="10"/>
      <c r="AU876" s="10"/>
      <c r="AV876" s="10"/>
      <c r="AW876" s="10"/>
    </row>
    <row r="877" ht="17.25" customHeight="1">
      <c r="B877" s="632"/>
      <c r="C877" s="632"/>
      <c r="D877" s="632"/>
      <c r="E877" s="632"/>
      <c r="F877" s="632"/>
      <c r="N877" s="831"/>
      <c r="O877" s="832"/>
      <c r="P877" s="831"/>
      <c r="Q877" s="832"/>
      <c r="AD877" s="830"/>
      <c r="AE877" s="830"/>
      <c r="AF877" s="830"/>
      <c r="AL877" s="3"/>
      <c r="AM877" s="3"/>
      <c r="AN877" s="3"/>
      <c r="AO877" s="603"/>
      <c r="AP877" s="10"/>
      <c r="AQ877" s="10"/>
      <c r="AR877" s="10"/>
      <c r="AS877" s="10"/>
      <c r="AT877" s="10"/>
      <c r="AU877" s="10"/>
      <c r="AV877" s="10"/>
      <c r="AW877" s="10"/>
    </row>
    <row r="878" ht="17.25" customHeight="1">
      <c r="B878" s="632"/>
      <c r="C878" s="632"/>
      <c r="D878" s="632"/>
      <c r="E878" s="632"/>
      <c r="F878" s="632"/>
      <c r="N878" s="831"/>
      <c r="O878" s="832"/>
      <c r="P878" s="831"/>
      <c r="Q878" s="832"/>
      <c r="AD878" s="830"/>
      <c r="AE878" s="830"/>
      <c r="AF878" s="830"/>
      <c r="AL878" s="3"/>
      <c r="AM878" s="3"/>
      <c r="AN878" s="3"/>
      <c r="AO878" s="603"/>
      <c r="AP878" s="10"/>
      <c r="AQ878" s="10"/>
      <c r="AR878" s="10"/>
      <c r="AS878" s="10"/>
      <c r="AT878" s="10"/>
      <c r="AU878" s="10"/>
      <c r="AV878" s="10"/>
      <c r="AW878" s="10"/>
    </row>
    <row r="879" ht="17.25" customHeight="1">
      <c r="B879" s="632"/>
      <c r="C879" s="632"/>
      <c r="D879" s="632"/>
      <c r="E879" s="632"/>
      <c r="F879" s="632"/>
      <c r="N879" s="831"/>
      <c r="O879" s="832"/>
      <c r="P879" s="831"/>
      <c r="Q879" s="832"/>
      <c r="AD879" s="830"/>
      <c r="AE879" s="830"/>
      <c r="AF879" s="830"/>
      <c r="AL879" s="3"/>
      <c r="AM879" s="3"/>
      <c r="AN879" s="3"/>
      <c r="AO879" s="603"/>
      <c r="AP879" s="10"/>
      <c r="AQ879" s="10"/>
      <c r="AR879" s="10"/>
      <c r="AS879" s="10"/>
      <c r="AT879" s="10"/>
      <c r="AU879" s="10"/>
      <c r="AV879" s="10"/>
      <c r="AW879" s="10"/>
    </row>
    <row r="880" ht="17.25" customHeight="1">
      <c r="B880" s="632"/>
      <c r="C880" s="632"/>
      <c r="D880" s="632"/>
      <c r="E880" s="632"/>
      <c r="F880" s="632"/>
      <c r="N880" s="831"/>
      <c r="O880" s="832"/>
      <c r="P880" s="831"/>
      <c r="Q880" s="832"/>
      <c r="AD880" s="830"/>
      <c r="AE880" s="830"/>
      <c r="AF880" s="830"/>
      <c r="AL880" s="3"/>
      <c r="AM880" s="3"/>
      <c r="AN880" s="3"/>
      <c r="AO880" s="603"/>
      <c r="AP880" s="10"/>
      <c r="AQ880" s="10"/>
      <c r="AR880" s="10"/>
      <c r="AS880" s="10"/>
      <c r="AT880" s="10"/>
      <c r="AU880" s="10"/>
      <c r="AV880" s="10"/>
      <c r="AW880" s="10"/>
    </row>
    <row r="881" ht="17.25" customHeight="1">
      <c r="B881" s="632"/>
      <c r="C881" s="632"/>
      <c r="D881" s="632"/>
      <c r="E881" s="632"/>
      <c r="F881" s="632"/>
      <c r="N881" s="831"/>
      <c r="O881" s="832"/>
      <c r="P881" s="831"/>
      <c r="Q881" s="832"/>
      <c r="AD881" s="830"/>
      <c r="AE881" s="830"/>
      <c r="AF881" s="830"/>
      <c r="AL881" s="3"/>
      <c r="AM881" s="3"/>
      <c r="AN881" s="3"/>
      <c r="AO881" s="603"/>
      <c r="AP881" s="10"/>
      <c r="AQ881" s="10"/>
      <c r="AR881" s="10"/>
      <c r="AS881" s="10"/>
      <c r="AT881" s="10"/>
      <c r="AU881" s="10"/>
      <c r="AV881" s="10"/>
      <c r="AW881" s="10"/>
    </row>
    <row r="882" ht="17.25" customHeight="1">
      <c r="B882" s="632"/>
      <c r="C882" s="632"/>
      <c r="D882" s="632"/>
      <c r="E882" s="632"/>
      <c r="F882" s="632"/>
      <c r="N882" s="831"/>
      <c r="O882" s="832"/>
      <c r="P882" s="831"/>
      <c r="Q882" s="832"/>
      <c r="AD882" s="830"/>
      <c r="AE882" s="830"/>
      <c r="AF882" s="830"/>
      <c r="AL882" s="3"/>
      <c r="AM882" s="3"/>
      <c r="AN882" s="3"/>
      <c r="AO882" s="603"/>
      <c r="AP882" s="10"/>
      <c r="AQ882" s="10"/>
      <c r="AR882" s="10"/>
      <c r="AS882" s="10"/>
      <c r="AT882" s="10"/>
      <c r="AU882" s="10"/>
      <c r="AV882" s="10"/>
      <c r="AW882" s="10"/>
    </row>
    <row r="883" ht="17.25" customHeight="1">
      <c r="B883" s="632"/>
      <c r="C883" s="632"/>
      <c r="D883" s="632"/>
      <c r="E883" s="632"/>
      <c r="F883" s="632"/>
      <c r="N883" s="831"/>
      <c r="O883" s="832"/>
      <c r="P883" s="831"/>
      <c r="Q883" s="832"/>
      <c r="AD883" s="830"/>
      <c r="AE883" s="830"/>
      <c r="AF883" s="830"/>
      <c r="AL883" s="3"/>
      <c r="AM883" s="3"/>
      <c r="AN883" s="3"/>
      <c r="AO883" s="603"/>
      <c r="AP883" s="10"/>
      <c r="AQ883" s="10"/>
      <c r="AR883" s="10"/>
      <c r="AS883" s="10"/>
      <c r="AT883" s="10"/>
      <c r="AU883" s="10"/>
      <c r="AV883" s="10"/>
      <c r="AW883" s="10"/>
    </row>
    <row r="884" ht="17.25" customHeight="1">
      <c r="B884" s="632"/>
      <c r="C884" s="632"/>
      <c r="D884" s="632"/>
      <c r="E884" s="632"/>
      <c r="F884" s="632"/>
      <c r="N884" s="831"/>
      <c r="O884" s="832"/>
      <c r="P884" s="831"/>
      <c r="Q884" s="832"/>
      <c r="AD884" s="830"/>
      <c r="AE884" s="830"/>
      <c r="AF884" s="830"/>
      <c r="AL884" s="3"/>
      <c r="AM884" s="3"/>
      <c r="AN884" s="3"/>
      <c r="AO884" s="603"/>
      <c r="AP884" s="10"/>
      <c r="AQ884" s="10"/>
      <c r="AR884" s="10"/>
      <c r="AS884" s="10"/>
      <c r="AT884" s="10"/>
      <c r="AU884" s="10"/>
      <c r="AV884" s="10"/>
      <c r="AW884" s="10"/>
    </row>
    <row r="885" ht="17.25" customHeight="1">
      <c r="B885" s="632"/>
      <c r="C885" s="632"/>
      <c r="D885" s="632"/>
      <c r="E885" s="632"/>
      <c r="F885" s="632"/>
      <c r="N885" s="831"/>
      <c r="O885" s="832"/>
      <c r="P885" s="831"/>
      <c r="Q885" s="832"/>
      <c r="AD885" s="830"/>
      <c r="AE885" s="830"/>
      <c r="AF885" s="830"/>
      <c r="AL885" s="3"/>
      <c r="AM885" s="3"/>
      <c r="AN885" s="3"/>
      <c r="AO885" s="603"/>
      <c r="AP885" s="10"/>
      <c r="AQ885" s="10"/>
      <c r="AR885" s="10"/>
      <c r="AS885" s="10"/>
      <c r="AT885" s="10"/>
      <c r="AU885" s="10"/>
      <c r="AV885" s="10"/>
      <c r="AW885" s="10"/>
    </row>
    <row r="886" ht="17.25" customHeight="1">
      <c r="B886" s="632"/>
      <c r="C886" s="632"/>
      <c r="D886" s="632"/>
      <c r="E886" s="632"/>
      <c r="F886" s="632"/>
      <c r="N886" s="831"/>
      <c r="O886" s="832"/>
      <c r="P886" s="831"/>
      <c r="Q886" s="832"/>
      <c r="AD886" s="830"/>
      <c r="AE886" s="830"/>
      <c r="AF886" s="830"/>
      <c r="AL886" s="3"/>
      <c r="AM886" s="3"/>
      <c r="AN886" s="3"/>
      <c r="AO886" s="603"/>
      <c r="AP886" s="10"/>
      <c r="AQ886" s="10"/>
      <c r="AR886" s="10"/>
      <c r="AS886" s="10"/>
      <c r="AT886" s="10"/>
      <c r="AU886" s="10"/>
      <c r="AV886" s="10"/>
      <c r="AW886" s="10"/>
    </row>
    <row r="887" ht="17.25" customHeight="1">
      <c r="B887" s="632"/>
      <c r="C887" s="632"/>
      <c r="D887" s="632"/>
      <c r="E887" s="632"/>
      <c r="F887" s="632"/>
      <c r="N887" s="831"/>
      <c r="O887" s="832"/>
      <c r="P887" s="831"/>
      <c r="Q887" s="832"/>
      <c r="AD887" s="830"/>
      <c r="AE887" s="830"/>
      <c r="AF887" s="830"/>
      <c r="AL887" s="3"/>
      <c r="AM887" s="3"/>
      <c r="AN887" s="3"/>
      <c r="AO887" s="603"/>
      <c r="AP887" s="10"/>
      <c r="AQ887" s="10"/>
      <c r="AR887" s="10"/>
      <c r="AS887" s="10"/>
      <c r="AT887" s="10"/>
      <c r="AU887" s="10"/>
      <c r="AV887" s="10"/>
      <c r="AW887" s="10"/>
    </row>
    <row r="888" ht="17.25" customHeight="1">
      <c r="B888" s="632"/>
      <c r="C888" s="632"/>
      <c r="D888" s="632"/>
      <c r="E888" s="632"/>
      <c r="F888" s="632"/>
      <c r="N888" s="831"/>
      <c r="O888" s="832"/>
      <c r="P888" s="831"/>
      <c r="Q888" s="832"/>
      <c r="AD888" s="830"/>
      <c r="AE888" s="830"/>
      <c r="AF888" s="830"/>
      <c r="AL888" s="3"/>
      <c r="AM888" s="3"/>
      <c r="AN888" s="3"/>
      <c r="AO888" s="603"/>
      <c r="AP888" s="10"/>
      <c r="AQ888" s="10"/>
      <c r="AR888" s="10"/>
      <c r="AS888" s="10"/>
      <c r="AT888" s="10"/>
      <c r="AU888" s="10"/>
      <c r="AV888" s="10"/>
      <c r="AW888" s="10"/>
    </row>
    <row r="889" ht="17.25" customHeight="1">
      <c r="B889" s="632"/>
      <c r="C889" s="632"/>
      <c r="D889" s="632"/>
      <c r="E889" s="632"/>
      <c r="F889" s="632"/>
      <c r="N889" s="831"/>
      <c r="O889" s="832"/>
      <c r="P889" s="831"/>
      <c r="Q889" s="832"/>
      <c r="AD889" s="830"/>
      <c r="AE889" s="830"/>
      <c r="AF889" s="830"/>
      <c r="AL889" s="3"/>
      <c r="AM889" s="3"/>
      <c r="AN889" s="3"/>
      <c r="AO889" s="603"/>
      <c r="AP889" s="10"/>
      <c r="AQ889" s="10"/>
      <c r="AR889" s="10"/>
      <c r="AS889" s="10"/>
      <c r="AT889" s="10"/>
      <c r="AU889" s="10"/>
      <c r="AV889" s="10"/>
      <c r="AW889" s="10"/>
    </row>
    <row r="890" ht="17.25" customHeight="1">
      <c r="B890" s="632"/>
      <c r="C890" s="632"/>
      <c r="D890" s="632"/>
      <c r="E890" s="632"/>
      <c r="F890" s="632"/>
      <c r="N890" s="831"/>
      <c r="O890" s="832"/>
      <c r="P890" s="831"/>
      <c r="Q890" s="832"/>
      <c r="AD890" s="830"/>
      <c r="AE890" s="830"/>
      <c r="AF890" s="830"/>
      <c r="AL890" s="3"/>
      <c r="AM890" s="3"/>
      <c r="AN890" s="3"/>
      <c r="AO890" s="603"/>
      <c r="AP890" s="10"/>
      <c r="AQ890" s="10"/>
      <c r="AR890" s="10"/>
      <c r="AS890" s="10"/>
      <c r="AT890" s="10"/>
      <c r="AU890" s="10"/>
      <c r="AV890" s="10"/>
      <c r="AW890" s="10"/>
    </row>
    <row r="891" ht="17.25" customHeight="1">
      <c r="B891" s="632"/>
      <c r="C891" s="632"/>
      <c r="D891" s="632"/>
      <c r="E891" s="632"/>
      <c r="F891" s="632"/>
      <c r="N891" s="831"/>
      <c r="O891" s="832"/>
      <c r="P891" s="831"/>
      <c r="Q891" s="832"/>
      <c r="AD891" s="830"/>
      <c r="AE891" s="830"/>
      <c r="AF891" s="830"/>
      <c r="AL891" s="3"/>
      <c r="AM891" s="3"/>
      <c r="AN891" s="3"/>
      <c r="AO891" s="603"/>
      <c r="AP891" s="10"/>
      <c r="AQ891" s="10"/>
      <c r="AR891" s="10"/>
      <c r="AS891" s="10"/>
      <c r="AT891" s="10"/>
      <c r="AU891" s="10"/>
      <c r="AV891" s="10"/>
      <c r="AW891" s="10"/>
    </row>
    <row r="892" ht="17.25" customHeight="1">
      <c r="B892" s="632"/>
      <c r="C892" s="632"/>
      <c r="D892" s="632"/>
      <c r="E892" s="632"/>
      <c r="F892" s="632"/>
      <c r="N892" s="831"/>
      <c r="O892" s="832"/>
      <c r="P892" s="831"/>
      <c r="Q892" s="832"/>
      <c r="AD892" s="830"/>
      <c r="AE892" s="830"/>
      <c r="AF892" s="830"/>
      <c r="AL892" s="3"/>
      <c r="AM892" s="3"/>
      <c r="AN892" s="3"/>
      <c r="AO892" s="603"/>
      <c r="AP892" s="10"/>
      <c r="AQ892" s="10"/>
      <c r="AR892" s="10"/>
      <c r="AS892" s="10"/>
      <c r="AT892" s="10"/>
      <c r="AU892" s="10"/>
      <c r="AV892" s="10"/>
      <c r="AW892" s="10"/>
    </row>
    <row r="893" ht="17.25" customHeight="1">
      <c r="B893" s="632"/>
      <c r="C893" s="632"/>
      <c r="D893" s="632"/>
      <c r="E893" s="632"/>
      <c r="F893" s="632"/>
      <c r="N893" s="831"/>
      <c r="O893" s="832"/>
      <c r="P893" s="831"/>
      <c r="Q893" s="832"/>
      <c r="AD893" s="830"/>
      <c r="AE893" s="830"/>
      <c r="AF893" s="830"/>
      <c r="AL893" s="3"/>
      <c r="AM893" s="3"/>
      <c r="AN893" s="3"/>
      <c r="AO893" s="603"/>
      <c r="AP893" s="10"/>
      <c r="AQ893" s="10"/>
      <c r="AR893" s="10"/>
      <c r="AS893" s="10"/>
      <c r="AT893" s="10"/>
      <c r="AU893" s="10"/>
      <c r="AV893" s="10"/>
      <c r="AW893" s="10"/>
    </row>
    <row r="894" ht="17.25" customHeight="1">
      <c r="B894" s="632"/>
      <c r="C894" s="632"/>
      <c r="D894" s="632"/>
      <c r="E894" s="632"/>
      <c r="F894" s="632"/>
      <c r="N894" s="831"/>
      <c r="O894" s="832"/>
      <c r="P894" s="831"/>
      <c r="Q894" s="832"/>
      <c r="AD894" s="830"/>
      <c r="AE894" s="830"/>
      <c r="AF894" s="830"/>
      <c r="AL894" s="3"/>
      <c r="AM894" s="3"/>
      <c r="AN894" s="3"/>
      <c r="AO894" s="603"/>
      <c r="AP894" s="10"/>
      <c r="AQ894" s="10"/>
      <c r="AR894" s="10"/>
      <c r="AS894" s="10"/>
      <c r="AT894" s="10"/>
      <c r="AU894" s="10"/>
      <c r="AV894" s="10"/>
      <c r="AW894" s="10"/>
    </row>
    <row r="895" ht="17.25" customHeight="1">
      <c r="B895" s="632"/>
      <c r="C895" s="632"/>
      <c r="D895" s="632"/>
      <c r="E895" s="632"/>
      <c r="F895" s="632"/>
      <c r="N895" s="831"/>
      <c r="O895" s="832"/>
      <c r="P895" s="831"/>
      <c r="Q895" s="832"/>
      <c r="AD895" s="830"/>
      <c r="AE895" s="830"/>
      <c r="AF895" s="830"/>
      <c r="AL895" s="3"/>
      <c r="AM895" s="3"/>
      <c r="AN895" s="3"/>
      <c r="AO895" s="603"/>
      <c r="AP895" s="10"/>
      <c r="AQ895" s="10"/>
      <c r="AR895" s="10"/>
      <c r="AS895" s="10"/>
      <c r="AT895" s="10"/>
      <c r="AU895" s="10"/>
      <c r="AV895" s="10"/>
      <c r="AW895" s="10"/>
    </row>
    <row r="896" ht="17.25" customHeight="1">
      <c r="B896" s="632"/>
      <c r="C896" s="632"/>
      <c r="D896" s="632"/>
      <c r="E896" s="632"/>
      <c r="F896" s="632"/>
      <c r="N896" s="831"/>
      <c r="O896" s="832"/>
      <c r="P896" s="831"/>
      <c r="Q896" s="832"/>
      <c r="AD896" s="830"/>
      <c r="AE896" s="830"/>
      <c r="AF896" s="830"/>
      <c r="AL896" s="3"/>
      <c r="AM896" s="3"/>
      <c r="AN896" s="3"/>
      <c r="AO896" s="603"/>
      <c r="AP896" s="10"/>
      <c r="AQ896" s="10"/>
      <c r="AR896" s="10"/>
      <c r="AS896" s="10"/>
      <c r="AT896" s="10"/>
      <c r="AU896" s="10"/>
      <c r="AV896" s="10"/>
      <c r="AW896" s="10"/>
    </row>
    <row r="897" ht="17.25" customHeight="1">
      <c r="B897" s="632"/>
      <c r="C897" s="632"/>
      <c r="D897" s="632"/>
      <c r="E897" s="632"/>
      <c r="F897" s="632"/>
      <c r="N897" s="831"/>
      <c r="O897" s="832"/>
      <c r="P897" s="831"/>
      <c r="Q897" s="832"/>
      <c r="AD897" s="830"/>
      <c r="AE897" s="830"/>
      <c r="AF897" s="830"/>
      <c r="AL897" s="3"/>
      <c r="AM897" s="3"/>
      <c r="AN897" s="3"/>
      <c r="AO897" s="603"/>
      <c r="AP897" s="10"/>
      <c r="AQ897" s="10"/>
      <c r="AR897" s="10"/>
      <c r="AS897" s="10"/>
      <c r="AT897" s="10"/>
      <c r="AU897" s="10"/>
      <c r="AV897" s="10"/>
      <c r="AW897" s="10"/>
    </row>
    <row r="898" ht="17.25" customHeight="1">
      <c r="B898" s="632"/>
      <c r="C898" s="632"/>
      <c r="D898" s="632"/>
      <c r="E898" s="632"/>
      <c r="F898" s="632"/>
      <c r="N898" s="831"/>
      <c r="O898" s="832"/>
      <c r="P898" s="831"/>
      <c r="Q898" s="832"/>
      <c r="AD898" s="830"/>
      <c r="AE898" s="830"/>
      <c r="AF898" s="830"/>
      <c r="AL898" s="3"/>
      <c r="AM898" s="3"/>
      <c r="AN898" s="3"/>
      <c r="AO898" s="603"/>
      <c r="AP898" s="10"/>
      <c r="AQ898" s="10"/>
      <c r="AR898" s="10"/>
      <c r="AS898" s="10"/>
      <c r="AT898" s="10"/>
      <c r="AU898" s="10"/>
      <c r="AV898" s="10"/>
      <c r="AW898" s="10"/>
    </row>
    <row r="899" ht="17.25" customHeight="1">
      <c r="B899" s="632"/>
      <c r="C899" s="632"/>
      <c r="D899" s="632"/>
      <c r="E899" s="632"/>
      <c r="F899" s="632"/>
      <c r="N899" s="831"/>
      <c r="O899" s="832"/>
      <c r="P899" s="831"/>
      <c r="Q899" s="832"/>
      <c r="AD899" s="830"/>
      <c r="AE899" s="830"/>
      <c r="AF899" s="830"/>
      <c r="AL899" s="3"/>
      <c r="AM899" s="3"/>
      <c r="AN899" s="3"/>
      <c r="AO899" s="603"/>
      <c r="AP899" s="10"/>
      <c r="AQ899" s="10"/>
      <c r="AR899" s="10"/>
      <c r="AS899" s="10"/>
      <c r="AT899" s="10"/>
      <c r="AU899" s="10"/>
      <c r="AV899" s="10"/>
      <c r="AW899" s="10"/>
    </row>
    <row r="900" ht="17.25" customHeight="1">
      <c r="B900" s="632"/>
      <c r="C900" s="632"/>
      <c r="D900" s="632"/>
      <c r="E900" s="632"/>
      <c r="F900" s="632"/>
      <c r="N900" s="831"/>
      <c r="O900" s="832"/>
      <c r="P900" s="831"/>
      <c r="Q900" s="832"/>
      <c r="AD900" s="830"/>
      <c r="AE900" s="830"/>
      <c r="AF900" s="830"/>
      <c r="AL900" s="3"/>
      <c r="AM900" s="3"/>
      <c r="AN900" s="3"/>
      <c r="AO900" s="603"/>
      <c r="AP900" s="10"/>
      <c r="AQ900" s="10"/>
      <c r="AR900" s="10"/>
      <c r="AS900" s="10"/>
      <c r="AT900" s="10"/>
      <c r="AU900" s="10"/>
      <c r="AV900" s="10"/>
      <c r="AW900" s="10"/>
    </row>
    <row r="901" ht="17.25" customHeight="1">
      <c r="B901" s="632"/>
      <c r="C901" s="632"/>
      <c r="D901" s="632"/>
      <c r="E901" s="632"/>
      <c r="F901" s="632"/>
      <c r="N901" s="831"/>
      <c r="O901" s="832"/>
      <c r="P901" s="831"/>
      <c r="Q901" s="832"/>
      <c r="AD901" s="830"/>
      <c r="AE901" s="830"/>
      <c r="AF901" s="830"/>
      <c r="AL901" s="3"/>
      <c r="AM901" s="3"/>
      <c r="AN901" s="3"/>
      <c r="AO901" s="603"/>
      <c r="AP901" s="10"/>
      <c r="AQ901" s="10"/>
      <c r="AR901" s="10"/>
      <c r="AS901" s="10"/>
      <c r="AT901" s="10"/>
      <c r="AU901" s="10"/>
      <c r="AV901" s="10"/>
      <c r="AW901" s="10"/>
    </row>
    <row r="902" ht="17.25" customHeight="1">
      <c r="B902" s="632"/>
      <c r="C902" s="632"/>
      <c r="D902" s="632"/>
      <c r="E902" s="632"/>
      <c r="F902" s="632"/>
      <c r="N902" s="831"/>
      <c r="O902" s="832"/>
      <c r="P902" s="831"/>
      <c r="Q902" s="832"/>
      <c r="AD902" s="830"/>
      <c r="AE902" s="830"/>
      <c r="AF902" s="830"/>
      <c r="AL902" s="3"/>
      <c r="AM902" s="3"/>
      <c r="AN902" s="3"/>
      <c r="AO902" s="603"/>
      <c r="AP902" s="10"/>
      <c r="AQ902" s="10"/>
      <c r="AR902" s="10"/>
      <c r="AS902" s="10"/>
      <c r="AT902" s="10"/>
      <c r="AU902" s="10"/>
      <c r="AV902" s="10"/>
      <c r="AW902" s="10"/>
    </row>
    <row r="903" ht="17.25" customHeight="1">
      <c r="B903" s="632"/>
      <c r="C903" s="632"/>
      <c r="D903" s="632"/>
      <c r="E903" s="632"/>
      <c r="F903" s="632"/>
      <c r="N903" s="831"/>
      <c r="O903" s="832"/>
      <c r="P903" s="831"/>
      <c r="Q903" s="832"/>
      <c r="AD903" s="830"/>
      <c r="AE903" s="830"/>
      <c r="AF903" s="830"/>
      <c r="AL903" s="3"/>
      <c r="AM903" s="3"/>
      <c r="AN903" s="3"/>
      <c r="AO903" s="603"/>
      <c r="AP903" s="10"/>
      <c r="AQ903" s="10"/>
      <c r="AR903" s="10"/>
      <c r="AS903" s="10"/>
      <c r="AT903" s="10"/>
      <c r="AU903" s="10"/>
      <c r="AV903" s="10"/>
      <c r="AW903" s="10"/>
    </row>
    <row r="904" ht="17.25" customHeight="1">
      <c r="B904" s="632"/>
      <c r="C904" s="632"/>
      <c r="D904" s="632"/>
      <c r="E904" s="632"/>
      <c r="F904" s="632"/>
      <c r="N904" s="831"/>
      <c r="O904" s="832"/>
      <c r="P904" s="831"/>
      <c r="Q904" s="832"/>
      <c r="AD904" s="830"/>
      <c r="AE904" s="830"/>
      <c r="AF904" s="830"/>
      <c r="AL904" s="3"/>
      <c r="AM904" s="3"/>
      <c r="AN904" s="3"/>
      <c r="AO904" s="603"/>
      <c r="AP904" s="10"/>
      <c r="AQ904" s="10"/>
      <c r="AR904" s="10"/>
      <c r="AS904" s="10"/>
      <c r="AT904" s="10"/>
      <c r="AU904" s="10"/>
      <c r="AV904" s="10"/>
      <c r="AW904" s="10"/>
    </row>
    <row r="905" ht="17.25" customHeight="1">
      <c r="B905" s="632"/>
      <c r="C905" s="632"/>
      <c r="D905" s="632"/>
      <c r="E905" s="632"/>
      <c r="F905" s="632"/>
      <c r="N905" s="831"/>
      <c r="O905" s="832"/>
      <c r="P905" s="831"/>
      <c r="Q905" s="832"/>
      <c r="AD905" s="830"/>
      <c r="AE905" s="830"/>
      <c r="AF905" s="830"/>
      <c r="AL905" s="3"/>
      <c r="AM905" s="3"/>
      <c r="AN905" s="3"/>
      <c r="AO905" s="603"/>
      <c r="AP905" s="10"/>
      <c r="AQ905" s="10"/>
      <c r="AR905" s="10"/>
      <c r="AS905" s="10"/>
      <c r="AT905" s="10"/>
      <c r="AU905" s="10"/>
      <c r="AV905" s="10"/>
      <c r="AW905" s="10"/>
    </row>
    <row r="906" ht="17.25" customHeight="1">
      <c r="B906" s="632"/>
      <c r="C906" s="632"/>
      <c r="D906" s="632"/>
      <c r="E906" s="632"/>
      <c r="F906" s="632"/>
      <c r="N906" s="831"/>
      <c r="O906" s="832"/>
      <c r="P906" s="831"/>
      <c r="Q906" s="832"/>
      <c r="AD906" s="830"/>
      <c r="AE906" s="830"/>
      <c r="AF906" s="830"/>
      <c r="AL906" s="3"/>
      <c r="AM906" s="3"/>
      <c r="AN906" s="3"/>
      <c r="AO906" s="603"/>
      <c r="AP906" s="10"/>
      <c r="AQ906" s="10"/>
      <c r="AR906" s="10"/>
      <c r="AS906" s="10"/>
      <c r="AT906" s="10"/>
      <c r="AU906" s="10"/>
      <c r="AV906" s="10"/>
      <c r="AW906" s="10"/>
    </row>
    <row r="907" ht="17.25" customHeight="1">
      <c r="B907" s="632"/>
      <c r="C907" s="632"/>
      <c r="D907" s="632"/>
      <c r="E907" s="632"/>
      <c r="F907" s="632"/>
      <c r="N907" s="831"/>
      <c r="O907" s="832"/>
      <c r="P907" s="831"/>
      <c r="Q907" s="832"/>
      <c r="AD907" s="830"/>
      <c r="AE907" s="830"/>
      <c r="AF907" s="830"/>
      <c r="AL907" s="3"/>
      <c r="AM907" s="3"/>
      <c r="AN907" s="3"/>
      <c r="AO907" s="603"/>
      <c r="AP907" s="10"/>
      <c r="AQ907" s="10"/>
      <c r="AR907" s="10"/>
      <c r="AS907" s="10"/>
      <c r="AT907" s="10"/>
      <c r="AU907" s="10"/>
      <c r="AV907" s="10"/>
      <c r="AW907" s="10"/>
    </row>
    <row r="908" ht="17.25" customHeight="1">
      <c r="B908" s="632"/>
      <c r="C908" s="632"/>
      <c r="D908" s="632"/>
      <c r="E908" s="632"/>
      <c r="F908" s="632"/>
      <c r="N908" s="831"/>
      <c r="O908" s="832"/>
      <c r="P908" s="831"/>
      <c r="Q908" s="832"/>
      <c r="AD908" s="830"/>
      <c r="AE908" s="830"/>
      <c r="AF908" s="830"/>
      <c r="AL908" s="3"/>
      <c r="AM908" s="3"/>
      <c r="AN908" s="3"/>
      <c r="AO908" s="603"/>
      <c r="AP908" s="10"/>
      <c r="AQ908" s="10"/>
      <c r="AR908" s="10"/>
      <c r="AS908" s="10"/>
      <c r="AT908" s="10"/>
      <c r="AU908" s="10"/>
      <c r="AV908" s="10"/>
      <c r="AW908" s="10"/>
    </row>
    <row r="909" ht="17.25" customHeight="1">
      <c r="B909" s="632"/>
      <c r="C909" s="632"/>
      <c r="D909" s="632"/>
      <c r="E909" s="632"/>
      <c r="F909" s="632"/>
      <c r="N909" s="831"/>
      <c r="O909" s="832"/>
      <c r="P909" s="831"/>
      <c r="Q909" s="832"/>
      <c r="AD909" s="830"/>
      <c r="AE909" s="830"/>
      <c r="AF909" s="830"/>
      <c r="AL909" s="3"/>
      <c r="AM909" s="3"/>
      <c r="AN909" s="3"/>
      <c r="AO909" s="603"/>
      <c r="AP909" s="10"/>
      <c r="AQ909" s="10"/>
      <c r="AR909" s="10"/>
      <c r="AS909" s="10"/>
      <c r="AT909" s="10"/>
      <c r="AU909" s="10"/>
      <c r="AV909" s="10"/>
      <c r="AW909" s="10"/>
    </row>
    <row r="910" ht="17.25" customHeight="1">
      <c r="B910" s="632"/>
      <c r="C910" s="632"/>
      <c r="D910" s="632"/>
      <c r="E910" s="632"/>
      <c r="F910" s="632"/>
      <c r="N910" s="831"/>
      <c r="O910" s="832"/>
      <c r="P910" s="831"/>
      <c r="Q910" s="832"/>
      <c r="AD910" s="830"/>
      <c r="AE910" s="830"/>
      <c r="AF910" s="830"/>
      <c r="AL910" s="3"/>
      <c r="AM910" s="3"/>
      <c r="AN910" s="3"/>
      <c r="AO910" s="603"/>
      <c r="AP910" s="10"/>
      <c r="AQ910" s="10"/>
      <c r="AR910" s="10"/>
      <c r="AS910" s="10"/>
      <c r="AT910" s="10"/>
      <c r="AU910" s="10"/>
      <c r="AV910" s="10"/>
      <c r="AW910" s="10"/>
    </row>
    <row r="911" ht="17.25" customHeight="1">
      <c r="B911" s="632"/>
      <c r="C911" s="632"/>
      <c r="D911" s="632"/>
      <c r="E911" s="632"/>
      <c r="F911" s="632"/>
      <c r="N911" s="831"/>
      <c r="O911" s="832"/>
      <c r="P911" s="831"/>
      <c r="Q911" s="832"/>
      <c r="AD911" s="830"/>
      <c r="AE911" s="830"/>
      <c r="AF911" s="830"/>
      <c r="AL911" s="3"/>
      <c r="AM911" s="3"/>
      <c r="AN911" s="3"/>
      <c r="AO911" s="603"/>
      <c r="AP911" s="10"/>
      <c r="AQ911" s="10"/>
      <c r="AR911" s="10"/>
      <c r="AS911" s="10"/>
      <c r="AT911" s="10"/>
      <c r="AU911" s="10"/>
      <c r="AV911" s="10"/>
      <c r="AW911" s="10"/>
    </row>
    <row r="912" ht="17.25" customHeight="1">
      <c r="B912" s="632"/>
      <c r="C912" s="632"/>
      <c r="D912" s="632"/>
      <c r="E912" s="632"/>
      <c r="F912" s="632"/>
      <c r="N912" s="831"/>
      <c r="O912" s="832"/>
      <c r="P912" s="831"/>
      <c r="Q912" s="832"/>
      <c r="AD912" s="830"/>
      <c r="AE912" s="830"/>
      <c r="AF912" s="830"/>
      <c r="AL912" s="3"/>
      <c r="AM912" s="3"/>
      <c r="AN912" s="3"/>
      <c r="AO912" s="603"/>
      <c r="AP912" s="10"/>
      <c r="AQ912" s="10"/>
      <c r="AR912" s="10"/>
      <c r="AS912" s="10"/>
      <c r="AT912" s="10"/>
      <c r="AU912" s="10"/>
      <c r="AV912" s="10"/>
      <c r="AW912" s="10"/>
    </row>
    <row r="913" ht="17.25" customHeight="1">
      <c r="B913" s="632"/>
      <c r="C913" s="632"/>
      <c r="D913" s="632"/>
      <c r="E913" s="632"/>
      <c r="F913" s="632"/>
      <c r="N913" s="831"/>
      <c r="O913" s="832"/>
      <c r="P913" s="831"/>
      <c r="Q913" s="832"/>
      <c r="AD913" s="830"/>
      <c r="AE913" s="830"/>
      <c r="AF913" s="830"/>
      <c r="AL913" s="3"/>
      <c r="AM913" s="3"/>
      <c r="AN913" s="3"/>
      <c r="AO913" s="603"/>
      <c r="AP913" s="10"/>
      <c r="AQ913" s="10"/>
      <c r="AR913" s="10"/>
      <c r="AS913" s="10"/>
      <c r="AT913" s="10"/>
      <c r="AU913" s="10"/>
      <c r="AV913" s="10"/>
      <c r="AW913" s="10"/>
    </row>
    <row r="914" ht="17.25" customHeight="1">
      <c r="B914" s="632"/>
      <c r="C914" s="632"/>
      <c r="D914" s="632"/>
      <c r="E914" s="632"/>
      <c r="F914" s="632"/>
      <c r="N914" s="831"/>
      <c r="O914" s="832"/>
      <c r="P914" s="831"/>
      <c r="Q914" s="832"/>
      <c r="AD914" s="830"/>
      <c r="AE914" s="830"/>
      <c r="AF914" s="830"/>
      <c r="AL914" s="3"/>
      <c r="AM914" s="3"/>
      <c r="AN914" s="3"/>
      <c r="AO914" s="603"/>
      <c r="AP914" s="10"/>
      <c r="AQ914" s="10"/>
      <c r="AR914" s="10"/>
      <c r="AS914" s="10"/>
      <c r="AT914" s="10"/>
      <c r="AU914" s="10"/>
      <c r="AV914" s="10"/>
      <c r="AW914" s="10"/>
    </row>
    <row r="915" ht="17.25" customHeight="1">
      <c r="B915" s="632"/>
      <c r="C915" s="632"/>
      <c r="D915" s="632"/>
      <c r="E915" s="632"/>
      <c r="F915" s="632"/>
      <c r="N915" s="831"/>
      <c r="O915" s="832"/>
      <c r="P915" s="831"/>
      <c r="Q915" s="832"/>
      <c r="AD915" s="830"/>
      <c r="AE915" s="830"/>
      <c r="AF915" s="830"/>
      <c r="AL915" s="3"/>
      <c r="AM915" s="3"/>
      <c r="AN915" s="3"/>
      <c r="AO915" s="603"/>
      <c r="AP915" s="10"/>
      <c r="AQ915" s="10"/>
      <c r="AR915" s="10"/>
      <c r="AS915" s="10"/>
      <c r="AT915" s="10"/>
      <c r="AU915" s="10"/>
      <c r="AV915" s="10"/>
      <c r="AW915" s="10"/>
    </row>
    <row r="916" ht="17.25" customHeight="1">
      <c r="B916" s="632"/>
      <c r="C916" s="632"/>
      <c r="D916" s="632"/>
      <c r="E916" s="632"/>
      <c r="F916" s="632"/>
      <c r="N916" s="831"/>
      <c r="O916" s="832"/>
      <c r="P916" s="831"/>
      <c r="Q916" s="832"/>
      <c r="AD916" s="830"/>
      <c r="AE916" s="830"/>
      <c r="AF916" s="830"/>
      <c r="AL916" s="3"/>
      <c r="AM916" s="3"/>
      <c r="AN916" s="3"/>
      <c r="AO916" s="603"/>
      <c r="AP916" s="10"/>
      <c r="AQ916" s="10"/>
      <c r="AR916" s="10"/>
      <c r="AS916" s="10"/>
      <c r="AT916" s="10"/>
      <c r="AU916" s="10"/>
      <c r="AV916" s="10"/>
      <c r="AW916" s="10"/>
    </row>
    <row r="917" ht="17.25" customHeight="1">
      <c r="B917" s="632"/>
      <c r="C917" s="632"/>
      <c r="D917" s="632"/>
      <c r="E917" s="632"/>
      <c r="F917" s="632"/>
      <c r="N917" s="831"/>
      <c r="O917" s="832"/>
      <c r="P917" s="831"/>
      <c r="Q917" s="832"/>
      <c r="AD917" s="830"/>
      <c r="AE917" s="830"/>
      <c r="AF917" s="830"/>
      <c r="AL917" s="3"/>
      <c r="AM917" s="3"/>
      <c r="AN917" s="3"/>
      <c r="AO917" s="603"/>
      <c r="AP917" s="10"/>
      <c r="AQ917" s="10"/>
      <c r="AR917" s="10"/>
      <c r="AS917" s="10"/>
      <c r="AT917" s="10"/>
      <c r="AU917" s="10"/>
      <c r="AV917" s="10"/>
      <c r="AW917" s="10"/>
    </row>
    <row r="918" ht="17.25" customHeight="1">
      <c r="B918" s="632"/>
      <c r="C918" s="632"/>
      <c r="D918" s="632"/>
      <c r="E918" s="632"/>
      <c r="F918" s="632"/>
      <c r="N918" s="831"/>
      <c r="O918" s="832"/>
      <c r="P918" s="831"/>
      <c r="Q918" s="832"/>
      <c r="AD918" s="830"/>
      <c r="AE918" s="830"/>
      <c r="AF918" s="830"/>
      <c r="AL918" s="3"/>
      <c r="AM918" s="3"/>
      <c r="AN918" s="3"/>
      <c r="AO918" s="603"/>
      <c r="AP918" s="10"/>
      <c r="AQ918" s="10"/>
      <c r="AR918" s="10"/>
      <c r="AS918" s="10"/>
      <c r="AT918" s="10"/>
      <c r="AU918" s="10"/>
      <c r="AV918" s="10"/>
      <c r="AW918" s="10"/>
    </row>
    <row r="919" ht="17.25" customHeight="1">
      <c r="B919" s="632"/>
      <c r="C919" s="632"/>
      <c r="D919" s="632"/>
      <c r="E919" s="632"/>
      <c r="F919" s="632"/>
      <c r="N919" s="831"/>
      <c r="O919" s="832"/>
      <c r="P919" s="831"/>
      <c r="Q919" s="832"/>
      <c r="AD919" s="830"/>
      <c r="AE919" s="830"/>
      <c r="AF919" s="830"/>
      <c r="AL919" s="3"/>
      <c r="AM919" s="3"/>
      <c r="AN919" s="3"/>
      <c r="AO919" s="603"/>
      <c r="AP919" s="10"/>
      <c r="AQ919" s="10"/>
      <c r="AR919" s="10"/>
      <c r="AS919" s="10"/>
      <c r="AT919" s="10"/>
      <c r="AU919" s="10"/>
      <c r="AV919" s="10"/>
      <c r="AW919" s="10"/>
    </row>
    <row r="920" ht="17.25" customHeight="1">
      <c r="B920" s="632"/>
      <c r="C920" s="632"/>
      <c r="D920" s="632"/>
      <c r="E920" s="632"/>
      <c r="F920" s="632"/>
      <c r="N920" s="831"/>
      <c r="O920" s="832"/>
      <c r="P920" s="831"/>
      <c r="Q920" s="832"/>
      <c r="AD920" s="830"/>
      <c r="AE920" s="830"/>
      <c r="AF920" s="830"/>
      <c r="AL920" s="3"/>
      <c r="AM920" s="3"/>
      <c r="AN920" s="3"/>
      <c r="AO920" s="603"/>
      <c r="AP920" s="10"/>
      <c r="AQ920" s="10"/>
      <c r="AR920" s="10"/>
      <c r="AS920" s="10"/>
      <c r="AT920" s="10"/>
      <c r="AU920" s="10"/>
      <c r="AV920" s="10"/>
      <c r="AW920" s="10"/>
    </row>
    <row r="921" ht="17.25" customHeight="1">
      <c r="B921" s="632"/>
      <c r="C921" s="632"/>
      <c r="D921" s="632"/>
      <c r="E921" s="632"/>
      <c r="F921" s="632"/>
      <c r="N921" s="831"/>
      <c r="O921" s="832"/>
      <c r="P921" s="831"/>
      <c r="Q921" s="832"/>
      <c r="AD921" s="830"/>
      <c r="AE921" s="830"/>
      <c r="AF921" s="830"/>
      <c r="AL921" s="3"/>
      <c r="AM921" s="3"/>
      <c r="AN921" s="3"/>
      <c r="AO921" s="603"/>
      <c r="AP921" s="10"/>
      <c r="AQ921" s="10"/>
      <c r="AR921" s="10"/>
      <c r="AS921" s="10"/>
      <c r="AT921" s="10"/>
      <c r="AU921" s="10"/>
      <c r="AV921" s="10"/>
      <c r="AW921" s="10"/>
    </row>
    <row r="922" ht="17.25" customHeight="1">
      <c r="B922" s="632"/>
      <c r="C922" s="632"/>
      <c r="D922" s="632"/>
      <c r="E922" s="632"/>
      <c r="F922" s="632"/>
      <c r="N922" s="831"/>
      <c r="O922" s="832"/>
      <c r="P922" s="831"/>
      <c r="Q922" s="832"/>
      <c r="AD922" s="830"/>
      <c r="AE922" s="830"/>
      <c r="AF922" s="830"/>
      <c r="AL922" s="3"/>
      <c r="AM922" s="3"/>
      <c r="AN922" s="3"/>
      <c r="AO922" s="603"/>
      <c r="AP922" s="10"/>
      <c r="AQ922" s="10"/>
      <c r="AR922" s="10"/>
      <c r="AS922" s="10"/>
      <c r="AT922" s="10"/>
      <c r="AU922" s="10"/>
      <c r="AV922" s="10"/>
      <c r="AW922" s="10"/>
    </row>
    <row r="923" ht="17.25" customHeight="1">
      <c r="B923" s="632"/>
      <c r="C923" s="632"/>
      <c r="D923" s="632"/>
      <c r="E923" s="632"/>
      <c r="F923" s="632"/>
      <c r="N923" s="831"/>
      <c r="O923" s="832"/>
      <c r="P923" s="831"/>
      <c r="Q923" s="832"/>
      <c r="AD923" s="830"/>
      <c r="AE923" s="830"/>
      <c r="AF923" s="830"/>
      <c r="AL923" s="3"/>
      <c r="AM923" s="3"/>
      <c r="AN923" s="3"/>
      <c r="AO923" s="603"/>
      <c r="AP923" s="10"/>
      <c r="AQ923" s="10"/>
      <c r="AR923" s="10"/>
      <c r="AS923" s="10"/>
      <c r="AT923" s="10"/>
      <c r="AU923" s="10"/>
      <c r="AV923" s="10"/>
      <c r="AW923" s="10"/>
    </row>
    <row r="924" ht="17.25" customHeight="1">
      <c r="B924" s="632"/>
      <c r="C924" s="632"/>
      <c r="D924" s="632"/>
      <c r="E924" s="632"/>
      <c r="F924" s="632"/>
      <c r="N924" s="831"/>
      <c r="O924" s="832"/>
      <c r="P924" s="831"/>
      <c r="Q924" s="832"/>
      <c r="AD924" s="830"/>
      <c r="AE924" s="830"/>
      <c r="AF924" s="830"/>
      <c r="AL924" s="3"/>
      <c r="AM924" s="3"/>
      <c r="AN924" s="3"/>
      <c r="AO924" s="603"/>
      <c r="AP924" s="10"/>
      <c r="AQ924" s="10"/>
      <c r="AR924" s="10"/>
      <c r="AS924" s="10"/>
      <c r="AT924" s="10"/>
      <c r="AU924" s="10"/>
      <c r="AV924" s="10"/>
      <c r="AW924" s="10"/>
    </row>
    <row r="925" ht="17.25" customHeight="1">
      <c r="B925" s="632"/>
      <c r="C925" s="632"/>
      <c r="D925" s="632"/>
      <c r="E925" s="632"/>
      <c r="F925" s="632"/>
      <c r="N925" s="831"/>
      <c r="O925" s="832"/>
      <c r="P925" s="831"/>
      <c r="Q925" s="832"/>
      <c r="AD925" s="830"/>
      <c r="AE925" s="830"/>
      <c r="AF925" s="830"/>
      <c r="AL925" s="3"/>
      <c r="AM925" s="3"/>
      <c r="AN925" s="3"/>
      <c r="AO925" s="603"/>
      <c r="AP925" s="10"/>
      <c r="AQ925" s="10"/>
      <c r="AR925" s="10"/>
      <c r="AS925" s="10"/>
      <c r="AT925" s="10"/>
      <c r="AU925" s="10"/>
      <c r="AV925" s="10"/>
      <c r="AW925" s="10"/>
    </row>
    <row r="926" ht="17.25" customHeight="1">
      <c r="B926" s="632"/>
      <c r="C926" s="632"/>
      <c r="D926" s="632"/>
      <c r="E926" s="632"/>
      <c r="F926" s="632"/>
      <c r="N926" s="831"/>
      <c r="O926" s="832"/>
      <c r="P926" s="831"/>
      <c r="Q926" s="832"/>
      <c r="AD926" s="830"/>
      <c r="AE926" s="830"/>
      <c r="AF926" s="830"/>
      <c r="AL926" s="3"/>
      <c r="AM926" s="3"/>
      <c r="AN926" s="3"/>
      <c r="AO926" s="603"/>
      <c r="AP926" s="10"/>
      <c r="AQ926" s="10"/>
      <c r="AR926" s="10"/>
      <c r="AS926" s="10"/>
      <c r="AT926" s="10"/>
      <c r="AU926" s="10"/>
      <c r="AV926" s="10"/>
      <c r="AW926" s="10"/>
    </row>
    <row r="927" ht="17.25" customHeight="1">
      <c r="B927" s="632"/>
      <c r="C927" s="632"/>
      <c r="D927" s="632"/>
      <c r="E927" s="632"/>
      <c r="F927" s="632"/>
      <c r="N927" s="831"/>
      <c r="O927" s="832"/>
      <c r="P927" s="831"/>
      <c r="Q927" s="832"/>
      <c r="AD927" s="830"/>
      <c r="AE927" s="830"/>
      <c r="AF927" s="830"/>
      <c r="AL927" s="3"/>
      <c r="AM927" s="3"/>
      <c r="AN927" s="3"/>
      <c r="AO927" s="603"/>
      <c r="AP927" s="10"/>
      <c r="AQ927" s="10"/>
      <c r="AR927" s="10"/>
      <c r="AS927" s="10"/>
      <c r="AT927" s="10"/>
      <c r="AU927" s="10"/>
      <c r="AV927" s="10"/>
      <c r="AW927" s="10"/>
    </row>
    <row r="928" ht="17.25" customHeight="1">
      <c r="B928" s="632"/>
      <c r="C928" s="632"/>
      <c r="D928" s="632"/>
      <c r="E928" s="632"/>
      <c r="F928" s="632"/>
      <c r="N928" s="831"/>
      <c r="O928" s="832"/>
      <c r="P928" s="831"/>
      <c r="Q928" s="832"/>
      <c r="AD928" s="830"/>
      <c r="AE928" s="830"/>
      <c r="AF928" s="830"/>
      <c r="AL928" s="3"/>
      <c r="AM928" s="3"/>
      <c r="AN928" s="3"/>
      <c r="AO928" s="603"/>
      <c r="AP928" s="10"/>
      <c r="AQ928" s="10"/>
      <c r="AR928" s="10"/>
      <c r="AS928" s="10"/>
      <c r="AT928" s="10"/>
      <c r="AU928" s="10"/>
      <c r="AV928" s="10"/>
      <c r="AW928" s="10"/>
    </row>
    <row r="929" ht="17.25" customHeight="1">
      <c r="B929" s="632"/>
      <c r="C929" s="632"/>
      <c r="D929" s="632"/>
      <c r="E929" s="632"/>
      <c r="F929" s="632"/>
      <c r="N929" s="831"/>
      <c r="O929" s="832"/>
      <c r="P929" s="831"/>
      <c r="Q929" s="832"/>
      <c r="AD929" s="830"/>
      <c r="AE929" s="830"/>
      <c r="AF929" s="830"/>
      <c r="AL929" s="3"/>
      <c r="AM929" s="3"/>
      <c r="AN929" s="3"/>
      <c r="AO929" s="603"/>
      <c r="AP929" s="10"/>
      <c r="AQ929" s="10"/>
      <c r="AR929" s="10"/>
      <c r="AS929" s="10"/>
      <c r="AT929" s="10"/>
      <c r="AU929" s="10"/>
      <c r="AV929" s="10"/>
      <c r="AW929" s="10"/>
    </row>
    <row r="930" ht="17.25" customHeight="1">
      <c r="B930" s="632"/>
      <c r="C930" s="632"/>
      <c r="D930" s="632"/>
      <c r="E930" s="632"/>
      <c r="F930" s="632"/>
      <c r="N930" s="831"/>
      <c r="O930" s="832"/>
      <c r="P930" s="831"/>
      <c r="Q930" s="832"/>
      <c r="AD930" s="830"/>
      <c r="AE930" s="830"/>
      <c r="AF930" s="830"/>
      <c r="AL930" s="3"/>
      <c r="AM930" s="3"/>
      <c r="AN930" s="3"/>
      <c r="AO930" s="603"/>
      <c r="AP930" s="10"/>
      <c r="AQ930" s="10"/>
      <c r="AR930" s="10"/>
      <c r="AS930" s="10"/>
      <c r="AT930" s="10"/>
      <c r="AU930" s="10"/>
      <c r="AV930" s="10"/>
      <c r="AW930" s="10"/>
    </row>
    <row r="931" ht="17.25" customHeight="1">
      <c r="B931" s="632"/>
      <c r="C931" s="632"/>
      <c r="D931" s="632"/>
      <c r="E931" s="632"/>
      <c r="F931" s="632"/>
      <c r="N931" s="831"/>
      <c r="O931" s="832"/>
      <c r="P931" s="831"/>
      <c r="Q931" s="832"/>
      <c r="AD931" s="830"/>
      <c r="AE931" s="830"/>
      <c r="AF931" s="830"/>
      <c r="AL931" s="3"/>
      <c r="AM931" s="3"/>
      <c r="AN931" s="3"/>
      <c r="AO931" s="603"/>
      <c r="AP931" s="10"/>
      <c r="AQ931" s="10"/>
      <c r="AR931" s="10"/>
      <c r="AS931" s="10"/>
      <c r="AT931" s="10"/>
      <c r="AU931" s="10"/>
      <c r="AV931" s="10"/>
      <c r="AW931" s="10"/>
    </row>
    <row r="932" ht="17.25" customHeight="1">
      <c r="B932" s="632"/>
      <c r="C932" s="632"/>
      <c r="D932" s="632"/>
      <c r="E932" s="632"/>
      <c r="F932" s="632"/>
      <c r="N932" s="831"/>
      <c r="O932" s="832"/>
      <c r="P932" s="831"/>
      <c r="Q932" s="832"/>
      <c r="AD932" s="830"/>
      <c r="AE932" s="830"/>
      <c r="AF932" s="830"/>
      <c r="AL932" s="3"/>
      <c r="AM932" s="3"/>
      <c r="AN932" s="3"/>
      <c r="AO932" s="603"/>
      <c r="AP932" s="10"/>
      <c r="AQ932" s="10"/>
      <c r="AR932" s="10"/>
      <c r="AS932" s="10"/>
      <c r="AT932" s="10"/>
      <c r="AU932" s="10"/>
      <c r="AV932" s="10"/>
      <c r="AW932" s="10"/>
    </row>
    <row r="933" ht="17.25" customHeight="1">
      <c r="B933" s="632"/>
      <c r="C933" s="632"/>
      <c r="D933" s="632"/>
      <c r="E933" s="632"/>
      <c r="F933" s="632"/>
      <c r="N933" s="831"/>
      <c r="O933" s="832"/>
      <c r="P933" s="831"/>
      <c r="Q933" s="832"/>
      <c r="AD933" s="830"/>
      <c r="AE933" s="830"/>
      <c r="AF933" s="830"/>
      <c r="AL933" s="3"/>
      <c r="AM933" s="3"/>
      <c r="AN933" s="3"/>
      <c r="AO933" s="603"/>
      <c r="AP933" s="10"/>
      <c r="AQ933" s="10"/>
      <c r="AR933" s="10"/>
      <c r="AS933" s="10"/>
      <c r="AT933" s="10"/>
      <c r="AU933" s="10"/>
      <c r="AV933" s="10"/>
      <c r="AW933" s="10"/>
    </row>
    <row r="934" ht="17.25" customHeight="1">
      <c r="B934" s="632"/>
      <c r="C934" s="632"/>
      <c r="D934" s="632"/>
      <c r="E934" s="632"/>
      <c r="F934" s="632"/>
      <c r="N934" s="831"/>
      <c r="O934" s="832"/>
      <c r="P934" s="831"/>
      <c r="Q934" s="832"/>
      <c r="AD934" s="830"/>
      <c r="AE934" s="830"/>
      <c r="AF934" s="830"/>
      <c r="AL934" s="3"/>
      <c r="AM934" s="3"/>
      <c r="AN934" s="3"/>
      <c r="AO934" s="603"/>
      <c r="AP934" s="10"/>
      <c r="AQ934" s="10"/>
      <c r="AR934" s="10"/>
      <c r="AS934" s="10"/>
      <c r="AT934" s="10"/>
      <c r="AU934" s="10"/>
      <c r="AV934" s="10"/>
      <c r="AW934" s="10"/>
    </row>
    <row r="935" ht="17.25" customHeight="1">
      <c r="B935" s="632"/>
      <c r="C935" s="632"/>
      <c r="D935" s="632"/>
      <c r="E935" s="632"/>
      <c r="F935" s="632"/>
      <c r="N935" s="831"/>
      <c r="O935" s="832"/>
      <c r="P935" s="831"/>
      <c r="Q935" s="832"/>
      <c r="AD935" s="830"/>
      <c r="AE935" s="830"/>
      <c r="AF935" s="830"/>
      <c r="AL935" s="3"/>
      <c r="AM935" s="3"/>
      <c r="AN935" s="3"/>
      <c r="AO935" s="603"/>
      <c r="AP935" s="10"/>
      <c r="AQ935" s="10"/>
      <c r="AR935" s="10"/>
      <c r="AS935" s="10"/>
      <c r="AT935" s="10"/>
      <c r="AU935" s="10"/>
      <c r="AV935" s="10"/>
      <c r="AW935" s="10"/>
    </row>
    <row r="936" ht="17.25" customHeight="1">
      <c r="B936" s="632"/>
      <c r="C936" s="632"/>
      <c r="D936" s="632"/>
      <c r="E936" s="632"/>
      <c r="F936" s="632"/>
      <c r="N936" s="831"/>
      <c r="O936" s="832"/>
      <c r="P936" s="831"/>
      <c r="Q936" s="832"/>
      <c r="AD936" s="830"/>
      <c r="AE936" s="830"/>
      <c r="AF936" s="830"/>
      <c r="AL936" s="3"/>
      <c r="AM936" s="3"/>
      <c r="AN936" s="3"/>
      <c r="AO936" s="603"/>
      <c r="AP936" s="10"/>
      <c r="AQ936" s="10"/>
      <c r="AR936" s="10"/>
      <c r="AS936" s="10"/>
      <c r="AT936" s="10"/>
      <c r="AU936" s="10"/>
      <c r="AV936" s="10"/>
      <c r="AW936" s="10"/>
    </row>
    <row r="937" ht="17.25" customHeight="1">
      <c r="B937" s="632"/>
      <c r="C937" s="632"/>
      <c r="D937" s="632"/>
      <c r="E937" s="632"/>
      <c r="F937" s="632"/>
      <c r="N937" s="831"/>
      <c r="O937" s="832"/>
      <c r="P937" s="831"/>
      <c r="Q937" s="832"/>
      <c r="AD937" s="830"/>
      <c r="AE937" s="830"/>
      <c r="AF937" s="830"/>
      <c r="AL937" s="3"/>
      <c r="AM937" s="3"/>
      <c r="AN937" s="3"/>
      <c r="AO937" s="603"/>
      <c r="AP937" s="10"/>
      <c r="AQ937" s="10"/>
      <c r="AR937" s="10"/>
      <c r="AS937" s="10"/>
      <c r="AT937" s="10"/>
      <c r="AU937" s="10"/>
      <c r="AV937" s="10"/>
      <c r="AW937" s="10"/>
    </row>
    <row r="938" ht="17.25" customHeight="1">
      <c r="B938" s="632"/>
      <c r="C938" s="632"/>
      <c r="D938" s="632"/>
      <c r="E938" s="632"/>
      <c r="F938" s="632"/>
      <c r="N938" s="831"/>
      <c r="O938" s="832"/>
      <c r="P938" s="831"/>
      <c r="Q938" s="832"/>
      <c r="AD938" s="830"/>
      <c r="AE938" s="830"/>
      <c r="AF938" s="830"/>
      <c r="AL938" s="3"/>
      <c r="AM938" s="3"/>
      <c r="AN938" s="3"/>
      <c r="AO938" s="603"/>
      <c r="AP938" s="10"/>
      <c r="AQ938" s="10"/>
      <c r="AR938" s="10"/>
      <c r="AS938" s="10"/>
      <c r="AT938" s="10"/>
      <c r="AU938" s="10"/>
      <c r="AV938" s="10"/>
      <c r="AW938" s="10"/>
    </row>
    <row r="939" ht="17.25" customHeight="1">
      <c r="B939" s="632"/>
      <c r="C939" s="632"/>
      <c r="D939" s="632"/>
      <c r="E939" s="632"/>
      <c r="F939" s="632"/>
      <c r="N939" s="831"/>
      <c r="O939" s="832"/>
      <c r="P939" s="831"/>
      <c r="Q939" s="832"/>
      <c r="AD939" s="830"/>
      <c r="AE939" s="830"/>
      <c r="AF939" s="830"/>
      <c r="AL939" s="3"/>
      <c r="AM939" s="3"/>
      <c r="AN939" s="3"/>
      <c r="AO939" s="603"/>
      <c r="AP939" s="10"/>
      <c r="AQ939" s="10"/>
      <c r="AR939" s="10"/>
      <c r="AS939" s="10"/>
      <c r="AT939" s="10"/>
      <c r="AU939" s="10"/>
      <c r="AV939" s="10"/>
      <c r="AW939" s="10"/>
    </row>
    <row r="940" ht="17.25" customHeight="1">
      <c r="B940" s="632"/>
      <c r="C940" s="632"/>
      <c r="D940" s="632"/>
      <c r="E940" s="632"/>
      <c r="F940" s="632"/>
      <c r="N940" s="831"/>
      <c r="O940" s="832"/>
      <c r="P940" s="831"/>
      <c r="Q940" s="832"/>
      <c r="AD940" s="830"/>
      <c r="AE940" s="830"/>
      <c r="AF940" s="830"/>
      <c r="AL940" s="3"/>
      <c r="AM940" s="3"/>
      <c r="AN940" s="3"/>
      <c r="AO940" s="603"/>
      <c r="AP940" s="10"/>
      <c r="AQ940" s="10"/>
      <c r="AR940" s="10"/>
      <c r="AS940" s="10"/>
      <c r="AT940" s="10"/>
      <c r="AU940" s="10"/>
      <c r="AV940" s="10"/>
      <c r="AW940" s="10"/>
    </row>
    <row r="941" ht="17.25" customHeight="1">
      <c r="B941" s="632"/>
      <c r="C941" s="632"/>
      <c r="D941" s="632"/>
      <c r="E941" s="632"/>
      <c r="F941" s="632"/>
      <c r="N941" s="831"/>
      <c r="O941" s="832"/>
      <c r="P941" s="831"/>
      <c r="Q941" s="832"/>
      <c r="AD941" s="830"/>
      <c r="AE941" s="830"/>
      <c r="AF941" s="830"/>
      <c r="AL941" s="3"/>
      <c r="AM941" s="3"/>
      <c r="AN941" s="3"/>
      <c r="AO941" s="603"/>
      <c r="AP941" s="10"/>
      <c r="AQ941" s="10"/>
      <c r="AR941" s="10"/>
      <c r="AS941" s="10"/>
      <c r="AT941" s="10"/>
      <c r="AU941" s="10"/>
      <c r="AV941" s="10"/>
      <c r="AW941" s="10"/>
    </row>
    <row r="942" ht="17.25" customHeight="1">
      <c r="B942" s="632"/>
      <c r="C942" s="632"/>
      <c r="D942" s="632"/>
      <c r="E942" s="632"/>
      <c r="F942" s="632"/>
      <c r="N942" s="831"/>
      <c r="O942" s="832"/>
      <c r="P942" s="831"/>
      <c r="Q942" s="832"/>
      <c r="AD942" s="830"/>
      <c r="AE942" s="830"/>
      <c r="AF942" s="830"/>
      <c r="AL942" s="3"/>
      <c r="AM942" s="3"/>
      <c r="AN942" s="3"/>
      <c r="AO942" s="603"/>
      <c r="AP942" s="10"/>
      <c r="AQ942" s="10"/>
      <c r="AR942" s="10"/>
      <c r="AS942" s="10"/>
      <c r="AT942" s="10"/>
      <c r="AU942" s="10"/>
      <c r="AV942" s="10"/>
      <c r="AW942" s="10"/>
    </row>
    <row r="943" ht="17.25" customHeight="1">
      <c r="B943" s="632"/>
      <c r="C943" s="632"/>
      <c r="D943" s="632"/>
      <c r="E943" s="632"/>
      <c r="F943" s="632"/>
      <c r="N943" s="831"/>
      <c r="O943" s="832"/>
      <c r="P943" s="831"/>
      <c r="Q943" s="832"/>
      <c r="AD943" s="830"/>
      <c r="AE943" s="830"/>
      <c r="AF943" s="830"/>
      <c r="AL943" s="3"/>
      <c r="AM943" s="3"/>
      <c r="AN943" s="3"/>
      <c r="AO943" s="603"/>
      <c r="AP943" s="10"/>
      <c r="AQ943" s="10"/>
      <c r="AR943" s="10"/>
      <c r="AS943" s="10"/>
      <c r="AT943" s="10"/>
      <c r="AU943" s="10"/>
      <c r="AV943" s="10"/>
      <c r="AW943" s="10"/>
    </row>
    <row r="944" ht="17.25" customHeight="1">
      <c r="B944" s="632"/>
      <c r="C944" s="632"/>
      <c r="D944" s="632"/>
      <c r="E944" s="632"/>
      <c r="F944" s="632"/>
      <c r="N944" s="831"/>
      <c r="O944" s="832"/>
      <c r="P944" s="831"/>
      <c r="Q944" s="832"/>
      <c r="AD944" s="830"/>
      <c r="AE944" s="830"/>
      <c r="AF944" s="830"/>
      <c r="AL944" s="3"/>
      <c r="AM944" s="3"/>
      <c r="AN944" s="3"/>
      <c r="AO944" s="603"/>
      <c r="AP944" s="10"/>
      <c r="AQ944" s="10"/>
      <c r="AR944" s="10"/>
      <c r="AS944" s="10"/>
      <c r="AT944" s="10"/>
      <c r="AU944" s="10"/>
      <c r="AV944" s="10"/>
      <c r="AW944" s="10"/>
    </row>
    <row r="945" ht="17.25" customHeight="1">
      <c r="B945" s="632"/>
      <c r="C945" s="632"/>
      <c r="D945" s="632"/>
      <c r="E945" s="632"/>
      <c r="F945" s="632"/>
      <c r="N945" s="831"/>
      <c r="O945" s="832"/>
      <c r="P945" s="831"/>
      <c r="Q945" s="832"/>
      <c r="AD945" s="830"/>
      <c r="AE945" s="830"/>
      <c r="AF945" s="830"/>
      <c r="AL945" s="3"/>
      <c r="AM945" s="3"/>
      <c r="AN945" s="3"/>
      <c r="AO945" s="603"/>
      <c r="AP945" s="10"/>
      <c r="AQ945" s="10"/>
      <c r="AR945" s="10"/>
      <c r="AS945" s="10"/>
      <c r="AT945" s="10"/>
      <c r="AU945" s="10"/>
      <c r="AV945" s="10"/>
      <c r="AW945" s="10"/>
    </row>
    <row r="946" ht="17.25" customHeight="1">
      <c r="B946" s="632"/>
      <c r="C946" s="632"/>
      <c r="D946" s="632"/>
      <c r="E946" s="632"/>
      <c r="F946" s="632"/>
      <c r="N946" s="831"/>
      <c r="O946" s="832"/>
      <c r="P946" s="831"/>
      <c r="Q946" s="832"/>
      <c r="AD946" s="830"/>
      <c r="AE946" s="830"/>
      <c r="AF946" s="830"/>
      <c r="AL946" s="3"/>
      <c r="AM946" s="3"/>
      <c r="AN946" s="3"/>
      <c r="AO946" s="603"/>
      <c r="AP946" s="10"/>
      <c r="AQ946" s="10"/>
      <c r="AR946" s="10"/>
      <c r="AS946" s="10"/>
      <c r="AT946" s="10"/>
      <c r="AU946" s="10"/>
      <c r="AV946" s="10"/>
      <c r="AW946" s="10"/>
    </row>
    <row r="947" ht="17.25" customHeight="1">
      <c r="B947" s="632"/>
      <c r="C947" s="632"/>
      <c r="D947" s="632"/>
      <c r="E947" s="632"/>
      <c r="F947" s="632"/>
      <c r="N947" s="831"/>
      <c r="O947" s="832"/>
      <c r="P947" s="831"/>
      <c r="Q947" s="832"/>
      <c r="AD947" s="830"/>
      <c r="AE947" s="830"/>
      <c r="AF947" s="830"/>
      <c r="AL947" s="3"/>
      <c r="AM947" s="3"/>
      <c r="AN947" s="3"/>
      <c r="AO947" s="603"/>
      <c r="AP947" s="10"/>
      <c r="AQ947" s="10"/>
      <c r="AR947" s="10"/>
      <c r="AS947" s="10"/>
      <c r="AT947" s="10"/>
      <c r="AU947" s="10"/>
      <c r="AV947" s="10"/>
      <c r="AW947" s="10"/>
    </row>
    <row r="948" ht="17.25" customHeight="1">
      <c r="B948" s="632"/>
      <c r="C948" s="632"/>
      <c r="D948" s="632"/>
      <c r="E948" s="632"/>
      <c r="F948" s="632"/>
      <c r="N948" s="831"/>
      <c r="O948" s="832"/>
      <c r="P948" s="831"/>
      <c r="Q948" s="832"/>
      <c r="AD948" s="830"/>
      <c r="AE948" s="830"/>
      <c r="AF948" s="830"/>
      <c r="AL948" s="3"/>
      <c r="AM948" s="3"/>
      <c r="AN948" s="3"/>
      <c r="AO948" s="603"/>
      <c r="AP948" s="10"/>
      <c r="AQ948" s="10"/>
      <c r="AR948" s="10"/>
      <c r="AS948" s="10"/>
      <c r="AT948" s="10"/>
      <c r="AU948" s="10"/>
      <c r="AV948" s="10"/>
      <c r="AW948" s="10"/>
    </row>
    <row r="949" ht="17.25" customHeight="1">
      <c r="B949" s="632"/>
      <c r="C949" s="632"/>
      <c r="D949" s="632"/>
      <c r="E949" s="632"/>
      <c r="F949" s="632"/>
      <c r="N949" s="831"/>
      <c r="O949" s="832"/>
      <c r="P949" s="831"/>
      <c r="Q949" s="832"/>
      <c r="AD949" s="830"/>
      <c r="AE949" s="830"/>
      <c r="AF949" s="830"/>
      <c r="AL949" s="3"/>
      <c r="AM949" s="3"/>
      <c r="AN949" s="3"/>
      <c r="AO949" s="603"/>
      <c r="AP949" s="10"/>
      <c r="AQ949" s="10"/>
      <c r="AR949" s="10"/>
      <c r="AS949" s="10"/>
      <c r="AT949" s="10"/>
      <c r="AU949" s="10"/>
      <c r="AV949" s="10"/>
      <c r="AW949" s="10"/>
    </row>
    <row r="950" ht="17.25" customHeight="1">
      <c r="B950" s="632"/>
      <c r="C950" s="632"/>
      <c r="D950" s="632"/>
      <c r="E950" s="632"/>
      <c r="F950" s="632"/>
      <c r="N950" s="831"/>
      <c r="O950" s="832"/>
      <c r="P950" s="831"/>
      <c r="Q950" s="832"/>
      <c r="AD950" s="830"/>
      <c r="AE950" s="830"/>
      <c r="AF950" s="830"/>
      <c r="AL950" s="3"/>
      <c r="AM950" s="3"/>
      <c r="AN950" s="3"/>
      <c r="AO950" s="603"/>
      <c r="AP950" s="10"/>
      <c r="AQ950" s="10"/>
      <c r="AR950" s="10"/>
      <c r="AS950" s="10"/>
      <c r="AT950" s="10"/>
      <c r="AU950" s="10"/>
      <c r="AV950" s="10"/>
      <c r="AW950" s="10"/>
    </row>
    <row r="951" ht="17.25" customHeight="1">
      <c r="B951" s="632"/>
      <c r="C951" s="632"/>
      <c r="D951" s="632"/>
      <c r="E951" s="632"/>
      <c r="F951" s="632"/>
      <c r="N951" s="831"/>
      <c r="O951" s="832"/>
      <c r="P951" s="831"/>
      <c r="Q951" s="832"/>
      <c r="AD951" s="830"/>
      <c r="AE951" s="830"/>
      <c r="AF951" s="830"/>
      <c r="AL951" s="3"/>
      <c r="AM951" s="3"/>
      <c r="AN951" s="3"/>
      <c r="AO951" s="603"/>
      <c r="AP951" s="10"/>
      <c r="AQ951" s="10"/>
      <c r="AR951" s="10"/>
      <c r="AS951" s="10"/>
      <c r="AT951" s="10"/>
      <c r="AU951" s="10"/>
      <c r="AV951" s="10"/>
      <c r="AW951" s="10"/>
    </row>
    <row r="952" ht="17.25" customHeight="1">
      <c r="B952" s="632"/>
      <c r="C952" s="632"/>
      <c r="D952" s="632"/>
      <c r="E952" s="632"/>
      <c r="F952" s="632"/>
      <c r="N952" s="831"/>
      <c r="O952" s="832"/>
      <c r="P952" s="831"/>
      <c r="Q952" s="832"/>
      <c r="AD952" s="830"/>
      <c r="AE952" s="830"/>
      <c r="AF952" s="830"/>
      <c r="AL952" s="3"/>
      <c r="AM952" s="3"/>
      <c r="AN952" s="3"/>
      <c r="AO952" s="603"/>
      <c r="AP952" s="10"/>
      <c r="AQ952" s="10"/>
      <c r="AR952" s="10"/>
      <c r="AS952" s="10"/>
      <c r="AT952" s="10"/>
      <c r="AU952" s="10"/>
      <c r="AV952" s="10"/>
      <c r="AW952" s="10"/>
    </row>
    <row r="953" ht="17.25" customHeight="1">
      <c r="B953" s="632"/>
      <c r="C953" s="632"/>
      <c r="D953" s="632"/>
      <c r="E953" s="632"/>
      <c r="F953" s="632"/>
      <c r="N953" s="831"/>
      <c r="O953" s="832"/>
      <c r="P953" s="831"/>
      <c r="Q953" s="832"/>
      <c r="AD953" s="830"/>
      <c r="AE953" s="830"/>
      <c r="AF953" s="830"/>
      <c r="AL953" s="3"/>
      <c r="AM953" s="3"/>
      <c r="AN953" s="3"/>
      <c r="AO953" s="603"/>
      <c r="AP953" s="10"/>
      <c r="AQ953" s="10"/>
      <c r="AR953" s="10"/>
      <c r="AS953" s="10"/>
      <c r="AT953" s="10"/>
      <c r="AU953" s="10"/>
      <c r="AV953" s="10"/>
      <c r="AW953" s="10"/>
    </row>
    <row r="954" ht="17.25" customHeight="1">
      <c r="B954" s="632"/>
      <c r="C954" s="632"/>
      <c r="D954" s="632"/>
      <c r="E954" s="632"/>
      <c r="F954" s="632"/>
      <c r="N954" s="831"/>
      <c r="O954" s="832"/>
      <c r="P954" s="831"/>
      <c r="Q954" s="832"/>
      <c r="AD954" s="830"/>
      <c r="AE954" s="830"/>
      <c r="AF954" s="830"/>
      <c r="AL954" s="3"/>
      <c r="AM954" s="3"/>
      <c r="AN954" s="3"/>
      <c r="AO954" s="603"/>
      <c r="AP954" s="10"/>
      <c r="AQ954" s="10"/>
      <c r="AR954" s="10"/>
      <c r="AS954" s="10"/>
      <c r="AT954" s="10"/>
      <c r="AU954" s="10"/>
      <c r="AV954" s="10"/>
      <c r="AW954" s="10"/>
    </row>
    <row r="955" ht="17.25" customHeight="1">
      <c r="B955" s="632"/>
      <c r="C955" s="632"/>
      <c r="D955" s="632"/>
      <c r="E955" s="632"/>
      <c r="F955" s="632"/>
      <c r="N955" s="831"/>
      <c r="O955" s="832"/>
      <c r="P955" s="831"/>
      <c r="Q955" s="832"/>
      <c r="AD955" s="830"/>
      <c r="AE955" s="830"/>
      <c r="AF955" s="830"/>
      <c r="AL955" s="3"/>
      <c r="AM955" s="3"/>
      <c r="AN955" s="3"/>
      <c r="AO955" s="603"/>
      <c r="AP955" s="10"/>
      <c r="AQ955" s="10"/>
      <c r="AR955" s="10"/>
      <c r="AS955" s="10"/>
      <c r="AT955" s="10"/>
      <c r="AU955" s="10"/>
      <c r="AV955" s="10"/>
      <c r="AW955" s="10"/>
    </row>
    <row r="956" ht="17.25" customHeight="1">
      <c r="B956" s="632"/>
      <c r="C956" s="632"/>
      <c r="D956" s="632"/>
      <c r="E956" s="632"/>
      <c r="F956" s="632"/>
      <c r="N956" s="831"/>
      <c r="O956" s="832"/>
      <c r="P956" s="831"/>
      <c r="Q956" s="832"/>
      <c r="AD956" s="830"/>
      <c r="AE956" s="830"/>
      <c r="AF956" s="830"/>
      <c r="AL956" s="3"/>
      <c r="AM956" s="3"/>
      <c r="AN956" s="3"/>
      <c r="AO956" s="603"/>
      <c r="AP956" s="10"/>
      <c r="AQ956" s="10"/>
      <c r="AR956" s="10"/>
      <c r="AS956" s="10"/>
      <c r="AT956" s="10"/>
      <c r="AU956" s="10"/>
      <c r="AV956" s="10"/>
      <c r="AW956" s="10"/>
    </row>
    <row r="957" ht="17.25" customHeight="1">
      <c r="B957" s="632"/>
      <c r="C957" s="632"/>
      <c r="D957" s="632"/>
      <c r="E957" s="632"/>
      <c r="F957" s="632"/>
      <c r="N957" s="831"/>
      <c r="O957" s="832"/>
      <c r="P957" s="831"/>
      <c r="Q957" s="832"/>
      <c r="AD957" s="830"/>
      <c r="AE957" s="830"/>
      <c r="AF957" s="830"/>
      <c r="AL957" s="3"/>
      <c r="AM957" s="3"/>
      <c r="AN957" s="3"/>
      <c r="AO957" s="603"/>
      <c r="AP957" s="10"/>
      <c r="AQ957" s="10"/>
      <c r="AR957" s="10"/>
      <c r="AS957" s="10"/>
      <c r="AT957" s="10"/>
      <c r="AU957" s="10"/>
      <c r="AV957" s="10"/>
      <c r="AW957" s="10"/>
    </row>
    <row r="958" ht="17.25" customHeight="1">
      <c r="B958" s="632"/>
      <c r="C958" s="632"/>
      <c r="D958" s="632"/>
      <c r="E958" s="632"/>
      <c r="F958" s="632"/>
      <c r="N958" s="831"/>
      <c r="O958" s="832"/>
      <c r="P958" s="831"/>
      <c r="Q958" s="832"/>
      <c r="AD958" s="830"/>
      <c r="AE958" s="830"/>
      <c r="AF958" s="830"/>
      <c r="AL958" s="3"/>
      <c r="AM958" s="3"/>
      <c r="AN958" s="3"/>
      <c r="AO958" s="603"/>
      <c r="AP958" s="10"/>
      <c r="AQ958" s="10"/>
      <c r="AR958" s="10"/>
      <c r="AS958" s="10"/>
      <c r="AT958" s="10"/>
      <c r="AU958" s="10"/>
      <c r="AV958" s="10"/>
      <c r="AW958" s="10"/>
    </row>
    <row r="959" ht="17.25" customHeight="1">
      <c r="B959" s="632"/>
      <c r="C959" s="632"/>
      <c r="D959" s="632"/>
      <c r="E959" s="632"/>
      <c r="F959" s="632"/>
      <c r="N959" s="831"/>
      <c r="O959" s="832"/>
      <c r="P959" s="831"/>
      <c r="Q959" s="832"/>
      <c r="AD959" s="830"/>
      <c r="AE959" s="830"/>
      <c r="AF959" s="830"/>
      <c r="AL959" s="3"/>
      <c r="AM959" s="3"/>
      <c r="AN959" s="3"/>
      <c r="AO959" s="603"/>
      <c r="AP959" s="10"/>
      <c r="AQ959" s="10"/>
      <c r="AR959" s="10"/>
      <c r="AS959" s="10"/>
      <c r="AT959" s="10"/>
      <c r="AU959" s="10"/>
      <c r="AV959" s="10"/>
      <c r="AW959" s="10"/>
    </row>
    <row r="960" ht="17.25" customHeight="1">
      <c r="B960" s="632"/>
      <c r="C960" s="632"/>
      <c r="D960" s="632"/>
      <c r="E960" s="632"/>
      <c r="F960" s="632"/>
      <c r="N960" s="831"/>
      <c r="O960" s="832"/>
      <c r="P960" s="831"/>
      <c r="Q960" s="832"/>
      <c r="AD960" s="830"/>
      <c r="AE960" s="830"/>
      <c r="AF960" s="830"/>
      <c r="AL960" s="3"/>
      <c r="AM960" s="3"/>
      <c r="AN960" s="3"/>
      <c r="AO960" s="603"/>
      <c r="AP960" s="10"/>
      <c r="AQ960" s="10"/>
      <c r="AR960" s="10"/>
      <c r="AS960" s="10"/>
      <c r="AT960" s="10"/>
      <c r="AU960" s="10"/>
      <c r="AV960" s="10"/>
      <c r="AW960" s="10"/>
    </row>
    <row r="961" ht="17.25" customHeight="1">
      <c r="B961" s="632"/>
      <c r="C961" s="632"/>
      <c r="D961" s="632"/>
      <c r="E961" s="632"/>
      <c r="F961" s="632"/>
      <c r="N961" s="831"/>
      <c r="O961" s="832"/>
      <c r="P961" s="831"/>
      <c r="Q961" s="832"/>
      <c r="AD961" s="830"/>
      <c r="AE961" s="830"/>
      <c r="AF961" s="830"/>
      <c r="AL961" s="3"/>
      <c r="AM961" s="3"/>
      <c r="AN961" s="3"/>
      <c r="AO961" s="603"/>
      <c r="AP961" s="10"/>
      <c r="AQ961" s="10"/>
      <c r="AR961" s="10"/>
      <c r="AS961" s="10"/>
      <c r="AT961" s="10"/>
      <c r="AU961" s="10"/>
      <c r="AV961" s="10"/>
      <c r="AW961" s="10"/>
    </row>
    <row r="962" ht="17.25" customHeight="1">
      <c r="B962" s="632"/>
      <c r="C962" s="632"/>
      <c r="D962" s="632"/>
      <c r="E962" s="632"/>
      <c r="F962" s="632"/>
      <c r="N962" s="831"/>
      <c r="O962" s="832"/>
      <c r="P962" s="831"/>
      <c r="Q962" s="832"/>
      <c r="AD962" s="830"/>
      <c r="AE962" s="830"/>
      <c r="AF962" s="830"/>
      <c r="AL962" s="3"/>
      <c r="AM962" s="3"/>
      <c r="AN962" s="3"/>
      <c r="AO962" s="603"/>
      <c r="AP962" s="10"/>
      <c r="AQ962" s="10"/>
      <c r="AR962" s="10"/>
      <c r="AS962" s="10"/>
      <c r="AT962" s="10"/>
      <c r="AU962" s="10"/>
      <c r="AV962" s="10"/>
      <c r="AW962" s="10"/>
    </row>
    <row r="963" ht="17.25" customHeight="1">
      <c r="B963" s="632"/>
      <c r="C963" s="632"/>
      <c r="D963" s="632"/>
      <c r="E963" s="632"/>
      <c r="F963" s="632"/>
      <c r="N963" s="831"/>
      <c r="O963" s="832"/>
      <c r="P963" s="831"/>
      <c r="Q963" s="832"/>
      <c r="AD963" s="830"/>
      <c r="AE963" s="830"/>
      <c r="AF963" s="830"/>
      <c r="AL963" s="3"/>
      <c r="AM963" s="3"/>
      <c r="AN963" s="3"/>
      <c r="AO963" s="603"/>
      <c r="AP963" s="10"/>
      <c r="AQ963" s="10"/>
      <c r="AR963" s="10"/>
      <c r="AS963" s="10"/>
      <c r="AT963" s="10"/>
      <c r="AU963" s="10"/>
      <c r="AV963" s="10"/>
      <c r="AW963" s="10"/>
    </row>
    <row r="964" ht="17.25" customHeight="1">
      <c r="B964" s="632"/>
      <c r="C964" s="632"/>
      <c r="D964" s="632"/>
      <c r="E964" s="632"/>
      <c r="F964" s="632"/>
      <c r="N964" s="831"/>
      <c r="O964" s="832"/>
      <c r="P964" s="831"/>
      <c r="Q964" s="832"/>
      <c r="AD964" s="830"/>
      <c r="AE964" s="830"/>
      <c r="AF964" s="830"/>
      <c r="AL964" s="3"/>
      <c r="AM964" s="3"/>
      <c r="AN964" s="3"/>
      <c r="AO964" s="603"/>
      <c r="AP964" s="10"/>
      <c r="AQ964" s="10"/>
      <c r="AR964" s="10"/>
      <c r="AS964" s="10"/>
      <c r="AT964" s="10"/>
      <c r="AU964" s="10"/>
      <c r="AV964" s="10"/>
      <c r="AW964" s="10"/>
    </row>
    <row r="965" ht="17.25" customHeight="1">
      <c r="B965" s="632"/>
      <c r="C965" s="632"/>
      <c r="D965" s="632"/>
      <c r="E965" s="632"/>
      <c r="F965" s="632"/>
      <c r="N965" s="831"/>
      <c r="O965" s="832"/>
      <c r="P965" s="831"/>
      <c r="Q965" s="832"/>
      <c r="AD965" s="830"/>
      <c r="AE965" s="830"/>
      <c r="AF965" s="830"/>
      <c r="AL965" s="3"/>
      <c r="AM965" s="3"/>
      <c r="AN965" s="3"/>
      <c r="AO965" s="603"/>
      <c r="AP965" s="10"/>
      <c r="AQ965" s="10"/>
      <c r="AR965" s="10"/>
      <c r="AS965" s="10"/>
      <c r="AT965" s="10"/>
      <c r="AU965" s="10"/>
      <c r="AV965" s="10"/>
      <c r="AW965" s="10"/>
    </row>
    <row r="966" ht="17.25" customHeight="1">
      <c r="B966" s="632"/>
      <c r="C966" s="632"/>
      <c r="D966" s="632"/>
      <c r="E966" s="632"/>
      <c r="F966" s="632"/>
      <c r="N966" s="831"/>
      <c r="O966" s="832"/>
      <c r="P966" s="831"/>
      <c r="Q966" s="832"/>
      <c r="AD966" s="830"/>
      <c r="AE966" s="830"/>
      <c r="AF966" s="830"/>
      <c r="AL966" s="3"/>
      <c r="AM966" s="3"/>
      <c r="AN966" s="3"/>
      <c r="AO966" s="603"/>
      <c r="AP966" s="10"/>
      <c r="AQ966" s="10"/>
      <c r="AR966" s="10"/>
      <c r="AS966" s="10"/>
      <c r="AT966" s="10"/>
      <c r="AU966" s="10"/>
      <c r="AV966" s="10"/>
      <c r="AW966" s="10"/>
    </row>
    <row r="967" ht="17.25" customHeight="1">
      <c r="B967" s="632"/>
      <c r="C967" s="632"/>
      <c r="D967" s="632"/>
      <c r="E967" s="632"/>
      <c r="F967" s="632"/>
      <c r="N967" s="831"/>
      <c r="O967" s="832"/>
      <c r="P967" s="831"/>
      <c r="Q967" s="832"/>
      <c r="AD967" s="830"/>
      <c r="AE967" s="830"/>
      <c r="AF967" s="830"/>
      <c r="AL967" s="3"/>
      <c r="AM967" s="3"/>
      <c r="AN967" s="3"/>
      <c r="AO967" s="603"/>
      <c r="AP967" s="10"/>
      <c r="AQ967" s="10"/>
      <c r="AR967" s="10"/>
      <c r="AS967" s="10"/>
      <c r="AT967" s="10"/>
      <c r="AU967" s="10"/>
      <c r="AV967" s="10"/>
      <c r="AW967" s="10"/>
    </row>
    <row r="968" ht="17.25" customHeight="1">
      <c r="B968" s="632"/>
      <c r="C968" s="632"/>
      <c r="D968" s="632"/>
      <c r="E968" s="632"/>
      <c r="F968" s="632"/>
      <c r="N968" s="831"/>
      <c r="O968" s="832"/>
      <c r="P968" s="831"/>
      <c r="Q968" s="832"/>
      <c r="AD968" s="830"/>
      <c r="AE968" s="830"/>
      <c r="AF968" s="830"/>
      <c r="AL968" s="3"/>
      <c r="AM968" s="3"/>
      <c r="AN968" s="3"/>
      <c r="AO968" s="603"/>
      <c r="AP968" s="10"/>
      <c r="AQ968" s="10"/>
      <c r="AR968" s="10"/>
      <c r="AS968" s="10"/>
      <c r="AT968" s="10"/>
      <c r="AU968" s="10"/>
      <c r="AV968" s="10"/>
      <c r="AW968" s="10"/>
    </row>
    <row r="969" ht="17.25" customHeight="1">
      <c r="B969" s="632"/>
      <c r="C969" s="632"/>
      <c r="D969" s="632"/>
      <c r="E969" s="632"/>
      <c r="F969" s="632"/>
      <c r="N969" s="831"/>
      <c r="O969" s="832"/>
      <c r="P969" s="831"/>
      <c r="Q969" s="832"/>
      <c r="AD969" s="830"/>
      <c r="AE969" s="830"/>
      <c r="AF969" s="830"/>
      <c r="AL969" s="3"/>
      <c r="AM969" s="3"/>
      <c r="AN969" s="3"/>
      <c r="AO969" s="603"/>
      <c r="AP969" s="10"/>
      <c r="AQ969" s="10"/>
      <c r="AR969" s="10"/>
      <c r="AS969" s="10"/>
      <c r="AT969" s="10"/>
      <c r="AU969" s="10"/>
      <c r="AV969" s="10"/>
      <c r="AW969" s="10"/>
    </row>
    <row r="970" ht="17.25" customHeight="1">
      <c r="B970" s="632"/>
      <c r="C970" s="632"/>
      <c r="D970" s="632"/>
      <c r="E970" s="632"/>
      <c r="F970" s="632"/>
      <c r="N970" s="831"/>
      <c r="O970" s="832"/>
      <c r="P970" s="831"/>
      <c r="Q970" s="832"/>
      <c r="AD970" s="830"/>
      <c r="AE970" s="830"/>
      <c r="AF970" s="830"/>
      <c r="AL970" s="3"/>
      <c r="AM970" s="3"/>
      <c r="AN970" s="3"/>
      <c r="AO970" s="603"/>
      <c r="AP970" s="10"/>
      <c r="AQ970" s="10"/>
      <c r="AR970" s="10"/>
      <c r="AS970" s="10"/>
      <c r="AT970" s="10"/>
      <c r="AU970" s="10"/>
      <c r="AV970" s="10"/>
      <c r="AW970" s="10"/>
    </row>
    <row r="971" ht="17.25" customHeight="1">
      <c r="B971" s="632"/>
      <c r="C971" s="632"/>
      <c r="D971" s="632"/>
      <c r="E971" s="632"/>
      <c r="F971" s="632"/>
      <c r="N971" s="831"/>
      <c r="O971" s="832"/>
      <c r="P971" s="831"/>
      <c r="Q971" s="832"/>
      <c r="AD971" s="830"/>
      <c r="AE971" s="830"/>
      <c r="AF971" s="830"/>
      <c r="AL971" s="3"/>
      <c r="AM971" s="3"/>
      <c r="AN971" s="3"/>
      <c r="AO971" s="603"/>
      <c r="AP971" s="10"/>
      <c r="AQ971" s="10"/>
      <c r="AR971" s="10"/>
      <c r="AS971" s="10"/>
      <c r="AT971" s="10"/>
      <c r="AU971" s="10"/>
      <c r="AV971" s="10"/>
      <c r="AW971" s="10"/>
    </row>
    <row r="972" ht="17.25" customHeight="1">
      <c r="B972" s="632"/>
      <c r="C972" s="632"/>
      <c r="D972" s="632"/>
      <c r="E972" s="632"/>
      <c r="F972" s="632"/>
      <c r="N972" s="831"/>
      <c r="O972" s="832"/>
      <c r="P972" s="831"/>
      <c r="Q972" s="832"/>
      <c r="AD972" s="830"/>
      <c r="AE972" s="830"/>
      <c r="AF972" s="830"/>
      <c r="AL972" s="3"/>
      <c r="AM972" s="3"/>
      <c r="AN972" s="3"/>
      <c r="AO972" s="603"/>
      <c r="AP972" s="10"/>
      <c r="AQ972" s="10"/>
      <c r="AR972" s="10"/>
      <c r="AS972" s="10"/>
      <c r="AT972" s="10"/>
      <c r="AU972" s="10"/>
      <c r="AV972" s="10"/>
      <c r="AW972" s="10"/>
    </row>
    <row r="973" ht="17.25" customHeight="1">
      <c r="B973" s="632"/>
      <c r="C973" s="632"/>
      <c r="D973" s="632"/>
      <c r="E973" s="632"/>
      <c r="F973" s="632"/>
      <c r="N973" s="831"/>
      <c r="O973" s="832"/>
      <c r="P973" s="831"/>
      <c r="Q973" s="832"/>
      <c r="AD973" s="830"/>
      <c r="AE973" s="830"/>
      <c r="AF973" s="830"/>
      <c r="AL973" s="3"/>
      <c r="AM973" s="3"/>
      <c r="AN973" s="3"/>
      <c r="AO973" s="603"/>
      <c r="AP973" s="10"/>
      <c r="AQ973" s="10"/>
      <c r="AR973" s="10"/>
      <c r="AS973" s="10"/>
      <c r="AT973" s="10"/>
      <c r="AU973" s="10"/>
      <c r="AV973" s="10"/>
      <c r="AW973" s="10"/>
    </row>
    <row r="974" ht="17.25" customHeight="1">
      <c r="B974" s="632"/>
      <c r="C974" s="632"/>
      <c r="D974" s="632"/>
      <c r="E974" s="632"/>
      <c r="F974" s="632"/>
      <c r="N974" s="831"/>
      <c r="O974" s="832"/>
      <c r="P974" s="831"/>
      <c r="Q974" s="832"/>
      <c r="AD974" s="830"/>
      <c r="AE974" s="830"/>
      <c r="AF974" s="830"/>
      <c r="AL974" s="3"/>
      <c r="AM974" s="3"/>
      <c r="AN974" s="3"/>
      <c r="AO974" s="603"/>
      <c r="AP974" s="10"/>
      <c r="AQ974" s="10"/>
      <c r="AR974" s="10"/>
      <c r="AS974" s="10"/>
      <c r="AT974" s="10"/>
      <c r="AU974" s="10"/>
      <c r="AV974" s="10"/>
      <c r="AW974" s="10"/>
    </row>
    <row r="975" ht="17.25" customHeight="1">
      <c r="B975" s="632"/>
      <c r="C975" s="632"/>
      <c r="D975" s="632"/>
      <c r="E975" s="632"/>
      <c r="F975" s="632"/>
      <c r="N975" s="831"/>
      <c r="O975" s="832"/>
      <c r="P975" s="831"/>
      <c r="Q975" s="832"/>
      <c r="AD975" s="830"/>
      <c r="AE975" s="830"/>
      <c r="AF975" s="830"/>
      <c r="AL975" s="3"/>
      <c r="AM975" s="3"/>
      <c r="AN975" s="3"/>
      <c r="AO975" s="603"/>
      <c r="AP975" s="10"/>
      <c r="AQ975" s="10"/>
      <c r="AR975" s="10"/>
      <c r="AS975" s="10"/>
      <c r="AT975" s="10"/>
      <c r="AU975" s="10"/>
      <c r="AV975" s="10"/>
      <c r="AW975" s="10"/>
    </row>
    <row r="976" ht="17.25" customHeight="1">
      <c r="B976" s="632"/>
      <c r="C976" s="632"/>
      <c r="D976" s="632"/>
      <c r="E976" s="632"/>
      <c r="F976" s="632"/>
      <c r="N976" s="831"/>
      <c r="O976" s="832"/>
      <c r="P976" s="831"/>
      <c r="Q976" s="832"/>
      <c r="AD976" s="830"/>
      <c r="AE976" s="830"/>
      <c r="AF976" s="830"/>
      <c r="AL976" s="3"/>
      <c r="AM976" s="3"/>
      <c r="AN976" s="3"/>
      <c r="AO976" s="603"/>
      <c r="AP976" s="10"/>
      <c r="AQ976" s="10"/>
      <c r="AR976" s="10"/>
      <c r="AS976" s="10"/>
      <c r="AT976" s="10"/>
      <c r="AU976" s="10"/>
      <c r="AV976" s="10"/>
      <c r="AW976" s="10"/>
    </row>
    <row r="977" ht="17.25" customHeight="1">
      <c r="B977" s="632"/>
      <c r="C977" s="632"/>
      <c r="D977" s="632"/>
      <c r="E977" s="632"/>
      <c r="F977" s="632"/>
      <c r="N977" s="831"/>
      <c r="O977" s="832"/>
      <c r="P977" s="831"/>
      <c r="Q977" s="832"/>
      <c r="AD977" s="830"/>
      <c r="AE977" s="830"/>
      <c r="AF977" s="830"/>
      <c r="AL977" s="3"/>
      <c r="AM977" s="3"/>
      <c r="AN977" s="3"/>
      <c r="AO977" s="603"/>
      <c r="AP977" s="10"/>
      <c r="AQ977" s="10"/>
      <c r="AR977" s="10"/>
      <c r="AS977" s="10"/>
      <c r="AT977" s="10"/>
      <c r="AU977" s="10"/>
      <c r="AV977" s="10"/>
      <c r="AW977" s="10"/>
    </row>
    <row r="978" ht="17.25" customHeight="1">
      <c r="B978" s="632"/>
      <c r="C978" s="632"/>
      <c r="D978" s="632"/>
      <c r="E978" s="632"/>
      <c r="F978" s="632"/>
      <c r="N978" s="831"/>
      <c r="O978" s="832"/>
      <c r="P978" s="831"/>
      <c r="Q978" s="832"/>
      <c r="AD978" s="830"/>
      <c r="AE978" s="830"/>
      <c r="AF978" s="830"/>
      <c r="AL978" s="3"/>
      <c r="AM978" s="3"/>
      <c r="AN978" s="3"/>
      <c r="AO978" s="603"/>
      <c r="AP978" s="10"/>
      <c r="AQ978" s="10"/>
      <c r="AR978" s="10"/>
      <c r="AS978" s="10"/>
      <c r="AT978" s="10"/>
      <c r="AU978" s="10"/>
      <c r="AV978" s="10"/>
      <c r="AW978" s="10"/>
    </row>
    <row r="979" ht="17.25" customHeight="1">
      <c r="B979" s="632"/>
      <c r="C979" s="632"/>
      <c r="D979" s="632"/>
      <c r="E979" s="632"/>
      <c r="F979" s="632"/>
      <c r="N979" s="831"/>
      <c r="O979" s="832"/>
      <c r="P979" s="831"/>
      <c r="Q979" s="832"/>
      <c r="AD979" s="830"/>
      <c r="AE979" s="830"/>
      <c r="AF979" s="830"/>
      <c r="AL979" s="3"/>
      <c r="AM979" s="3"/>
      <c r="AN979" s="3"/>
      <c r="AO979" s="603"/>
      <c r="AP979" s="10"/>
      <c r="AQ979" s="10"/>
      <c r="AR979" s="10"/>
      <c r="AS979" s="10"/>
      <c r="AT979" s="10"/>
      <c r="AU979" s="10"/>
      <c r="AV979" s="10"/>
      <c r="AW979" s="10"/>
    </row>
    <row r="980" ht="17.25" customHeight="1">
      <c r="B980" s="632"/>
      <c r="C980" s="632"/>
      <c r="D980" s="632"/>
      <c r="E980" s="632"/>
      <c r="F980" s="632"/>
      <c r="N980" s="831"/>
      <c r="O980" s="832"/>
      <c r="P980" s="831"/>
      <c r="Q980" s="832"/>
      <c r="AD980" s="830"/>
      <c r="AE980" s="830"/>
      <c r="AF980" s="830"/>
      <c r="AL980" s="3"/>
      <c r="AM980" s="3"/>
      <c r="AN980" s="3"/>
      <c r="AO980" s="603"/>
      <c r="AP980" s="10"/>
      <c r="AQ980" s="10"/>
      <c r="AR980" s="10"/>
      <c r="AS980" s="10"/>
      <c r="AT980" s="10"/>
      <c r="AU980" s="10"/>
      <c r="AV980" s="10"/>
      <c r="AW980" s="10"/>
    </row>
    <row r="981" ht="17.25" customHeight="1">
      <c r="B981" s="632"/>
      <c r="C981" s="632"/>
      <c r="D981" s="632"/>
      <c r="E981" s="632"/>
      <c r="F981" s="632"/>
      <c r="N981" s="831"/>
      <c r="O981" s="832"/>
      <c r="P981" s="831"/>
      <c r="Q981" s="832"/>
      <c r="AD981" s="830"/>
      <c r="AE981" s="830"/>
      <c r="AF981" s="830"/>
      <c r="AL981" s="3"/>
      <c r="AM981" s="3"/>
      <c r="AN981" s="3"/>
      <c r="AO981" s="603"/>
      <c r="AP981" s="10"/>
      <c r="AQ981" s="10"/>
      <c r="AR981" s="10"/>
      <c r="AS981" s="10"/>
      <c r="AT981" s="10"/>
      <c r="AU981" s="10"/>
      <c r="AV981" s="10"/>
      <c r="AW981" s="10"/>
    </row>
    <row r="982" ht="17.25" customHeight="1">
      <c r="B982" s="632"/>
      <c r="C982" s="632"/>
      <c r="D982" s="632"/>
      <c r="E982" s="632"/>
      <c r="F982" s="632"/>
      <c r="N982" s="831"/>
      <c r="O982" s="832"/>
      <c r="P982" s="831"/>
      <c r="Q982" s="832"/>
      <c r="AD982" s="830"/>
      <c r="AE982" s="830"/>
      <c r="AF982" s="830"/>
      <c r="AL982" s="3"/>
      <c r="AM982" s="3"/>
      <c r="AN982" s="3"/>
      <c r="AO982" s="603"/>
      <c r="AP982" s="10"/>
      <c r="AQ982" s="10"/>
      <c r="AR982" s="10"/>
      <c r="AS982" s="10"/>
      <c r="AT982" s="10"/>
      <c r="AU982" s="10"/>
      <c r="AV982" s="10"/>
      <c r="AW982" s="10"/>
    </row>
    <row r="983" ht="17.25" customHeight="1">
      <c r="B983" s="632"/>
      <c r="C983" s="632"/>
      <c r="D983" s="632"/>
      <c r="E983" s="632"/>
      <c r="F983" s="632"/>
      <c r="N983" s="831"/>
      <c r="O983" s="832"/>
      <c r="P983" s="831"/>
      <c r="Q983" s="832"/>
      <c r="AD983" s="830"/>
      <c r="AE983" s="830"/>
      <c r="AF983" s="830"/>
      <c r="AL983" s="3"/>
      <c r="AM983" s="3"/>
      <c r="AN983" s="3"/>
      <c r="AO983" s="603"/>
      <c r="AP983" s="10"/>
      <c r="AQ983" s="10"/>
      <c r="AR983" s="10"/>
      <c r="AS983" s="10"/>
      <c r="AT983" s="10"/>
      <c r="AU983" s="10"/>
      <c r="AV983" s="10"/>
      <c r="AW983" s="10"/>
    </row>
    <row r="984" ht="17.25" customHeight="1">
      <c r="B984" s="632"/>
      <c r="C984" s="632"/>
      <c r="D984" s="632"/>
      <c r="E984" s="632"/>
      <c r="F984" s="632"/>
      <c r="N984" s="831"/>
      <c r="O984" s="832"/>
      <c r="P984" s="831"/>
      <c r="Q984" s="832"/>
      <c r="AD984" s="830"/>
      <c r="AE984" s="830"/>
      <c r="AF984" s="830"/>
      <c r="AL984" s="3"/>
      <c r="AM984" s="3"/>
      <c r="AN984" s="3"/>
      <c r="AO984" s="603"/>
      <c r="AP984" s="10"/>
      <c r="AQ984" s="10"/>
      <c r="AR984" s="10"/>
      <c r="AS984" s="10"/>
      <c r="AT984" s="10"/>
      <c r="AU984" s="10"/>
      <c r="AV984" s="10"/>
      <c r="AW984" s="10"/>
    </row>
    <row r="985" ht="17.25" customHeight="1">
      <c r="B985" s="632"/>
      <c r="C985" s="632"/>
      <c r="D985" s="632"/>
      <c r="E985" s="632"/>
      <c r="F985" s="632"/>
      <c r="N985" s="831"/>
      <c r="O985" s="832"/>
      <c r="P985" s="831"/>
      <c r="Q985" s="832"/>
      <c r="AD985" s="830"/>
      <c r="AE985" s="830"/>
      <c r="AF985" s="830"/>
      <c r="AL985" s="3"/>
      <c r="AM985" s="3"/>
      <c r="AN985" s="3"/>
      <c r="AO985" s="603"/>
      <c r="AP985" s="10"/>
      <c r="AQ985" s="10"/>
      <c r="AR985" s="10"/>
      <c r="AS985" s="10"/>
      <c r="AT985" s="10"/>
      <c r="AU985" s="10"/>
      <c r="AV985" s="10"/>
      <c r="AW985" s="10"/>
    </row>
    <row r="986" ht="17.25" customHeight="1">
      <c r="B986" s="632"/>
      <c r="C986" s="632"/>
      <c r="D986" s="632"/>
      <c r="E986" s="632"/>
      <c r="F986" s="632"/>
      <c r="N986" s="831"/>
      <c r="O986" s="832"/>
      <c r="P986" s="831"/>
      <c r="Q986" s="832"/>
      <c r="AD986" s="830"/>
      <c r="AE986" s="830"/>
      <c r="AF986" s="830"/>
      <c r="AL986" s="3"/>
      <c r="AM986" s="3"/>
      <c r="AN986" s="3"/>
      <c r="AO986" s="603"/>
      <c r="AP986" s="10"/>
      <c r="AQ986" s="10"/>
      <c r="AR986" s="10"/>
      <c r="AS986" s="10"/>
      <c r="AT986" s="10"/>
      <c r="AU986" s="10"/>
      <c r="AV986" s="10"/>
      <c r="AW986" s="10"/>
    </row>
    <row r="987" ht="17.25" customHeight="1">
      <c r="B987" s="632"/>
      <c r="C987" s="632"/>
      <c r="D987" s="632"/>
      <c r="E987" s="632"/>
      <c r="F987" s="632"/>
      <c r="N987" s="831"/>
      <c r="O987" s="832"/>
      <c r="P987" s="831"/>
      <c r="Q987" s="832"/>
      <c r="AD987" s="830"/>
      <c r="AE987" s="830"/>
      <c r="AF987" s="830"/>
      <c r="AL987" s="3"/>
      <c r="AM987" s="3"/>
      <c r="AN987" s="3"/>
      <c r="AO987" s="603"/>
      <c r="AP987" s="10"/>
      <c r="AQ987" s="10"/>
      <c r="AR987" s="10"/>
      <c r="AS987" s="10"/>
      <c r="AT987" s="10"/>
      <c r="AU987" s="10"/>
      <c r="AV987" s="10"/>
      <c r="AW987" s="10"/>
    </row>
    <row r="988" ht="17.25" customHeight="1">
      <c r="B988" s="632"/>
      <c r="C988" s="632"/>
      <c r="D988" s="632"/>
      <c r="E988" s="632"/>
      <c r="F988" s="632"/>
      <c r="N988" s="831"/>
      <c r="O988" s="832"/>
      <c r="P988" s="831"/>
      <c r="Q988" s="832"/>
      <c r="AD988" s="830"/>
      <c r="AE988" s="830"/>
      <c r="AF988" s="830"/>
      <c r="AL988" s="3"/>
      <c r="AM988" s="3"/>
      <c r="AN988" s="3"/>
      <c r="AO988" s="603"/>
      <c r="AP988" s="10"/>
      <c r="AQ988" s="10"/>
      <c r="AR988" s="10"/>
      <c r="AS988" s="10"/>
      <c r="AT988" s="10"/>
      <c r="AU988" s="10"/>
      <c r="AV988" s="10"/>
      <c r="AW988" s="10"/>
    </row>
    <row r="989" ht="17.25" customHeight="1">
      <c r="B989" s="632"/>
      <c r="C989" s="632"/>
      <c r="D989" s="632"/>
      <c r="E989" s="632"/>
      <c r="F989" s="632"/>
      <c r="N989" s="831"/>
      <c r="O989" s="832"/>
      <c r="P989" s="831"/>
      <c r="Q989" s="832"/>
      <c r="AD989" s="830"/>
      <c r="AE989" s="830"/>
      <c r="AF989" s="830"/>
      <c r="AL989" s="3"/>
      <c r="AM989" s="3"/>
      <c r="AN989" s="3"/>
      <c r="AO989" s="603"/>
      <c r="AP989" s="10"/>
      <c r="AQ989" s="10"/>
      <c r="AR989" s="10"/>
      <c r="AS989" s="10"/>
      <c r="AT989" s="10"/>
      <c r="AU989" s="10"/>
      <c r="AV989" s="10"/>
      <c r="AW989" s="10"/>
    </row>
    <row r="990" ht="17.25" customHeight="1">
      <c r="B990" s="632"/>
      <c r="C990" s="632"/>
      <c r="D990" s="632"/>
      <c r="E990" s="632"/>
      <c r="F990" s="632"/>
      <c r="N990" s="831"/>
      <c r="O990" s="832"/>
      <c r="P990" s="831"/>
      <c r="Q990" s="832"/>
      <c r="AD990" s="830"/>
      <c r="AE990" s="830"/>
      <c r="AF990" s="830"/>
      <c r="AL990" s="3"/>
      <c r="AM990" s="3"/>
      <c r="AN990" s="3"/>
      <c r="AO990" s="603"/>
      <c r="AP990" s="10"/>
      <c r="AQ990" s="10"/>
      <c r="AR990" s="10"/>
      <c r="AS990" s="10"/>
      <c r="AT990" s="10"/>
      <c r="AU990" s="10"/>
      <c r="AV990" s="10"/>
      <c r="AW990" s="10"/>
    </row>
    <row r="991" ht="17.25" customHeight="1">
      <c r="B991" s="632"/>
      <c r="C991" s="632"/>
      <c r="D991" s="632"/>
      <c r="E991" s="632"/>
      <c r="F991" s="632"/>
      <c r="N991" s="831"/>
      <c r="O991" s="832"/>
      <c r="P991" s="831"/>
      <c r="Q991" s="832"/>
      <c r="AD991" s="830"/>
      <c r="AE991" s="830"/>
      <c r="AF991" s="830"/>
      <c r="AL991" s="3"/>
      <c r="AM991" s="3"/>
      <c r="AN991" s="3"/>
      <c r="AO991" s="603"/>
      <c r="AP991" s="10"/>
      <c r="AQ991" s="10"/>
      <c r="AR991" s="10"/>
      <c r="AS991" s="10"/>
      <c r="AT991" s="10"/>
      <c r="AU991" s="10"/>
      <c r="AV991" s="10"/>
      <c r="AW991" s="10"/>
    </row>
    <row r="992" ht="17.25" customHeight="1">
      <c r="B992" s="632"/>
      <c r="C992" s="632"/>
      <c r="D992" s="632"/>
      <c r="E992" s="632"/>
      <c r="F992" s="632"/>
      <c r="N992" s="831"/>
      <c r="O992" s="832"/>
      <c r="P992" s="831"/>
      <c r="Q992" s="832"/>
      <c r="AD992" s="830"/>
      <c r="AE992" s="830"/>
      <c r="AF992" s="830"/>
      <c r="AL992" s="3"/>
      <c r="AM992" s="3"/>
      <c r="AN992" s="3"/>
      <c r="AO992" s="603"/>
      <c r="AP992" s="10"/>
      <c r="AQ992" s="10"/>
      <c r="AR992" s="10"/>
      <c r="AS992" s="10"/>
      <c r="AT992" s="10"/>
      <c r="AU992" s="10"/>
      <c r="AV992" s="10"/>
      <c r="AW992" s="10"/>
    </row>
    <row r="993" ht="17.25" customHeight="1">
      <c r="B993" s="632"/>
      <c r="C993" s="632"/>
      <c r="D993" s="632"/>
      <c r="E993" s="632"/>
      <c r="F993" s="632"/>
      <c r="N993" s="831"/>
      <c r="O993" s="832"/>
      <c r="P993" s="831"/>
      <c r="Q993" s="832"/>
      <c r="AD993" s="830"/>
      <c r="AE993" s="830"/>
      <c r="AF993" s="830"/>
      <c r="AL993" s="3"/>
      <c r="AM993" s="3"/>
      <c r="AN993" s="3"/>
      <c r="AO993" s="603"/>
      <c r="AP993" s="10"/>
      <c r="AQ993" s="10"/>
      <c r="AR993" s="10"/>
      <c r="AS993" s="10"/>
      <c r="AT993" s="10"/>
      <c r="AU993" s="10"/>
      <c r="AV993" s="10"/>
      <c r="AW993" s="10"/>
    </row>
    <row r="994" ht="17.25" customHeight="1">
      <c r="B994" s="632"/>
      <c r="C994" s="632"/>
      <c r="D994" s="632"/>
      <c r="E994" s="632"/>
      <c r="F994" s="632"/>
      <c r="N994" s="831"/>
      <c r="O994" s="832"/>
      <c r="P994" s="831"/>
      <c r="Q994" s="832"/>
      <c r="AD994" s="830"/>
      <c r="AE994" s="830"/>
      <c r="AF994" s="830"/>
      <c r="AL994" s="3"/>
      <c r="AM994" s="3"/>
      <c r="AN994" s="3"/>
      <c r="AO994" s="603"/>
      <c r="AP994" s="10"/>
      <c r="AQ994" s="10"/>
      <c r="AR994" s="10"/>
      <c r="AS994" s="10"/>
      <c r="AT994" s="10"/>
      <c r="AU994" s="10"/>
      <c r="AV994" s="10"/>
      <c r="AW994" s="10"/>
    </row>
    <row r="995" ht="17.25" customHeight="1">
      <c r="B995" s="632"/>
      <c r="C995" s="632"/>
      <c r="D995" s="632"/>
      <c r="E995" s="632"/>
      <c r="F995" s="632"/>
      <c r="N995" s="831"/>
      <c r="O995" s="832"/>
      <c r="P995" s="831"/>
      <c r="Q995" s="832"/>
      <c r="AD995" s="830"/>
      <c r="AE995" s="830"/>
      <c r="AF995" s="830"/>
      <c r="AL995" s="3"/>
      <c r="AM995" s="3"/>
      <c r="AN995" s="3"/>
      <c r="AO995" s="603"/>
      <c r="AP995" s="10"/>
      <c r="AQ995" s="10"/>
      <c r="AR995" s="10"/>
      <c r="AS995" s="10"/>
      <c r="AT995" s="10"/>
      <c r="AU995" s="10"/>
      <c r="AV995" s="10"/>
      <c r="AW995" s="10"/>
    </row>
    <row r="996" ht="17.25" customHeight="1">
      <c r="B996" s="632"/>
      <c r="C996" s="632"/>
      <c r="D996" s="632"/>
      <c r="E996" s="632"/>
      <c r="F996" s="632"/>
      <c r="N996" s="831"/>
      <c r="O996" s="832"/>
      <c r="P996" s="831"/>
      <c r="Q996" s="832"/>
      <c r="AD996" s="830"/>
      <c r="AE996" s="830"/>
      <c r="AF996" s="830"/>
      <c r="AL996" s="3"/>
      <c r="AM996" s="3"/>
      <c r="AN996" s="3"/>
      <c r="AO996" s="603"/>
      <c r="AP996" s="10"/>
      <c r="AQ996" s="10"/>
      <c r="AR996" s="10"/>
      <c r="AS996" s="10"/>
      <c r="AT996" s="10"/>
      <c r="AU996" s="10"/>
      <c r="AV996" s="10"/>
      <c r="AW996" s="10"/>
    </row>
    <row r="997" ht="17.25" customHeight="1">
      <c r="B997" s="632"/>
      <c r="C997" s="632"/>
      <c r="D997" s="632"/>
      <c r="E997" s="632"/>
      <c r="F997" s="632"/>
      <c r="N997" s="831"/>
      <c r="O997" s="832"/>
      <c r="P997" s="831"/>
      <c r="Q997" s="832"/>
      <c r="AD997" s="830"/>
      <c r="AE997" s="830"/>
      <c r="AF997" s="830"/>
      <c r="AL997" s="3"/>
      <c r="AM997" s="3"/>
      <c r="AN997" s="3"/>
      <c r="AO997" s="603"/>
      <c r="AP997" s="10"/>
      <c r="AQ997" s="10"/>
      <c r="AR997" s="10"/>
      <c r="AS997" s="10"/>
      <c r="AT997" s="10"/>
      <c r="AU997" s="10"/>
      <c r="AV997" s="10"/>
      <c r="AW997" s="10"/>
    </row>
    <row r="998" ht="17.25" customHeight="1">
      <c r="B998" s="632"/>
      <c r="C998" s="632"/>
      <c r="D998" s="632"/>
      <c r="E998" s="632"/>
      <c r="F998" s="632"/>
      <c r="N998" s="831"/>
      <c r="O998" s="832"/>
      <c r="P998" s="831"/>
      <c r="Q998" s="832"/>
      <c r="AD998" s="830"/>
      <c r="AE998" s="830"/>
      <c r="AF998" s="830"/>
      <c r="AL998" s="3"/>
      <c r="AM998" s="3"/>
      <c r="AN998" s="3"/>
      <c r="AO998" s="603"/>
      <c r="AP998" s="10"/>
      <c r="AQ998" s="10"/>
      <c r="AR998" s="10"/>
      <c r="AS998" s="10"/>
      <c r="AT998" s="10"/>
      <c r="AU998" s="10"/>
      <c r="AV998" s="10"/>
      <c r="AW998" s="10"/>
    </row>
    <row r="999" ht="17.25" customHeight="1">
      <c r="B999" s="632"/>
      <c r="C999" s="632"/>
      <c r="D999" s="632"/>
      <c r="E999" s="632"/>
      <c r="F999" s="632"/>
      <c r="N999" s="831"/>
      <c r="O999" s="832"/>
      <c r="P999" s="831"/>
      <c r="Q999" s="832"/>
      <c r="AD999" s="830"/>
      <c r="AE999" s="830"/>
      <c r="AF999" s="830"/>
      <c r="AL999" s="3"/>
      <c r="AM999" s="3"/>
      <c r="AN999" s="3"/>
      <c r="AO999" s="603"/>
      <c r="AP999" s="10"/>
      <c r="AQ999" s="10"/>
      <c r="AR999" s="10"/>
      <c r="AS999" s="10"/>
      <c r="AT999" s="10"/>
      <c r="AU999" s="10"/>
      <c r="AV999" s="10"/>
      <c r="AW999" s="10"/>
    </row>
    <row r="1000" ht="17.25" customHeight="1">
      <c r="B1000" s="632"/>
      <c r="C1000" s="632"/>
      <c r="D1000" s="632"/>
      <c r="E1000" s="632"/>
      <c r="F1000" s="632"/>
      <c r="N1000" s="831"/>
      <c r="O1000" s="832"/>
      <c r="P1000" s="831"/>
      <c r="Q1000" s="832"/>
      <c r="AD1000" s="830"/>
      <c r="AE1000" s="830"/>
      <c r="AF1000" s="830"/>
      <c r="AL1000" s="3"/>
      <c r="AM1000" s="3"/>
      <c r="AN1000" s="3"/>
      <c r="AO1000" s="603"/>
      <c r="AP1000" s="10"/>
      <c r="AQ1000" s="10"/>
      <c r="AR1000" s="10"/>
      <c r="AS1000" s="10"/>
      <c r="AT1000" s="10"/>
      <c r="AU1000" s="10"/>
      <c r="AV1000" s="10"/>
      <c r="AW1000" s="10"/>
    </row>
  </sheetData>
  <autoFilter ref="$A$13:$AX$313"/>
  <mergeCells count="22">
    <mergeCell ref="AR7:AT7"/>
    <mergeCell ref="AU7:AW7"/>
    <mergeCell ref="AR8:AT8"/>
    <mergeCell ref="AU8:AW8"/>
    <mergeCell ref="AF7:AJ7"/>
    <mergeCell ref="AF8:AJ8"/>
    <mergeCell ref="AF11:AG11"/>
    <mergeCell ref="AF12:AG12"/>
    <mergeCell ref="AH12:AI12"/>
    <mergeCell ref="A9:J9"/>
    <mergeCell ref="A10:L11"/>
    <mergeCell ref="H12:I12"/>
    <mergeCell ref="N12:O12"/>
    <mergeCell ref="P12:AD12"/>
    <mergeCell ref="R13:AC13"/>
    <mergeCell ref="AJ1:AK1"/>
    <mergeCell ref="A3:C3"/>
    <mergeCell ref="D3:J3"/>
    <mergeCell ref="A5:J5"/>
    <mergeCell ref="A6:J6"/>
    <mergeCell ref="A7:J7"/>
    <mergeCell ref="C8:J8"/>
  </mergeCells>
  <conditionalFormatting sqref="N14:N314 P14:P314">
    <cfRule type="expression" dxfId="8" priority="1">
      <formula>$AO14=""</formula>
    </cfRule>
  </conditionalFormatting>
  <conditionalFormatting sqref="Q14:Q314">
    <cfRule type="expression" dxfId="9" priority="2">
      <formula>Q14&lt;O14</formula>
    </cfRule>
  </conditionalFormatting>
  <conditionalFormatting sqref="R14:AC314">
    <cfRule type="expression" dxfId="8" priority="3">
      <formula>OR($P14="",$P14="特定加算なし",$P14="ベア加算なし")</formula>
    </cfRule>
  </conditionalFormatting>
  <conditionalFormatting sqref="Y14:Y314">
    <cfRule type="expression" dxfId="9" priority="4">
      <formula>Y14=4</formula>
    </cfRule>
  </conditionalFormatting>
  <conditionalFormatting sqref="AE14:AE314">
    <cfRule type="expression" dxfId="10" priority="5">
      <formula>AE14&lt;0</formula>
    </cfRule>
  </conditionalFormatting>
  <conditionalFormatting sqref="AG16:AG314">
    <cfRule type="expression" dxfId="11" priority="6">
      <formula>AND($N16="ベア加算なし",$P16="ベア加算")</formula>
    </cfRule>
  </conditionalFormatting>
  <conditionalFormatting sqref="AH14:AH314">
    <cfRule type="expression" dxfId="12" priority="7">
      <formula>OR(P14="処遇加算Ⅰ",P14="処遇加算Ⅱ")</formula>
    </cfRule>
  </conditionalFormatting>
  <conditionalFormatting sqref="AI14:AI314">
    <cfRule type="expression" dxfId="12" priority="8">
      <formula>P14="処遇加算Ⅲ"</formula>
    </cfRule>
  </conditionalFormatting>
  <conditionalFormatting sqref="AJ14:AJ314">
    <cfRule type="expression" dxfId="12" priority="9">
      <formula>P14="処遇加算Ⅰ"</formula>
    </cfRule>
  </conditionalFormatting>
  <conditionalFormatting sqref="AK11">
    <cfRule type="expression" dxfId="1" priority="10">
      <formula>$AK$11="○"</formula>
    </cfRule>
  </conditionalFormatting>
  <conditionalFormatting sqref="AK15:AK313">
    <cfRule type="expression" dxfId="13" priority="11">
      <formula>OR(P15="特定加算Ⅰ",P15="特定加算Ⅱ")</formula>
    </cfRule>
  </conditionalFormatting>
  <conditionalFormatting sqref="AL15:AL314">
    <cfRule type="expression" dxfId="13" priority="12">
      <formula>P15="特定加算Ⅰ"</formula>
    </cfRule>
  </conditionalFormatting>
  <conditionalFormatting sqref="AM11">
    <cfRule type="expression" dxfId="14" priority="13">
      <formula>$AK$11&lt;&gt;"×"</formula>
    </cfRule>
  </conditionalFormatting>
  <dataValidations>
    <dataValidation type="list" allowBlank="1" showErrorMessage="1" sqref="AL15 AN15 AL18 AN18 AL21 AN21 AL24 AN24 AL27 AN27 AL30 AN30 AL33 AN33 AL36 AN36 AL39 AN39 AL42 AN42 AL45 AN45 AL48 AN48 AL51 AN51 AL54 AN54 AL57 AN57 AL60 AN60 AL63 AN63 AL66 AN66 AL69 AN69 AL72 AN72 AL75 AN75 AL78 AN78 AL81 AN81 AL84 AN84 AL87 AN87 AL90 AN90 AL93 AN93 AL96 AN96 AL99 AN99 AL102 AN102 AL105 AN105 AL108 AN108 AL111 AN111 AL114 AN114 AL117 AN117 AL120 AN120 AL123 AN123 AL126 AN126 AL129 AN129 AL132 AN132 AL135 AN135 AL138 AN138 AL141 AN141 AL144 AN144 AL147 AN147 AL150 AN150 AL153 AN153 AL156 AN156 AL159 AN159 AL162 AN162 AL165 AN165 AL168 AN168 AL171 AN171 AL174 AN174 AL177 AN177 AL180 AN180 AL183 AN183 AL186 AN186 AL189 AN189 AL192 AN192 AL195 AN195 AL198 AN198 AL201 AN201 AL204 AN204 AL207 AN207 AL210 AN210 AL213 AN213 AL216 AN216 AL219 AN219 AL222 AN222 AL225 AN225 AL228 AN228 AL231 AN231 AL234 AN234 AL237 AN237 AL240 AN240 AL243 AN243 AL246 AN246 AL249 AN249 AL252 AN252 AL255 AN255 AL258 AN258 AL261 AN261 AL264 AN264 AL267 AN267 AL270 AN270 AL273 AN273 AL276 AN276 AL279 AN279 AL282 AN282 AL285 AN285 AL288 AN288 AL291 AN291 AL294 AN294 AL297 AN297 AL300 AN300 AL303 AN303 AL306 AN306 AL309 AN309 AL312 AN312">
      <formula1>INDIRECT(AP14)</formula1>
    </dataValidation>
    <dataValidation type="list" allowBlank="1" showErrorMessage="1" sqref="AH14 AJ14 AH17 AJ17 AH20 AJ20 AH23 AJ23 AH26 AJ26 AH29 AJ29 AH32 AJ32 AH35 AJ35 AH38 AJ38 AH41 AJ41 AH44 AJ44 AH47 AJ47 AH50 AJ50 AH53 AJ53 AH56 AJ56 AH59 AJ59 AH62 AJ62 AH65 AJ65 AH68 AJ68 AH71 AJ71 AH74 AJ74 AH77 AJ77 AH80 AJ80 AH83 AJ83 AH86 AJ86 AH89 AJ89 AH92 AJ92 AH95 AJ95 AH98 AJ98 AH101 AJ101 AH104 AJ104 AH107 AJ107 AH110 AJ110 AH113 AJ113 AH116 AJ116 AH119 AJ119 AH122 AJ122 AH125 AJ125 AH128 AJ128 AH131 AJ131 AH134 AJ134 AH137 AJ137 AH140 AJ140 AH143 AJ143 AH146 AJ146 AH149 AJ149 AH152 AJ152 AH155 AJ155 AH158 AJ158 AH161 AJ161 AH164 AJ164 AH167 AJ167 AH170 AJ170 AH173 AJ173 AH176 AJ176 AH179 AJ179 AH182 AJ182 AH185 AJ185 AH188 AJ188 AH191 AJ191 AH194 AJ194 AH197 AJ197 AH200 AJ200 AH203 AJ203 AH206 AJ206 AH209 AJ209 AH212 AJ212 AH215 AJ215 AH218 AJ218 AH221 AJ221 AH224 AJ224 AH227 AJ227 AH230 AJ230 AH233 AJ233 AH236 AJ236 AH239 AJ239 AH242 AJ242 AH245 AJ245 AH248 AJ248 AH251 AJ251 AH254 AJ254 AH257 AJ257 AH260 AJ260 AH263 AJ263 AH266 AJ266 AH269 AJ269 AH272 AJ272 AH275 AJ275 AH278 AJ278 AH281 AJ281 AH284 AJ284 AH287 AJ287 AH290 AJ290 AH293 AJ293 AH296 AJ296 AH299 AJ299 AH302 AJ302 AH305 AJ305 AH308 AJ308 AH311 AJ311">
      <formula1>'【参考】数式用'!$AK$5:$AK$7</formula1>
    </dataValidation>
    <dataValidation type="list" allowBlank="1" showErrorMessage="1" sqref="N16 P16 N19 P19 N22 P22 N25 P25 N28 P28 N31 P31 N34 P34 N37 P37 N40 P40 N43 P43 N46 P46 N49 P49 N52 P52 N55 P55 N58 P58 N61 P61 N64 P64 N67 P67 N70 P70 N73 P73 N76 P76 N79 P79 N82 P82 N85 P85 N88 P88 N91 P91 N94 P94 N97 P97 N100 P100 N103 P103 N106 P106 N109 P109 N112 P112 N115 P115 N118 P118 N121 P121 N124 P124 N127 P127 N130 P130 N133 P133 N136 P136 N139 P139 N142 P142 N145 P145 N148 P148 N151 P151 N154 P154 N157 P157 N160 P160 N163 P163 N166 P166 N169 P169 N172 P172 N175 P175 N178 P178 N181 P181 N184 P184 N187 P187 N190 P190 N193 P193 N196 P196 N199 P199 N202 P202 N205 P205 N208 P208 N211 P211 N214 P214 N217 P217 N220 P220 N223 P223 N226 P226 N229 P229 N232 P232 N235 P235 N238 P238 N241 P241 N244 P244 N247 P247 N250 P250 N253 P253 N256 P256 N259 P259 N262 P262 N265 P265 N268 P268 N271 P271 N274 P274 N277 P277 N280 P280 N283 P283 N286 P286 N289 P289 N292 P292 N295 P295 N298 P298 N301 P301 N304 P304 N307 P307 N310 P310 N313 P313">
      <formula1>'【参考】数式用'!$I$4:$J$4</formula1>
    </dataValidation>
    <dataValidation type="list" allowBlank="1" showErrorMessage="1" sqref="P14 P17 P20 P23 P26 P29 P32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
      <formula1>'【参考】数式用'!$B$4:$D$4</formula1>
    </dataValidation>
    <dataValidation type="list" allowBlank="1" showErrorMessage="1" sqref="N15 P15 N18 P18 N21 P21 N24 P24 N27 P27 N30 P30 N33 P33 N36 P36 N39 P39 N42 P42 N45 P45 N48 P48 N51 P51 N54 P54 N57 P57 N60 P60 N63 P63 N66 P66 N69 P69 N72 P72 N75 P75 N78 P78 N81 P81 N84 P84 N87 P87 N90 P90 N93 P93 N96 P96 N99 P99 N102 P102 N105 P105 N108 P108 N111 P111 N114 P114 N117 P117 N120 P120 N123 P123 N126 P126 N129 P129 N132 P132 N135 P135 N138 P138 N141 P141 N144 P144 N147 P147 N150 P150 N153 P153 N156 P156 N159 P159 N162 P162 N165 P165 N168 P168 N171 P171 N174 P174 N177 P177 N180 P180 N183 P183 N186 P186 N189 P189 N192 P192 N195 P195 N198 P198 N201 P201 N204 P204 N207 P207 N210 P210 N213 P213 N216 P216 N219 P219 N222 P222 N225 P225 N228 P228 N231 P231 N234 P234 N237 P237 N240 P240 N243 P243 N246 P246 N249 P249 N252 P252 N255 P255 N258 P258 N261 P261 N264 P264 N267 P267 N270 P270 N273 P273 N276 P276 N279 P279 N282 P282 N285 P285 N288 P288 N291 P291 N294 P294 N297 P297 N300 P300 N303 P303 N306 P306 N309 P309 N312 P312">
      <formula1>'【参考】数式用'!$F$4:$H$4</formula1>
    </dataValidation>
    <dataValidation type="decimal"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formula1>0.0</formula1>
    </dataValidation>
    <dataValidation type="list" allowBlank="1" showErrorMessage="1" 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
      <formula1>'【参考】数式用'!$B$4:$E$4</formula1>
    </dataValidation>
    <dataValidation type="list" allowBlank="1" showErrorMessage="1" sqref="U14:U313 Y14:Y313">
      <formula1>"4,5"</formula1>
    </dataValidation>
    <dataValidation type="list" allowBlank="1" showErrorMessage="1" sqref="AI14 AG16 AI17 AG19 AI20 AG22 AI23 AG25 AI26 AG28 AI29 AG31 AI32 AG34 AI35 AG37 AI38 AG40 AI41 AG43 AI44 AG46 AI47 AG49 AI50 AG52 AI53 AG55 AI56 AG58 AI59 AG61 AI62 AG64 AI65 AG67 AI68 AG70 AI71 AG73 AI74 AG76 AI77 AG79 AI80 AG82 AI83 AG85 AI86 AG88 AI89 AG91 AI92 AG94 AI95 AG97 AI98 AG100 AI101 AG103 AI104 AG106 AI107 AG109 AI110 AG112 AI113 AG115 AI116 AG118 AI119 AG121 AI122 AG124 AI125 AG127 AI128 AG130 AI131 AG133 AI134 AG136 AI137 AG139 AI140 AG142 AI143 AG145 AI146 AG148 AI149 AG151 AI152 AG154 AI155 AG157 AI158 AG160 AI161 AG163 AI164 AG166 AI167 AG169 AI170 AG172 AI173 AG175 AI176 AG178 AI179 AG181 AI182 AG184 AI185 AG187 AI188 AG190 AI191 AG193 AI194 AG196 AI197 AG199 AI200 AG202 AI203 AG205 AI206 AG208 AI209 AG211 AI212 AG214 AI215 AG217 AI218 AG220 AI221 AG223 AI224 AG226 AI227 AG229 AI230 AG232 AI233 AG235 AI236 AG238 AI239 AG241 AI242 AG244 AI245 AG247 AI248 AG250 AI251 AG253 AI254 AG256 AI257 AG259 AI260 AG262 AI263 AG265 AI266 AG268 AI269 AG271 AI272 AG274 AI275 AG277 AI278 AG280 AI281 AG283 AI284 AG286 AI287 AG289 AI290 AG292 AI293 AG295 AI296 AG298 AI299 AG301 AI302 AG304 AI305 AG307 AI308 AG310 AI311 AG313">
      <formula1>'【参考】数式用'!$AK$2:$AK$3</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6" width="2.57"/>
    <col customWidth="1" min="7" max="7" width="12.57"/>
    <col customWidth="1" min="8" max="8" width="9.0"/>
    <col customWidth="1" min="9" max="9" width="9.43"/>
    <col customWidth="1" min="10" max="10" width="14.57"/>
    <col customWidth="1" min="11" max="11" width="17.43"/>
    <col customWidth="1" min="12" max="12" width="15.86"/>
    <col customWidth="1" min="13" max="13" width="15.0"/>
    <col customWidth="1" min="14" max="14" width="5.86"/>
    <col customWidth="1" min="15" max="15" width="2.14"/>
    <col customWidth="1" min="16" max="16" width="15.0"/>
    <col customWidth="1" min="17" max="17" width="2.0"/>
    <col customWidth="1" min="18" max="18" width="7.14"/>
    <col customWidth="1" min="19" max="19" width="18.43"/>
    <col customWidth="1" min="20" max="20" width="15.14"/>
    <col customWidth="1" min="21" max="21" width="7.0"/>
    <col customWidth="1" min="22" max="22" width="4.57"/>
    <col customWidth="1" min="23" max="24" width="2.86"/>
    <col customWidth="1" min="25" max="25" width="3.57"/>
    <col customWidth="1" min="26" max="26" width="9.86"/>
    <col customWidth="1" min="27" max="28" width="2.86"/>
    <col customWidth="1" min="29" max="29" width="3.43"/>
    <col customWidth="1" min="30" max="31" width="2.86"/>
    <col customWidth="1" min="32" max="32" width="4.57"/>
    <col customWidth="1" min="33" max="33" width="6.14"/>
    <col customWidth="1" min="34" max="34" width="15.86"/>
    <col customWidth="1" min="35" max="36" width="14.43"/>
    <col customWidth="1" min="37" max="37" width="9.86"/>
    <col customWidth="1" min="38" max="38" width="14.43"/>
    <col customWidth="1" min="39" max="39" width="9.86"/>
    <col customWidth="1" min="40" max="40" width="11.86"/>
    <col customWidth="1" min="41" max="41" width="9.86"/>
    <col customWidth="1" min="42" max="42" width="12.29"/>
    <col customWidth="1" min="43" max="43" width="11.86"/>
    <col customWidth="1" min="44" max="44" width="22.43"/>
    <col customWidth="1" min="45" max="45" width="50.57"/>
    <col customWidth="1" min="46" max="46" width="7.14"/>
    <col customWidth="1" hidden="1" min="47" max="62" width="6.86"/>
    <col customWidth="1" hidden="1" min="63" max="63" width="22.14"/>
  </cols>
  <sheetData>
    <row r="1" ht="29.25" customHeight="1">
      <c r="A1" s="596" t="s">
        <v>400</v>
      </c>
      <c r="B1" s="597"/>
      <c r="C1" s="597"/>
      <c r="D1" s="597"/>
      <c r="E1" s="597"/>
      <c r="F1" s="597"/>
      <c r="G1" s="93"/>
      <c r="H1" s="93"/>
      <c r="I1" s="833"/>
      <c r="J1" s="93"/>
      <c r="K1" s="341"/>
      <c r="L1" s="93"/>
      <c r="M1" s="94"/>
      <c r="N1" s="94"/>
      <c r="O1" s="598"/>
      <c r="P1" s="94"/>
      <c r="Q1" s="94"/>
      <c r="R1" s="94"/>
      <c r="S1" s="94"/>
      <c r="T1" s="598"/>
      <c r="U1" s="94"/>
      <c r="V1" s="341"/>
      <c r="W1" s="834"/>
      <c r="X1" s="834"/>
      <c r="Y1" s="834"/>
      <c r="Z1" s="834"/>
      <c r="AA1" s="834"/>
      <c r="AB1" s="834"/>
      <c r="AC1" s="834"/>
      <c r="AD1" s="834"/>
      <c r="AE1" s="834"/>
      <c r="AF1" s="834"/>
      <c r="AG1" s="834"/>
      <c r="AH1" s="835"/>
      <c r="AI1" s="94"/>
      <c r="AJ1" s="835"/>
      <c r="AK1" s="836"/>
      <c r="AL1" s="835"/>
      <c r="AM1" s="836"/>
      <c r="AN1" s="93"/>
      <c r="AO1" s="93"/>
      <c r="AP1" s="837" t="s">
        <v>61</v>
      </c>
      <c r="AQ1" s="20"/>
      <c r="AR1" s="838" t="str">
        <f>IF('基本情報入力シート'!C33="","",'基本情報入力シート'!C33)</f>
        <v>岡山市</v>
      </c>
      <c r="AS1" s="839"/>
      <c r="AT1" s="840"/>
      <c r="AU1" s="10"/>
      <c r="AV1" s="10"/>
      <c r="AW1" s="10"/>
      <c r="AX1" s="10"/>
      <c r="AY1" s="10"/>
      <c r="AZ1" s="10"/>
      <c r="BA1" s="10"/>
      <c r="BB1" s="10"/>
      <c r="BC1" s="10"/>
      <c r="BD1" s="10"/>
      <c r="BE1" s="772"/>
    </row>
    <row r="2" ht="21.0" customHeight="1">
      <c r="A2" s="93"/>
      <c r="B2" s="598"/>
      <c r="C2" s="598"/>
      <c r="D2" s="598"/>
      <c r="E2" s="598"/>
      <c r="F2" s="598"/>
      <c r="G2" s="94"/>
      <c r="H2" s="94"/>
      <c r="I2" s="841"/>
      <c r="J2" s="94"/>
      <c r="K2" s="341"/>
      <c r="L2" s="94"/>
      <c r="M2" s="94"/>
      <c r="N2" s="94"/>
      <c r="O2" s="598"/>
      <c r="P2" s="94"/>
      <c r="Q2" s="94"/>
      <c r="R2" s="94"/>
      <c r="S2" s="94"/>
      <c r="T2" s="598"/>
      <c r="U2" s="94"/>
      <c r="V2" s="341"/>
      <c r="W2" s="341"/>
      <c r="X2" s="341"/>
      <c r="Y2" s="341"/>
      <c r="Z2" s="341"/>
      <c r="AA2" s="341"/>
      <c r="AB2" s="341"/>
      <c r="AC2" s="341"/>
      <c r="AD2" s="341"/>
      <c r="AE2" s="341"/>
      <c r="AF2" s="341"/>
      <c r="AG2" s="341"/>
      <c r="AH2" s="835"/>
      <c r="AI2" s="94"/>
      <c r="AJ2" s="94"/>
      <c r="AK2" s="93"/>
      <c r="AL2" s="94"/>
      <c r="AM2" s="93"/>
      <c r="AN2" s="93"/>
      <c r="AO2" s="93"/>
      <c r="AP2" s="93"/>
      <c r="AQ2" s="842"/>
      <c r="AR2" s="644"/>
      <c r="AS2" s="644"/>
      <c r="AT2" s="16"/>
      <c r="AU2" s="843"/>
      <c r="AV2" s="772"/>
      <c r="AW2" s="843"/>
      <c r="AX2" s="10"/>
      <c r="AY2" s="10"/>
      <c r="AZ2" s="10"/>
      <c r="BA2" s="10"/>
      <c r="BB2" s="10"/>
      <c r="BC2" s="10"/>
      <c r="BD2" s="10"/>
      <c r="BE2" s="772"/>
    </row>
    <row r="3" ht="27.0" customHeight="1">
      <c r="A3" s="607" t="s">
        <v>12</v>
      </c>
      <c r="B3" s="19"/>
      <c r="C3" s="154"/>
      <c r="D3" s="608" t="str">
        <f>IF('基本情報入力シート'!M38="","",'基本情報入力シート'!M38)</f>
        <v>特定非営利活動法人杜の家</v>
      </c>
      <c r="E3" s="13"/>
      <c r="F3" s="13"/>
      <c r="G3" s="13"/>
      <c r="H3" s="13"/>
      <c r="I3" s="13"/>
      <c r="J3" s="14"/>
      <c r="K3" s="341"/>
      <c r="L3" s="609"/>
      <c r="M3" s="618"/>
      <c r="N3" s="618"/>
      <c r="O3" s="617"/>
      <c r="P3" s="618"/>
      <c r="Q3" s="618"/>
      <c r="R3" s="618"/>
      <c r="S3" s="94"/>
      <c r="T3" s="598"/>
      <c r="U3" s="94"/>
      <c r="V3" s="341"/>
      <c r="W3" s="834"/>
      <c r="X3" s="834"/>
      <c r="Y3" s="834"/>
      <c r="Z3" s="834"/>
      <c r="AA3" s="834"/>
      <c r="AB3" s="834"/>
      <c r="AC3" s="834"/>
      <c r="AD3" s="834"/>
      <c r="AE3" s="834"/>
      <c r="AF3" s="834"/>
      <c r="AG3" s="834"/>
      <c r="AH3" s="835"/>
      <c r="AI3" s="94"/>
      <c r="AJ3" s="94"/>
      <c r="AK3" s="93"/>
      <c r="AL3" s="94"/>
      <c r="AM3" s="93"/>
      <c r="AN3" s="93"/>
      <c r="AO3" s="93"/>
      <c r="AP3" s="93"/>
      <c r="AQ3" s="842"/>
      <c r="AR3" s="644"/>
      <c r="AS3" s="644"/>
      <c r="AT3" s="16"/>
      <c r="AU3" s="10"/>
      <c r="AV3" s="10"/>
      <c r="AW3" s="10"/>
      <c r="AX3" s="10"/>
      <c r="AY3" s="10"/>
      <c r="AZ3" s="10"/>
      <c r="BA3" s="10"/>
      <c r="BB3" s="10"/>
      <c r="BC3" s="10"/>
      <c r="BD3" s="10"/>
      <c r="BE3" s="772"/>
    </row>
    <row r="4" ht="21.0" customHeight="1">
      <c r="A4" s="610"/>
      <c r="B4" s="611"/>
      <c r="C4" s="611"/>
      <c r="D4" s="612"/>
      <c r="E4" s="612"/>
      <c r="F4" s="612"/>
      <c r="G4" s="613"/>
      <c r="H4" s="613"/>
      <c r="I4" s="613"/>
      <c r="J4" s="613"/>
      <c r="K4" s="613"/>
      <c r="L4" s="609"/>
      <c r="M4" s="618"/>
      <c r="N4" s="618"/>
      <c r="O4" s="617"/>
      <c r="P4" s="618"/>
      <c r="Q4" s="618"/>
      <c r="R4" s="618"/>
      <c r="S4" s="94"/>
      <c r="T4" s="598"/>
      <c r="U4" s="94"/>
      <c r="V4" s="341"/>
      <c r="W4" s="834"/>
      <c r="X4" s="834"/>
      <c r="Y4" s="834"/>
      <c r="Z4" s="834"/>
      <c r="AA4" s="834"/>
      <c r="AB4" s="834"/>
      <c r="AC4" s="834"/>
      <c r="AD4" s="834"/>
      <c r="AE4" s="834"/>
      <c r="AF4" s="834"/>
      <c r="AG4" s="834"/>
      <c r="AH4" s="835"/>
      <c r="AI4" s="94"/>
      <c r="AJ4" s="94"/>
      <c r="AK4" s="93"/>
      <c r="AL4" s="94"/>
      <c r="AM4" s="93"/>
      <c r="AN4" s="93"/>
      <c r="AO4" s="93"/>
      <c r="AP4" s="93"/>
      <c r="AQ4" s="842"/>
      <c r="AR4" s="644"/>
      <c r="AS4" s="644"/>
      <c r="AT4" s="16"/>
      <c r="AU4" s="10"/>
      <c r="AV4" s="10"/>
      <c r="AW4" s="10"/>
      <c r="AX4" s="10"/>
      <c r="AY4" s="10"/>
      <c r="AZ4" s="10"/>
      <c r="BA4" s="10"/>
      <c r="BB4" s="10"/>
      <c r="BC4" s="10"/>
      <c r="BD4" s="10"/>
      <c r="BE4" s="772"/>
    </row>
    <row r="5" ht="35.25" customHeight="1">
      <c r="A5" s="634" t="s">
        <v>401</v>
      </c>
      <c r="B5" s="19"/>
      <c r="C5" s="19"/>
      <c r="D5" s="19"/>
      <c r="E5" s="19"/>
      <c r="F5" s="19"/>
      <c r="G5" s="19"/>
      <c r="H5" s="19"/>
      <c r="I5" s="19"/>
      <c r="J5" s="19"/>
      <c r="K5" s="36"/>
      <c r="L5" s="844">
        <f>IFERROR(SUMIF(S:S, "令和６年度の算定予定", AH:AH),"")</f>
        <v>4764810</v>
      </c>
      <c r="M5" s="616" t="s">
        <v>71</v>
      </c>
      <c r="N5" s="618"/>
      <c r="O5" s="617"/>
      <c r="P5" s="618"/>
      <c r="Q5" s="618"/>
      <c r="R5" s="618"/>
      <c r="S5" s="94"/>
      <c r="T5" s="598"/>
      <c r="U5" s="94"/>
      <c r="V5" s="341"/>
      <c r="W5" s="834"/>
      <c r="X5" s="834"/>
      <c r="Y5" s="834"/>
      <c r="Z5" s="834"/>
      <c r="AA5" s="834"/>
      <c r="AB5" s="834"/>
      <c r="AC5" s="834"/>
      <c r="AD5" s="834"/>
      <c r="AE5" s="834"/>
      <c r="AF5" s="834"/>
      <c r="AG5" s="834"/>
      <c r="AH5" s="835"/>
      <c r="AI5" s="94"/>
      <c r="AJ5" s="94"/>
      <c r="AK5" s="93"/>
      <c r="AL5" s="94"/>
      <c r="AM5" s="93"/>
      <c r="AN5" s="845"/>
      <c r="AO5" s="622"/>
      <c r="AP5" s="622"/>
      <c r="AQ5" s="846"/>
      <c r="AR5" s="622"/>
      <c r="AS5" s="625"/>
      <c r="AT5" s="847"/>
      <c r="AU5" s="10"/>
      <c r="AV5" s="10"/>
      <c r="AW5" s="10"/>
      <c r="AX5" s="10"/>
      <c r="AY5" s="10"/>
      <c r="AZ5" s="10"/>
      <c r="BA5" s="10"/>
      <c r="BB5" s="10"/>
      <c r="BC5" s="10"/>
      <c r="BD5" s="10"/>
      <c r="BE5" s="772"/>
    </row>
    <row r="6" ht="35.25" customHeight="1">
      <c r="A6" s="848"/>
      <c r="B6" s="634" t="s">
        <v>402</v>
      </c>
      <c r="C6" s="19"/>
      <c r="D6" s="19"/>
      <c r="E6" s="19"/>
      <c r="F6" s="19"/>
      <c r="G6" s="19"/>
      <c r="H6" s="19"/>
      <c r="I6" s="19"/>
      <c r="J6" s="19"/>
      <c r="K6" s="36"/>
      <c r="L6" s="849">
        <f>IFERROR(SUMIF(S:S, "令和６年度の算定予定", AJ:AJ),"")</f>
        <v>1922095</v>
      </c>
      <c r="M6" s="616" t="s">
        <v>71</v>
      </c>
      <c r="N6" s="94"/>
      <c r="O6" s="598"/>
      <c r="P6" s="618"/>
      <c r="Q6" s="618"/>
      <c r="R6" s="618"/>
      <c r="S6" s="94"/>
      <c r="T6" s="598"/>
      <c r="U6" s="94"/>
      <c r="V6" s="341"/>
      <c r="W6" s="834"/>
      <c r="X6" s="834"/>
      <c r="Y6" s="834"/>
      <c r="Z6" s="834"/>
      <c r="AA6" s="834"/>
      <c r="AB6" s="834"/>
      <c r="AC6" s="834"/>
      <c r="AD6" s="834"/>
      <c r="AE6" s="834"/>
      <c r="AF6" s="834"/>
      <c r="AG6" s="834"/>
      <c r="AH6" s="835"/>
      <c r="AI6" s="94"/>
      <c r="AJ6" s="841" t="s">
        <v>403</v>
      </c>
      <c r="AK6" s="850"/>
      <c r="AL6" s="642"/>
      <c r="AM6" s="850"/>
      <c r="AN6" s="851"/>
      <c r="AO6" s="625"/>
      <c r="AP6" s="625"/>
      <c r="AQ6" s="852"/>
      <c r="AR6" s="625"/>
      <c r="AS6" s="625"/>
      <c r="AT6" s="847"/>
      <c r="AU6" s="10"/>
      <c r="AV6" s="10"/>
      <c r="AW6" s="10"/>
      <c r="AX6" s="853" t="s">
        <v>404</v>
      </c>
      <c r="AY6" s="630" t="str">
        <f>IF(OR(AY7="旧処遇加算Ⅰ相当あり",AY8="旧処遇加算Ⅰ相当あり"),"旧処遇加算Ⅰ相当あり","旧処遇加算Ⅰ相当なし")</f>
        <v>旧処遇加算Ⅰ相当あり</v>
      </c>
      <c r="AZ6" s="222"/>
      <c r="BA6" s="221"/>
      <c r="BB6" s="630" t="str">
        <f>IF(OR(BB7="旧処遇加算Ⅰ・Ⅱ相当あり",BB8="旧処遇加算Ⅰ・Ⅱ相当あり"),"旧処遇加算Ⅰ・Ⅱ相当あり","旧処遇加算Ⅰ・Ⅱ相当なし")</f>
        <v>旧処遇加算Ⅰ・Ⅱ相当あり</v>
      </c>
      <c r="BC6" s="222"/>
      <c r="BD6" s="221"/>
      <c r="BE6" s="630" t="str">
        <f>IF(OR(BE7="旧特定加算相当あり",BE8="旧特定加算相当あり"),"旧特定加算相当あり","旧特定加算相当なし")</f>
        <v>旧特定加算相当なし</v>
      </c>
      <c r="BF6" s="222"/>
      <c r="BG6" s="221"/>
      <c r="BH6" s="630" t="str">
        <f>IF(OR(BH7="旧特定加算Ⅰ相当あり",BH8="旧特定加算Ⅰ相当あり"),"旧特定加算Ⅰ相当あり","旧特定加算Ⅰ相当なし")</f>
        <v>旧特定加算Ⅰ相当なし</v>
      </c>
      <c r="BI6" s="222"/>
      <c r="BJ6" s="221"/>
    </row>
    <row r="7" ht="35.25" customHeight="1">
      <c r="A7" s="848"/>
      <c r="B7" s="634" t="s">
        <v>405</v>
      </c>
      <c r="C7" s="19"/>
      <c r="D7" s="19"/>
      <c r="E7" s="19"/>
      <c r="F7" s="19"/>
      <c r="G7" s="19"/>
      <c r="H7" s="19"/>
      <c r="I7" s="19"/>
      <c r="J7" s="19"/>
      <c r="K7" s="36"/>
      <c r="L7" s="849">
        <f>IFERROR(SUMIF(S:S, "令和６年度の算定予定", AL:AL),"")</f>
        <v>0</v>
      </c>
      <c r="M7" s="616" t="s">
        <v>71</v>
      </c>
      <c r="N7" s="94"/>
      <c r="O7" s="598"/>
      <c r="P7" s="618"/>
      <c r="Q7" s="618"/>
      <c r="R7" s="618"/>
      <c r="S7" s="94"/>
      <c r="T7" s="598"/>
      <c r="U7" s="94"/>
      <c r="V7" s="341"/>
      <c r="W7" s="834"/>
      <c r="X7" s="834"/>
      <c r="Y7" s="834"/>
      <c r="Z7" s="834"/>
      <c r="AA7" s="834"/>
      <c r="AB7" s="834"/>
      <c r="AC7" s="834"/>
      <c r="AD7" s="834"/>
      <c r="AE7" s="834"/>
      <c r="AF7" s="834"/>
      <c r="AG7" s="834"/>
      <c r="AH7" s="835"/>
      <c r="AI7" s="94"/>
      <c r="AJ7" s="854" t="s">
        <v>346</v>
      </c>
      <c r="AK7" s="19"/>
      <c r="AL7" s="19"/>
      <c r="AM7" s="19"/>
      <c r="AN7" s="19"/>
      <c r="AO7" s="19"/>
      <c r="AP7" s="36"/>
      <c r="AQ7" s="855">
        <f>SUMIF(S:S,"令和６年度の算定予定",AQ:AQ)</f>
        <v>0</v>
      </c>
      <c r="AR7" s="644"/>
      <c r="AS7" s="644"/>
      <c r="AT7" s="16"/>
      <c r="AU7" s="10"/>
      <c r="AV7" s="10"/>
      <c r="AW7" s="10"/>
      <c r="AX7" s="853" t="s">
        <v>406</v>
      </c>
      <c r="AY7" s="630"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旧処遇加算Ⅰ相当あり</v>
      </c>
      <c r="AZ7" s="222"/>
      <c r="BA7" s="221"/>
      <c r="BB7" s="630"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旧処遇加算Ⅰ・Ⅱ相当あり</v>
      </c>
      <c r="BC7" s="222"/>
      <c r="BD7" s="221"/>
      <c r="BE7" s="630"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222"/>
      <c r="BG7" s="221"/>
      <c r="BH7" s="630"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222"/>
      <c r="BJ7" s="221"/>
    </row>
    <row r="8" ht="35.25" customHeight="1">
      <c r="A8" s="856"/>
      <c r="B8" s="634" t="s">
        <v>407</v>
      </c>
      <c r="C8" s="19"/>
      <c r="D8" s="19"/>
      <c r="E8" s="19"/>
      <c r="F8" s="19"/>
      <c r="G8" s="19"/>
      <c r="H8" s="19"/>
      <c r="I8" s="19"/>
      <c r="J8" s="19"/>
      <c r="K8" s="36"/>
      <c r="L8" s="857">
        <f>IFERROR(SUMIF(S:S, "令和６年度の算定予定", AI:AI),"")</f>
        <v>1360360</v>
      </c>
      <c r="M8" s="616" t="s">
        <v>71</v>
      </c>
      <c r="N8" s="94"/>
      <c r="O8" s="598"/>
      <c r="P8" s="841"/>
      <c r="Q8" s="642"/>
      <c r="R8" s="642"/>
      <c r="S8" s="858"/>
      <c r="T8" s="859"/>
      <c r="U8" s="94"/>
      <c r="V8" s="341"/>
      <c r="W8" s="341"/>
      <c r="X8" s="341"/>
      <c r="Y8" s="834"/>
      <c r="Z8" s="341"/>
      <c r="AA8" s="341"/>
      <c r="AB8" s="341"/>
      <c r="AC8" s="341"/>
      <c r="AD8" s="341"/>
      <c r="AE8" s="341"/>
      <c r="AF8" s="341"/>
      <c r="AG8" s="341"/>
      <c r="AH8" s="860"/>
      <c r="AI8" s="94"/>
      <c r="AJ8" s="854" t="s">
        <v>408</v>
      </c>
      <c r="AK8" s="19"/>
      <c r="AL8" s="19"/>
      <c r="AM8" s="19"/>
      <c r="AN8" s="19"/>
      <c r="AO8" s="19"/>
      <c r="AP8" s="36"/>
      <c r="AQ8" s="861">
        <f>SUM(BI:BI)</f>
        <v>0</v>
      </c>
      <c r="AR8" s="644"/>
      <c r="AS8" s="644"/>
      <c r="AT8" s="16"/>
      <c r="AU8" s="10"/>
      <c r="AV8" s="10"/>
      <c r="AW8" s="10"/>
      <c r="AX8" s="853" t="s">
        <v>409</v>
      </c>
      <c r="AY8" s="630" t="str">
        <f>'別紙様式2-4（年度内の区分変更がある場合に記入）'!AU7</f>
        <v>旧処遇加算Ⅰ相当なし</v>
      </c>
      <c r="AZ8" s="222"/>
      <c r="BA8" s="221"/>
      <c r="BB8" s="630" t="str">
        <f>'別紙様式2-4（年度内の区分変更がある場合に記入）'!AW7</f>
        <v>旧処遇加算Ⅰ・Ⅱ相当なし</v>
      </c>
      <c r="BC8" s="222"/>
      <c r="BD8" s="221"/>
      <c r="BE8" s="630" t="str">
        <f>'別紙様式2-4（年度内の区分変更がある場合に記入）'!AY7</f>
        <v>旧特定加算相当なし</v>
      </c>
      <c r="BF8" s="222"/>
      <c r="BG8" s="221"/>
      <c r="BH8" s="630" t="str">
        <f>'別紙様式2-4（年度内の区分変更がある場合に記入）'!BB7</f>
        <v>旧特定加算Ⅰ相当なし</v>
      </c>
      <c r="BI8" s="222"/>
      <c r="BJ8" s="221"/>
    </row>
    <row r="9" ht="35.25" customHeight="1">
      <c r="A9" s="862" t="s">
        <v>410</v>
      </c>
      <c r="B9" s="41"/>
      <c r="C9" s="41"/>
      <c r="D9" s="41"/>
      <c r="E9" s="41"/>
      <c r="F9" s="41"/>
      <c r="G9" s="41"/>
      <c r="H9" s="41"/>
      <c r="I9" s="41"/>
      <c r="J9" s="41"/>
      <c r="K9" s="42"/>
      <c r="L9" s="863">
        <f>IFERROR(SUMIF(S:S, "（参考）令和７年度の移行予定", AI:AI),"")</f>
        <v>-4085340</v>
      </c>
      <c r="M9" s="616" t="s">
        <v>71</v>
      </c>
      <c r="N9" s="94"/>
      <c r="O9" s="598"/>
      <c r="P9" s="841"/>
      <c r="Q9" s="642"/>
      <c r="R9" s="642"/>
      <c r="S9" s="858"/>
      <c r="T9" s="859"/>
      <c r="U9" s="94"/>
      <c r="V9" s="341"/>
      <c r="W9" s="341"/>
      <c r="X9" s="341"/>
      <c r="Y9" s="834"/>
      <c r="Z9" s="341"/>
      <c r="AA9" s="341"/>
      <c r="AB9" s="341"/>
      <c r="AC9" s="341"/>
      <c r="AD9" s="341"/>
      <c r="AE9" s="341"/>
      <c r="AF9" s="341"/>
      <c r="AG9" s="341"/>
      <c r="AH9" s="860"/>
      <c r="AI9" s="94"/>
      <c r="AJ9" s="642"/>
      <c r="AK9" s="636"/>
      <c r="AL9" s="642"/>
      <c r="AN9" s="636"/>
      <c r="AO9" s="636"/>
      <c r="AP9" s="636"/>
      <c r="AQ9" s="864"/>
      <c r="AR9" s="644"/>
      <c r="AS9" s="644"/>
      <c r="AT9" s="16"/>
      <c r="AU9" s="10"/>
      <c r="AV9" s="10"/>
      <c r="AW9" s="10"/>
      <c r="AX9" s="865"/>
      <c r="AY9" s="638"/>
      <c r="AZ9" s="638"/>
      <c r="BA9" s="638"/>
      <c r="BB9" s="638"/>
      <c r="BC9" s="638"/>
      <c r="BD9" s="638"/>
      <c r="BE9" s="638"/>
      <c r="BF9" s="638"/>
      <c r="BG9" s="638"/>
      <c r="BH9" s="638"/>
      <c r="BI9" s="638"/>
      <c r="BJ9" s="638"/>
    </row>
    <row r="10" ht="35.25" customHeight="1">
      <c r="A10" s="639" t="s">
        <v>411</v>
      </c>
      <c r="B10" s="316"/>
      <c r="C10" s="316"/>
      <c r="D10" s="316"/>
      <c r="E10" s="316"/>
      <c r="F10" s="316"/>
      <c r="G10" s="316"/>
      <c r="H10" s="316"/>
      <c r="I10" s="316"/>
      <c r="J10" s="316"/>
      <c r="K10" s="316"/>
      <c r="L10" s="640"/>
      <c r="M10" s="94"/>
      <c r="N10" s="94"/>
      <c r="O10" s="598"/>
      <c r="P10" s="841"/>
      <c r="Q10" s="642"/>
      <c r="R10" s="642"/>
      <c r="S10" s="858"/>
      <c r="T10" s="859"/>
      <c r="U10" s="94"/>
      <c r="V10" s="341"/>
      <c r="W10" s="341"/>
      <c r="X10" s="341"/>
      <c r="Y10" s="834"/>
      <c r="Z10" s="341"/>
      <c r="AA10" s="341"/>
      <c r="AB10" s="341"/>
      <c r="AC10" s="341"/>
      <c r="AD10" s="341"/>
      <c r="AE10" s="341"/>
      <c r="AF10" s="341"/>
      <c r="AG10" s="341"/>
      <c r="AH10" s="860"/>
      <c r="AI10" s="94"/>
      <c r="AJ10" s="94"/>
      <c r="AK10" s="93"/>
      <c r="AL10" s="94"/>
      <c r="AM10" s="636"/>
      <c r="AN10" s="636"/>
      <c r="AO10" s="636"/>
      <c r="AP10" s="636"/>
      <c r="AQ10" s="642"/>
      <c r="AR10" s="636"/>
      <c r="AS10" s="644"/>
      <c r="AT10" s="16"/>
      <c r="BF10" s="10"/>
      <c r="BG10" s="10"/>
      <c r="BH10" s="10"/>
      <c r="BI10" s="10"/>
      <c r="BJ10" s="10"/>
    </row>
    <row r="11" ht="32.25" customHeight="1">
      <c r="A11" s="645"/>
      <c r="B11" s="168"/>
      <c r="C11" s="168"/>
      <c r="D11" s="168"/>
      <c r="E11" s="168"/>
      <c r="F11" s="168"/>
      <c r="G11" s="168"/>
      <c r="H11" s="168"/>
      <c r="I11" s="168"/>
      <c r="J11" s="168"/>
      <c r="K11" s="168"/>
      <c r="L11" s="646"/>
      <c r="M11" s="94"/>
      <c r="N11" s="94"/>
      <c r="O11" s="598"/>
      <c r="P11" s="94"/>
      <c r="Q11" s="94"/>
      <c r="R11" s="94"/>
      <c r="S11" s="94"/>
      <c r="T11" s="598"/>
      <c r="U11" s="94"/>
      <c r="V11" s="341"/>
      <c r="W11" s="834"/>
      <c r="X11" s="834"/>
      <c r="Y11" s="834"/>
      <c r="Z11" s="834"/>
      <c r="AA11" s="834"/>
      <c r="AB11" s="834"/>
      <c r="AC11" s="834"/>
      <c r="AD11" s="834"/>
      <c r="AE11" s="834"/>
      <c r="AF11" s="834"/>
      <c r="AG11" s="834"/>
      <c r="AH11" s="866"/>
      <c r="AI11" s="94"/>
      <c r="AJ11" s="866"/>
      <c r="AK11" s="604"/>
      <c r="AL11" s="867" t="str">
        <f>IFERROR(IF(COUNTIF(BE:BE,"未入力")=0,"○","未入力あり"),"")</f>
        <v>○</v>
      </c>
      <c r="AM11" s="14"/>
      <c r="AN11" s="868" t="str">
        <f t="shared" ref="AN11:AP11" si="1">IFERROR(IF(COUNTIF(BF:BF,"未入力")=0,"○","未入力あり"),"")</f>
        <v>○</v>
      </c>
      <c r="AO11" s="868" t="str">
        <f t="shared" si="1"/>
        <v>○</v>
      </c>
      <c r="AP11" s="868" t="str">
        <f t="shared" si="1"/>
        <v>○</v>
      </c>
      <c r="AQ11" s="869" t="str">
        <f>IF(BE7="旧特定加算相当なし","",IF(AQ7&gt;=AQ8,"○","×"))</f>
        <v/>
      </c>
      <c r="AR11" s="870" t="str">
        <f>IF(BH7="旧特定加算Ⅰ相当なし","",IF(COUNTIF(BJ:BJ,"未入力")=0,"○","未入力あり"))</f>
        <v/>
      </c>
      <c r="AS11" s="871" t="s">
        <v>353</v>
      </c>
      <c r="AT11" s="16"/>
      <c r="BD11" s="10"/>
      <c r="BE11" s="10"/>
      <c r="BF11" s="10"/>
      <c r="BG11" s="10"/>
      <c r="BH11" s="10"/>
      <c r="BI11" s="10"/>
      <c r="BJ11" s="772"/>
    </row>
    <row r="12" ht="53.25" customHeight="1">
      <c r="A12" s="872"/>
      <c r="B12" s="654" t="s">
        <v>40</v>
      </c>
      <c r="C12" s="655"/>
      <c r="D12" s="655"/>
      <c r="E12" s="655"/>
      <c r="F12" s="656"/>
      <c r="G12" s="657" t="s">
        <v>41</v>
      </c>
      <c r="H12" s="658" t="s">
        <v>42</v>
      </c>
      <c r="I12" s="64"/>
      <c r="J12" s="657" t="s">
        <v>43</v>
      </c>
      <c r="K12" s="654" t="s">
        <v>44</v>
      </c>
      <c r="L12" s="659" t="s">
        <v>354</v>
      </c>
      <c r="M12" s="873" t="s">
        <v>412</v>
      </c>
      <c r="N12" s="874" t="s">
        <v>413</v>
      </c>
      <c r="O12" s="875" t="s">
        <v>414</v>
      </c>
      <c r="P12" s="876"/>
      <c r="Q12" s="877"/>
      <c r="R12" s="878" t="s">
        <v>369</v>
      </c>
      <c r="S12" s="879" t="s">
        <v>415</v>
      </c>
      <c r="T12" s="880"/>
      <c r="U12" s="874" t="s">
        <v>371</v>
      </c>
      <c r="V12" s="881" t="s">
        <v>416</v>
      </c>
      <c r="W12" s="882"/>
      <c r="X12" s="882"/>
      <c r="Y12" s="882"/>
      <c r="Z12" s="882"/>
      <c r="AA12" s="882"/>
      <c r="AB12" s="882"/>
      <c r="AC12" s="882"/>
      <c r="AD12" s="882"/>
      <c r="AE12" s="882"/>
      <c r="AF12" s="882"/>
      <c r="AG12" s="883"/>
      <c r="AH12" s="881" t="s">
        <v>417</v>
      </c>
      <c r="AI12" s="884" t="s">
        <v>358</v>
      </c>
      <c r="AJ12" s="885" t="s">
        <v>418</v>
      </c>
      <c r="AK12" s="64"/>
      <c r="AL12" s="886" t="s">
        <v>419</v>
      </c>
      <c r="AM12" s="64"/>
      <c r="AN12" s="665" t="s">
        <v>360</v>
      </c>
      <c r="AO12" s="64"/>
      <c r="AP12" s="666" t="s">
        <v>361</v>
      </c>
      <c r="AQ12" s="666" t="s">
        <v>362</v>
      </c>
      <c r="AR12" s="667" t="s">
        <v>363</v>
      </c>
      <c r="AS12" s="887" t="s">
        <v>364</v>
      </c>
      <c r="AT12" s="688"/>
      <c r="AU12" s="888" t="s">
        <v>420</v>
      </c>
      <c r="AV12" s="889"/>
      <c r="AW12" s="10"/>
      <c r="AX12" s="10"/>
      <c r="AY12" s="10"/>
      <c r="AZ12" s="10"/>
      <c r="BA12" s="10"/>
      <c r="BB12" s="10"/>
      <c r="BC12" s="10"/>
      <c r="BD12" s="10"/>
      <c r="BE12" s="10"/>
      <c r="BF12" s="10"/>
      <c r="BG12" s="10"/>
      <c r="BH12" s="10"/>
      <c r="BI12" s="10"/>
      <c r="BJ12" s="772"/>
      <c r="BK12" s="669" t="s">
        <v>365</v>
      </c>
    </row>
    <row r="13" ht="159.75" customHeight="1">
      <c r="A13" s="890"/>
      <c r="B13" s="671"/>
      <c r="C13" s="672"/>
      <c r="D13" s="672"/>
      <c r="E13" s="672"/>
      <c r="F13" s="673"/>
      <c r="G13" s="674"/>
      <c r="H13" s="675" t="s">
        <v>366</v>
      </c>
      <c r="I13" s="675" t="s">
        <v>367</v>
      </c>
      <c r="J13" s="674"/>
      <c r="K13" s="671"/>
      <c r="L13" s="676"/>
      <c r="M13" s="891"/>
      <c r="N13" s="892"/>
      <c r="O13" s="893"/>
      <c r="P13" s="894"/>
      <c r="Q13" s="895"/>
      <c r="R13" s="896"/>
      <c r="S13" s="897"/>
      <c r="T13" s="898"/>
      <c r="U13" s="892"/>
      <c r="V13" s="899"/>
      <c r="W13" s="900"/>
      <c r="X13" s="900"/>
      <c r="Y13" s="900"/>
      <c r="Z13" s="900"/>
      <c r="AA13" s="900"/>
      <c r="AB13" s="900"/>
      <c r="AC13" s="900"/>
      <c r="AD13" s="900"/>
      <c r="AE13" s="900"/>
      <c r="AF13" s="900"/>
      <c r="AG13" s="901"/>
      <c r="AH13" s="902"/>
      <c r="AI13" s="903"/>
      <c r="AJ13" s="904" t="s">
        <v>421</v>
      </c>
      <c r="AK13" s="683" t="s">
        <v>422</v>
      </c>
      <c r="AL13" s="683" t="s">
        <v>423</v>
      </c>
      <c r="AM13" s="684" t="s">
        <v>424</v>
      </c>
      <c r="AN13" s="684" t="s">
        <v>425</v>
      </c>
      <c r="AO13" s="683" t="s">
        <v>426</v>
      </c>
      <c r="AP13" s="685" t="s">
        <v>378</v>
      </c>
      <c r="AQ13" s="685" t="s">
        <v>427</v>
      </c>
      <c r="AR13" s="903" t="s">
        <v>428</v>
      </c>
      <c r="AS13" s="687"/>
      <c r="AT13" s="905"/>
      <c r="AU13" s="689" t="s">
        <v>429</v>
      </c>
      <c r="AV13" s="906" t="s">
        <v>430</v>
      </c>
      <c r="AW13" s="907" t="s">
        <v>431</v>
      </c>
      <c r="AX13" s="689" t="s">
        <v>382</v>
      </c>
      <c r="AY13" s="908" t="s">
        <v>432</v>
      </c>
      <c r="AZ13" s="222"/>
      <c r="BA13" s="222"/>
      <c r="BB13" s="222"/>
      <c r="BC13" s="222"/>
      <c r="BD13" s="221"/>
      <c r="BE13" s="689" t="s">
        <v>384</v>
      </c>
      <c r="BF13" s="689" t="s">
        <v>385</v>
      </c>
      <c r="BG13" s="689" t="s">
        <v>386</v>
      </c>
      <c r="BH13" s="689" t="s">
        <v>387</v>
      </c>
      <c r="BI13" s="692" t="s">
        <v>433</v>
      </c>
      <c r="BJ13" s="692" t="s">
        <v>389</v>
      </c>
      <c r="BK13" s="909"/>
    </row>
    <row r="14" ht="30.0" customHeight="1">
      <c r="A14" s="773">
        <v>1.0</v>
      </c>
      <c r="B14" s="695" t="str">
        <f>IF('基本情報入力シート'!C54="","",'基本情報入力シート'!C54)</f>
        <v>3310103672</v>
      </c>
      <c r="C14" s="696"/>
      <c r="D14" s="696"/>
      <c r="E14" s="696"/>
      <c r="F14" s="697"/>
      <c r="G14" s="698" t="str">
        <f>IF('基本情報入力シート'!M54="","",'基本情報入力シート'!M54)</f>
        <v>岡山市</v>
      </c>
      <c r="H14" s="698" t="str">
        <f>IF('基本情報入力シート'!R54="","",'基本情報入力シート'!R54)</f>
        <v>岡山県</v>
      </c>
      <c r="I14" s="698" t="str">
        <f>IF('基本情報入力シート'!W54="","",'基本情報入力シート'!W54)</f>
        <v>岡山市</v>
      </c>
      <c r="J14" s="910" t="str">
        <f>IF('基本情報入力シート'!X54="","",'基本情報入力シート'!X54)</f>
        <v>杜の家ファーム</v>
      </c>
      <c r="K14" s="698" t="str">
        <f>IF('基本情報入力シート'!Y54="","",'基本情報入力シート'!Y54)</f>
        <v>就労継続支援Ａ型</v>
      </c>
      <c r="L14" s="911">
        <f>IF('基本情報入力シート'!AB54="","",'基本情報入力シート'!AB54)</f>
        <v>2214073</v>
      </c>
      <c r="M14" s="912" t="str">
        <f>IF('別紙様式2-2（４・５月分）'!P14="","",'別紙様式2-2（４・５月分）'!P14)</f>
        <v>処遇加算Ⅰ</v>
      </c>
      <c r="N14" s="913">
        <f>IF(SUM('別紙様式2-2（４・５月分）'!Q14:Q16)=0,"",SUM('別紙様式2-2（４・５月分）'!Q14:Q16))</f>
        <v>0.07</v>
      </c>
      <c r="O14" s="914" t="str">
        <f>IFERROR(VLOOKUP('別紙様式2-2（４・５月分）'!AQ14,'【参考】数式用'!$AR$5:$AS$22,2,FALSE),"")</f>
        <v>新加算Ⅲ</v>
      </c>
      <c r="P14" s="915"/>
      <c r="Q14" s="916"/>
      <c r="R14" s="917">
        <f>IFERROR(VLOOKUP(K14,'【参考】数式用'!$A$5:$AB$37,MATCH(O14,'【参考】数式用'!$B$4:$AB$4,0)+1,0),"")</f>
        <v>0.079</v>
      </c>
      <c r="S14" s="918" t="s">
        <v>434</v>
      </c>
      <c r="T14" s="919" t="s">
        <v>435</v>
      </c>
      <c r="U14" s="920">
        <f>IFERROR(VLOOKUP(K14,'【参考】数式用'!$A$5:$AB$37,MATCH(T14,'【参考】数式用'!$B$4:$AB$4,0)+1,0),"")</f>
        <v>0.079</v>
      </c>
      <c r="V14" s="921" t="s">
        <v>107</v>
      </c>
      <c r="W14" s="922">
        <v>6.0</v>
      </c>
      <c r="X14" s="923" t="s">
        <v>108</v>
      </c>
      <c r="Y14" s="922">
        <v>6.0</v>
      </c>
      <c r="Z14" s="923" t="s">
        <v>392</v>
      </c>
      <c r="AA14" s="922">
        <v>7.0</v>
      </c>
      <c r="AB14" s="923" t="s">
        <v>108</v>
      </c>
      <c r="AC14" s="922">
        <v>3.0</v>
      </c>
      <c r="AD14" s="923" t="s">
        <v>109</v>
      </c>
      <c r="AE14" s="923" t="s">
        <v>120</v>
      </c>
      <c r="AF14" s="923">
        <f>IF(W14&gt;=1,(AA14*12+AC14)-(W14*12+Y14)+1,"")</f>
        <v>10</v>
      </c>
      <c r="AG14" s="924" t="s">
        <v>393</v>
      </c>
      <c r="AH14" s="925">
        <f>IFERROR(ROUNDDOWN(ROUND(L14*U14,0),0)*AF14,"")</f>
        <v>1749120</v>
      </c>
      <c r="AI14" s="926">
        <f>IFERROR(ROUNDDOWN(ROUND((L14*(U14-AW14)),0),0)*AF14,"")</f>
        <v>199270</v>
      </c>
      <c r="AJ14" s="927">
        <f>IFERROR(IF(OR(M14="",M15="",M17=""),0,ROUNDDOWN(ROUNDDOWN(ROUND(L14*VLOOKUP(K14,'【参考】数式用'!$A$5:$AB$37,MATCH("新加算Ⅳ",'【参考】数式用'!$B$4:$AB$4,0)+1,0),0),0)*AF14*0.5,0)),"")</f>
        <v>697435</v>
      </c>
      <c r="AK14" s="928"/>
      <c r="AL14" s="929">
        <f>IFERROR(IF(OR(M17="ベア加算",M17=""),0, IF(OR(T14="新加算Ⅰ",T14="新加算Ⅱ",T14="新加算Ⅲ",T14="新加算Ⅳ"),ROUNDDOWN(ROUND(L14*VLOOKUP(K14,'【参考】数式用'!$A$5:$I$37,MATCH("ベア加算",'【参考】数式用'!$B$4:$I$4,0)+1,0),0),0)*AF14,0)),"")</f>
        <v>0</v>
      </c>
      <c r="AM14" s="928"/>
      <c r="AN14" s="930" t="s">
        <v>394</v>
      </c>
      <c r="AO14" s="931"/>
      <c r="AP14" s="931" t="s">
        <v>394</v>
      </c>
      <c r="AQ14" s="932"/>
      <c r="AR14" s="933"/>
      <c r="AS14" s="716" t="str">
        <f>IF(AU14="","",IF(U14&lt;N14,"！加算の要件上は問題ありませんが、令和６年４・５月と比較して令和６年６月に加算率が下がる計画になっています。",""))</f>
        <v/>
      </c>
      <c r="AT14" s="934"/>
      <c r="AU14" s="935" t="str">
        <f>IF(K14&lt;&gt;"","V列に色付け","")</f>
        <v>V列に色付け</v>
      </c>
      <c r="AV14" s="936" t="str">
        <f>IF('別紙様式2-2（４・５月分）'!N14="","",'別紙様式2-2（４・５月分）'!N14)</f>
        <v>処遇加算Ⅰ</v>
      </c>
      <c r="AW14" s="937">
        <f>IF(SUM('別紙様式2-2（４・５月分）'!O14:O16)=0,"",SUM('別紙様式2-2（４・５月分）'!O14:O16))</f>
        <v>0.07</v>
      </c>
      <c r="AX14" s="938" t="str">
        <f>IFERROR(VLOOKUP(K14,'【参考】数式用'!$AH$2:$AI$34,2,FALSE),"")</f>
        <v>就労継続支援Ａ型</v>
      </c>
      <c r="AY14" s="629" t="s">
        <v>436</v>
      </c>
      <c r="AZ14" s="629" t="s">
        <v>437</v>
      </c>
      <c r="BA14" s="629" t="s">
        <v>435</v>
      </c>
      <c r="BB14" s="629" t="s">
        <v>438</v>
      </c>
      <c r="BC14" s="629" t="str">
        <f>IF(AND(O14&lt;&gt;"新加算Ⅰ",O14&lt;&gt;"新加算Ⅱ",O14&lt;&gt;"新加算Ⅲ",O14&lt;&gt;"新加算Ⅳ"),O14,IF(P16&lt;&gt;"",P16,""))</f>
        <v> </v>
      </c>
      <c r="BD14" s="629"/>
      <c r="BE14" s="629" t="str">
        <f>IF(AL14&lt;&gt;0,IF(AM14="○","入力済","未入力"),"")</f>
        <v/>
      </c>
      <c r="BF14" s="629"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入力済</v>
      </c>
      <c r="BG14" s="629" t="str">
        <f>IF(OR(T14="新加算Ⅴ（７）",T14="新加算Ⅴ（９）",T14="新加算Ⅴ（10）",T14="新加算Ⅴ（12）",T14="新加算Ⅴ（13）",T14="新加算Ⅴ（14）"),IF(OR(AO14="○",AO14="令和６年度中に満たす"),"入力済","未入力"),"")</f>
        <v/>
      </c>
      <c r="BH14" s="939" t="str">
        <f>IF(OR(T14="新加算Ⅰ",T14="新加算Ⅱ",T14="新加算Ⅲ",T14="新加算Ⅴ（１）",T14="新加算Ⅴ（３）",T14="新加算Ⅴ（８）"),IF(OR(AP14="○",AP14="令和６年度中に満たす"),"入力済","未入力"),"")</f>
        <v>入力済</v>
      </c>
      <c r="BI14" s="940" t="str">
        <f>IF(OR(T14="新加算Ⅰ",T14="新加算Ⅱ",T14="新加算Ⅴ（１）",T14="新加算Ⅴ（２）",T14="新加算Ⅴ（３）",T14="新加算Ⅴ（４）",T14="新加算Ⅴ（５）",T14="新加算Ⅴ（６）",T14="新加算Ⅴ（７）",T14="新加算Ⅴ（９）",T14="新加算Ⅴ（10）",T14="新加算Ⅴ（12）"),1,"")</f>
        <v/>
      </c>
      <c r="BJ14" s="935" t="str">
        <f>IF(OR(T14="新加算Ⅰ",T14="新加算Ⅴ（１）",T14="新加算Ⅴ（２）",T14="新加算Ⅴ（５）",T14="新加算Ⅴ（７）",T14="新加算Ⅴ（10）"),IF(AR14="","未入力","入力済"),"")</f>
        <v/>
      </c>
      <c r="BK14" s="689" t="str">
        <f>G14</f>
        <v>岡山市</v>
      </c>
    </row>
    <row r="15" ht="15.0" customHeight="1">
      <c r="A15" s="787"/>
      <c r="B15" s="722"/>
      <c r="C15" s="723"/>
      <c r="D15" s="723"/>
      <c r="E15" s="723"/>
      <c r="F15" s="724"/>
      <c r="G15" s="725"/>
      <c r="H15" s="725"/>
      <c r="I15" s="725"/>
      <c r="J15" s="941"/>
      <c r="K15" s="725"/>
      <c r="L15" s="942"/>
      <c r="M15" s="943" t="str">
        <f>IF('別紙様式2-2（４・５月分）'!P15="","",'別紙様式2-2（４・５月分）'!P15)</f>
        <v>特定加算なし</v>
      </c>
      <c r="N15" s="944"/>
      <c r="O15" s="945"/>
      <c r="P15" s="946"/>
      <c r="Q15" s="947"/>
      <c r="R15" s="948"/>
      <c r="S15" s="949"/>
      <c r="T15" s="950"/>
      <c r="U15" s="951"/>
      <c r="V15" s="952"/>
      <c r="W15" s="953"/>
      <c r="X15" s="778"/>
      <c r="Y15" s="953"/>
      <c r="Z15" s="778"/>
      <c r="AA15" s="953"/>
      <c r="AB15" s="778"/>
      <c r="AC15" s="953"/>
      <c r="AD15" s="778"/>
      <c r="AE15" s="778"/>
      <c r="AF15" s="778"/>
      <c r="AG15" s="954"/>
      <c r="AH15" s="955"/>
      <c r="AI15" s="956"/>
      <c r="AJ15" s="957"/>
      <c r="AK15" s="784"/>
      <c r="AL15" s="958"/>
      <c r="AM15" s="784"/>
      <c r="AN15" s="959"/>
      <c r="AO15" s="825"/>
      <c r="AP15" s="825"/>
      <c r="AQ15" s="960"/>
      <c r="AR15" s="961"/>
      <c r="AS15" s="962"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934"/>
      <c r="AU15" s="935"/>
      <c r="AV15" s="936" t="str">
        <f>IF('別紙様式2-2（４・５月分）'!N15="","",'別紙様式2-2（４・５月分）'!N15)</f>
        <v>特定加算なし</v>
      </c>
      <c r="AW15" s="937"/>
      <c r="AX15" s="938"/>
      <c r="AY15" s="629"/>
      <c r="AZ15" s="629"/>
      <c r="BA15" s="629"/>
      <c r="BB15" s="629"/>
      <c r="BC15" s="629"/>
      <c r="BD15" s="629"/>
      <c r="BE15" s="629"/>
      <c r="BF15" s="629"/>
      <c r="BG15" s="629"/>
      <c r="BH15" s="963"/>
      <c r="BI15" s="940"/>
      <c r="BJ15" s="935"/>
      <c r="BK15" s="689" t="str">
        <f>G14</f>
        <v>岡山市</v>
      </c>
    </row>
    <row r="16" ht="15.0" customHeight="1">
      <c r="A16" s="798"/>
      <c r="B16" s="722"/>
      <c r="C16" s="723"/>
      <c r="D16" s="723"/>
      <c r="E16" s="723"/>
      <c r="F16" s="724"/>
      <c r="G16" s="725"/>
      <c r="H16" s="725"/>
      <c r="I16" s="725"/>
      <c r="J16" s="941"/>
      <c r="K16" s="725"/>
      <c r="L16" s="942"/>
      <c r="M16" s="964"/>
      <c r="N16" s="965"/>
      <c r="O16" s="966" t="s">
        <v>111</v>
      </c>
      <c r="P16" s="967" t="str">
        <f>IFERROR(VLOOKUP('別紙様式2-2（４・５月分）'!AQ14,'【参考】数式用'!$AR$5:$AT$22,3,FALSE),"")</f>
        <v> </v>
      </c>
      <c r="Q16" s="968" t="s">
        <v>113</v>
      </c>
      <c r="R16" s="969" t="str">
        <f>IFERROR(VLOOKUP(K14,'【参考】数式用'!$A$5:$AB$37,MATCH(P16,'【参考】数式用'!$B$4:$AB$4,0)+1,0),"")</f>
        <v/>
      </c>
      <c r="S16" s="970" t="s">
        <v>439</v>
      </c>
      <c r="T16" s="971"/>
      <c r="U16" s="972" t="str">
        <f>IFERROR(VLOOKUP(K14,'【参考】数式用'!$A$5:$AB$37,MATCH(T16,'【参考】数式用'!$B$4:$AB$4,0)+1,0),"")</f>
        <v/>
      </c>
      <c r="V16" s="973" t="s">
        <v>107</v>
      </c>
      <c r="W16" s="812">
        <v>7.0</v>
      </c>
      <c r="X16" s="812" t="s">
        <v>108</v>
      </c>
      <c r="Y16" s="812">
        <v>4.0</v>
      </c>
      <c r="Z16" s="812" t="s">
        <v>392</v>
      </c>
      <c r="AA16" s="812">
        <v>8.0</v>
      </c>
      <c r="AB16" s="812" t="s">
        <v>108</v>
      </c>
      <c r="AC16" s="812">
        <v>3.0</v>
      </c>
      <c r="AD16" s="812" t="s">
        <v>109</v>
      </c>
      <c r="AE16" s="812" t="s">
        <v>120</v>
      </c>
      <c r="AF16" s="812">
        <v>12.0</v>
      </c>
      <c r="AG16" s="974" t="s">
        <v>393</v>
      </c>
      <c r="AH16" s="975">
        <f>IFERROR(ROUNDDOWN(ROUND(L14*U16,0),0)*AF16,"")</f>
        <v>0</v>
      </c>
      <c r="AI16" s="976">
        <f>IFERROR(ROUNDDOWN(ROUND((L14*(U16-AW14)),0),0)*AF16,"")</f>
        <v>-1859820</v>
      </c>
      <c r="AJ16" s="977">
        <f>IFERROR(IF(OR(M14="",M15="",M17=""),0,ROUNDDOWN(ROUNDDOWN(ROUND(L14*VLOOKUP(K14,'【参考】数式用'!$A$5:$AB$37,MATCH("新加算Ⅳ",'【参考】数式用'!$B$4:$AB$4,0)+1,0),0),0)*AF16*0.5,0)),"")</f>
        <v>836922</v>
      </c>
      <c r="AK16" s="978" t="str">
        <f>IF(T16&lt;&gt;"","新規に適用","")</f>
        <v/>
      </c>
      <c r="AL16" s="979">
        <f>IFERROR(IF(OR(M17="ベア加算",M17=""),0, IF(OR(T14="新加算Ⅰ",T14="新加算Ⅱ",T14="新加算Ⅲ",T14="新加算Ⅳ"),0,ROUNDDOWN(ROUND(L14*VLOOKUP(K14,'【参考】数式用'!$A$5:$I$37,MATCH("ベア加算",'【参考】数式用'!$B$4:$I$4,0)+1,0),0),0)*AF16)),"")</f>
        <v>0</v>
      </c>
      <c r="AM16" s="978" t="str">
        <f>IF(AND(T16&lt;&gt;"",AM14=""),"新規に適用",IF(AND(T16&lt;&gt;"",AM14&lt;&gt;""),"継続で適用",""))</f>
        <v/>
      </c>
      <c r="AN16" s="978" t="str">
        <f>IF(AND(T16&lt;&gt;"",AN14=""),"新規に適用",IF(AND(T16&lt;&gt;"",AN14&lt;&gt;""),"継続で適用",""))</f>
        <v/>
      </c>
      <c r="AO16" s="978"/>
      <c r="AP16" s="978" t="str">
        <f>IF(AND(T16&lt;&gt;"",AP14=""),"新規に適用",IF(AND(T16&lt;&gt;"",AP14&lt;&gt;""),"継続で適用",""))</f>
        <v/>
      </c>
      <c r="AQ16" s="980"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981" t="str">
        <f>IF(AND(T16&lt;&gt;"",AR14=""),"新規に適用",IF(AND(T16&lt;&gt;"",AR14&lt;&gt;""),"継続で適用",""))</f>
        <v/>
      </c>
      <c r="AS16" s="962"/>
      <c r="AT16" s="934"/>
      <c r="AU16" s="935" t="str">
        <f>IF(K14&lt;&gt;"","V列に色付け","")</f>
        <v>V列に色付け</v>
      </c>
      <c r="AV16" s="936"/>
      <c r="AW16" s="937"/>
      <c r="BK16" s="689" t="str">
        <f>G14</f>
        <v>岡山市</v>
      </c>
    </row>
    <row r="17" ht="30.0" customHeight="1">
      <c r="A17" s="788"/>
      <c r="B17" s="746"/>
      <c r="C17" s="747"/>
      <c r="D17" s="747"/>
      <c r="E17" s="747"/>
      <c r="F17" s="748"/>
      <c r="G17" s="749"/>
      <c r="H17" s="749"/>
      <c r="I17" s="749"/>
      <c r="J17" s="982"/>
      <c r="K17" s="749"/>
      <c r="L17" s="983"/>
      <c r="M17" s="984" t="str">
        <f>IF('別紙様式2-2（４・５月分）'!P16="","",'別紙様式2-2（４・５月分）'!P16)</f>
        <v>ベア加算</v>
      </c>
      <c r="N17" s="985"/>
      <c r="O17" s="986"/>
      <c r="P17" s="987"/>
      <c r="Q17" s="988"/>
      <c r="R17" s="989"/>
      <c r="S17" s="990"/>
      <c r="T17" s="991"/>
      <c r="U17" s="992"/>
      <c r="V17" s="993"/>
      <c r="W17" s="994"/>
      <c r="X17" s="994"/>
      <c r="Y17" s="994"/>
      <c r="Z17" s="994"/>
      <c r="AA17" s="994"/>
      <c r="AB17" s="994"/>
      <c r="AC17" s="994"/>
      <c r="AD17" s="994"/>
      <c r="AE17" s="994"/>
      <c r="AF17" s="994"/>
      <c r="AG17" s="995"/>
      <c r="AH17" s="996"/>
      <c r="AI17" s="997"/>
      <c r="AJ17" s="998"/>
      <c r="AK17" s="999"/>
      <c r="AL17" s="1000"/>
      <c r="AM17" s="999"/>
      <c r="AN17" s="999"/>
      <c r="AO17" s="999"/>
      <c r="AP17" s="999"/>
      <c r="AQ17" s="1001"/>
      <c r="AR17" s="1002"/>
      <c r="AS17" s="769"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934"/>
      <c r="AU17" s="935"/>
      <c r="AV17" s="936" t="str">
        <f>IF('別紙様式2-2（４・５月分）'!N16="","",'別紙様式2-2（４・５月分）'!N16)</f>
        <v>ベア加算</v>
      </c>
      <c r="AW17" s="937"/>
      <c r="BK17" s="689" t="str">
        <f>G14</f>
        <v>岡山市</v>
      </c>
    </row>
    <row r="18" ht="30.0" customHeight="1">
      <c r="A18" s="789">
        <v>2.0</v>
      </c>
      <c r="B18" s="1003" t="str">
        <f>IF('基本情報入力シート'!C55="","",'基本情報入力シート'!C55)</f>
        <v>3350100545</v>
      </c>
      <c r="C18" s="723"/>
      <c r="D18" s="723"/>
      <c r="E18" s="723"/>
      <c r="F18" s="724"/>
      <c r="G18" s="725" t="str">
        <f>IF('基本情報入力シート'!M55="","",'基本情報入力シート'!M55)</f>
        <v>岡山市</v>
      </c>
      <c r="H18" s="725" t="str">
        <f>IF('基本情報入力シート'!R55="","",'基本情報入力シート'!R55)</f>
        <v>岡山県</v>
      </c>
      <c r="I18" s="725" t="str">
        <f>IF('基本情報入力シート'!W55="","",'基本情報入力シート'!W55)</f>
        <v>岡山市</v>
      </c>
      <c r="J18" s="941" t="str">
        <f>IF('基本情報入力シート'!X55="","",'基本情報入力シート'!X55)</f>
        <v>りゅうそう放課後ラボ</v>
      </c>
      <c r="K18" s="725" t="str">
        <f>IF('基本情報入力シート'!Y55="","",'基本情報入力シート'!Y55)</f>
        <v>放課後等デイサービス</v>
      </c>
      <c r="L18" s="942">
        <f>IF('基本情報入力シート'!AB55="","",'基本情報入力シート'!AB55)</f>
        <v>1526403</v>
      </c>
      <c r="M18" s="912" t="str">
        <f>IF('別紙様式2-2（４・５月分）'!P17="","",'別紙様式2-2（４・５月分）'!P17)</f>
        <v>処遇加算Ⅲ</v>
      </c>
      <c r="N18" s="1004">
        <f>IF(SUM('別紙様式2-2（４・５月分）'!Q17:Q19)=0,"",SUM('別紙様式2-2（４・５月分）'!Q17:Q19))</f>
        <v>0.054</v>
      </c>
      <c r="O18" s="914" t="str">
        <f>IFERROR(VLOOKUP('別紙様式2-2（４・５月分）'!AQ17,'【参考】数式用'!$AR$5:$AS$22,2,FALSE),"")</f>
        <v>新加算Ⅳ</v>
      </c>
      <c r="P18" s="915"/>
      <c r="Q18" s="916"/>
      <c r="R18" s="917">
        <f>IFERROR(VLOOKUP(K18,'【参考】数式用'!$A$5:$AB$37,MATCH(O18,'【参考】数式用'!$B$4:$AB$4,0)+1,0),"")</f>
        <v>0.098</v>
      </c>
      <c r="S18" s="918" t="s">
        <v>434</v>
      </c>
      <c r="T18" s="919" t="s">
        <v>435</v>
      </c>
      <c r="U18" s="920">
        <f>IFERROR(VLOOKUP(K18,'【参考】数式用'!$A$5:$AB$37,MATCH(T18,'【参考】数式用'!$B$4:$AB$4,0)+1,0),"")</f>
        <v>0.121</v>
      </c>
      <c r="V18" s="921" t="s">
        <v>107</v>
      </c>
      <c r="W18" s="922">
        <v>6.0</v>
      </c>
      <c r="X18" s="923" t="s">
        <v>108</v>
      </c>
      <c r="Y18" s="922">
        <v>6.0</v>
      </c>
      <c r="Z18" s="923" t="s">
        <v>392</v>
      </c>
      <c r="AA18" s="922">
        <v>7.0</v>
      </c>
      <c r="AB18" s="923" t="s">
        <v>108</v>
      </c>
      <c r="AC18" s="922">
        <v>3.0</v>
      </c>
      <c r="AD18" s="923" t="s">
        <v>109</v>
      </c>
      <c r="AE18" s="923" t="s">
        <v>120</v>
      </c>
      <c r="AF18" s="923">
        <f>IF(W18&gt;=1,(AA18*12+AC18)-(W18*12+Y18)+1,"")</f>
        <v>10</v>
      </c>
      <c r="AG18" s="924" t="s">
        <v>393</v>
      </c>
      <c r="AH18" s="925">
        <f>IFERROR(ROUNDDOWN(ROUND(L18*U18,0),0)*AF18,"")</f>
        <v>1846950</v>
      </c>
      <c r="AI18" s="926">
        <f>IFERROR(ROUNDDOWN(ROUND((L18*(U18-AW18)),0),0)*AF18,"")</f>
        <v>1022690</v>
      </c>
      <c r="AJ18" s="927">
        <f>IFERROR(IF(OR(M18="",M19="",M21=""),0,ROUNDDOWN(ROUNDDOWN(ROUND(L18*VLOOKUP(K18,'【参考】数式用'!$A$5:$AB$37,MATCH("新加算Ⅳ",'【参考】数式用'!$B$4:$AB$4,0)+1,0),0),0)*AF18*0.5,0)),"")</f>
        <v>747935</v>
      </c>
      <c r="AK18" s="928"/>
      <c r="AL18" s="929">
        <f>IFERROR(IF(OR(M21="ベア加算",M21=""),0, IF(OR(T18="新加算Ⅰ",T18="新加算Ⅱ",T18="新加算Ⅲ",T18="新加算Ⅳ"),ROUNDDOWN(ROUND(L18*VLOOKUP(K18,'【参考】数式用'!$A$5:$I$37,MATCH("ベア加算",'【参考】数式用'!$B$4:$I$4,0)+1,0),0),0)*AF18,0)),"")</f>
        <v>0</v>
      </c>
      <c r="AM18" s="928"/>
      <c r="AN18" s="930" t="s">
        <v>394</v>
      </c>
      <c r="AO18" s="931"/>
      <c r="AP18" s="931" t="s">
        <v>394</v>
      </c>
      <c r="AQ18" s="932"/>
      <c r="AR18" s="933"/>
      <c r="AS18" s="716" t="str">
        <f>IF(AU18="","",IF(U18&lt;N18,"！加算の要件上は問題ありませんが、令和６年４・５月と比較して令和６年６月に加算率が下がる計画になっています。",""))</f>
        <v/>
      </c>
      <c r="AT18" s="1005"/>
      <c r="AU18" s="935" t="str">
        <f>IF(K18&lt;&gt;"","V列に色付け","")</f>
        <v>V列に色付け</v>
      </c>
      <c r="AV18" s="936" t="str">
        <f>IF('別紙様式2-2（４・５月分）'!N17="","",'別紙様式2-2（４・５月分）'!N17)</f>
        <v>処遇加算Ⅲ</v>
      </c>
      <c r="AW18" s="937">
        <f>IF(SUM('別紙様式2-2（４・５月分）'!O17:O19)=0,"",SUM('別紙様式2-2（４・５月分）'!O17:O19))</f>
        <v>0.054</v>
      </c>
      <c r="AX18" s="938" t="str">
        <f>IFERROR(VLOOKUP(K18,'【参考】数式用'!$AH$2:$AI$34,2,FALSE),"")</f>
        <v>放課後等デイサービス</v>
      </c>
      <c r="AY18" s="629" t="s">
        <v>436</v>
      </c>
      <c r="AZ18" s="629" t="s">
        <v>437</v>
      </c>
      <c r="BA18" s="629" t="s">
        <v>435</v>
      </c>
      <c r="BB18" s="629" t="s">
        <v>438</v>
      </c>
      <c r="BC18" s="629" t="str">
        <f>IF(AND(O18&lt;&gt;"新加算Ⅰ",O18&lt;&gt;"新加算Ⅱ",O18&lt;&gt;"新加算Ⅲ",O18&lt;&gt;"新加算Ⅳ"),O18,IF(P20&lt;&gt;"",P20,""))</f>
        <v>新加算Ⅴ（13）</v>
      </c>
      <c r="BD18" s="629"/>
      <c r="BE18" s="629" t="str">
        <f>IF(AL18&lt;&gt;0,IF(AM18="○","入力済","未入力"),"")</f>
        <v/>
      </c>
      <c r="BF18" s="629"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入力済</v>
      </c>
      <c r="BG18" s="629" t="str">
        <f>IF(OR(T18="新加算Ⅴ（７）",T18="新加算Ⅴ（９）",T18="新加算Ⅴ（10）",T18="新加算Ⅴ（12）",T18="新加算Ⅴ（13）",T18="新加算Ⅴ（14）"),IF(OR(AO18="○",AO18="令和６年度中に満たす"),"入力済","未入力"),"")</f>
        <v/>
      </c>
      <c r="BH18" s="939" t="str">
        <f>IF(OR(T18="新加算Ⅰ",T18="新加算Ⅱ",T18="新加算Ⅲ",T18="新加算Ⅴ（１）",T18="新加算Ⅴ（３）",T18="新加算Ⅴ（８）"),IF(OR(AP18="○",AP18="令和６年度中に満たす"),"入力済","未入力"),"")</f>
        <v>入力済</v>
      </c>
      <c r="BI18" s="1006" t="str">
        <f>IF(OR(T18="新加算Ⅰ",T18="新加算Ⅱ",T18="新加算Ⅴ（１）",T18="新加算Ⅴ（２）",T18="新加算Ⅴ（３）",T18="新加算Ⅴ（４）",T18="新加算Ⅴ（５）",T18="新加算Ⅴ（６）",T18="新加算Ⅴ（７）",T18="新加算Ⅴ（９）",T18="新加算Ⅴ（10）",T18="新加算Ⅴ（12）"),1,"")</f>
        <v/>
      </c>
      <c r="BJ18" s="935" t="str">
        <f>IF(OR(T18="新加算Ⅰ",T18="新加算Ⅴ（１）",T18="新加算Ⅴ（２）",T18="新加算Ⅴ（５）",T18="新加算Ⅴ（７）",T18="新加算Ⅴ（10）"),IF(AR18="","未入力","入力済"),"")</f>
        <v/>
      </c>
      <c r="BK18" s="689" t="str">
        <f>G18</f>
        <v>岡山市</v>
      </c>
    </row>
    <row r="19" ht="15.0" customHeight="1">
      <c r="A19" s="787"/>
      <c r="B19" s="722"/>
      <c r="C19" s="723"/>
      <c r="D19" s="723"/>
      <c r="E19" s="723"/>
      <c r="F19" s="724"/>
      <c r="G19" s="725"/>
      <c r="H19" s="725"/>
      <c r="I19" s="725"/>
      <c r="J19" s="941"/>
      <c r="K19" s="725"/>
      <c r="L19" s="942"/>
      <c r="M19" s="943" t="str">
        <f>IF('別紙様式2-2（４・５月分）'!P18="","",'別紙様式2-2（４・５月分）'!P18)</f>
        <v>特定加算なし</v>
      </c>
      <c r="N19" s="1007"/>
      <c r="O19" s="945"/>
      <c r="P19" s="946"/>
      <c r="Q19" s="947"/>
      <c r="R19" s="948"/>
      <c r="S19" s="949"/>
      <c r="T19" s="950"/>
      <c r="U19" s="951"/>
      <c r="V19" s="952"/>
      <c r="W19" s="953"/>
      <c r="X19" s="778"/>
      <c r="Y19" s="953"/>
      <c r="Z19" s="778"/>
      <c r="AA19" s="953"/>
      <c r="AB19" s="778"/>
      <c r="AC19" s="953"/>
      <c r="AD19" s="778"/>
      <c r="AE19" s="778"/>
      <c r="AF19" s="778"/>
      <c r="AG19" s="954"/>
      <c r="AH19" s="955"/>
      <c r="AI19" s="956"/>
      <c r="AJ19" s="957"/>
      <c r="AK19" s="784"/>
      <c r="AL19" s="958"/>
      <c r="AM19" s="784"/>
      <c r="AN19" s="959"/>
      <c r="AO19" s="825"/>
      <c r="AP19" s="825"/>
      <c r="AQ19" s="960"/>
      <c r="AR19" s="961"/>
      <c r="AS19" s="962" t="str">
        <f>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1005"/>
      <c r="AU19" s="935"/>
      <c r="AV19" s="936" t="str">
        <f>IF('別紙様式2-2（４・５月分）'!N18="","",'別紙様式2-2（４・５月分）'!N18)</f>
        <v>特定加算なし</v>
      </c>
      <c r="AW19" s="937"/>
      <c r="AX19" s="938"/>
      <c r="AY19" s="629"/>
      <c r="AZ19" s="629"/>
      <c r="BA19" s="629"/>
      <c r="BB19" s="629"/>
      <c r="BC19" s="629"/>
      <c r="BD19" s="629"/>
      <c r="BE19" s="629"/>
      <c r="BF19" s="629"/>
      <c r="BG19" s="629"/>
      <c r="BH19" s="963"/>
      <c r="BI19" s="1008"/>
      <c r="BJ19" s="935"/>
      <c r="BK19" s="689" t="str">
        <f>G18</f>
        <v>岡山市</v>
      </c>
    </row>
    <row r="20" ht="15.0" customHeight="1">
      <c r="A20" s="798"/>
      <c r="B20" s="722"/>
      <c r="C20" s="723"/>
      <c r="D20" s="723"/>
      <c r="E20" s="723"/>
      <c r="F20" s="724"/>
      <c r="G20" s="725"/>
      <c r="H20" s="725"/>
      <c r="I20" s="725"/>
      <c r="J20" s="941"/>
      <c r="K20" s="725"/>
      <c r="L20" s="942"/>
      <c r="M20" s="964"/>
      <c r="N20" s="1009"/>
      <c r="O20" s="966" t="s">
        <v>111</v>
      </c>
      <c r="P20" s="967" t="str">
        <f>IFERROR(VLOOKUP('別紙様式2-2（４・５月分）'!AQ17,'【参考】数式用'!$AR$5:$AT$22,3,FALSE),"")</f>
        <v>新加算Ⅴ（13）</v>
      </c>
      <c r="Q20" s="968" t="s">
        <v>113</v>
      </c>
      <c r="R20" s="969">
        <f>IFERROR(VLOOKUP(K18,'【参考】数式用'!$A$5:$AB$37,MATCH(P20,'【参考】数式用'!$B$4:$AB$4,0)+1,0),"")</f>
        <v>0.071</v>
      </c>
      <c r="S20" s="970" t="s">
        <v>439</v>
      </c>
      <c r="T20" s="971"/>
      <c r="U20" s="972" t="str">
        <f>IFERROR(VLOOKUP(K18,'【参考】数式用'!$A$5:$AB$37,MATCH(T20,'【参考】数式用'!$B$4:$AB$4,0)+1,0),"")</f>
        <v/>
      </c>
      <c r="V20" s="973" t="s">
        <v>107</v>
      </c>
      <c r="W20" s="812">
        <v>7.0</v>
      </c>
      <c r="X20" s="812" t="s">
        <v>108</v>
      </c>
      <c r="Y20" s="812">
        <v>4.0</v>
      </c>
      <c r="Z20" s="812" t="s">
        <v>392</v>
      </c>
      <c r="AA20" s="812">
        <v>8.0</v>
      </c>
      <c r="AB20" s="812" t="s">
        <v>108</v>
      </c>
      <c r="AC20" s="812">
        <v>3.0</v>
      </c>
      <c r="AD20" s="812" t="s">
        <v>109</v>
      </c>
      <c r="AE20" s="812" t="s">
        <v>120</v>
      </c>
      <c r="AF20" s="812">
        <f>IF(W20&gt;=1,(AA20*12+AC20)-(W20*12+Y20)+1,"")</f>
        <v>12</v>
      </c>
      <c r="AG20" s="974" t="s">
        <v>393</v>
      </c>
      <c r="AH20" s="975">
        <f>IFERROR(ROUNDDOWN(ROUND(L18*U20,0),0)*AF20,"")</f>
        <v>0</v>
      </c>
      <c r="AI20" s="976">
        <f>IFERROR(ROUNDDOWN(ROUND((L18*(U20-AW18)),0),0)*AF20,"")</f>
        <v>-989112</v>
      </c>
      <c r="AJ20" s="977">
        <f>IFERROR(IF(OR(M18="",M19="",M21=""),0,ROUNDDOWN(ROUNDDOWN(ROUND(L18*VLOOKUP(K18,'【参考】数式用'!$A$5:$AB$37,MATCH("新加算Ⅳ",'【参考】数式用'!$B$4:$AB$4,0)+1,0),0),0)*AF20*0.5,0)),"")</f>
        <v>897522</v>
      </c>
      <c r="AK20" s="978" t="str">
        <f>IF(T20&lt;&gt;"","新規に適用","")</f>
        <v/>
      </c>
      <c r="AL20" s="979">
        <f>IFERROR(IF(OR(M21="ベア加算",M21=""),0, IF(OR(T18="新加算Ⅰ",T18="新加算Ⅱ",T18="新加算Ⅲ",T18="新加算Ⅳ"),0,ROUNDDOWN(ROUND(L18*VLOOKUP(K18,'【参考】数式用'!$A$5:$I$37,MATCH("ベア加算",'【参考】数式用'!$B$4:$I$4,0)+1,0),0),0)*AF20)),"")</f>
        <v>0</v>
      </c>
      <c r="AM20" s="978" t="str">
        <f>IF(AND(T20&lt;&gt;"",AM18=""),"新規に適用",IF(AND(T20&lt;&gt;"",AM18&lt;&gt;""),"継続で適用",""))</f>
        <v/>
      </c>
      <c r="AN20" s="978" t="str">
        <f>IF(AND(T20&lt;&gt;"",AN18=""),"新規に適用",IF(AND(T20&lt;&gt;"",AN18&lt;&gt;""),"継続で適用",""))</f>
        <v/>
      </c>
      <c r="AO20" s="978"/>
      <c r="AP20" s="978" t="str">
        <f>IF(AND(T20&lt;&gt;"",AP18=""),"新規に適用",IF(AND(T20&lt;&gt;"",AP18&lt;&gt;""),"継続で適用",""))</f>
        <v/>
      </c>
      <c r="AQ20" s="980" t="str">
        <f>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978" t="str">
        <f>IF(AND(T20&lt;&gt;"",AR18=""),"新規に適用",IF(AND(T20&lt;&gt;"",AR18&lt;&gt;""),"継続で適用",""))</f>
        <v/>
      </c>
      <c r="AS20" s="962"/>
      <c r="AT20" s="1005"/>
      <c r="AU20" s="935" t="str">
        <f>IF(K18&lt;&gt;"","V列に色付け","")</f>
        <v>V列に色付け</v>
      </c>
      <c r="AV20" s="936"/>
      <c r="AW20" s="937"/>
      <c r="BK20" s="689" t="str">
        <f>G18</f>
        <v>岡山市</v>
      </c>
    </row>
    <row r="21" ht="30.0" customHeight="1">
      <c r="A21" s="788"/>
      <c r="B21" s="746"/>
      <c r="C21" s="747"/>
      <c r="D21" s="747"/>
      <c r="E21" s="747"/>
      <c r="F21" s="748"/>
      <c r="G21" s="749"/>
      <c r="H21" s="749"/>
      <c r="I21" s="749"/>
      <c r="J21" s="982"/>
      <c r="K21" s="749"/>
      <c r="L21" s="983"/>
      <c r="M21" s="984" t="str">
        <f>IF('別紙様式2-2（４・５月分）'!P19="","",'別紙様式2-2（４・５月分）'!P19)</f>
        <v>ベア加算</v>
      </c>
      <c r="N21" s="1010"/>
      <c r="O21" s="986"/>
      <c r="P21" s="987"/>
      <c r="Q21" s="988"/>
      <c r="R21" s="989"/>
      <c r="S21" s="990"/>
      <c r="T21" s="991"/>
      <c r="U21" s="992"/>
      <c r="V21" s="993"/>
      <c r="W21" s="994"/>
      <c r="X21" s="994"/>
      <c r="Y21" s="994"/>
      <c r="Z21" s="994"/>
      <c r="AA21" s="994"/>
      <c r="AB21" s="994"/>
      <c r="AC21" s="994"/>
      <c r="AD21" s="994"/>
      <c r="AE21" s="994"/>
      <c r="AF21" s="994"/>
      <c r="AG21" s="995"/>
      <c r="AH21" s="996"/>
      <c r="AI21" s="997"/>
      <c r="AJ21" s="998"/>
      <c r="AK21" s="999"/>
      <c r="AL21" s="1000"/>
      <c r="AM21" s="999"/>
      <c r="AN21" s="999"/>
      <c r="AO21" s="999"/>
      <c r="AP21" s="999"/>
      <c r="AQ21" s="1001"/>
      <c r="AR21" s="999"/>
      <c r="AS21" s="769" t="str">
        <f>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1005"/>
      <c r="AU21" s="935"/>
      <c r="AV21" s="936" t="str">
        <f>IF('別紙様式2-2（４・５月分）'!N19="","",'別紙様式2-2（４・５月分）'!N19)</f>
        <v>ベア加算</v>
      </c>
      <c r="AW21" s="937"/>
      <c r="BK21" s="689" t="str">
        <f>G18</f>
        <v>岡山市</v>
      </c>
    </row>
    <row r="22" ht="30.0" customHeight="1">
      <c r="A22" s="773">
        <v>3.0</v>
      </c>
      <c r="B22" s="695" t="str">
        <f>IF('基本情報入力シート'!C56="","",'基本情報入力シート'!C56)</f>
        <v>3310104439</v>
      </c>
      <c r="C22" s="696"/>
      <c r="D22" s="696"/>
      <c r="E22" s="696"/>
      <c r="F22" s="697"/>
      <c r="G22" s="698" t="str">
        <f>IF('基本情報入力シート'!M56="","",'基本情報入力シート'!M56)</f>
        <v>岡山市</v>
      </c>
      <c r="H22" s="698" t="str">
        <f>IF('基本情報入力シート'!R56="","",'基本情報入力シート'!R56)</f>
        <v>岡山県</v>
      </c>
      <c r="I22" s="698" t="str">
        <f>IF('基本情報入力シート'!W56="","",'基本情報入力シート'!W56)</f>
        <v>岡山市</v>
      </c>
      <c r="J22" s="910" t="str">
        <f>IF('基本情報入力シート'!X56="","",'基本情報入力シート'!X56)</f>
        <v>晴れの国</v>
      </c>
      <c r="K22" s="698" t="str">
        <f>IF('基本情報入力シート'!Y56="","",'基本情報入力シート'!Y56)</f>
        <v>就労継続支援Ｂ型</v>
      </c>
      <c r="L22" s="911">
        <f>IF('基本情報入力シート'!AB56="","",'基本情報入力シート'!AB56)</f>
        <v>1537821</v>
      </c>
      <c r="M22" s="912" t="str">
        <f>IF('別紙様式2-2（４・５月分）'!P20="","",'別紙様式2-2（４・５月分）'!P20)</f>
        <v>処遇加算Ⅰ</v>
      </c>
      <c r="N22" s="1004">
        <f>IF(SUM('別紙様式2-2（４・５月分）'!Q20:Q22)=0,"",SUM('別紙様式2-2（４・５月分）'!Q20:Q22))</f>
        <v>0.067</v>
      </c>
      <c r="O22" s="914" t="str">
        <f>IFERROR(VLOOKUP('別紙様式2-2（４・５月分）'!AQ20,'【参考】数式用'!$AR$5:$AS$22,2,FALSE),"")</f>
        <v>新加算Ⅲ</v>
      </c>
      <c r="P22" s="915"/>
      <c r="Q22" s="916"/>
      <c r="R22" s="917">
        <f>IFERROR(VLOOKUP(K22,'【参考】数式用'!$A$5:$AB$37,MATCH(O22,'【参考】数式用'!$B$4:$AB$4,0)+1,0),"")</f>
        <v>0.076</v>
      </c>
      <c r="S22" s="918" t="s">
        <v>434</v>
      </c>
      <c r="T22" s="1011" t="s">
        <v>435</v>
      </c>
      <c r="U22" s="920">
        <f>IFERROR(VLOOKUP(K22,'【参考】数式用'!$A$5:$AB$37,MATCH(T22,'【参考】数式用'!$B$4:$AB$4,0)+1,0),"")</f>
        <v>0.076</v>
      </c>
      <c r="V22" s="921" t="s">
        <v>107</v>
      </c>
      <c r="W22" s="922">
        <v>6.0</v>
      </c>
      <c r="X22" s="923" t="s">
        <v>108</v>
      </c>
      <c r="Y22" s="922">
        <v>6.0</v>
      </c>
      <c r="Z22" s="923" t="s">
        <v>392</v>
      </c>
      <c r="AA22" s="922">
        <v>7.0</v>
      </c>
      <c r="AB22" s="923" t="s">
        <v>108</v>
      </c>
      <c r="AC22" s="922">
        <v>3.0</v>
      </c>
      <c r="AD22" s="923" t="s">
        <v>109</v>
      </c>
      <c r="AE22" s="923" t="s">
        <v>120</v>
      </c>
      <c r="AF22" s="923">
        <f>IF(W22&gt;=1,(AA22*12+AC22)-(W22*12+Y22)+1,"")</f>
        <v>10</v>
      </c>
      <c r="AG22" s="924" t="s">
        <v>393</v>
      </c>
      <c r="AH22" s="925">
        <f>IFERROR(ROUNDDOWN(ROUND(L22*U22,0),0)*AF22,"")</f>
        <v>1168740</v>
      </c>
      <c r="AI22" s="926">
        <f>IFERROR(ROUNDDOWN(ROUND((L22*(U22-AW22)),0),0)*AF22,"")</f>
        <v>138400</v>
      </c>
      <c r="AJ22" s="927">
        <f>IFERROR(IF(OR(M22="",M23="",M25=""),0,ROUNDDOWN(ROUNDDOWN(ROUND(L22*VLOOKUP(K22,'【参考】数式用'!$A$5:$AB$37,MATCH("新加算Ⅳ",'【参考】数式用'!$B$4:$AB$4,0)+1,0),0),0)*AF22*0.5,0)),"")</f>
        <v>476725</v>
      </c>
      <c r="AK22" s="928"/>
      <c r="AL22" s="929">
        <f>IFERROR(IF(OR(M25="ベア加算",M25=""),0, IF(OR(T22="新加算Ⅰ",T22="新加算Ⅱ",T22="新加算Ⅲ",T22="新加算Ⅳ"),ROUNDDOWN(ROUND(L22*VLOOKUP(K22,'【参考】数式用'!$A$5:$I$37,MATCH("ベア加算",'【参考】数式用'!$B$4:$I$4,0)+1,0),0),0)*AF22,0)),"")</f>
        <v>0</v>
      </c>
      <c r="AM22" s="928"/>
      <c r="AN22" s="930" t="s">
        <v>394</v>
      </c>
      <c r="AO22" s="931"/>
      <c r="AP22" s="931" t="s">
        <v>394</v>
      </c>
      <c r="AQ22" s="932"/>
      <c r="AR22" s="933"/>
      <c r="AS22" s="716" t="str">
        <f>IF(AU22="","",IF(U22&lt;N22,"！加算の要件上は問題ありませんが、令和６年４・５月と比較して令和６年６月に加算率が下がる計画になっています。",""))</f>
        <v/>
      </c>
      <c r="AT22" s="1005"/>
      <c r="AU22" s="935" t="str">
        <f>IF(K22&lt;&gt;"","V列に色付け","")</f>
        <v>V列に色付け</v>
      </c>
      <c r="AV22" s="936" t="str">
        <f>IF('別紙様式2-2（４・５月分）'!N20="","",'別紙様式2-2（４・５月分）'!N20)</f>
        <v>処遇加算Ⅰ</v>
      </c>
      <c r="AW22" s="937">
        <f>IF(SUM('別紙様式2-2（４・５月分）'!O20:O22)=0,"",SUM('別紙様式2-2（４・５月分）'!O20:O22))</f>
        <v>0.067</v>
      </c>
      <c r="AX22" s="938" t="str">
        <f>IFERROR(VLOOKUP(K22,'【参考】数式用'!$AH$2:$AI$34,2,FALSE),"")</f>
        <v>就労継続支援Ｂ型</v>
      </c>
      <c r="AY22" s="629" t="s">
        <v>436</v>
      </c>
      <c r="AZ22" s="629" t="s">
        <v>437</v>
      </c>
      <c r="BA22" s="629" t="s">
        <v>435</v>
      </c>
      <c r="BB22" s="629" t="s">
        <v>438</v>
      </c>
      <c r="BC22" s="629" t="str">
        <f>IF(AND(O22&lt;&gt;"新加算Ⅰ",O22&lt;&gt;"新加算Ⅱ",O22&lt;&gt;"新加算Ⅲ",O22&lt;&gt;"新加算Ⅳ"),O22,IF(P24&lt;&gt;"",P24,""))</f>
        <v> </v>
      </c>
      <c r="BD22" s="629"/>
      <c r="BE22" s="629" t="str">
        <f>IF(AL22&lt;&gt;0,IF(AM22="○","入力済","未入力"),"")</f>
        <v/>
      </c>
      <c r="BF22" s="629"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入力済</v>
      </c>
      <c r="BG22" s="629" t="str">
        <f>IF(OR(T22="新加算Ⅴ（７）",T22="新加算Ⅴ（９）",T22="新加算Ⅴ（10）",T22="新加算Ⅴ（12）",T22="新加算Ⅴ（13）",T22="新加算Ⅴ（14）"),IF(OR(AO22="○",AO22="令和６年度中に満たす"),"入力済","未入力"),"")</f>
        <v/>
      </c>
      <c r="BH22" s="939" t="str">
        <f>IF(OR(T22="新加算Ⅰ",T22="新加算Ⅱ",T22="新加算Ⅲ",T22="新加算Ⅴ（１）",T22="新加算Ⅴ（３）",T22="新加算Ⅴ（８）"),IF(OR(AP22="○",AP22="令和６年度中に満たす"),"入力済","未入力"),"")</f>
        <v>入力済</v>
      </c>
      <c r="BI22" s="1006" t="str">
        <f>IF(OR(T22="新加算Ⅰ",T22="新加算Ⅱ",T22="新加算Ⅴ（１）",T22="新加算Ⅴ（２）",T22="新加算Ⅴ（３）",T22="新加算Ⅴ（４）",T22="新加算Ⅴ（５）",T22="新加算Ⅴ（６）",T22="新加算Ⅴ（７）",T22="新加算Ⅴ（９）",T22="新加算Ⅴ（10）",T22="新加算Ⅴ（12）"),1,"")</f>
        <v/>
      </c>
      <c r="BJ22" s="935" t="str">
        <f>IF(OR(T22="新加算Ⅰ",T22="新加算Ⅴ（１）",T22="新加算Ⅴ（２）",T22="新加算Ⅴ（５）",T22="新加算Ⅴ（７）",T22="新加算Ⅴ（10）"),IF(AR22="","未入力","入力済"),"")</f>
        <v/>
      </c>
      <c r="BK22" s="689" t="str">
        <f>G22</f>
        <v>岡山市</v>
      </c>
    </row>
    <row r="23" ht="15.0" customHeight="1">
      <c r="A23" s="787"/>
      <c r="B23" s="722"/>
      <c r="C23" s="723"/>
      <c r="D23" s="723"/>
      <c r="E23" s="723"/>
      <c r="F23" s="724"/>
      <c r="G23" s="725"/>
      <c r="H23" s="725"/>
      <c r="I23" s="725"/>
      <c r="J23" s="941"/>
      <c r="K23" s="725"/>
      <c r="L23" s="942"/>
      <c r="M23" s="943" t="str">
        <f>IF('別紙様式2-2（４・５月分）'!P21="","",'別紙様式2-2（４・５月分）'!P21)</f>
        <v>特定加算なし</v>
      </c>
      <c r="N23" s="1007"/>
      <c r="O23" s="945"/>
      <c r="P23" s="946"/>
      <c r="Q23" s="947"/>
      <c r="R23" s="948"/>
      <c r="S23" s="949"/>
      <c r="T23" s="1012"/>
      <c r="U23" s="951"/>
      <c r="V23" s="952"/>
      <c r="W23" s="953"/>
      <c r="X23" s="778"/>
      <c r="Y23" s="953"/>
      <c r="Z23" s="778"/>
      <c r="AA23" s="953"/>
      <c r="AB23" s="778"/>
      <c r="AC23" s="953"/>
      <c r="AD23" s="778"/>
      <c r="AE23" s="778"/>
      <c r="AF23" s="778"/>
      <c r="AG23" s="954"/>
      <c r="AH23" s="955"/>
      <c r="AI23" s="956"/>
      <c r="AJ23" s="957"/>
      <c r="AK23" s="784"/>
      <c r="AL23" s="958"/>
      <c r="AM23" s="784"/>
      <c r="AN23" s="959"/>
      <c r="AO23" s="825"/>
      <c r="AP23" s="825"/>
      <c r="AQ23" s="960"/>
      <c r="AR23" s="961"/>
      <c r="AS23" s="962" t="str">
        <f>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1005"/>
      <c r="AU23" s="935"/>
      <c r="AV23" s="936" t="str">
        <f>IF('別紙様式2-2（４・５月分）'!N21="","",'別紙様式2-2（４・５月分）'!N21)</f>
        <v>特定加算なし</v>
      </c>
      <c r="AW23" s="937"/>
      <c r="AX23" s="938"/>
      <c r="AY23" s="629"/>
      <c r="AZ23" s="629"/>
      <c r="BA23" s="629"/>
      <c r="BB23" s="629"/>
      <c r="BC23" s="629"/>
      <c r="BD23" s="629"/>
      <c r="BE23" s="629"/>
      <c r="BF23" s="629"/>
      <c r="BG23" s="629"/>
      <c r="BH23" s="963"/>
      <c r="BI23" s="1008"/>
      <c r="BJ23" s="935"/>
      <c r="BK23" s="689" t="str">
        <f>G22</f>
        <v>岡山市</v>
      </c>
    </row>
    <row r="24" ht="15.0" customHeight="1">
      <c r="A24" s="798"/>
      <c r="B24" s="722"/>
      <c r="C24" s="723"/>
      <c r="D24" s="723"/>
      <c r="E24" s="723"/>
      <c r="F24" s="724"/>
      <c r="G24" s="725"/>
      <c r="H24" s="725"/>
      <c r="I24" s="725"/>
      <c r="J24" s="941"/>
      <c r="K24" s="725"/>
      <c r="L24" s="942"/>
      <c r="M24" s="964"/>
      <c r="N24" s="1009"/>
      <c r="O24" s="1013" t="s">
        <v>111</v>
      </c>
      <c r="P24" s="967" t="str">
        <f>IFERROR(VLOOKUP('別紙様式2-2（４・５月分）'!AQ20,'【参考】数式用'!$AR$5:$AT$22,3,FALSE),"")</f>
        <v> </v>
      </c>
      <c r="Q24" s="1014" t="s">
        <v>113</v>
      </c>
      <c r="R24" s="969" t="str">
        <f>IFERROR(VLOOKUP(K22,'【参考】数式用'!$A$5:$AB$37,MATCH(P24,'【参考】数式用'!$B$4:$AB$4,0)+1,0),"")</f>
        <v/>
      </c>
      <c r="S24" s="970" t="s">
        <v>439</v>
      </c>
      <c r="T24" s="971"/>
      <c r="U24" s="972" t="str">
        <f>IFERROR(VLOOKUP(K22,'【参考】数式用'!$A$5:$AB$37,MATCH(T24,'【参考】数式用'!$B$4:$AB$4,0)+1,0),"")</f>
        <v/>
      </c>
      <c r="V24" s="973" t="s">
        <v>107</v>
      </c>
      <c r="W24" s="812">
        <v>7.0</v>
      </c>
      <c r="X24" s="812" t="s">
        <v>108</v>
      </c>
      <c r="Y24" s="812">
        <v>4.0</v>
      </c>
      <c r="Z24" s="812" t="s">
        <v>392</v>
      </c>
      <c r="AA24" s="812">
        <v>8.0</v>
      </c>
      <c r="AB24" s="812" t="s">
        <v>108</v>
      </c>
      <c r="AC24" s="812">
        <v>3.0</v>
      </c>
      <c r="AD24" s="812" t="s">
        <v>109</v>
      </c>
      <c r="AE24" s="812" t="s">
        <v>120</v>
      </c>
      <c r="AF24" s="812">
        <f>IF(W24&gt;=1,(AA24*12+AC24)-(W24*12+Y24)+1,"")</f>
        <v>12</v>
      </c>
      <c r="AG24" s="974" t="s">
        <v>393</v>
      </c>
      <c r="AH24" s="975">
        <f>IFERROR(ROUNDDOWN(ROUND(L22*U24,0),0)*AF24,"")</f>
        <v>0</v>
      </c>
      <c r="AI24" s="976">
        <f>IFERROR(ROUNDDOWN(ROUND((L22*(U24-AW22)),0),0)*AF24,"")</f>
        <v>-1236408</v>
      </c>
      <c r="AJ24" s="977">
        <f>IFERROR(IF(OR(M22="",M23="",M25=""),0,ROUNDDOWN(ROUNDDOWN(ROUND(L22*VLOOKUP(K22,'【参考】数式用'!$A$5:$AB$37,MATCH("新加算Ⅳ",'【参考】数式用'!$B$4:$AB$4,0)+1,0),0),0)*AF24*0.5,0)),"")</f>
        <v>572070</v>
      </c>
      <c r="AK24" s="978" t="str">
        <f>IF(T24&lt;&gt;"","新規に適用","")</f>
        <v/>
      </c>
      <c r="AL24" s="979">
        <f>IFERROR(IF(OR(M25="ベア加算",M25=""),0, IF(OR(T22="新加算Ⅰ",T22="新加算Ⅱ",T22="新加算Ⅲ",T22="新加算Ⅳ"),0,ROUNDDOWN(ROUND(L22*VLOOKUP(K22,'【参考】数式用'!$A$5:$I$37,MATCH("ベア加算",'【参考】数式用'!$B$4:$I$4,0)+1,0),0),0)*AF24)),"")</f>
        <v>0</v>
      </c>
      <c r="AM24" s="978" t="str">
        <f>IF(AND(T24&lt;&gt;"",AM22=""),"新規に適用",IF(AND(T24&lt;&gt;"",AM22&lt;&gt;""),"継続で適用",""))</f>
        <v/>
      </c>
      <c r="AN24" s="978" t="str">
        <f>IF(AND(T24&lt;&gt;"",AN22=""),"新規に適用",IF(AND(T24&lt;&gt;"",AN22&lt;&gt;""),"継続で適用",""))</f>
        <v/>
      </c>
      <c r="AO24" s="978"/>
      <c r="AP24" s="978" t="str">
        <f>IF(AND(T24&lt;&gt;"",AP22=""),"新規に適用",IF(AND(T24&lt;&gt;"",AP22&lt;&gt;""),"継続で適用",""))</f>
        <v/>
      </c>
      <c r="AQ24" s="980" t="str">
        <f>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978" t="str">
        <f>IF(AND(T24&lt;&gt;"",AR22=""),"新規に適用",IF(AND(T24&lt;&gt;"",AR22&lt;&gt;""),"継続で適用",""))</f>
        <v/>
      </c>
      <c r="AS24" s="962"/>
      <c r="AT24" s="1005"/>
      <c r="AU24" s="935" t="str">
        <f>IF(K22&lt;&gt;"","V列に色付け","")</f>
        <v>V列に色付け</v>
      </c>
      <c r="AV24" s="936"/>
      <c r="AW24" s="937"/>
      <c r="BK24" s="689" t="str">
        <f>G22</f>
        <v>岡山市</v>
      </c>
    </row>
    <row r="25" ht="30.0" customHeight="1">
      <c r="A25" s="788"/>
      <c r="B25" s="746"/>
      <c r="C25" s="747"/>
      <c r="D25" s="747"/>
      <c r="E25" s="747"/>
      <c r="F25" s="748"/>
      <c r="G25" s="749"/>
      <c r="H25" s="749"/>
      <c r="I25" s="749"/>
      <c r="J25" s="982"/>
      <c r="K25" s="749"/>
      <c r="L25" s="983"/>
      <c r="M25" s="984" t="str">
        <f>IF('別紙様式2-2（４・５月分）'!P22="","",'別紙様式2-2（４・５月分）'!P22)</f>
        <v>ベア加算</v>
      </c>
      <c r="N25" s="1010"/>
      <c r="O25" s="1015"/>
      <c r="P25" s="987"/>
      <c r="Q25" s="1016"/>
      <c r="R25" s="989"/>
      <c r="S25" s="990"/>
      <c r="T25" s="991"/>
      <c r="U25" s="992"/>
      <c r="V25" s="993"/>
      <c r="W25" s="994"/>
      <c r="X25" s="994"/>
      <c r="Y25" s="994"/>
      <c r="Z25" s="994"/>
      <c r="AA25" s="994"/>
      <c r="AB25" s="994"/>
      <c r="AC25" s="994"/>
      <c r="AD25" s="994"/>
      <c r="AE25" s="994"/>
      <c r="AF25" s="994"/>
      <c r="AG25" s="995"/>
      <c r="AH25" s="996"/>
      <c r="AI25" s="997"/>
      <c r="AJ25" s="998"/>
      <c r="AK25" s="999"/>
      <c r="AL25" s="1000"/>
      <c r="AM25" s="999"/>
      <c r="AN25" s="999"/>
      <c r="AO25" s="999"/>
      <c r="AP25" s="999"/>
      <c r="AQ25" s="1001"/>
      <c r="AR25" s="999"/>
      <c r="AS25" s="769" t="str">
        <f>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1005"/>
      <c r="AU25" s="935"/>
      <c r="AV25" s="936" t="str">
        <f>IF('別紙様式2-2（４・５月分）'!N22="","",'別紙様式2-2（４・５月分）'!N22)</f>
        <v>ベア加算</v>
      </c>
      <c r="AW25" s="937"/>
      <c r="BK25" s="689" t="str">
        <f>G22</f>
        <v>岡山市</v>
      </c>
    </row>
    <row r="26" ht="30.0" customHeight="1">
      <c r="A26" s="789">
        <v>4.0</v>
      </c>
      <c r="B26" s="722" t="str">
        <f>IF('基本情報入力シート'!C57="","",'基本情報入力シート'!C57)</f>
        <v/>
      </c>
      <c r="C26" s="723"/>
      <c r="D26" s="723"/>
      <c r="E26" s="723"/>
      <c r="F26" s="724"/>
      <c r="G26" s="725" t="str">
        <f>IF('基本情報入力シート'!M57="","",'基本情報入力シート'!M57)</f>
        <v/>
      </c>
      <c r="H26" s="725" t="str">
        <f>IF('基本情報入力シート'!R57="","",'基本情報入力シート'!R57)</f>
        <v/>
      </c>
      <c r="I26" s="725" t="str">
        <f>IF('基本情報入力シート'!W57="","",'基本情報入力シート'!W57)</f>
        <v/>
      </c>
      <c r="J26" s="941" t="str">
        <f>IF('基本情報入力シート'!X57="","",'基本情報入力シート'!X57)</f>
        <v/>
      </c>
      <c r="K26" s="725" t="str">
        <f>IF('基本情報入力シート'!Y57="","",'基本情報入力シート'!Y57)</f>
        <v/>
      </c>
      <c r="L26" s="942" t="str">
        <f>IF('基本情報入力シート'!AB57="","",'基本情報入力シート'!AB57)</f>
        <v/>
      </c>
      <c r="M26" s="912" t="str">
        <f>IF('別紙様式2-2（４・５月分）'!P23="","",'別紙様式2-2（４・５月分）'!P23)</f>
        <v/>
      </c>
      <c r="N26" s="1004" t="str">
        <f>IF(SUM('別紙様式2-2（４・５月分）'!Q23:Q25)=0,"",SUM('別紙様式2-2（４・５月分）'!Q23:Q25))</f>
        <v/>
      </c>
      <c r="O26" s="914" t="str">
        <f>IFERROR(VLOOKUP('別紙様式2-2（４・５月分）'!AQ23,'【参考】数式用'!$AR$5:$AS$22,2,FALSE),"")</f>
        <v/>
      </c>
      <c r="P26" s="915"/>
      <c r="Q26" s="916"/>
      <c r="R26" s="917" t="str">
        <f>IFERROR(VLOOKUP(K26,'【参考】数式用'!$A$5:$AB$37,MATCH(O26,'【参考】数式用'!$B$4:$AB$4,0)+1,0),"")</f>
        <v/>
      </c>
      <c r="S26" s="918" t="s">
        <v>434</v>
      </c>
      <c r="T26" s="1011"/>
      <c r="U26" s="920" t="str">
        <f>IFERROR(VLOOKUP(K26,'【参考】数式用'!$A$5:$AB$37,MATCH(T26,'【参考】数式用'!$B$4:$AB$4,0)+1,0),"")</f>
        <v/>
      </c>
      <c r="V26" s="921" t="s">
        <v>107</v>
      </c>
      <c r="W26" s="922">
        <v>6.0</v>
      </c>
      <c r="X26" s="923" t="s">
        <v>108</v>
      </c>
      <c r="Y26" s="922">
        <v>6.0</v>
      </c>
      <c r="Z26" s="923" t="s">
        <v>392</v>
      </c>
      <c r="AA26" s="922">
        <v>7.0</v>
      </c>
      <c r="AB26" s="923" t="s">
        <v>108</v>
      </c>
      <c r="AC26" s="922">
        <v>3.0</v>
      </c>
      <c r="AD26" s="923" t="s">
        <v>109</v>
      </c>
      <c r="AE26" s="923" t="s">
        <v>120</v>
      </c>
      <c r="AF26" s="923">
        <f>IF(W26&gt;=1,(AA26*12+AC26)-(W26*12+Y26)+1,"")</f>
        <v>10</v>
      </c>
      <c r="AG26" s="924" t="s">
        <v>393</v>
      </c>
      <c r="AH26" s="925">
        <f>IFERROR(ROUNDDOWN(ROUND(L26*U26,0),0)*AF26,"")</f>
        <v>0</v>
      </c>
      <c r="AI26" s="926">
        <f>IFERROR(ROUNDDOWN(ROUND((L26*(U26-AW26)),0),0)*AF26,"")</f>
        <v>0</v>
      </c>
      <c r="AJ26" s="927">
        <f>IFERROR(IF(OR(M26="",M27="",M29=""),0,ROUNDDOWN(ROUNDDOWN(ROUND(L26*VLOOKUP(K26,'【参考】数式用'!$A$5:$AB$37,MATCH("新加算Ⅳ",'【参考】数式用'!$B$4:$AB$4,0)+1,0),0),0)*AF26*0.5,0)),"")</f>
        <v>0</v>
      </c>
      <c r="AK26" s="928"/>
      <c r="AL26" s="929">
        <f>IFERROR(IF(OR(M29="ベア加算",M29=""),0, IF(OR(T26="新加算Ⅰ",T26="新加算Ⅱ",T26="新加算Ⅲ",T26="新加算Ⅳ"),ROUNDDOWN(ROUND(L26*VLOOKUP(K26,'【参考】数式用'!$A$5:$I$37,MATCH("ベア加算",'【参考】数式用'!$B$4:$I$4,0)+1,0),0),0)*AF26,0)),"")</f>
        <v>0</v>
      </c>
      <c r="AM26" s="928"/>
      <c r="AN26" s="930"/>
      <c r="AO26" s="931"/>
      <c r="AP26" s="931"/>
      <c r="AQ26" s="932"/>
      <c r="AR26" s="933"/>
      <c r="AS26" s="716" t="str">
        <f>IF(AU26="","",IF(U26&lt;N26,"！加算の要件上は問題ありませんが、令和６年４・５月と比較して令和６年６月に加算率が下がる計画になっています。",""))</f>
        <v/>
      </c>
      <c r="AT26" s="1005"/>
      <c r="AU26" s="935" t="str">
        <f>IF(K26&lt;&gt;"","V列に色付け","")</f>
        <v/>
      </c>
      <c r="AV26" s="936" t="str">
        <f>IF('別紙様式2-2（４・５月分）'!N23="","",'別紙様式2-2（４・５月分）'!N23)</f>
        <v/>
      </c>
      <c r="AW26" s="937" t="str">
        <f>IF(SUM('別紙様式2-2（４・５月分）'!O23:O25)=0,"",SUM('別紙様式2-2（４・５月分）'!O23:O25))</f>
        <v/>
      </c>
      <c r="AX26" s="938" t="str">
        <f>IFERROR(VLOOKUP(K26,'【参考】数式用'!$AH$2:$AI$34,2,FALSE),"")</f>
        <v/>
      </c>
      <c r="AY26" s="629" t="s">
        <v>436</v>
      </c>
      <c r="AZ26" s="629" t="s">
        <v>437</v>
      </c>
      <c r="BA26" s="629" t="s">
        <v>435</v>
      </c>
      <c r="BB26" s="629" t="s">
        <v>438</v>
      </c>
      <c r="BC26" s="629" t="str">
        <f>IF(AND(O26&lt;&gt;"新加算Ⅰ",O26&lt;&gt;"新加算Ⅱ",O26&lt;&gt;"新加算Ⅲ",O26&lt;&gt;"新加算Ⅳ"),O26,IF(P28&lt;&gt;"",P28,""))</f>
        <v/>
      </c>
      <c r="BD26" s="629"/>
      <c r="BE26" s="629" t="str">
        <f>IF(AL26&lt;&gt;0,IF(AM26="○","入力済","未入力"),"")</f>
        <v/>
      </c>
      <c r="BF26" s="629"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629" t="str">
        <f>IF(OR(T26="新加算Ⅴ（７）",T26="新加算Ⅴ（９）",T26="新加算Ⅴ（10）",T26="新加算Ⅴ（12）",T26="新加算Ⅴ（13）",T26="新加算Ⅴ（14）"),IF(OR(AO26="○",AO26="令和６年度中に満たす"),"入力済","未入力"),"")</f>
        <v/>
      </c>
      <c r="BH26" s="939" t="str">
        <f>IF(OR(T26="新加算Ⅰ",T26="新加算Ⅱ",T26="新加算Ⅲ",T26="新加算Ⅴ（１）",T26="新加算Ⅴ（３）",T26="新加算Ⅴ（８）"),IF(OR(AP26="○",AP26="令和６年度中に満たす"),"入力済","未入力"),"")</f>
        <v/>
      </c>
      <c r="BI26" s="1006" t="str">
        <f>IF(OR(T26="新加算Ⅰ",T26="新加算Ⅱ",T26="新加算Ⅴ（１）",T26="新加算Ⅴ（２）",T26="新加算Ⅴ（３）",T26="新加算Ⅴ（４）",T26="新加算Ⅴ（５）",T26="新加算Ⅴ（６）",T26="新加算Ⅴ（７）",T26="新加算Ⅴ（９）",T26="新加算Ⅴ（10）",T26="新加算Ⅴ（12）"),1,"")</f>
        <v/>
      </c>
      <c r="BJ26" s="935" t="str">
        <f>IF(OR(T26="新加算Ⅰ",T26="新加算Ⅴ（１）",T26="新加算Ⅴ（２）",T26="新加算Ⅴ（５）",T26="新加算Ⅴ（７）",T26="新加算Ⅴ（10）"),IF(AR26="","未入力","入力済"),"")</f>
        <v/>
      </c>
      <c r="BK26" s="689" t="str">
        <f>G26</f>
        <v/>
      </c>
    </row>
    <row r="27" ht="15.0" customHeight="1">
      <c r="A27" s="787"/>
      <c r="B27" s="722"/>
      <c r="C27" s="723"/>
      <c r="D27" s="723"/>
      <c r="E27" s="723"/>
      <c r="F27" s="724"/>
      <c r="G27" s="725"/>
      <c r="H27" s="725"/>
      <c r="I27" s="725"/>
      <c r="J27" s="941"/>
      <c r="K27" s="725"/>
      <c r="L27" s="942"/>
      <c r="M27" s="943" t="str">
        <f>IF('別紙様式2-2（４・５月分）'!P24="","",'別紙様式2-2（４・５月分）'!P24)</f>
        <v/>
      </c>
      <c r="N27" s="1007"/>
      <c r="O27" s="945"/>
      <c r="P27" s="946"/>
      <c r="Q27" s="947"/>
      <c r="R27" s="948"/>
      <c r="S27" s="949"/>
      <c r="T27" s="1012"/>
      <c r="U27" s="951"/>
      <c r="V27" s="952"/>
      <c r="W27" s="953"/>
      <c r="X27" s="778"/>
      <c r="Y27" s="953"/>
      <c r="Z27" s="778"/>
      <c r="AA27" s="953"/>
      <c r="AB27" s="778"/>
      <c r="AC27" s="953"/>
      <c r="AD27" s="778"/>
      <c r="AE27" s="778"/>
      <c r="AF27" s="778"/>
      <c r="AG27" s="954"/>
      <c r="AH27" s="955"/>
      <c r="AI27" s="956"/>
      <c r="AJ27" s="957"/>
      <c r="AK27" s="784"/>
      <c r="AL27" s="958"/>
      <c r="AM27" s="784"/>
      <c r="AN27" s="959"/>
      <c r="AO27" s="825"/>
      <c r="AP27" s="825"/>
      <c r="AQ27" s="960"/>
      <c r="AR27" s="961"/>
      <c r="AS27" s="962" t="str">
        <f>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1005"/>
      <c r="AU27" s="935"/>
      <c r="AV27" s="936" t="str">
        <f>IF('別紙様式2-2（４・５月分）'!N24="","",'別紙様式2-2（４・５月分）'!N24)</f>
        <v/>
      </c>
      <c r="AW27" s="937"/>
      <c r="AX27" s="938"/>
      <c r="AY27" s="629"/>
      <c r="AZ27" s="629"/>
      <c r="BA27" s="629"/>
      <c r="BB27" s="629"/>
      <c r="BC27" s="629"/>
      <c r="BD27" s="629"/>
      <c r="BE27" s="629"/>
      <c r="BF27" s="629"/>
      <c r="BG27" s="629"/>
      <c r="BH27" s="963"/>
      <c r="BI27" s="1008"/>
      <c r="BJ27" s="935"/>
      <c r="BK27" s="689" t="str">
        <f>G26</f>
        <v/>
      </c>
    </row>
    <row r="28" ht="15.0" customHeight="1">
      <c r="A28" s="798"/>
      <c r="B28" s="722"/>
      <c r="C28" s="723"/>
      <c r="D28" s="723"/>
      <c r="E28" s="723"/>
      <c r="F28" s="724"/>
      <c r="G28" s="725"/>
      <c r="H28" s="725"/>
      <c r="I28" s="725"/>
      <c r="J28" s="941"/>
      <c r="K28" s="725"/>
      <c r="L28" s="942"/>
      <c r="M28" s="964"/>
      <c r="N28" s="1009"/>
      <c r="O28" s="1013" t="s">
        <v>111</v>
      </c>
      <c r="P28" s="1017" t="str">
        <f>IFERROR(VLOOKUP('別紙様式2-2（４・５月分）'!AQ23,'【参考】数式用'!$AR$5:$AT$22,3,FALSE),"")</f>
        <v/>
      </c>
      <c r="Q28" s="1014" t="s">
        <v>113</v>
      </c>
      <c r="R28" s="969" t="str">
        <f>IFERROR(VLOOKUP(K26,'【参考】数式用'!$A$5:$AB$37,MATCH(P28,'【参考】数式用'!$B$4:$AB$4,0)+1,0),"")</f>
        <v/>
      </c>
      <c r="S28" s="970" t="s">
        <v>439</v>
      </c>
      <c r="T28" s="971"/>
      <c r="U28" s="972" t="str">
        <f>IFERROR(VLOOKUP(K26,'【参考】数式用'!$A$5:$AB$37,MATCH(T28,'【参考】数式用'!$B$4:$AB$4,0)+1,0),"")</f>
        <v/>
      </c>
      <c r="V28" s="973" t="s">
        <v>107</v>
      </c>
      <c r="W28" s="812">
        <v>7.0</v>
      </c>
      <c r="X28" s="812" t="s">
        <v>108</v>
      </c>
      <c r="Y28" s="812">
        <v>4.0</v>
      </c>
      <c r="Z28" s="812" t="s">
        <v>392</v>
      </c>
      <c r="AA28" s="812">
        <v>8.0</v>
      </c>
      <c r="AB28" s="812" t="s">
        <v>108</v>
      </c>
      <c r="AC28" s="812">
        <v>3.0</v>
      </c>
      <c r="AD28" s="812" t="s">
        <v>109</v>
      </c>
      <c r="AE28" s="812" t="s">
        <v>120</v>
      </c>
      <c r="AF28" s="812">
        <f>IF(W28&gt;=1,(AA28*12+AC28)-(W28*12+Y28)+1,"")</f>
        <v>12</v>
      </c>
      <c r="AG28" s="974" t="s">
        <v>393</v>
      </c>
      <c r="AH28" s="975">
        <f>IFERROR(ROUNDDOWN(ROUND(L26*U28,0),0)*AF28,"")</f>
        <v>0</v>
      </c>
      <c r="AI28" s="976">
        <f>IFERROR(ROUNDDOWN(ROUND((L26*(U28-AW26)),0),0)*AF28,"")</f>
        <v>0</v>
      </c>
      <c r="AJ28" s="977">
        <f>IFERROR(IF(OR(M26="",M27="",M29=""),0,ROUNDDOWN(ROUNDDOWN(ROUND(L26*VLOOKUP(K26,'【参考】数式用'!$A$5:$AB$37,MATCH("新加算Ⅳ",'【参考】数式用'!$B$4:$AB$4,0)+1,0),0),0)*AF28*0.5,0)),"")</f>
        <v>0</v>
      </c>
      <c r="AK28" s="978" t="str">
        <f>IF(T28&lt;&gt;"","新規に適用","")</f>
        <v/>
      </c>
      <c r="AL28" s="979">
        <f>IFERROR(IF(OR(M29="ベア加算",M29=""),0, IF(OR(T26="新加算Ⅰ",T26="新加算Ⅱ",T26="新加算Ⅲ",T26="新加算Ⅳ"),0,ROUNDDOWN(ROUND(L26*VLOOKUP(K26,'【参考】数式用'!$A$5:$I$37,MATCH("ベア加算",'【参考】数式用'!$B$4:$I$4,0)+1,0),0),0)*AF28)),"")</f>
        <v>0</v>
      </c>
      <c r="AM28" s="978" t="str">
        <f>IF(AND(T28&lt;&gt;"",AM26=""),"新規に適用",IF(AND(T28&lt;&gt;"",AM26&lt;&gt;""),"継続で適用",""))</f>
        <v/>
      </c>
      <c r="AN28" s="978" t="str">
        <f>IF(AND(T28&lt;&gt;"",AN26=""),"新規に適用",IF(AND(T28&lt;&gt;"",AN26&lt;&gt;""),"継続で適用",""))</f>
        <v/>
      </c>
      <c r="AO28" s="978"/>
      <c r="AP28" s="978" t="str">
        <f>IF(AND(T28&lt;&gt;"",AP26=""),"新規に適用",IF(AND(T28&lt;&gt;"",AP26&lt;&gt;""),"継続で適用",""))</f>
        <v/>
      </c>
      <c r="AQ28" s="980" t="str">
        <f>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978" t="str">
        <f>IF(AND(T28&lt;&gt;"",AR26=""),"新規に適用",IF(AND(T28&lt;&gt;"",AR26&lt;&gt;""),"継続で適用",""))</f>
        <v/>
      </c>
      <c r="AS28" s="962"/>
      <c r="AT28" s="1005"/>
      <c r="AU28" s="935" t="str">
        <f>IF(K26&lt;&gt;"","V列に色付け","")</f>
        <v/>
      </c>
      <c r="AV28" s="936"/>
      <c r="AW28" s="937"/>
      <c r="BK28" s="689" t="str">
        <f>G26</f>
        <v/>
      </c>
    </row>
    <row r="29" ht="30.0" customHeight="1">
      <c r="A29" s="788"/>
      <c r="B29" s="746"/>
      <c r="C29" s="747"/>
      <c r="D29" s="747"/>
      <c r="E29" s="747"/>
      <c r="F29" s="748"/>
      <c r="G29" s="749"/>
      <c r="H29" s="749"/>
      <c r="I29" s="749"/>
      <c r="J29" s="982"/>
      <c r="K29" s="749"/>
      <c r="L29" s="983"/>
      <c r="M29" s="984" t="str">
        <f>IF('別紙様式2-2（４・５月分）'!P25="","",'別紙様式2-2（４・５月分）'!P25)</f>
        <v/>
      </c>
      <c r="N29" s="1010"/>
      <c r="O29" s="1015"/>
      <c r="P29" s="1018"/>
      <c r="Q29" s="1016"/>
      <c r="R29" s="989"/>
      <c r="S29" s="990"/>
      <c r="T29" s="991"/>
      <c r="U29" s="992"/>
      <c r="V29" s="993"/>
      <c r="W29" s="994"/>
      <c r="X29" s="994"/>
      <c r="Y29" s="994"/>
      <c r="Z29" s="994"/>
      <c r="AA29" s="994"/>
      <c r="AB29" s="994"/>
      <c r="AC29" s="994"/>
      <c r="AD29" s="994"/>
      <c r="AE29" s="994"/>
      <c r="AF29" s="994"/>
      <c r="AG29" s="995"/>
      <c r="AH29" s="996"/>
      <c r="AI29" s="997"/>
      <c r="AJ29" s="998"/>
      <c r="AK29" s="999"/>
      <c r="AL29" s="1000"/>
      <c r="AM29" s="999"/>
      <c r="AN29" s="999"/>
      <c r="AO29" s="999"/>
      <c r="AP29" s="999"/>
      <c r="AQ29" s="1001"/>
      <c r="AR29" s="999"/>
      <c r="AS29" s="769" t="str">
        <f>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1005"/>
      <c r="AU29" s="935"/>
      <c r="AV29" s="936" t="str">
        <f>IF('別紙様式2-2（４・５月分）'!N25="","",'別紙様式2-2（４・５月分）'!N25)</f>
        <v/>
      </c>
      <c r="AW29" s="937"/>
      <c r="BK29" s="689" t="str">
        <f>G26</f>
        <v/>
      </c>
    </row>
    <row r="30" ht="30.0" customHeight="1">
      <c r="A30" s="773">
        <v>5.0</v>
      </c>
      <c r="B30" s="1019" t="str">
        <f>IF('基本情報入力シート'!C58="","",'基本情報入力シート'!C58)</f>
        <v/>
      </c>
      <c r="C30" s="696"/>
      <c r="D30" s="696"/>
      <c r="E30" s="696"/>
      <c r="F30" s="697"/>
      <c r="G30" s="698" t="str">
        <f>IF('基本情報入力シート'!M58="","",'基本情報入力シート'!M58)</f>
        <v/>
      </c>
      <c r="H30" s="698" t="str">
        <f>IF('基本情報入力シート'!R58="","",'基本情報入力シート'!R58)</f>
        <v/>
      </c>
      <c r="I30" s="698" t="str">
        <f>IF('基本情報入力シート'!W58="","",'基本情報入力シート'!W58)</f>
        <v/>
      </c>
      <c r="J30" s="910" t="str">
        <f>IF('基本情報入力シート'!X58="","",'基本情報入力シート'!X58)</f>
        <v/>
      </c>
      <c r="K30" s="698" t="str">
        <f>IF('基本情報入力シート'!Y58="","",'基本情報入力シート'!Y58)</f>
        <v/>
      </c>
      <c r="L30" s="911" t="str">
        <f>IF('基本情報入力シート'!AB58="","",'基本情報入力シート'!AB58)</f>
        <v/>
      </c>
      <c r="M30" s="912" t="str">
        <f>IF('別紙様式2-2（４・５月分）'!P26="","",'別紙様式2-2（４・５月分）'!P26)</f>
        <v/>
      </c>
      <c r="N30" s="1004" t="str">
        <f>IF(SUM('別紙様式2-2（４・５月分）'!Q26:Q28)=0,"",SUM('別紙様式2-2（４・５月分）'!Q26:Q28))</f>
        <v/>
      </c>
      <c r="O30" s="914" t="str">
        <f>IFERROR(VLOOKUP('別紙様式2-2（４・５月分）'!AQ26,'【参考】数式用'!$AR$5:$AS$22,2,FALSE),"")</f>
        <v/>
      </c>
      <c r="P30" s="915"/>
      <c r="Q30" s="916"/>
      <c r="R30" s="917" t="str">
        <f>IFERROR(VLOOKUP(K30,'【参考】数式用'!$A$5:$AB$37,MATCH(O30,'【参考】数式用'!$B$4:$AB$4,0)+1,0),"")</f>
        <v/>
      </c>
      <c r="S30" s="918" t="s">
        <v>434</v>
      </c>
      <c r="T30" s="1011"/>
      <c r="U30" s="920" t="str">
        <f>IFERROR(VLOOKUP(K30,'【参考】数式用'!$A$5:$AB$37,MATCH(T30,'【参考】数式用'!$B$4:$AB$4,0)+1,0),"")</f>
        <v/>
      </c>
      <c r="V30" s="921" t="s">
        <v>107</v>
      </c>
      <c r="W30" s="922">
        <v>6.0</v>
      </c>
      <c r="X30" s="923" t="s">
        <v>108</v>
      </c>
      <c r="Y30" s="922">
        <v>6.0</v>
      </c>
      <c r="Z30" s="923" t="s">
        <v>392</v>
      </c>
      <c r="AA30" s="922">
        <v>7.0</v>
      </c>
      <c r="AB30" s="923" t="s">
        <v>108</v>
      </c>
      <c r="AC30" s="922">
        <v>3.0</v>
      </c>
      <c r="AD30" s="923" t="s">
        <v>109</v>
      </c>
      <c r="AE30" s="923" t="s">
        <v>120</v>
      </c>
      <c r="AF30" s="923">
        <f>IF(W30&gt;=1,(AA30*12+AC30)-(W30*12+Y30)+1,"")</f>
        <v>10</v>
      </c>
      <c r="AG30" s="924" t="s">
        <v>393</v>
      </c>
      <c r="AH30" s="925">
        <f>IFERROR(ROUNDDOWN(ROUND(L30*U30,0),0)*AF30,"")</f>
        <v>0</v>
      </c>
      <c r="AI30" s="926">
        <f>IFERROR(ROUNDDOWN(ROUND((L30*(U30-AW30)),0),0)*AF30,"")</f>
        <v>0</v>
      </c>
      <c r="AJ30" s="927">
        <f>IFERROR(IF(OR(M30="",M31="",M33=""),0,ROUNDDOWN(ROUNDDOWN(ROUND(L30*VLOOKUP(K30,'【参考】数式用'!$A$5:$AB$37,MATCH("新加算Ⅳ",'【参考】数式用'!$B$4:$AB$4,0)+1,0),0),0)*AF30*0.5,0)),"")</f>
        <v>0</v>
      </c>
      <c r="AK30" s="928"/>
      <c r="AL30" s="929">
        <f>IFERROR(IF(OR(M33="ベア加算",M33=""),0, IF(OR(T30="新加算Ⅰ",T30="新加算Ⅱ",T30="新加算Ⅲ",T30="新加算Ⅳ"),ROUNDDOWN(ROUND(L30*VLOOKUP(K30,'【参考】数式用'!$A$5:$I$37,MATCH("ベア加算",'【参考】数式用'!$B$4:$I$4,0)+1,0),0),0)*AF30,0)),"")</f>
        <v>0</v>
      </c>
      <c r="AM30" s="928"/>
      <c r="AN30" s="930"/>
      <c r="AO30" s="931"/>
      <c r="AP30" s="931"/>
      <c r="AQ30" s="932"/>
      <c r="AR30" s="933"/>
      <c r="AS30" s="716" t="str">
        <f>IF(AU30="","",IF(U30&lt;N30,"！加算の要件上は問題ありませんが、令和６年４・５月と比較して令和６年６月に加算率が下がる計画になっています。",""))</f>
        <v/>
      </c>
      <c r="AT30" s="1005"/>
      <c r="AU30" s="935" t="str">
        <f>IF(K30&lt;&gt;"","V列に色付け","")</f>
        <v/>
      </c>
      <c r="AV30" s="1020" t="str">
        <f>IF('別紙様式2-2（４・５月分）'!N26="","",'別紙様式2-2（４・５月分）'!N26)</f>
        <v/>
      </c>
      <c r="AW30" s="1021" t="str">
        <f>IF(SUM('別紙様式2-2（４・５月分）'!O26:O28)=0,"",SUM('別紙様式2-2（４・５月分）'!O26:O28))</f>
        <v/>
      </c>
      <c r="AX30" s="938" t="str">
        <f>IFERROR(VLOOKUP(K30,'【参考】数式用'!$AH$2:$AI$34,2,FALSE),"")</f>
        <v/>
      </c>
      <c r="AY30" s="629" t="s">
        <v>436</v>
      </c>
      <c r="AZ30" s="629" t="s">
        <v>437</v>
      </c>
      <c r="BA30" s="629" t="s">
        <v>435</v>
      </c>
      <c r="BB30" s="629" t="s">
        <v>438</v>
      </c>
      <c r="BC30" s="629" t="str">
        <f>IF(AND(O30&lt;&gt;"新加算Ⅰ",O30&lt;&gt;"新加算Ⅱ",O30&lt;&gt;"新加算Ⅲ",O30&lt;&gt;"新加算Ⅳ"),O30,IF(P32&lt;&gt;"",P32,""))</f>
        <v/>
      </c>
      <c r="BD30" s="629"/>
      <c r="BE30" s="629" t="str">
        <f>IF(AL30&lt;&gt;0,IF(AM30="○","入力済","未入力"),"")</f>
        <v/>
      </c>
      <c r="BF30" s="629"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629" t="str">
        <f>IF(OR(T30="新加算Ⅴ（７）",T30="新加算Ⅴ（９）",T30="新加算Ⅴ（10）",T30="新加算Ⅴ（12）",T30="新加算Ⅴ（13）",T30="新加算Ⅴ（14）"),IF(OR(AO30="○",AO30="令和６年度中に満たす"),"入力済","未入力"),"")</f>
        <v/>
      </c>
      <c r="BH30" s="939" t="str">
        <f>IF(OR(T30="新加算Ⅰ",T30="新加算Ⅱ",T30="新加算Ⅲ",T30="新加算Ⅴ（１）",T30="新加算Ⅴ（３）",T30="新加算Ⅴ（８）"),IF(OR(AP30="○",AP30="令和６年度中に満たす"),"入力済","未入力"),"")</f>
        <v/>
      </c>
      <c r="BI30" s="1006" t="str">
        <f>IF(OR(T30="新加算Ⅰ",T30="新加算Ⅱ",T30="新加算Ⅴ（１）",T30="新加算Ⅴ（２）",T30="新加算Ⅴ（３）",T30="新加算Ⅴ（４）",T30="新加算Ⅴ（５）",T30="新加算Ⅴ（６）",T30="新加算Ⅴ（７）",T30="新加算Ⅴ（９）",T30="新加算Ⅴ（10）",T30="新加算Ⅴ（12）"),1,"")</f>
        <v/>
      </c>
      <c r="BJ30" s="935" t="str">
        <f>IF(OR(T30="新加算Ⅰ",T30="新加算Ⅴ（１）",T30="新加算Ⅴ（２）",T30="新加算Ⅴ（５）",T30="新加算Ⅴ（７）",T30="新加算Ⅴ（10）"),IF(AR30="","未入力","入力済"),"")</f>
        <v/>
      </c>
      <c r="BK30" s="689" t="str">
        <f>G30</f>
        <v/>
      </c>
    </row>
    <row r="31" ht="15.0" customHeight="1">
      <c r="A31" s="787"/>
      <c r="B31" s="722"/>
      <c r="C31" s="723"/>
      <c r="D31" s="723"/>
      <c r="E31" s="723"/>
      <c r="F31" s="724"/>
      <c r="G31" s="725"/>
      <c r="H31" s="725"/>
      <c r="I31" s="725"/>
      <c r="J31" s="941"/>
      <c r="K31" s="725"/>
      <c r="L31" s="942"/>
      <c r="M31" s="943" t="str">
        <f>IF('別紙様式2-2（４・５月分）'!P27="","",'別紙様式2-2（４・５月分）'!P27)</f>
        <v/>
      </c>
      <c r="N31" s="1007"/>
      <c r="O31" s="945"/>
      <c r="P31" s="946"/>
      <c r="Q31" s="947"/>
      <c r="R31" s="948"/>
      <c r="S31" s="949"/>
      <c r="T31" s="1012"/>
      <c r="U31" s="951"/>
      <c r="V31" s="952"/>
      <c r="W31" s="953"/>
      <c r="X31" s="778"/>
      <c r="Y31" s="953"/>
      <c r="Z31" s="778"/>
      <c r="AA31" s="953"/>
      <c r="AB31" s="778"/>
      <c r="AC31" s="953"/>
      <c r="AD31" s="778"/>
      <c r="AE31" s="778"/>
      <c r="AF31" s="778"/>
      <c r="AG31" s="954"/>
      <c r="AH31" s="955"/>
      <c r="AI31" s="956"/>
      <c r="AJ31" s="957"/>
      <c r="AK31" s="784"/>
      <c r="AL31" s="958"/>
      <c r="AM31" s="784"/>
      <c r="AN31" s="959"/>
      <c r="AO31" s="825"/>
      <c r="AP31" s="825"/>
      <c r="AQ31" s="960"/>
      <c r="AR31" s="961"/>
      <c r="AS31" s="962" t="str">
        <f>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1005"/>
      <c r="AU31" s="935"/>
      <c r="AV31" s="1020" t="str">
        <f>IF('別紙様式2-2（４・５月分）'!N27="","",'別紙様式2-2（４・５月分）'!N27)</f>
        <v/>
      </c>
      <c r="AW31" s="1021"/>
      <c r="AX31" s="938"/>
      <c r="AY31" s="629"/>
      <c r="AZ31" s="629"/>
      <c r="BA31" s="629"/>
      <c r="BB31" s="629"/>
      <c r="BC31" s="629"/>
      <c r="BD31" s="629"/>
      <c r="BE31" s="629"/>
      <c r="BF31" s="629"/>
      <c r="BG31" s="629"/>
      <c r="BH31" s="963"/>
      <c r="BI31" s="1008"/>
      <c r="BJ31" s="935"/>
      <c r="BK31" s="689" t="str">
        <f>G30</f>
        <v/>
      </c>
    </row>
    <row r="32" ht="15.0" customHeight="1">
      <c r="A32" s="798"/>
      <c r="B32" s="722"/>
      <c r="C32" s="723"/>
      <c r="D32" s="723"/>
      <c r="E32" s="723"/>
      <c r="F32" s="724"/>
      <c r="G32" s="725"/>
      <c r="H32" s="725"/>
      <c r="I32" s="725"/>
      <c r="J32" s="941"/>
      <c r="K32" s="725"/>
      <c r="L32" s="942"/>
      <c r="M32" s="964"/>
      <c r="N32" s="1009"/>
      <c r="O32" s="1013" t="s">
        <v>111</v>
      </c>
      <c r="P32" s="967" t="str">
        <f>IFERROR(VLOOKUP('別紙様式2-2（４・５月分）'!AQ26,'【参考】数式用'!$AR$5:$AT$22,3,FALSE),"")</f>
        <v/>
      </c>
      <c r="Q32" s="1014" t="s">
        <v>113</v>
      </c>
      <c r="R32" s="969" t="str">
        <f>IFERROR(VLOOKUP(K30,'【参考】数式用'!$A$5:$AB$37,MATCH(P32,'【参考】数式用'!$B$4:$AB$4,0)+1,0),"")</f>
        <v/>
      </c>
      <c r="S32" s="970" t="s">
        <v>439</v>
      </c>
      <c r="T32" s="971"/>
      <c r="U32" s="972" t="str">
        <f>IFERROR(VLOOKUP(K30,'【参考】数式用'!$A$5:$AB$37,MATCH(T32,'【参考】数式用'!$B$4:$AB$4,0)+1,0),"")</f>
        <v/>
      </c>
      <c r="V32" s="973" t="s">
        <v>107</v>
      </c>
      <c r="W32" s="812">
        <v>7.0</v>
      </c>
      <c r="X32" s="812" t="s">
        <v>108</v>
      </c>
      <c r="Y32" s="812">
        <v>4.0</v>
      </c>
      <c r="Z32" s="812" t="s">
        <v>392</v>
      </c>
      <c r="AA32" s="812">
        <v>8.0</v>
      </c>
      <c r="AB32" s="812" t="s">
        <v>108</v>
      </c>
      <c r="AC32" s="812">
        <v>3.0</v>
      </c>
      <c r="AD32" s="812" t="s">
        <v>109</v>
      </c>
      <c r="AE32" s="812" t="s">
        <v>120</v>
      </c>
      <c r="AF32" s="812">
        <f>IF(W32&gt;=1,(AA32*12+AC32)-(W32*12+Y32)+1,"")</f>
        <v>12</v>
      </c>
      <c r="AG32" s="974" t="s">
        <v>393</v>
      </c>
      <c r="AH32" s="975">
        <f>IFERROR(ROUNDDOWN(ROUND(L30*U32,0),0)*AF32,"")</f>
        <v>0</v>
      </c>
      <c r="AI32" s="976">
        <f>IFERROR(ROUNDDOWN(ROUND((L30*(U32-AW30)),0),0)*AF32,"")</f>
        <v>0</v>
      </c>
      <c r="AJ32" s="977">
        <f>IFERROR(IF(OR(M30="",M31="",M33=""),0,ROUNDDOWN(ROUNDDOWN(ROUND(L30*VLOOKUP(K30,'【参考】数式用'!$A$5:$AB$37,MATCH("新加算Ⅳ",'【参考】数式用'!$B$4:$AB$4,0)+1,0),0),0)*AF32*0.5,0)),"")</f>
        <v>0</v>
      </c>
      <c r="AK32" s="978" t="str">
        <f>IF(T32&lt;&gt;"","新規に適用","")</f>
        <v/>
      </c>
      <c r="AL32" s="979">
        <f>IFERROR(IF(OR(M33="ベア加算",M33=""),0, IF(OR(T30="新加算Ⅰ",T30="新加算Ⅱ",T30="新加算Ⅲ",T30="新加算Ⅳ"),0,ROUNDDOWN(ROUND(L30*VLOOKUP(K30,'【参考】数式用'!$A$5:$I$37,MATCH("ベア加算",'【参考】数式用'!$B$4:$I$4,0)+1,0),0),0)*AF32)),"")</f>
        <v>0</v>
      </c>
      <c r="AM32" s="978" t="str">
        <f>IF(AND(T32&lt;&gt;"",AM30=""),"新規に適用",IF(AND(T32&lt;&gt;"",AM30&lt;&gt;""),"継続で適用",""))</f>
        <v/>
      </c>
      <c r="AN32" s="978" t="str">
        <f>IF(AND(T32&lt;&gt;"",AN30=""),"新規に適用",IF(AND(T32&lt;&gt;"",AN30&lt;&gt;""),"継続で適用",""))</f>
        <v/>
      </c>
      <c r="AO32" s="978"/>
      <c r="AP32" s="978" t="str">
        <f>IF(AND(T32&lt;&gt;"",AP30=""),"新規に適用",IF(AND(T32&lt;&gt;"",AP30&lt;&gt;""),"継続で適用",""))</f>
        <v/>
      </c>
      <c r="AQ32" s="980" t="str">
        <f>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978" t="str">
        <f>IF(AND(T32&lt;&gt;"",AR30=""),"新規に適用",IF(AND(T32&lt;&gt;"",AR30&lt;&gt;""),"継続で適用",""))</f>
        <v/>
      </c>
      <c r="AS32" s="962"/>
      <c r="AT32" s="1005"/>
      <c r="AU32" s="935" t="str">
        <f>IF(K30&lt;&gt;"","V列に色付け","")</f>
        <v/>
      </c>
      <c r="AV32" s="1020"/>
      <c r="AW32" s="1021"/>
      <c r="BK32" s="689" t="str">
        <f>G30</f>
        <v/>
      </c>
    </row>
    <row r="33" ht="30.0" customHeight="1">
      <c r="A33" s="788"/>
      <c r="B33" s="746"/>
      <c r="C33" s="747"/>
      <c r="D33" s="747"/>
      <c r="E33" s="747"/>
      <c r="F33" s="748"/>
      <c r="G33" s="749"/>
      <c r="H33" s="749"/>
      <c r="I33" s="749"/>
      <c r="J33" s="982"/>
      <c r="K33" s="749"/>
      <c r="L33" s="983"/>
      <c r="M33" s="984" t="str">
        <f>IF('別紙様式2-2（４・５月分）'!P28="","",'別紙様式2-2（４・５月分）'!P28)</f>
        <v/>
      </c>
      <c r="N33" s="1010"/>
      <c r="O33" s="1015"/>
      <c r="P33" s="987"/>
      <c r="Q33" s="1016"/>
      <c r="R33" s="989"/>
      <c r="S33" s="990"/>
      <c r="T33" s="991"/>
      <c r="U33" s="992"/>
      <c r="V33" s="993"/>
      <c r="W33" s="994"/>
      <c r="X33" s="994"/>
      <c r="Y33" s="994"/>
      <c r="Z33" s="994"/>
      <c r="AA33" s="994"/>
      <c r="AB33" s="994"/>
      <c r="AC33" s="994"/>
      <c r="AD33" s="994"/>
      <c r="AE33" s="994"/>
      <c r="AF33" s="994"/>
      <c r="AG33" s="995"/>
      <c r="AH33" s="996"/>
      <c r="AI33" s="997"/>
      <c r="AJ33" s="998"/>
      <c r="AK33" s="999"/>
      <c r="AL33" s="1000"/>
      <c r="AM33" s="999"/>
      <c r="AN33" s="999"/>
      <c r="AO33" s="999"/>
      <c r="AP33" s="999"/>
      <c r="AQ33" s="1001"/>
      <c r="AR33" s="999"/>
      <c r="AS33" s="769" t="str">
        <f>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1005"/>
      <c r="AU33" s="935"/>
      <c r="AV33" s="1020" t="str">
        <f>IF('別紙様式2-2（４・５月分）'!N28="","",'別紙様式2-2（４・５月分）'!N28)</f>
        <v/>
      </c>
      <c r="AW33" s="1022"/>
      <c r="BK33" s="689" t="str">
        <f>G30</f>
        <v/>
      </c>
    </row>
    <row r="34" ht="30.0" customHeight="1">
      <c r="A34" s="789">
        <v>6.0</v>
      </c>
      <c r="B34" s="722" t="str">
        <f>IF('基本情報入力シート'!C59="","",'基本情報入力シート'!C59)</f>
        <v/>
      </c>
      <c r="C34" s="723"/>
      <c r="D34" s="723"/>
      <c r="E34" s="723"/>
      <c r="F34" s="724"/>
      <c r="G34" s="725" t="str">
        <f>IF('基本情報入力シート'!M59="","",'基本情報入力シート'!M59)</f>
        <v/>
      </c>
      <c r="H34" s="725" t="str">
        <f>IF('基本情報入力シート'!R59="","",'基本情報入力シート'!R59)</f>
        <v/>
      </c>
      <c r="I34" s="725" t="str">
        <f>IF('基本情報入力シート'!W59="","",'基本情報入力シート'!W59)</f>
        <v/>
      </c>
      <c r="J34" s="941" t="str">
        <f>IF('基本情報入力シート'!X59="","",'基本情報入力シート'!X59)</f>
        <v/>
      </c>
      <c r="K34" s="725" t="str">
        <f>IF('基本情報入力シート'!Y59="","",'基本情報入力シート'!Y59)</f>
        <v/>
      </c>
      <c r="L34" s="726" t="str">
        <f>IF('基本情報入力シート'!AB59="","",'基本情報入力シート'!AB59)</f>
        <v/>
      </c>
      <c r="M34" s="912" t="str">
        <f>IF('別紙様式2-2（４・５月分）'!P29="","",'別紙様式2-2（４・５月分）'!P29)</f>
        <v/>
      </c>
      <c r="N34" s="1004" t="str">
        <f>IF(SUM('別紙様式2-2（４・５月分）'!Q29:Q31)=0,"",SUM('別紙様式2-2（４・５月分）'!Q29:Q31))</f>
        <v/>
      </c>
      <c r="O34" s="914" t="str">
        <f>IFERROR(VLOOKUP('別紙様式2-2（４・５月分）'!AQ29,'【参考】数式用'!$AR$5:$AS$22,2,FALSE),"")</f>
        <v/>
      </c>
      <c r="P34" s="915"/>
      <c r="Q34" s="916"/>
      <c r="R34" s="917" t="str">
        <f>IFERROR(VLOOKUP(K34,'【参考】数式用'!$A$5:$AB$37,MATCH(O34,'【参考】数式用'!$B$4:$AB$4,0)+1,0),"")</f>
        <v/>
      </c>
      <c r="S34" s="918" t="s">
        <v>434</v>
      </c>
      <c r="T34" s="919"/>
      <c r="U34" s="920" t="str">
        <f>IFERROR(VLOOKUP(K34,'【参考】数式用'!$A$5:$AB$37,MATCH(T34,'【参考】数式用'!$B$4:$AB$4,0)+1,0),"")</f>
        <v/>
      </c>
      <c r="V34" s="921" t="s">
        <v>107</v>
      </c>
      <c r="W34" s="922">
        <v>6.0</v>
      </c>
      <c r="X34" s="923" t="s">
        <v>108</v>
      </c>
      <c r="Y34" s="922">
        <v>6.0</v>
      </c>
      <c r="Z34" s="923" t="s">
        <v>392</v>
      </c>
      <c r="AA34" s="922">
        <v>7.0</v>
      </c>
      <c r="AB34" s="923" t="s">
        <v>108</v>
      </c>
      <c r="AC34" s="922">
        <v>3.0</v>
      </c>
      <c r="AD34" s="923" t="s">
        <v>109</v>
      </c>
      <c r="AE34" s="923" t="s">
        <v>120</v>
      </c>
      <c r="AF34" s="923">
        <f>IF(W34&gt;=1,(AA34*12+AC34)-(W34*12+Y34)+1,"")</f>
        <v>10</v>
      </c>
      <c r="AG34" s="924" t="s">
        <v>393</v>
      </c>
      <c r="AH34" s="925">
        <f>IFERROR(ROUNDDOWN(ROUND(L34*U34,0),0)*AF34,"")</f>
        <v>0</v>
      </c>
      <c r="AI34" s="926">
        <f>IFERROR(ROUNDDOWN(ROUND((L34*(U34-AW34)),0),0)*AF34,"")</f>
        <v>0</v>
      </c>
      <c r="AJ34" s="927">
        <f>IFERROR(IF(OR(M34="",M35="",M37=""),0,ROUNDDOWN(ROUNDDOWN(ROUND(L34*VLOOKUP(K34,'【参考】数式用'!$A$5:$AB$37,MATCH("新加算Ⅳ",'【参考】数式用'!$B$4:$AB$4,0)+1,0),0),0)*AF34*0.5,0)),"")</f>
        <v>0</v>
      </c>
      <c r="AK34" s="928"/>
      <c r="AL34" s="929">
        <f>IFERROR(IF(OR(M37="ベア加算",M37=""),0, IF(OR(T34="新加算Ⅰ",T34="新加算Ⅱ",T34="新加算Ⅲ",T34="新加算Ⅳ"),ROUNDDOWN(ROUND(L34*VLOOKUP(K34,'【参考】数式用'!$A$5:$I$37,MATCH("ベア加算",'【参考】数式用'!$B$4:$I$4,0)+1,0),0),0)*AF34,0)),"")</f>
        <v>0</v>
      </c>
      <c r="AM34" s="928"/>
      <c r="AN34" s="930"/>
      <c r="AO34" s="931"/>
      <c r="AP34" s="931"/>
      <c r="AQ34" s="932"/>
      <c r="AR34" s="933"/>
      <c r="AS34" s="716" t="str">
        <f>IF(AU34="","",IF(U34&lt;N34,"！加算の要件上は問題ありませんが、令和６年４・５月と比較して令和６年６月に加算率が下がる計画になっています。",""))</f>
        <v/>
      </c>
      <c r="AT34" s="1005"/>
      <c r="AU34" s="935" t="str">
        <f>IF(K34&lt;&gt;"","V列に色付け","")</f>
        <v/>
      </c>
      <c r="AV34" s="1020" t="str">
        <f>IF('別紙様式2-2（４・５月分）'!N29="","",'別紙様式2-2（４・５月分）'!N29)</f>
        <v/>
      </c>
      <c r="AW34" s="1023" t="str">
        <f>IF(SUM('別紙様式2-2（４・５月分）'!O29:O31)=0,"",SUM('別紙様式2-2（４・５月分）'!O29:O31))</f>
        <v/>
      </c>
      <c r="AX34" s="938" t="str">
        <f>IFERROR(VLOOKUP(K34,'【参考】数式用'!$AH$2:$AI$34,2,FALSE),"")</f>
        <v/>
      </c>
      <c r="AY34" s="629" t="s">
        <v>436</v>
      </c>
      <c r="AZ34" s="629" t="s">
        <v>437</v>
      </c>
      <c r="BA34" s="629" t="s">
        <v>435</v>
      </c>
      <c r="BB34" s="629" t="s">
        <v>438</v>
      </c>
      <c r="BC34" s="629" t="str">
        <f>IF(AND(O34&lt;&gt;"新加算Ⅰ",O34&lt;&gt;"新加算Ⅱ",O34&lt;&gt;"新加算Ⅲ",O34&lt;&gt;"新加算Ⅳ"),O34,IF(P36&lt;&gt;"",P36,""))</f>
        <v/>
      </c>
      <c r="BD34" s="629"/>
      <c r="BE34" s="629" t="str">
        <f>IF(AL34&lt;&gt;0,IF(AM34="○","入力済","未入力"),"")</f>
        <v/>
      </c>
      <c r="BF34" s="629"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629" t="str">
        <f>IF(OR(T34="新加算Ⅴ（７）",T34="新加算Ⅴ（９）",T34="新加算Ⅴ（10）",T34="新加算Ⅴ（12）",T34="新加算Ⅴ（13）",T34="新加算Ⅴ（14）"),IF(OR(AO34="○",AO34="令和６年度中に満たす"),"入力済","未入力"),"")</f>
        <v/>
      </c>
      <c r="BH34" s="939" t="str">
        <f>IF(OR(T34="新加算Ⅰ",T34="新加算Ⅱ",T34="新加算Ⅲ",T34="新加算Ⅴ（１）",T34="新加算Ⅴ（３）",T34="新加算Ⅴ（８）"),IF(OR(AP34="○",AP34="令和６年度中に満たす"),"入力済","未入力"),"")</f>
        <v/>
      </c>
      <c r="BI34" s="1006" t="str">
        <f>IF(OR(T34="新加算Ⅰ",T34="新加算Ⅱ",T34="新加算Ⅴ（１）",T34="新加算Ⅴ（２）",T34="新加算Ⅴ（３）",T34="新加算Ⅴ（４）",T34="新加算Ⅴ（５）",T34="新加算Ⅴ（６）",T34="新加算Ⅴ（７）",T34="新加算Ⅴ（９）",T34="新加算Ⅴ（10）",T34="新加算Ⅴ（12）"),1,"")</f>
        <v/>
      </c>
      <c r="BJ34" s="935" t="str">
        <f>IF(OR(T34="新加算Ⅰ",T34="新加算Ⅴ（１）",T34="新加算Ⅴ（２）",T34="新加算Ⅴ（５）",T34="新加算Ⅴ（７）",T34="新加算Ⅴ（10）"),IF(AR34="","未入力","入力済"),"")</f>
        <v/>
      </c>
      <c r="BK34" s="689" t="str">
        <f>G34</f>
        <v/>
      </c>
    </row>
    <row r="35" ht="15.0" customHeight="1">
      <c r="A35" s="787"/>
      <c r="B35" s="722"/>
      <c r="C35" s="723"/>
      <c r="D35" s="723"/>
      <c r="E35" s="723"/>
      <c r="F35" s="724"/>
      <c r="G35" s="725"/>
      <c r="H35" s="725"/>
      <c r="I35" s="725"/>
      <c r="J35" s="941"/>
      <c r="K35" s="725"/>
      <c r="L35" s="726"/>
      <c r="M35" s="943" t="str">
        <f>IF('別紙様式2-2（４・５月分）'!P30="","",'別紙様式2-2（４・５月分）'!P30)</f>
        <v/>
      </c>
      <c r="N35" s="1007"/>
      <c r="O35" s="945"/>
      <c r="P35" s="946"/>
      <c r="Q35" s="947"/>
      <c r="R35" s="948"/>
      <c r="S35" s="949"/>
      <c r="T35" s="950"/>
      <c r="U35" s="951"/>
      <c r="V35" s="952"/>
      <c r="W35" s="953"/>
      <c r="X35" s="778"/>
      <c r="Y35" s="953"/>
      <c r="Z35" s="778"/>
      <c r="AA35" s="953"/>
      <c r="AB35" s="778"/>
      <c r="AC35" s="953"/>
      <c r="AD35" s="778"/>
      <c r="AE35" s="778"/>
      <c r="AF35" s="778"/>
      <c r="AG35" s="954"/>
      <c r="AH35" s="955"/>
      <c r="AI35" s="956"/>
      <c r="AJ35" s="957"/>
      <c r="AK35" s="784"/>
      <c r="AL35" s="958"/>
      <c r="AM35" s="784"/>
      <c r="AN35" s="959"/>
      <c r="AO35" s="825"/>
      <c r="AP35" s="825"/>
      <c r="AQ35" s="960"/>
      <c r="AR35" s="961"/>
      <c r="AS35" s="962" t="str">
        <f>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1005"/>
      <c r="AU35" s="935"/>
      <c r="AV35" s="1020" t="str">
        <f>IF('別紙様式2-2（４・５月分）'!N30="","",'別紙様式2-2（４・５月分）'!N30)</f>
        <v/>
      </c>
      <c r="AW35" s="1021"/>
      <c r="AX35" s="938"/>
      <c r="AY35" s="629"/>
      <c r="AZ35" s="629"/>
      <c r="BA35" s="629"/>
      <c r="BB35" s="629"/>
      <c r="BC35" s="629"/>
      <c r="BD35" s="629"/>
      <c r="BE35" s="629"/>
      <c r="BF35" s="629"/>
      <c r="BG35" s="629"/>
      <c r="BH35" s="963"/>
      <c r="BI35" s="1008"/>
      <c r="BJ35" s="935"/>
      <c r="BK35" s="689" t="str">
        <f>G34</f>
        <v/>
      </c>
    </row>
    <row r="36" ht="15.0" customHeight="1">
      <c r="A36" s="798"/>
      <c r="B36" s="722"/>
      <c r="C36" s="723"/>
      <c r="D36" s="723"/>
      <c r="E36" s="723"/>
      <c r="F36" s="724"/>
      <c r="G36" s="725"/>
      <c r="H36" s="725"/>
      <c r="I36" s="725"/>
      <c r="J36" s="941"/>
      <c r="K36" s="725"/>
      <c r="L36" s="726"/>
      <c r="M36" s="964"/>
      <c r="N36" s="1009"/>
      <c r="O36" s="1013" t="s">
        <v>111</v>
      </c>
      <c r="P36" s="967" t="str">
        <f>IFERROR(VLOOKUP('別紙様式2-2（４・５月分）'!AQ29,'【参考】数式用'!$AR$5:$AT$22,3,FALSE),"")</f>
        <v/>
      </c>
      <c r="Q36" s="1014" t="s">
        <v>113</v>
      </c>
      <c r="R36" s="969" t="str">
        <f>IFERROR(VLOOKUP(K34,'【参考】数式用'!$A$5:$AB$37,MATCH(P36,'【参考】数式用'!$B$4:$AB$4,0)+1,0),"")</f>
        <v/>
      </c>
      <c r="S36" s="970" t="s">
        <v>439</v>
      </c>
      <c r="T36" s="971"/>
      <c r="U36" s="972" t="str">
        <f>IFERROR(VLOOKUP(K34,'【参考】数式用'!$A$5:$AB$37,MATCH(T36,'【参考】数式用'!$B$4:$AB$4,0)+1,0),"")</f>
        <v/>
      </c>
      <c r="V36" s="973" t="s">
        <v>107</v>
      </c>
      <c r="W36" s="812">
        <v>7.0</v>
      </c>
      <c r="X36" s="812" t="s">
        <v>108</v>
      </c>
      <c r="Y36" s="812">
        <v>4.0</v>
      </c>
      <c r="Z36" s="812" t="s">
        <v>392</v>
      </c>
      <c r="AA36" s="812">
        <v>8.0</v>
      </c>
      <c r="AB36" s="812" t="s">
        <v>108</v>
      </c>
      <c r="AC36" s="812">
        <v>3.0</v>
      </c>
      <c r="AD36" s="812" t="s">
        <v>109</v>
      </c>
      <c r="AE36" s="812" t="s">
        <v>120</v>
      </c>
      <c r="AF36" s="812">
        <f>IF(W36&gt;=1,(AA36*12+AC36)-(W36*12+Y36)+1,"")</f>
        <v>12</v>
      </c>
      <c r="AG36" s="974" t="s">
        <v>393</v>
      </c>
      <c r="AH36" s="975">
        <f>IFERROR(ROUNDDOWN(ROUND(L34*U36,0),0)*AF36,"")</f>
        <v>0</v>
      </c>
      <c r="AI36" s="976">
        <f>IFERROR(ROUNDDOWN(ROUND((L34*(U36-AW34)),0),0)*AF36,"")</f>
        <v>0</v>
      </c>
      <c r="AJ36" s="977">
        <f>IFERROR(IF(OR(M34="",M35="",M37=""),0,ROUNDDOWN(ROUNDDOWN(ROUND(L34*VLOOKUP(K34,'【参考】数式用'!$A$5:$AB$37,MATCH("新加算Ⅳ",'【参考】数式用'!$B$4:$AB$4,0)+1,0),0),0)*AF36*0.5,0)),"")</f>
        <v>0</v>
      </c>
      <c r="AK36" s="978" t="str">
        <f>IF(T36&lt;&gt;"","新規に適用","")</f>
        <v/>
      </c>
      <c r="AL36" s="979">
        <f>IFERROR(IF(OR(M37="ベア加算",M37=""),0, IF(OR(T34="新加算Ⅰ",T34="新加算Ⅱ",T34="新加算Ⅲ",T34="新加算Ⅳ"),0,ROUNDDOWN(ROUND(L34*VLOOKUP(K34,'【参考】数式用'!$A$5:$I$37,MATCH("ベア加算",'【参考】数式用'!$B$4:$I$4,0)+1,0),0),0)*AF36)),"")</f>
        <v>0</v>
      </c>
      <c r="AM36" s="978" t="str">
        <f>IF(AND(T36&lt;&gt;"",AM34=""),"新規に適用",IF(AND(T36&lt;&gt;"",AM34&lt;&gt;""),"継続で適用",""))</f>
        <v/>
      </c>
      <c r="AN36" s="978" t="str">
        <f>IF(AND(T36&lt;&gt;"",AN34=""),"新規に適用",IF(AND(T36&lt;&gt;"",AN34&lt;&gt;""),"継続で適用",""))</f>
        <v/>
      </c>
      <c r="AO36" s="978"/>
      <c r="AP36" s="978" t="str">
        <f>IF(AND(T36&lt;&gt;"",AP34=""),"新規に適用",IF(AND(T36&lt;&gt;"",AP34&lt;&gt;""),"継続で適用",""))</f>
        <v/>
      </c>
      <c r="AQ36" s="980" t="str">
        <f>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978" t="str">
        <f>IF(AND(T36&lt;&gt;"",AR34=""),"新規に適用",IF(AND(T36&lt;&gt;"",AR34&lt;&gt;""),"継続で適用",""))</f>
        <v/>
      </c>
      <c r="AS36" s="962"/>
      <c r="AT36" s="1005"/>
      <c r="AU36" s="935" t="str">
        <f>IF(K34&lt;&gt;"","V列に色付け","")</f>
        <v/>
      </c>
      <c r="AV36" s="1020"/>
      <c r="AW36" s="1021"/>
      <c r="BK36" s="689" t="str">
        <f>G34</f>
        <v/>
      </c>
    </row>
    <row r="37" ht="30.0" customHeight="1">
      <c r="A37" s="788"/>
      <c r="B37" s="746"/>
      <c r="C37" s="1024"/>
      <c r="D37" s="747"/>
      <c r="E37" s="747"/>
      <c r="F37" s="748"/>
      <c r="G37" s="749"/>
      <c r="H37" s="749"/>
      <c r="I37" s="749"/>
      <c r="J37" s="982"/>
      <c r="K37" s="749"/>
      <c r="L37" s="750"/>
      <c r="M37" s="984" t="str">
        <f>IF('別紙様式2-2（４・５月分）'!P31="","",'別紙様式2-2（４・５月分）'!P31)</f>
        <v/>
      </c>
      <c r="N37" s="1010"/>
      <c r="O37" s="1015"/>
      <c r="P37" s="987"/>
      <c r="Q37" s="1016"/>
      <c r="R37" s="989"/>
      <c r="S37" s="990"/>
      <c r="T37" s="991"/>
      <c r="U37" s="992"/>
      <c r="V37" s="993"/>
      <c r="W37" s="994"/>
      <c r="X37" s="994"/>
      <c r="Y37" s="994"/>
      <c r="Z37" s="994"/>
      <c r="AA37" s="994"/>
      <c r="AB37" s="994"/>
      <c r="AC37" s="994"/>
      <c r="AD37" s="994"/>
      <c r="AE37" s="994"/>
      <c r="AF37" s="994"/>
      <c r="AG37" s="995"/>
      <c r="AH37" s="996"/>
      <c r="AI37" s="997"/>
      <c r="AJ37" s="998"/>
      <c r="AK37" s="999"/>
      <c r="AL37" s="1000"/>
      <c r="AM37" s="999"/>
      <c r="AN37" s="999"/>
      <c r="AO37" s="999"/>
      <c r="AP37" s="999"/>
      <c r="AQ37" s="1001"/>
      <c r="AR37" s="999"/>
      <c r="AS37" s="769" t="str">
        <f>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1005"/>
      <c r="AU37" s="935"/>
      <c r="AV37" s="1020" t="str">
        <f>IF('別紙様式2-2（４・５月分）'!N31="","",'別紙様式2-2（４・５月分）'!N31)</f>
        <v/>
      </c>
      <c r="AW37" s="1022"/>
      <c r="BK37" s="689" t="str">
        <f>G34</f>
        <v/>
      </c>
    </row>
    <row r="38" ht="30.0" customHeight="1">
      <c r="A38" s="773">
        <v>7.0</v>
      </c>
      <c r="B38" s="1019" t="str">
        <f>IF('基本情報入力シート'!C60="","",'基本情報入力シート'!C60)</f>
        <v/>
      </c>
      <c r="C38" s="696"/>
      <c r="D38" s="696"/>
      <c r="E38" s="696"/>
      <c r="F38" s="697"/>
      <c r="G38" s="698" t="str">
        <f>IF('基本情報入力シート'!M60="","",'基本情報入力シート'!M60)</f>
        <v/>
      </c>
      <c r="H38" s="698" t="str">
        <f>IF('基本情報入力シート'!R60="","",'基本情報入力シート'!R60)</f>
        <v/>
      </c>
      <c r="I38" s="698" t="str">
        <f>IF('基本情報入力シート'!W60="","",'基本情報入力シート'!W60)</f>
        <v/>
      </c>
      <c r="J38" s="910" t="str">
        <f>IF('基本情報入力シート'!X60="","",'基本情報入力シート'!X60)</f>
        <v/>
      </c>
      <c r="K38" s="698" t="str">
        <f>IF('基本情報入力シート'!Y60="","",'基本情報入力シート'!Y60)</f>
        <v/>
      </c>
      <c r="L38" s="699" t="str">
        <f>IF('基本情報入力シート'!AB60="","",'基本情報入力シート'!AB60)</f>
        <v/>
      </c>
      <c r="M38" s="912" t="str">
        <f>IF('別紙様式2-2（４・５月分）'!P32="","",'別紙様式2-2（４・５月分）'!P32)</f>
        <v/>
      </c>
      <c r="N38" s="1004" t="str">
        <f>IF(SUM('別紙様式2-2（４・５月分）'!Q32:Q34)=0,"",SUM('別紙様式2-2（４・５月分）'!Q32:Q34))</f>
        <v/>
      </c>
      <c r="O38" s="914" t="str">
        <f>IFERROR(VLOOKUP('別紙様式2-2（４・５月分）'!AQ32,'【参考】数式用'!$AR$5:$AS$22,2,FALSE),"")</f>
        <v/>
      </c>
      <c r="P38" s="915"/>
      <c r="Q38" s="916"/>
      <c r="R38" s="917" t="str">
        <f>IFERROR(VLOOKUP(K38,'【参考】数式用'!$A$5:$AB$37,MATCH(O38,'【参考】数式用'!$B$4:$AB$4,0)+1,0),"")</f>
        <v/>
      </c>
      <c r="S38" s="918" t="s">
        <v>434</v>
      </c>
      <c r="T38" s="919"/>
      <c r="U38" s="920" t="str">
        <f>IFERROR(VLOOKUP(K38,'【参考】数式用'!$A$5:$AB$37,MATCH(T38,'【参考】数式用'!$B$4:$AB$4,0)+1,0),"")</f>
        <v/>
      </c>
      <c r="V38" s="921" t="s">
        <v>107</v>
      </c>
      <c r="W38" s="922">
        <v>6.0</v>
      </c>
      <c r="X38" s="923" t="s">
        <v>108</v>
      </c>
      <c r="Y38" s="922">
        <v>6.0</v>
      </c>
      <c r="Z38" s="923" t="s">
        <v>392</v>
      </c>
      <c r="AA38" s="922">
        <v>7.0</v>
      </c>
      <c r="AB38" s="923" t="s">
        <v>108</v>
      </c>
      <c r="AC38" s="922">
        <v>3.0</v>
      </c>
      <c r="AD38" s="923" t="s">
        <v>109</v>
      </c>
      <c r="AE38" s="923" t="s">
        <v>120</v>
      </c>
      <c r="AF38" s="923">
        <f>IF(W38&gt;=1,(AA38*12+AC38)-(W38*12+Y38)+1,"")</f>
        <v>10</v>
      </c>
      <c r="AG38" s="924" t="s">
        <v>393</v>
      </c>
      <c r="AH38" s="925">
        <f>IFERROR(ROUNDDOWN(ROUND(L38*U38,0),0)*AF38,"")</f>
        <v>0</v>
      </c>
      <c r="AI38" s="926">
        <f>IFERROR(ROUNDDOWN(ROUND((L38*(U38-AW38)),0),0)*AF38,"")</f>
        <v>0</v>
      </c>
      <c r="AJ38" s="927">
        <f>IFERROR(IF(OR(M38="",M39="",M41=""),0,ROUNDDOWN(ROUNDDOWN(ROUND(L38*VLOOKUP(K38,'【参考】数式用'!$A$5:$AB$37,MATCH("新加算Ⅳ",'【参考】数式用'!$B$4:$AB$4,0)+1,0),0),0)*AF38*0.5,0)),"")</f>
        <v>0</v>
      </c>
      <c r="AK38" s="928"/>
      <c r="AL38" s="929">
        <f>IFERROR(IF(OR(M41="ベア加算",M41=""),0, IF(OR(T38="新加算Ⅰ",T38="新加算Ⅱ",T38="新加算Ⅲ",T38="新加算Ⅳ"),ROUNDDOWN(ROUND(L38*VLOOKUP(K38,'【参考】数式用'!$A$5:$I$37,MATCH("ベア加算",'【参考】数式用'!$B$4:$I$4,0)+1,0),0),0)*AF38,0)),"")</f>
        <v>0</v>
      </c>
      <c r="AM38" s="928"/>
      <c r="AN38" s="930"/>
      <c r="AO38" s="931"/>
      <c r="AP38" s="931"/>
      <c r="AQ38" s="932"/>
      <c r="AR38" s="933"/>
      <c r="AS38" s="716" t="str">
        <f>IF(AU38="","",IF(U38&lt;N38,"！加算の要件上は問題ありませんが、令和６年４・５月と比較して令和６年６月に加算率が下がる計画になっています。",""))</f>
        <v/>
      </c>
      <c r="AT38" s="1005"/>
      <c r="AU38" s="935" t="str">
        <f>IF(K38&lt;&gt;"","V列に色付け","")</f>
        <v/>
      </c>
      <c r="AV38" s="1020" t="str">
        <f>IF('別紙様式2-2（４・５月分）'!N32="","",'別紙様式2-2（４・５月分）'!N32)</f>
        <v/>
      </c>
      <c r="AW38" s="937" t="str">
        <f>IF(SUM('別紙様式2-2（４・５月分）'!O32:O34)=0,"",SUM('別紙様式2-2（４・５月分）'!O32:O34))</f>
        <v/>
      </c>
      <c r="AX38" s="938" t="str">
        <f>IFERROR(VLOOKUP(K38,'【参考】数式用'!$AH$2:$AI$34,2,FALSE),"")</f>
        <v/>
      </c>
      <c r="AY38" s="629" t="s">
        <v>436</v>
      </c>
      <c r="AZ38" s="629" t="s">
        <v>437</v>
      </c>
      <c r="BA38" s="629" t="s">
        <v>435</v>
      </c>
      <c r="BB38" s="629" t="s">
        <v>438</v>
      </c>
      <c r="BC38" s="629" t="str">
        <f>IF(AND(O38&lt;&gt;"新加算Ⅰ",O38&lt;&gt;"新加算Ⅱ",O38&lt;&gt;"新加算Ⅲ",O38&lt;&gt;"新加算Ⅳ"),O38,IF(P40&lt;&gt;"",P40,""))</f>
        <v/>
      </c>
      <c r="BD38" s="629"/>
      <c r="BE38" s="629" t="str">
        <f>IF(AL38&lt;&gt;0,IF(AM38="○","入力済","未入力"),"")</f>
        <v/>
      </c>
      <c r="BF38" s="629"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629" t="str">
        <f>IF(OR(T38="新加算Ⅴ（７）",T38="新加算Ⅴ（９）",T38="新加算Ⅴ（10）",T38="新加算Ⅴ（12）",T38="新加算Ⅴ（13）",T38="新加算Ⅴ（14）"),IF(OR(AO38="○",AO38="令和６年度中に満たす"),"入力済","未入力"),"")</f>
        <v/>
      </c>
      <c r="BH38" s="939" t="str">
        <f>IF(OR(T38="新加算Ⅰ",T38="新加算Ⅱ",T38="新加算Ⅲ",T38="新加算Ⅴ（１）",T38="新加算Ⅴ（３）",T38="新加算Ⅴ（８）"),IF(OR(AP38="○",AP38="令和６年度中に満たす"),"入力済","未入力"),"")</f>
        <v/>
      </c>
      <c r="BI38" s="1006" t="str">
        <f>IF(OR(T38="新加算Ⅰ",T38="新加算Ⅱ",T38="新加算Ⅴ（１）",T38="新加算Ⅴ（２）",T38="新加算Ⅴ（３）",T38="新加算Ⅴ（４）",T38="新加算Ⅴ（５）",T38="新加算Ⅴ（６）",T38="新加算Ⅴ（７）",T38="新加算Ⅴ（９）",T38="新加算Ⅴ（10）",T38="新加算Ⅴ（12）"),1,"")</f>
        <v/>
      </c>
      <c r="BJ38" s="935" t="str">
        <f>IF(OR(T38="新加算Ⅰ",T38="新加算Ⅴ（１）",T38="新加算Ⅴ（２）",T38="新加算Ⅴ（５）",T38="新加算Ⅴ（７）",T38="新加算Ⅴ（10）"),IF(AR38="","未入力","入力済"),"")</f>
        <v/>
      </c>
      <c r="BK38" s="689" t="str">
        <f>G38</f>
        <v/>
      </c>
    </row>
    <row r="39" ht="15.0" customHeight="1">
      <c r="A39" s="787"/>
      <c r="B39" s="722"/>
      <c r="C39" s="723"/>
      <c r="D39" s="723"/>
      <c r="E39" s="723"/>
      <c r="F39" s="724"/>
      <c r="G39" s="725"/>
      <c r="H39" s="725"/>
      <c r="I39" s="725"/>
      <c r="J39" s="941"/>
      <c r="K39" s="725"/>
      <c r="L39" s="726"/>
      <c r="M39" s="943" t="str">
        <f>IF('別紙様式2-2（４・５月分）'!P33="","",'別紙様式2-2（４・５月分）'!P33)</f>
        <v/>
      </c>
      <c r="N39" s="1007"/>
      <c r="O39" s="945"/>
      <c r="P39" s="946"/>
      <c r="Q39" s="947"/>
      <c r="R39" s="948"/>
      <c r="S39" s="949"/>
      <c r="T39" s="950"/>
      <c r="U39" s="951"/>
      <c r="V39" s="952"/>
      <c r="W39" s="953"/>
      <c r="X39" s="778"/>
      <c r="Y39" s="953"/>
      <c r="Z39" s="778"/>
      <c r="AA39" s="953"/>
      <c r="AB39" s="778"/>
      <c r="AC39" s="953"/>
      <c r="AD39" s="778"/>
      <c r="AE39" s="778"/>
      <c r="AF39" s="778"/>
      <c r="AG39" s="954"/>
      <c r="AH39" s="955"/>
      <c r="AI39" s="956"/>
      <c r="AJ39" s="957"/>
      <c r="AK39" s="784"/>
      <c r="AL39" s="958"/>
      <c r="AM39" s="784"/>
      <c r="AN39" s="959"/>
      <c r="AO39" s="825"/>
      <c r="AP39" s="825"/>
      <c r="AQ39" s="960"/>
      <c r="AR39" s="961"/>
      <c r="AS39" s="962" t="str">
        <f>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1005"/>
      <c r="AU39" s="935"/>
      <c r="AV39" s="1020" t="str">
        <f>IF('別紙様式2-2（４・５月分）'!N33="","",'別紙様式2-2（４・５月分）'!N33)</f>
        <v/>
      </c>
      <c r="AW39" s="937"/>
      <c r="AX39" s="938"/>
      <c r="AY39" s="629"/>
      <c r="AZ39" s="629"/>
      <c r="BA39" s="629"/>
      <c r="BB39" s="629"/>
      <c r="BC39" s="629"/>
      <c r="BD39" s="629"/>
      <c r="BE39" s="629"/>
      <c r="BF39" s="629"/>
      <c r="BG39" s="629"/>
      <c r="BH39" s="963"/>
      <c r="BI39" s="1008"/>
      <c r="BJ39" s="935"/>
      <c r="BK39" s="689" t="str">
        <f>G38</f>
        <v/>
      </c>
    </row>
    <row r="40" ht="15.0" customHeight="1">
      <c r="A40" s="798"/>
      <c r="B40" s="722"/>
      <c r="C40" s="723"/>
      <c r="D40" s="723"/>
      <c r="E40" s="723"/>
      <c r="F40" s="724"/>
      <c r="G40" s="725"/>
      <c r="H40" s="725"/>
      <c r="I40" s="725"/>
      <c r="J40" s="941"/>
      <c r="K40" s="725"/>
      <c r="L40" s="726"/>
      <c r="M40" s="964"/>
      <c r="N40" s="1009"/>
      <c r="O40" s="1013" t="s">
        <v>111</v>
      </c>
      <c r="P40" s="967" t="str">
        <f>IFERROR(VLOOKUP('別紙様式2-2（４・５月分）'!AQ32,'【参考】数式用'!$AR$5:$AT$22,3,FALSE),"")</f>
        <v/>
      </c>
      <c r="Q40" s="1014" t="s">
        <v>113</v>
      </c>
      <c r="R40" s="969" t="str">
        <f>IFERROR(VLOOKUP(K38,'【参考】数式用'!$A$5:$AB$37,MATCH(P40,'【参考】数式用'!$B$4:$AB$4,0)+1,0),"")</f>
        <v/>
      </c>
      <c r="S40" s="970" t="s">
        <v>439</v>
      </c>
      <c r="T40" s="971"/>
      <c r="U40" s="972" t="str">
        <f>IFERROR(VLOOKUP(K38,'【参考】数式用'!$A$5:$AB$37,MATCH(T40,'【参考】数式用'!$B$4:$AB$4,0)+1,0),"")</f>
        <v/>
      </c>
      <c r="V40" s="973" t="s">
        <v>107</v>
      </c>
      <c r="W40" s="1025">
        <v>7.0</v>
      </c>
      <c r="X40" s="812" t="s">
        <v>108</v>
      </c>
      <c r="Y40" s="1025">
        <v>4.0</v>
      </c>
      <c r="Z40" s="812" t="s">
        <v>392</v>
      </c>
      <c r="AA40" s="1025">
        <v>8.0</v>
      </c>
      <c r="AB40" s="812" t="s">
        <v>108</v>
      </c>
      <c r="AC40" s="1025">
        <v>3.0</v>
      </c>
      <c r="AD40" s="812" t="s">
        <v>109</v>
      </c>
      <c r="AE40" s="812" t="s">
        <v>120</v>
      </c>
      <c r="AF40" s="812">
        <f>IF(W40&gt;=1,(AA40*12+AC40)-(W40*12+Y40)+1,"")</f>
        <v>12</v>
      </c>
      <c r="AG40" s="974" t="s">
        <v>393</v>
      </c>
      <c r="AH40" s="975">
        <f>IFERROR(ROUNDDOWN(ROUND(L38*U40,0),0)*AF40,"")</f>
        <v>0</v>
      </c>
      <c r="AI40" s="976">
        <f>IFERROR(ROUNDDOWN(ROUND((L38*(U40-AW38)),0),0)*AF40,"")</f>
        <v>0</v>
      </c>
      <c r="AJ40" s="977">
        <f>IFERROR(IF(OR(M38="",M39="",M41=""),0,ROUNDDOWN(ROUNDDOWN(ROUND(L38*VLOOKUP(K38,'【参考】数式用'!$A$5:$AB$37,MATCH("新加算Ⅳ",'【参考】数式用'!$B$4:$AB$4,0)+1,0),0),0)*AF40*0.5,0)),"")</f>
        <v>0</v>
      </c>
      <c r="AK40" s="978" t="str">
        <f>IF(T40&lt;&gt;"","新規に適用","")</f>
        <v/>
      </c>
      <c r="AL40" s="979">
        <f>IFERROR(IF(OR(M41="ベア加算",M41=""),0, IF(OR(T38="新加算Ⅰ",T38="新加算Ⅱ",T38="新加算Ⅲ",T38="新加算Ⅳ"),0,ROUNDDOWN(ROUND(L38*VLOOKUP(K38,'【参考】数式用'!$A$5:$I$37,MATCH("ベア加算",'【参考】数式用'!$B$4:$I$4,0)+1,0),0),0)*AF40)),"")</f>
        <v>0</v>
      </c>
      <c r="AM40" s="978" t="str">
        <f>IF(AND(T40&lt;&gt;"",AM38=""),"新規に適用",IF(AND(T40&lt;&gt;"",AM38&lt;&gt;""),"継続で適用",""))</f>
        <v/>
      </c>
      <c r="AN40" s="978" t="str">
        <f>IF(AND(T40&lt;&gt;"",AN38=""),"新規に適用",IF(AND(T40&lt;&gt;"",AN38&lt;&gt;""),"継続で適用",""))</f>
        <v/>
      </c>
      <c r="AO40" s="978"/>
      <c r="AP40" s="978" t="str">
        <f>IF(AND(T40&lt;&gt;"",AP38=""),"新規に適用",IF(AND(T40&lt;&gt;"",AP38&lt;&gt;""),"継続で適用",""))</f>
        <v/>
      </c>
      <c r="AQ40" s="980" t="str">
        <f>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978" t="str">
        <f>IF(AND(T40&lt;&gt;"",AR38=""),"新規に適用",IF(AND(T40&lt;&gt;"",AR38&lt;&gt;""),"継続で適用",""))</f>
        <v/>
      </c>
      <c r="AS40" s="962"/>
      <c r="AT40" s="1005"/>
      <c r="AU40" s="935" t="str">
        <f>IF(K38&lt;&gt;"","V列に色付け","")</f>
        <v/>
      </c>
      <c r="AV40" s="1020"/>
      <c r="AW40" s="937"/>
      <c r="BK40" s="689" t="str">
        <f>G38</f>
        <v/>
      </c>
    </row>
    <row r="41" ht="30.0" customHeight="1">
      <c r="A41" s="788"/>
      <c r="B41" s="746"/>
      <c r="C41" s="747"/>
      <c r="D41" s="747"/>
      <c r="E41" s="747"/>
      <c r="F41" s="748"/>
      <c r="G41" s="749"/>
      <c r="H41" s="749"/>
      <c r="I41" s="749"/>
      <c r="J41" s="982"/>
      <c r="K41" s="749"/>
      <c r="L41" s="750"/>
      <c r="M41" s="984" t="str">
        <f>IF('別紙様式2-2（４・５月分）'!P34="","",'別紙様式2-2（４・５月分）'!P34)</f>
        <v/>
      </c>
      <c r="N41" s="1010"/>
      <c r="O41" s="1015"/>
      <c r="P41" s="987"/>
      <c r="Q41" s="1016"/>
      <c r="R41" s="989"/>
      <c r="S41" s="990"/>
      <c r="T41" s="991"/>
      <c r="U41" s="992"/>
      <c r="V41" s="993"/>
      <c r="W41" s="1026"/>
      <c r="X41" s="994"/>
      <c r="Y41" s="1026"/>
      <c r="Z41" s="994"/>
      <c r="AA41" s="1026"/>
      <c r="AB41" s="994"/>
      <c r="AC41" s="1026"/>
      <c r="AD41" s="994"/>
      <c r="AE41" s="994"/>
      <c r="AF41" s="994"/>
      <c r="AG41" s="995"/>
      <c r="AH41" s="996"/>
      <c r="AI41" s="997"/>
      <c r="AJ41" s="998"/>
      <c r="AK41" s="999"/>
      <c r="AL41" s="1000"/>
      <c r="AM41" s="999"/>
      <c r="AN41" s="999"/>
      <c r="AO41" s="999"/>
      <c r="AP41" s="999"/>
      <c r="AQ41" s="1001"/>
      <c r="AR41" s="999"/>
      <c r="AS41" s="769" t="str">
        <f>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1005"/>
      <c r="AU41" s="935"/>
      <c r="AV41" s="1020" t="str">
        <f>IF('別紙様式2-2（４・５月分）'!N34="","",'別紙様式2-2（４・５月分）'!N34)</f>
        <v/>
      </c>
      <c r="AW41" s="937"/>
      <c r="BK41" s="689" t="str">
        <f>G38</f>
        <v/>
      </c>
    </row>
    <row r="42" ht="30.0" customHeight="1">
      <c r="A42" s="789">
        <v>8.0</v>
      </c>
      <c r="B42" s="722" t="str">
        <f>IF('基本情報入力シート'!C61="","",'基本情報入力シート'!C61)</f>
        <v/>
      </c>
      <c r="C42" s="723"/>
      <c r="D42" s="723"/>
      <c r="E42" s="723"/>
      <c r="F42" s="724"/>
      <c r="G42" s="725" t="str">
        <f>IF('基本情報入力シート'!M61="","",'基本情報入力シート'!M61)</f>
        <v/>
      </c>
      <c r="H42" s="725" t="str">
        <f>IF('基本情報入力シート'!R61="","",'基本情報入力シート'!R61)</f>
        <v/>
      </c>
      <c r="I42" s="725" t="str">
        <f>IF('基本情報入力シート'!W61="","",'基本情報入力シート'!W61)</f>
        <v/>
      </c>
      <c r="J42" s="941" t="str">
        <f>IF('基本情報入力シート'!X61="","",'基本情報入力シート'!X61)</f>
        <v/>
      </c>
      <c r="K42" s="725" t="str">
        <f>IF('基本情報入力シート'!Y61="","",'基本情報入力シート'!Y61)</f>
        <v/>
      </c>
      <c r="L42" s="726" t="str">
        <f>IF('基本情報入力シート'!AB61="","",'基本情報入力シート'!AB61)</f>
        <v/>
      </c>
      <c r="M42" s="912" t="str">
        <f>IF('別紙様式2-2（４・５月分）'!P35="","",'別紙様式2-2（４・５月分）'!P35)</f>
        <v/>
      </c>
      <c r="N42" s="1004" t="str">
        <f>IF(SUM('別紙様式2-2（４・５月分）'!Q35:Q37)=0,"",SUM('別紙様式2-2（４・５月分）'!Q35:Q37))</f>
        <v/>
      </c>
      <c r="O42" s="914" t="str">
        <f>IFERROR(VLOOKUP('別紙様式2-2（４・５月分）'!AQ35,'【参考】数式用'!$AR$5:$AS$22,2,FALSE),"")</f>
        <v/>
      </c>
      <c r="P42" s="915"/>
      <c r="Q42" s="916"/>
      <c r="R42" s="917" t="str">
        <f>IFERROR(VLOOKUP(K42,'【参考】数式用'!$A$5:$AB$37,MATCH(O42,'【参考】数式用'!$B$4:$AB$4,0)+1,0),"")</f>
        <v/>
      </c>
      <c r="S42" s="918" t="s">
        <v>434</v>
      </c>
      <c r="T42" s="919"/>
      <c r="U42" s="920" t="str">
        <f>IFERROR(VLOOKUP(K42,'【参考】数式用'!$A$5:$AB$37,MATCH(T42,'【参考】数式用'!$B$4:$AB$4,0)+1,0),"")</f>
        <v/>
      </c>
      <c r="V42" s="921" t="s">
        <v>107</v>
      </c>
      <c r="W42" s="922">
        <v>6.0</v>
      </c>
      <c r="X42" s="923" t="s">
        <v>108</v>
      </c>
      <c r="Y42" s="922">
        <v>6.0</v>
      </c>
      <c r="Z42" s="923" t="s">
        <v>392</v>
      </c>
      <c r="AA42" s="922">
        <v>7.0</v>
      </c>
      <c r="AB42" s="923" t="s">
        <v>108</v>
      </c>
      <c r="AC42" s="922">
        <v>3.0</v>
      </c>
      <c r="AD42" s="923" t="s">
        <v>109</v>
      </c>
      <c r="AE42" s="923" t="s">
        <v>120</v>
      </c>
      <c r="AF42" s="923">
        <f>IF(W42&gt;=1,(AA42*12+AC42)-(W42*12+Y42)+1,"")</f>
        <v>10</v>
      </c>
      <c r="AG42" s="924" t="s">
        <v>393</v>
      </c>
      <c r="AH42" s="925">
        <f>IFERROR(ROUNDDOWN(ROUND(L42*U42,0),0)*AF42,"")</f>
        <v>0</v>
      </c>
      <c r="AI42" s="926">
        <f>IFERROR(ROUNDDOWN(ROUND((L42*(U42-AW42)),0),0)*AF42,"")</f>
        <v>0</v>
      </c>
      <c r="AJ42" s="927">
        <f>IFERROR(IF(OR(M42="",M43="",M45=""),0,ROUNDDOWN(ROUNDDOWN(ROUND(L42*VLOOKUP(K42,'【参考】数式用'!$A$5:$AB$37,MATCH("新加算Ⅳ",'【参考】数式用'!$B$4:$AB$4,0)+1,0),0),0)*AF42*0.5,0)),"")</f>
        <v>0</v>
      </c>
      <c r="AK42" s="928"/>
      <c r="AL42" s="929">
        <f>IFERROR(IF(OR(M45="ベア加算",M45=""),0, IF(OR(T42="新加算Ⅰ",T42="新加算Ⅱ",T42="新加算Ⅲ",T42="新加算Ⅳ"),ROUNDDOWN(ROUND(L42*VLOOKUP(K42,'【参考】数式用'!$A$5:$I$37,MATCH("ベア加算",'【参考】数式用'!$B$4:$I$4,0)+1,0),0),0)*AF42,0)),"")</f>
        <v>0</v>
      </c>
      <c r="AM42" s="928"/>
      <c r="AN42" s="930"/>
      <c r="AO42" s="931"/>
      <c r="AP42" s="931"/>
      <c r="AQ42" s="932"/>
      <c r="AR42" s="933"/>
      <c r="AS42" s="716" t="str">
        <f>IF(AU42="","",IF(U42&lt;N42,"！加算の要件上は問題ありませんが、令和６年４・５月と比較して令和６年６月に加算率が下がる計画になっています。",""))</f>
        <v/>
      </c>
      <c r="AT42" s="1005"/>
      <c r="AU42" s="935" t="str">
        <f>IF(K42&lt;&gt;"","V列に色付け","")</f>
        <v/>
      </c>
      <c r="AV42" s="1020" t="str">
        <f>IF('別紙様式2-2（４・５月分）'!N35="","",'別紙様式2-2（４・５月分）'!N35)</f>
        <v/>
      </c>
      <c r="AW42" s="937" t="str">
        <f>IF(SUM('別紙様式2-2（４・５月分）'!O35:O37)=0,"",SUM('別紙様式2-2（４・５月分）'!O35:O37))</f>
        <v/>
      </c>
      <c r="AX42" s="938" t="str">
        <f>IFERROR(VLOOKUP(K42,'【参考】数式用'!$AH$2:$AI$34,2,FALSE),"")</f>
        <v/>
      </c>
      <c r="AY42" s="629" t="s">
        <v>436</v>
      </c>
      <c r="AZ42" s="629" t="s">
        <v>437</v>
      </c>
      <c r="BA42" s="629" t="s">
        <v>435</v>
      </c>
      <c r="BB42" s="629" t="s">
        <v>438</v>
      </c>
      <c r="BC42" s="629" t="str">
        <f>IF(AND(O42&lt;&gt;"新加算Ⅰ",O42&lt;&gt;"新加算Ⅱ",O42&lt;&gt;"新加算Ⅲ",O42&lt;&gt;"新加算Ⅳ"),O42,IF(P44&lt;&gt;"",P44,""))</f>
        <v/>
      </c>
      <c r="BD42" s="629"/>
      <c r="BE42" s="629" t="str">
        <f>IF(AL42&lt;&gt;0,IF(AM42="○","入力済","未入力"),"")</f>
        <v/>
      </c>
      <c r="BF42" s="629"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629" t="str">
        <f>IF(OR(T42="新加算Ⅴ（７）",T42="新加算Ⅴ（９）",T42="新加算Ⅴ（10）",T42="新加算Ⅴ（12）",T42="新加算Ⅴ（13）",T42="新加算Ⅴ（14）"),IF(OR(AO42="○",AO42="令和６年度中に満たす"),"入力済","未入力"),"")</f>
        <v/>
      </c>
      <c r="BH42" s="939" t="str">
        <f>IF(OR(T42="新加算Ⅰ",T42="新加算Ⅱ",T42="新加算Ⅲ",T42="新加算Ⅴ（１）",T42="新加算Ⅴ（３）",T42="新加算Ⅴ（８）"),IF(OR(AP42="○",AP42="令和６年度中に満たす"),"入力済","未入力"),"")</f>
        <v/>
      </c>
      <c r="BI42" s="1006" t="str">
        <f>IF(OR(T42="新加算Ⅰ",T42="新加算Ⅱ",T42="新加算Ⅴ（１）",T42="新加算Ⅴ（２）",T42="新加算Ⅴ（３）",T42="新加算Ⅴ（４）",T42="新加算Ⅴ（５）",T42="新加算Ⅴ（６）",T42="新加算Ⅴ（７）",T42="新加算Ⅴ（９）",T42="新加算Ⅴ（10）",T42="新加算Ⅴ（12）"),1,"")</f>
        <v/>
      </c>
      <c r="BJ42" s="935" t="str">
        <f>IF(OR(T42="新加算Ⅰ",T42="新加算Ⅴ（１）",T42="新加算Ⅴ（２）",T42="新加算Ⅴ（５）",T42="新加算Ⅴ（７）",T42="新加算Ⅴ（10）"),IF(AR42="","未入力","入力済"),"")</f>
        <v/>
      </c>
      <c r="BK42" s="689" t="str">
        <f>G42</f>
        <v/>
      </c>
    </row>
    <row r="43" ht="15.0" customHeight="1">
      <c r="A43" s="787"/>
      <c r="B43" s="722"/>
      <c r="C43" s="723"/>
      <c r="D43" s="723"/>
      <c r="E43" s="723"/>
      <c r="F43" s="724"/>
      <c r="G43" s="725"/>
      <c r="H43" s="725"/>
      <c r="I43" s="725"/>
      <c r="J43" s="941"/>
      <c r="K43" s="725"/>
      <c r="L43" s="726"/>
      <c r="M43" s="943" t="str">
        <f>IF('別紙様式2-2（４・５月分）'!P36="","",'別紙様式2-2（４・５月分）'!P36)</f>
        <v/>
      </c>
      <c r="N43" s="1007"/>
      <c r="O43" s="945"/>
      <c r="P43" s="946"/>
      <c r="Q43" s="947"/>
      <c r="R43" s="948"/>
      <c r="S43" s="949"/>
      <c r="T43" s="950"/>
      <c r="U43" s="951"/>
      <c r="V43" s="952"/>
      <c r="W43" s="953"/>
      <c r="X43" s="778"/>
      <c r="Y43" s="953"/>
      <c r="Z43" s="778"/>
      <c r="AA43" s="953"/>
      <c r="AB43" s="778"/>
      <c r="AC43" s="953"/>
      <c r="AD43" s="778"/>
      <c r="AE43" s="778"/>
      <c r="AF43" s="778"/>
      <c r="AG43" s="954"/>
      <c r="AH43" s="955"/>
      <c r="AI43" s="956"/>
      <c r="AJ43" s="957"/>
      <c r="AK43" s="784"/>
      <c r="AL43" s="958"/>
      <c r="AM43" s="784"/>
      <c r="AN43" s="959"/>
      <c r="AO43" s="825"/>
      <c r="AP43" s="825"/>
      <c r="AQ43" s="960"/>
      <c r="AR43" s="961"/>
      <c r="AS43" s="962" t="str">
        <f>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1005"/>
      <c r="AU43" s="935"/>
      <c r="AV43" s="1020" t="str">
        <f>IF('別紙様式2-2（４・５月分）'!N36="","",'別紙様式2-2（４・５月分）'!N36)</f>
        <v/>
      </c>
      <c r="AW43" s="937"/>
      <c r="AX43" s="938"/>
      <c r="AY43" s="629"/>
      <c r="AZ43" s="629"/>
      <c r="BA43" s="629"/>
      <c r="BB43" s="629"/>
      <c r="BC43" s="629"/>
      <c r="BD43" s="629"/>
      <c r="BE43" s="629"/>
      <c r="BF43" s="629"/>
      <c r="BG43" s="629"/>
      <c r="BH43" s="963"/>
      <c r="BI43" s="1008"/>
      <c r="BJ43" s="935"/>
      <c r="BK43" s="689" t="str">
        <f>G42</f>
        <v/>
      </c>
    </row>
    <row r="44" ht="15.0" customHeight="1">
      <c r="A44" s="798"/>
      <c r="B44" s="722"/>
      <c r="C44" s="723"/>
      <c r="D44" s="723"/>
      <c r="E44" s="723"/>
      <c r="F44" s="724"/>
      <c r="G44" s="725"/>
      <c r="H44" s="725"/>
      <c r="I44" s="725"/>
      <c r="J44" s="941"/>
      <c r="K44" s="725"/>
      <c r="L44" s="726"/>
      <c r="M44" s="964"/>
      <c r="N44" s="1009"/>
      <c r="O44" s="1013" t="s">
        <v>111</v>
      </c>
      <c r="P44" s="967" t="str">
        <f>IFERROR(VLOOKUP('別紙様式2-2（４・５月分）'!AQ35,'【参考】数式用'!$AR$5:$AT$22,3,FALSE),"")</f>
        <v/>
      </c>
      <c r="Q44" s="1014" t="s">
        <v>113</v>
      </c>
      <c r="R44" s="969" t="str">
        <f>IFERROR(VLOOKUP(K42,'【参考】数式用'!$A$5:$AB$37,MATCH(P44,'【参考】数式用'!$B$4:$AB$4,0)+1,0),"")</f>
        <v/>
      </c>
      <c r="S44" s="970" t="s">
        <v>439</v>
      </c>
      <c r="T44" s="971"/>
      <c r="U44" s="972" t="str">
        <f>IFERROR(VLOOKUP(K42,'【参考】数式用'!$A$5:$AB$37,MATCH(T44,'【参考】数式用'!$B$4:$AB$4,0)+1,0),"")</f>
        <v/>
      </c>
      <c r="V44" s="973" t="s">
        <v>107</v>
      </c>
      <c r="W44" s="1025">
        <v>7.0</v>
      </c>
      <c r="X44" s="812" t="s">
        <v>108</v>
      </c>
      <c r="Y44" s="1025">
        <v>4.0</v>
      </c>
      <c r="Z44" s="812" t="s">
        <v>392</v>
      </c>
      <c r="AA44" s="1025">
        <v>8.0</v>
      </c>
      <c r="AB44" s="812" t="s">
        <v>108</v>
      </c>
      <c r="AC44" s="1025">
        <v>3.0</v>
      </c>
      <c r="AD44" s="812" t="s">
        <v>109</v>
      </c>
      <c r="AE44" s="812" t="s">
        <v>120</v>
      </c>
      <c r="AF44" s="812">
        <f>IF(W44&gt;=1,(AA44*12+AC44)-(W44*12+Y44)+1,"")</f>
        <v>12</v>
      </c>
      <c r="AG44" s="974" t="s">
        <v>393</v>
      </c>
      <c r="AH44" s="975">
        <f>IFERROR(ROUNDDOWN(ROUND(L42*U44,0),0)*AF44,"")</f>
        <v>0</v>
      </c>
      <c r="AI44" s="976">
        <f>IFERROR(ROUNDDOWN(ROUND((L42*(U44-AW42)),0),0)*AF44,"")</f>
        <v>0</v>
      </c>
      <c r="AJ44" s="977">
        <f>IFERROR(IF(OR(M42="",M43="",M45=""),0,ROUNDDOWN(ROUNDDOWN(ROUND(L42*VLOOKUP(K42,'【参考】数式用'!$A$5:$AB$37,MATCH("新加算Ⅳ",'【参考】数式用'!$B$4:$AB$4,0)+1,0),0),0)*AF44*0.5,0)),"")</f>
        <v>0</v>
      </c>
      <c r="AK44" s="978" t="str">
        <f>IF(T44&lt;&gt;"","新規に適用","")</f>
        <v/>
      </c>
      <c r="AL44" s="979">
        <f>IFERROR(IF(OR(M45="ベア加算",M45=""),0, IF(OR(T42="新加算Ⅰ",T42="新加算Ⅱ",T42="新加算Ⅲ",T42="新加算Ⅳ"),0,ROUNDDOWN(ROUND(L42*VLOOKUP(K42,'【参考】数式用'!$A$5:$I$37,MATCH("ベア加算",'【参考】数式用'!$B$4:$I$4,0)+1,0),0),0)*AF44)),"")</f>
        <v>0</v>
      </c>
      <c r="AM44" s="978" t="str">
        <f>IF(AND(T44&lt;&gt;"",AM42=""),"新規に適用",IF(AND(T44&lt;&gt;"",AM42&lt;&gt;""),"継続で適用",""))</f>
        <v/>
      </c>
      <c r="AN44" s="978" t="str">
        <f>IF(AND(T44&lt;&gt;"",AN42=""),"新規に適用",IF(AND(T44&lt;&gt;"",AN42&lt;&gt;""),"継続で適用",""))</f>
        <v/>
      </c>
      <c r="AO44" s="978"/>
      <c r="AP44" s="978" t="str">
        <f>IF(AND(T44&lt;&gt;"",AP42=""),"新規に適用",IF(AND(T44&lt;&gt;"",AP42&lt;&gt;""),"継続で適用",""))</f>
        <v/>
      </c>
      <c r="AQ44" s="980" t="str">
        <f>IF(AND(T44&lt;&gt;"",AN42=""),"新規に適用",IF(AND(T44&lt;&gt;"",OR(T42="新加算Ⅰ",T42="新加算Ⅱ",T42="新加算Ⅴ（１）",T42="新加算Ⅴ（２）",T42="新加算Ⅴ（３）",T42="新加算Ⅴ（４）",T42="新加算Ⅴ（５）",T42="新加算Ⅴ（６）",T42="新加算Ⅴ（７）",T42="新加算Ⅴ（９）",T42="新加算Ⅴ（10）",T42="新加算Ⅴ（12）")),"継続で適用",""))</f>
        <v/>
      </c>
      <c r="AR44" s="978" t="str">
        <f>IF(AND(T44&lt;&gt;"",AR42=""),"新規に適用",IF(AND(T44&lt;&gt;"",AR42&lt;&gt;""),"継続で適用",""))</f>
        <v/>
      </c>
      <c r="AS44" s="962"/>
      <c r="AT44" s="1005"/>
      <c r="AU44" s="935" t="str">
        <f>IF(K42&lt;&gt;"","V列に色付け","")</f>
        <v/>
      </c>
      <c r="AV44" s="1020"/>
      <c r="AW44" s="937"/>
      <c r="BK44" s="689" t="str">
        <f>G42</f>
        <v/>
      </c>
    </row>
    <row r="45" ht="30.0" customHeight="1">
      <c r="A45" s="788"/>
      <c r="B45" s="746"/>
      <c r="C45" s="747"/>
      <c r="D45" s="747"/>
      <c r="E45" s="747"/>
      <c r="F45" s="748"/>
      <c r="G45" s="749"/>
      <c r="H45" s="749"/>
      <c r="I45" s="749"/>
      <c r="J45" s="982"/>
      <c r="K45" s="749"/>
      <c r="L45" s="750"/>
      <c r="M45" s="984" t="str">
        <f>IF('別紙様式2-2（４・５月分）'!P37="","",'別紙様式2-2（４・５月分）'!P37)</f>
        <v/>
      </c>
      <c r="N45" s="1010"/>
      <c r="O45" s="1015"/>
      <c r="P45" s="987"/>
      <c r="Q45" s="1016"/>
      <c r="R45" s="989"/>
      <c r="S45" s="990"/>
      <c r="T45" s="991"/>
      <c r="U45" s="992"/>
      <c r="V45" s="993"/>
      <c r="W45" s="1026"/>
      <c r="X45" s="994"/>
      <c r="Y45" s="1026"/>
      <c r="Z45" s="994"/>
      <c r="AA45" s="1026"/>
      <c r="AB45" s="994"/>
      <c r="AC45" s="1026"/>
      <c r="AD45" s="994"/>
      <c r="AE45" s="994"/>
      <c r="AF45" s="994"/>
      <c r="AG45" s="995"/>
      <c r="AH45" s="996"/>
      <c r="AI45" s="997"/>
      <c r="AJ45" s="998"/>
      <c r="AK45" s="999"/>
      <c r="AL45" s="1000"/>
      <c r="AM45" s="999"/>
      <c r="AN45" s="999"/>
      <c r="AO45" s="999"/>
      <c r="AP45" s="999"/>
      <c r="AQ45" s="1001"/>
      <c r="AR45" s="999"/>
      <c r="AS45" s="769" t="str">
        <f>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1005"/>
      <c r="AU45" s="935"/>
      <c r="AV45" s="1020" t="str">
        <f>IF('別紙様式2-2（４・５月分）'!N37="","",'別紙様式2-2（４・５月分）'!N37)</f>
        <v/>
      </c>
      <c r="AW45" s="937"/>
      <c r="BK45" s="689" t="str">
        <f>G42</f>
        <v/>
      </c>
    </row>
    <row r="46" ht="30.0" customHeight="1">
      <c r="A46" s="773">
        <v>9.0</v>
      </c>
      <c r="B46" s="1019" t="str">
        <f>IF('基本情報入力シート'!C62="","",'基本情報入力シート'!C62)</f>
        <v/>
      </c>
      <c r="C46" s="696"/>
      <c r="D46" s="696"/>
      <c r="E46" s="696"/>
      <c r="F46" s="697"/>
      <c r="G46" s="698" t="str">
        <f>IF('基本情報入力シート'!M62="","",'基本情報入力シート'!M62)</f>
        <v/>
      </c>
      <c r="H46" s="698" t="str">
        <f>IF('基本情報入力シート'!R62="","",'基本情報入力シート'!R62)</f>
        <v/>
      </c>
      <c r="I46" s="698" t="str">
        <f>IF('基本情報入力シート'!W62="","",'基本情報入力シート'!W62)</f>
        <v/>
      </c>
      <c r="J46" s="910" t="str">
        <f>IF('基本情報入力シート'!X62="","",'基本情報入力シート'!X62)</f>
        <v/>
      </c>
      <c r="K46" s="698" t="str">
        <f>IF('基本情報入力シート'!Y62="","",'基本情報入力シート'!Y62)</f>
        <v/>
      </c>
      <c r="L46" s="699" t="str">
        <f>IF('基本情報入力シート'!AB62="","",'基本情報入力シート'!AB62)</f>
        <v/>
      </c>
      <c r="M46" s="912" t="str">
        <f>IF('別紙様式2-2（４・５月分）'!P38="","",'別紙様式2-2（４・５月分）'!P38)</f>
        <v/>
      </c>
      <c r="N46" s="1004" t="str">
        <f>IF(SUM('別紙様式2-2（４・５月分）'!Q38:Q40)=0,"",SUM('別紙様式2-2（４・５月分）'!Q38:Q40))</f>
        <v/>
      </c>
      <c r="O46" s="914" t="str">
        <f>IFERROR(VLOOKUP('別紙様式2-2（４・５月分）'!AQ38,'【参考】数式用'!$AR$5:$AS$22,2,FALSE),"")</f>
        <v/>
      </c>
      <c r="P46" s="915"/>
      <c r="Q46" s="916"/>
      <c r="R46" s="917" t="str">
        <f>IFERROR(VLOOKUP(K46,'【参考】数式用'!$A$5:$AB$37,MATCH(O46,'【参考】数式用'!$B$4:$AB$4,0)+1,0),"")</f>
        <v/>
      </c>
      <c r="S46" s="918" t="s">
        <v>434</v>
      </c>
      <c r="T46" s="919"/>
      <c r="U46" s="920" t="str">
        <f>IFERROR(VLOOKUP(K46,'【参考】数式用'!$A$5:$AB$37,MATCH(T46,'【参考】数式用'!$B$4:$AB$4,0)+1,0),"")</f>
        <v/>
      </c>
      <c r="V46" s="921" t="s">
        <v>107</v>
      </c>
      <c r="W46" s="922">
        <v>6.0</v>
      </c>
      <c r="X46" s="923" t="s">
        <v>108</v>
      </c>
      <c r="Y46" s="922">
        <v>6.0</v>
      </c>
      <c r="Z46" s="923" t="s">
        <v>392</v>
      </c>
      <c r="AA46" s="922">
        <v>7.0</v>
      </c>
      <c r="AB46" s="923" t="s">
        <v>108</v>
      </c>
      <c r="AC46" s="922">
        <v>3.0</v>
      </c>
      <c r="AD46" s="923" t="s">
        <v>109</v>
      </c>
      <c r="AE46" s="923" t="s">
        <v>120</v>
      </c>
      <c r="AF46" s="923">
        <f>IF(W46&gt;=1,(AA46*12+AC46)-(W46*12+Y46)+1,"")</f>
        <v>10</v>
      </c>
      <c r="AG46" s="924" t="s">
        <v>393</v>
      </c>
      <c r="AH46" s="925">
        <f>IFERROR(ROUNDDOWN(ROUND(L46*U46,0),0)*AF46,"")</f>
        <v>0</v>
      </c>
      <c r="AI46" s="926">
        <f>IFERROR(ROUNDDOWN(ROUND((L46*(U46-AW46)),0),0)*AF46,"")</f>
        <v>0</v>
      </c>
      <c r="AJ46" s="927">
        <f>IFERROR(IF(OR(M46="",M47="",M49=""),0,ROUNDDOWN(ROUNDDOWN(ROUND(L46*VLOOKUP(K46,'【参考】数式用'!$A$5:$AB$37,MATCH("新加算Ⅳ",'【参考】数式用'!$B$4:$AB$4,0)+1,0),0),0)*AF46*0.5,0)),"")</f>
        <v>0</v>
      </c>
      <c r="AK46" s="928"/>
      <c r="AL46" s="929">
        <f>IFERROR(IF(OR(M49="ベア加算",M49=""),0, IF(OR(T46="新加算Ⅰ",T46="新加算Ⅱ",T46="新加算Ⅲ",T46="新加算Ⅳ"),ROUNDDOWN(ROUND(L46*VLOOKUP(K46,'【参考】数式用'!$A$5:$I$37,MATCH("ベア加算",'【参考】数式用'!$B$4:$I$4,0)+1,0),0),0)*AF46,0)),"")</f>
        <v>0</v>
      </c>
      <c r="AM46" s="928"/>
      <c r="AN46" s="930"/>
      <c r="AO46" s="931"/>
      <c r="AP46" s="931"/>
      <c r="AQ46" s="932"/>
      <c r="AR46" s="933"/>
      <c r="AS46" s="716" t="str">
        <f>IF(AU46="","",IF(U46&lt;N46,"！加算の要件上は問題ありませんが、令和６年４・５月と比較して令和６年６月に加算率が下がる計画になっています。",""))</f>
        <v/>
      </c>
      <c r="AT46" s="1005"/>
      <c r="AU46" s="935" t="str">
        <f>IF(K46&lt;&gt;"","V列に色付け","")</f>
        <v/>
      </c>
      <c r="AV46" s="1020" t="str">
        <f>IF('別紙様式2-2（４・５月分）'!N38="","",'別紙様式2-2（４・５月分）'!N38)</f>
        <v/>
      </c>
      <c r="AW46" s="937" t="str">
        <f>IF(SUM('別紙様式2-2（４・５月分）'!O38:O40)=0,"",SUM('別紙様式2-2（４・５月分）'!O38:O40))</f>
        <v/>
      </c>
      <c r="AX46" s="938" t="str">
        <f>IFERROR(VLOOKUP(K46,'【参考】数式用'!$AH$2:$AI$34,2,FALSE),"")</f>
        <v/>
      </c>
      <c r="AY46" s="629" t="s">
        <v>436</v>
      </c>
      <c r="AZ46" s="629" t="s">
        <v>437</v>
      </c>
      <c r="BA46" s="629" t="s">
        <v>435</v>
      </c>
      <c r="BB46" s="629" t="s">
        <v>438</v>
      </c>
      <c r="BC46" s="629" t="str">
        <f>IF(AND(O46&lt;&gt;"新加算Ⅰ",O46&lt;&gt;"新加算Ⅱ",O46&lt;&gt;"新加算Ⅲ",O46&lt;&gt;"新加算Ⅳ"),O46,IF(P48&lt;&gt;"",P48,""))</f>
        <v/>
      </c>
      <c r="BD46" s="629"/>
      <c r="BE46" s="629" t="str">
        <f>IF(AL46&lt;&gt;0,IF(AM46="○","入力済","未入力"),"")</f>
        <v/>
      </c>
      <c r="BF46" s="629"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629" t="str">
        <f>IF(OR(T46="新加算Ⅴ（７）",T46="新加算Ⅴ（９）",T46="新加算Ⅴ（10）",T46="新加算Ⅴ（12）",T46="新加算Ⅴ（13）",T46="新加算Ⅴ（14）"),IF(OR(AO46="○",AO46="令和６年度中に満たす"),"入力済","未入力"),"")</f>
        <v/>
      </c>
      <c r="BH46" s="939" t="str">
        <f>IF(OR(T46="新加算Ⅰ",T46="新加算Ⅱ",T46="新加算Ⅲ",T46="新加算Ⅴ（１）",T46="新加算Ⅴ（３）",T46="新加算Ⅴ（８）"),IF(OR(AP46="○",AP46="令和６年度中に満たす"),"入力済","未入力"),"")</f>
        <v/>
      </c>
      <c r="BI46" s="1006" t="str">
        <f>IF(OR(T46="新加算Ⅰ",T46="新加算Ⅱ",T46="新加算Ⅴ（１）",T46="新加算Ⅴ（２）",T46="新加算Ⅴ（３）",T46="新加算Ⅴ（４）",T46="新加算Ⅴ（５）",T46="新加算Ⅴ（６）",T46="新加算Ⅴ（７）",T46="新加算Ⅴ（９）",T46="新加算Ⅴ（10）",T46="新加算Ⅴ（12）"),1,"")</f>
        <v/>
      </c>
      <c r="BJ46" s="935" t="str">
        <f>IF(OR(T46="新加算Ⅰ",T46="新加算Ⅴ（１）",T46="新加算Ⅴ（２）",T46="新加算Ⅴ（５）",T46="新加算Ⅴ（７）",T46="新加算Ⅴ（10）"),IF(AR46="","未入力","入力済"),"")</f>
        <v/>
      </c>
      <c r="BK46" s="689" t="str">
        <f>G46</f>
        <v/>
      </c>
    </row>
    <row r="47" ht="15.0" customHeight="1">
      <c r="A47" s="787"/>
      <c r="B47" s="722"/>
      <c r="C47" s="723"/>
      <c r="D47" s="723"/>
      <c r="E47" s="723"/>
      <c r="F47" s="724"/>
      <c r="G47" s="725"/>
      <c r="H47" s="725"/>
      <c r="I47" s="725"/>
      <c r="J47" s="941"/>
      <c r="K47" s="725"/>
      <c r="L47" s="726"/>
      <c r="M47" s="943" t="str">
        <f>IF('別紙様式2-2（４・５月分）'!P39="","",'別紙様式2-2（４・５月分）'!P39)</f>
        <v/>
      </c>
      <c r="N47" s="1007"/>
      <c r="O47" s="945"/>
      <c r="P47" s="946"/>
      <c r="Q47" s="947"/>
      <c r="R47" s="948"/>
      <c r="S47" s="949"/>
      <c r="T47" s="950"/>
      <c r="U47" s="951"/>
      <c r="V47" s="952"/>
      <c r="W47" s="953"/>
      <c r="X47" s="778"/>
      <c r="Y47" s="953"/>
      <c r="Z47" s="778"/>
      <c r="AA47" s="953"/>
      <c r="AB47" s="778"/>
      <c r="AC47" s="953"/>
      <c r="AD47" s="778"/>
      <c r="AE47" s="778"/>
      <c r="AF47" s="778"/>
      <c r="AG47" s="954"/>
      <c r="AH47" s="955"/>
      <c r="AI47" s="956"/>
      <c r="AJ47" s="957"/>
      <c r="AK47" s="784"/>
      <c r="AL47" s="958"/>
      <c r="AM47" s="784"/>
      <c r="AN47" s="959"/>
      <c r="AO47" s="825"/>
      <c r="AP47" s="825"/>
      <c r="AQ47" s="960"/>
      <c r="AR47" s="961"/>
      <c r="AS47" s="962" t="str">
        <f>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1005"/>
      <c r="AU47" s="935"/>
      <c r="AV47" s="1020" t="str">
        <f>IF('別紙様式2-2（４・５月分）'!N39="","",'別紙様式2-2（４・５月分）'!N39)</f>
        <v/>
      </c>
      <c r="AW47" s="937"/>
      <c r="AX47" s="938"/>
      <c r="AY47" s="629"/>
      <c r="AZ47" s="629"/>
      <c r="BA47" s="629"/>
      <c r="BB47" s="629"/>
      <c r="BC47" s="629"/>
      <c r="BD47" s="629"/>
      <c r="BE47" s="629"/>
      <c r="BF47" s="629"/>
      <c r="BG47" s="629"/>
      <c r="BH47" s="963"/>
      <c r="BI47" s="1008"/>
      <c r="BJ47" s="935"/>
      <c r="BK47" s="689" t="str">
        <f>G46</f>
        <v/>
      </c>
    </row>
    <row r="48" ht="15.0" customHeight="1">
      <c r="A48" s="798"/>
      <c r="B48" s="722"/>
      <c r="C48" s="723"/>
      <c r="D48" s="723"/>
      <c r="E48" s="723"/>
      <c r="F48" s="724"/>
      <c r="G48" s="725"/>
      <c r="H48" s="725"/>
      <c r="I48" s="725"/>
      <c r="J48" s="941"/>
      <c r="K48" s="725"/>
      <c r="L48" s="726"/>
      <c r="M48" s="964"/>
      <c r="N48" s="1009"/>
      <c r="O48" s="1013" t="s">
        <v>111</v>
      </c>
      <c r="P48" s="967" t="str">
        <f>IFERROR(VLOOKUP('別紙様式2-2（４・５月分）'!AQ38,'【参考】数式用'!$AR$5:$AT$22,3,FALSE),"")</f>
        <v/>
      </c>
      <c r="Q48" s="1014" t="s">
        <v>113</v>
      </c>
      <c r="R48" s="969" t="str">
        <f>IFERROR(VLOOKUP(K46,'【参考】数式用'!$A$5:$AB$37,MATCH(P48,'【参考】数式用'!$B$4:$AB$4,0)+1,0),"")</f>
        <v/>
      </c>
      <c r="S48" s="970" t="s">
        <v>439</v>
      </c>
      <c r="T48" s="971"/>
      <c r="U48" s="972" t="str">
        <f>IFERROR(VLOOKUP(K46,'【参考】数式用'!$A$5:$AB$37,MATCH(T48,'【参考】数式用'!$B$4:$AB$4,0)+1,0),"")</f>
        <v/>
      </c>
      <c r="V48" s="973" t="s">
        <v>107</v>
      </c>
      <c r="W48" s="1025">
        <v>7.0</v>
      </c>
      <c r="X48" s="812" t="s">
        <v>108</v>
      </c>
      <c r="Y48" s="1025">
        <v>4.0</v>
      </c>
      <c r="Z48" s="812" t="s">
        <v>392</v>
      </c>
      <c r="AA48" s="1025">
        <v>8.0</v>
      </c>
      <c r="AB48" s="812" t="s">
        <v>108</v>
      </c>
      <c r="AC48" s="1025">
        <v>3.0</v>
      </c>
      <c r="AD48" s="812" t="s">
        <v>109</v>
      </c>
      <c r="AE48" s="812" t="s">
        <v>120</v>
      </c>
      <c r="AF48" s="812">
        <f>IF(W48&gt;=1,(AA48*12+AC48)-(W48*12+Y48)+1,"")</f>
        <v>12</v>
      </c>
      <c r="AG48" s="974" t="s">
        <v>393</v>
      </c>
      <c r="AH48" s="975">
        <f>IFERROR(ROUNDDOWN(ROUND(L46*U48,0),0)*AF48,"")</f>
        <v>0</v>
      </c>
      <c r="AI48" s="976">
        <f>IFERROR(ROUNDDOWN(ROUND((L46*(U48-AW46)),0),0)*AF48,"")</f>
        <v>0</v>
      </c>
      <c r="AJ48" s="977">
        <f>IFERROR(IF(OR(M46="",M47="",M49=""),0,ROUNDDOWN(ROUNDDOWN(ROUND(L46*VLOOKUP(K46,'【参考】数式用'!$A$5:$AB$37,MATCH("新加算Ⅳ",'【参考】数式用'!$B$4:$AB$4,0)+1,0),0),0)*AF48*0.5,0)),"")</f>
        <v>0</v>
      </c>
      <c r="AK48" s="978" t="str">
        <f>IF(T48&lt;&gt;"","新規に適用","")</f>
        <v/>
      </c>
      <c r="AL48" s="979">
        <f>IFERROR(IF(OR(M49="ベア加算",M49=""),0, IF(OR(T46="新加算Ⅰ",T46="新加算Ⅱ",T46="新加算Ⅲ",T46="新加算Ⅳ"),0,ROUNDDOWN(ROUND(L46*VLOOKUP(K46,'【参考】数式用'!$A$5:$I$37,MATCH("ベア加算",'【参考】数式用'!$B$4:$I$4,0)+1,0),0),0)*AF48)),"")</f>
        <v>0</v>
      </c>
      <c r="AM48" s="978" t="str">
        <f>IF(AND(T48&lt;&gt;"",AM46=""),"新規に適用",IF(AND(T48&lt;&gt;"",AM46&lt;&gt;""),"継続で適用",""))</f>
        <v/>
      </c>
      <c r="AN48" s="978" t="str">
        <f>IF(AND(T48&lt;&gt;"",AN46=""),"新規に適用",IF(AND(T48&lt;&gt;"",AN46&lt;&gt;""),"継続で適用",""))</f>
        <v/>
      </c>
      <c r="AO48" s="978"/>
      <c r="AP48" s="978" t="str">
        <f>IF(AND(T48&lt;&gt;"",AP46=""),"新規に適用",IF(AND(T48&lt;&gt;"",AP46&lt;&gt;""),"継続で適用",""))</f>
        <v/>
      </c>
      <c r="AQ48" s="980" t="str">
        <f>IF(AND(T48&lt;&gt;"",AN46=""),"新規に適用",IF(AND(T48&lt;&gt;"",OR(T46="新加算Ⅰ",T46="新加算Ⅱ",T46="新加算Ⅴ（１）",T46="新加算Ⅴ（２）",T46="新加算Ⅴ（３）",T46="新加算Ⅴ（４）",T46="新加算Ⅴ（５）",T46="新加算Ⅴ（６）",T46="新加算Ⅴ（７）",T46="新加算Ⅴ（９）",T46="新加算Ⅴ（10）",T46="新加算Ⅴ（12）")),"継続で適用",""))</f>
        <v/>
      </c>
      <c r="AR48" s="978" t="str">
        <f>IF(AND(T48&lt;&gt;"",AR46=""),"新規に適用",IF(AND(T48&lt;&gt;"",AR46&lt;&gt;""),"継続で適用",""))</f>
        <v/>
      </c>
      <c r="AS48" s="962"/>
      <c r="AT48" s="1005"/>
      <c r="AU48" s="935" t="str">
        <f>IF(K46&lt;&gt;"","V列に色付け","")</f>
        <v/>
      </c>
      <c r="AV48" s="1020"/>
      <c r="AW48" s="937"/>
      <c r="BK48" s="689" t="str">
        <f>G46</f>
        <v/>
      </c>
    </row>
    <row r="49" ht="30.0" customHeight="1">
      <c r="A49" s="788"/>
      <c r="B49" s="746"/>
      <c r="C49" s="747"/>
      <c r="D49" s="747"/>
      <c r="E49" s="747"/>
      <c r="F49" s="748"/>
      <c r="G49" s="749"/>
      <c r="H49" s="749"/>
      <c r="I49" s="749"/>
      <c r="J49" s="982"/>
      <c r="K49" s="749"/>
      <c r="L49" s="750"/>
      <c r="M49" s="984" t="str">
        <f>IF('別紙様式2-2（４・５月分）'!P40="","",'別紙様式2-2（４・５月分）'!P40)</f>
        <v/>
      </c>
      <c r="N49" s="1010"/>
      <c r="O49" s="1015"/>
      <c r="P49" s="987"/>
      <c r="Q49" s="1016"/>
      <c r="R49" s="989"/>
      <c r="S49" s="990"/>
      <c r="T49" s="991"/>
      <c r="U49" s="992"/>
      <c r="V49" s="993"/>
      <c r="W49" s="1026"/>
      <c r="X49" s="994"/>
      <c r="Y49" s="1026"/>
      <c r="Z49" s="994"/>
      <c r="AA49" s="1026"/>
      <c r="AB49" s="994"/>
      <c r="AC49" s="1026"/>
      <c r="AD49" s="994"/>
      <c r="AE49" s="994"/>
      <c r="AF49" s="994"/>
      <c r="AG49" s="995"/>
      <c r="AH49" s="996"/>
      <c r="AI49" s="997"/>
      <c r="AJ49" s="998"/>
      <c r="AK49" s="999"/>
      <c r="AL49" s="1000"/>
      <c r="AM49" s="999"/>
      <c r="AN49" s="999"/>
      <c r="AO49" s="999"/>
      <c r="AP49" s="999"/>
      <c r="AQ49" s="1001"/>
      <c r="AR49" s="999"/>
      <c r="AS49" s="769" t="str">
        <f>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1005"/>
      <c r="AU49" s="935"/>
      <c r="AV49" s="1020" t="str">
        <f>IF('別紙様式2-2（４・５月分）'!N40="","",'別紙様式2-2（４・５月分）'!N40)</f>
        <v/>
      </c>
      <c r="AW49" s="937"/>
      <c r="BK49" s="689" t="str">
        <f>G46</f>
        <v/>
      </c>
    </row>
    <row r="50" ht="30.0" customHeight="1">
      <c r="A50" s="773">
        <v>10.0</v>
      </c>
      <c r="B50" s="1019" t="str">
        <f>IF('基本情報入力シート'!C63="","",'基本情報入力シート'!C63)</f>
        <v/>
      </c>
      <c r="C50" s="696"/>
      <c r="D50" s="696"/>
      <c r="E50" s="696"/>
      <c r="F50" s="697"/>
      <c r="G50" s="698" t="str">
        <f>IF('基本情報入力シート'!M63="","",'基本情報入力シート'!M63)</f>
        <v/>
      </c>
      <c r="H50" s="698" t="str">
        <f>IF('基本情報入力シート'!R63="","",'基本情報入力シート'!R63)</f>
        <v/>
      </c>
      <c r="I50" s="698" t="str">
        <f>IF('基本情報入力シート'!W63="","",'基本情報入力シート'!W63)</f>
        <v/>
      </c>
      <c r="J50" s="910" t="str">
        <f>IF('基本情報入力シート'!X63="","",'基本情報入力シート'!X63)</f>
        <v/>
      </c>
      <c r="K50" s="698" t="str">
        <f>IF('基本情報入力シート'!Y63="","",'基本情報入力シート'!Y63)</f>
        <v/>
      </c>
      <c r="L50" s="699" t="str">
        <f>IF('基本情報入力シート'!AB63="","",'基本情報入力シート'!AB63)</f>
        <v/>
      </c>
      <c r="M50" s="912" t="str">
        <f>IF('別紙様式2-2（４・５月分）'!P41="","",'別紙様式2-2（４・５月分）'!P41)</f>
        <v/>
      </c>
      <c r="N50" s="1004" t="str">
        <f>IF(SUM('別紙様式2-2（４・５月分）'!Q41:Q43)=0,"",SUM('別紙様式2-2（４・５月分）'!Q41:Q43))</f>
        <v/>
      </c>
      <c r="O50" s="914" t="str">
        <f>IFERROR(VLOOKUP('別紙様式2-2（４・５月分）'!AQ41,'【参考】数式用'!$AR$5:$AS$22,2,FALSE),"")</f>
        <v/>
      </c>
      <c r="P50" s="915"/>
      <c r="Q50" s="916"/>
      <c r="R50" s="917" t="str">
        <f>IFERROR(VLOOKUP(K50,'【参考】数式用'!$A$5:$AB$37,MATCH(O50,'【参考】数式用'!$B$4:$AB$4,0)+1,0),"")</f>
        <v/>
      </c>
      <c r="S50" s="918" t="s">
        <v>434</v>
      </c>
      <c r="T50" s="919"/>
      <c r="U50" s="920" t="str">
        <f>IFERROR(VLOOKUP(K50,'【参考】数式用'!$A$5:$AB$37,MATCH(T50,'【参考】数式用'!$B$4:$AB$4,0)+1,0),"")</f>
        <v/>
      </c>
      <c r="V50" s="921" t="s">
        <v>107</v>
      </c>
      <c r="W50" s="922">
        <v>6.0</v>
      </c>
      <c r="X50" s="923" t="s">
        <v>108</v>
      </c>
      <c r="Y50" s="922">
        <v>6.0</v>
      </c>
      <c r="Z50" s="923" t="s">
        <v>392</v>
      </c>
      <c r="AA50" s="922">
        <v>7.0</v>
      </c>
      <c r="AB50" s="923" t="s">
        <v>108</v>
      </c>
      <c r="AC50" s="922">
        <v>3.0</v>
      </c>
      <c r="AD50" s="923" t="s">
        <v>109</v>
      </c>
      <c r="AE50" s="923" t="s">
        <v>120</v>
      </c>
      <c r="AF50" s="923">
        <f>IF(W50&gt;=1,(AA50*12+AC50)-(W50*12+Y50)+1,"")</f>
        <v>10</v>
      </c>
      <c r="AG50" s="924" t="s">
        <v>393</v>
      </c>
      <c r="AH50" s="925">
        <f>IFERROR(ROUNDDOWN(ROUND(L50*U50,0),0)*AF50,"")</f>
        <v>0</v>
      </c>
      <c r="AI50" s="926">
        <f>IFERROR(ROUNDDOWN(ROUND((L50*(U50-AW50)),0),0)*AF50,"")</f>
        <v>0</v>
      </c>
      <c r="AJ50" s="927">
        <f>IFERROR(IF(OR(M50="",M51="",M53=""),0,ROUNDDOWN(ROUNDDOWN(ROUND(L50*VLOOKUP(K50,'【参考】数式用'!$A$5:$AB$37,MATCH("新加算Ⅳ",'【参考】数式用'!$B$4:$AB$4,0)+1,0),0),0)*AF50*0.5,0)),"")</f>
        <v>0</v>
      </c>
      <c r="AK50" s="928"/>
      <c r="AL50" s="929">
        <f>IFERROR(IF(OR(M53="ベア加算",M53=""),0, IF(OR(T50="新加算Ⅰ",T50="新加算Ⅱ",T50="新加算Ⅲ",T50="新加算Ⅳ"),ROUNDDOWN(ROUND(L50*VLOOKUP(K50,'【参考】数式用'!$A$5:$I$37,MATCH("ベア加算",'【参考】数式用'!$B$4:$I$4,0)+1,0),0),0)*AF50,0)),"")</f>
        <v>0</v>
      </c>
      <c r="AM50" s="928"/>
      <c r="AN50" s="930"/>
      <c r="AO50" s="931"/>
      <c r="AP50" s="931"/>
      <c r="AQ50" s="932"/>
      <c r="AR50" s="933"/>
      <c r="AS50" s="716" t="str">
        <f>IF(AU50="","",IF(U50&lt;N50,"！加算の要件上は問題ありませんが、令和６年４・５月と比較して令和６年６月に加算率が下がる計画になっています。",""))</f>
        <v/>
      </c>
      <c r="AT50" s="1005"/>
      <c r="AU50" s="935" t="str">
        <f>IF(K50&lt;&gt;"","V列に色付け","")</f>
        <v/>
      </c>
      <c r="AV50" s="1020" t="str">
        <f>IF('別紙様式2-2（４・５月分）'!N41="","",'別紙様式2-2（４・５月分）'!N41)</f>
        <v/>
      </c>
      <c r="AW50" s="937" t="str">
        <f>IF(SUM('別紙様式2-2（４・５月分）'!O41:O43)=0,"",SUM('別紙様式2-2（４・５月分）'!O41:O43))</f>
        <v/>
      </c>
      <c r="AX50" s="938" t="str">
        <f>IFERROR(VLOOKUP(K50,'【参考】数式用'!$AH$2:$AI$34,2,FALSE),"")</f>
        <v/>
      </c>
      <c r="AY50" s="629" t="s">
        <v>436</v>
      </c>
      <c r="AZ50" s="629" t="s">
        <v>437</v>
      </c>
      <c r="BA50" s="629" t="s">
        <v>435</v>
      </c>
      <c r="BB50" s="629" t="s">
        <v>438</v>
      </c>
      <c r="BC50" s="629" t="str">
        <f>IF(AND(O50&lt;&gt;"新加算Ⅰ",O50&lt;&gt;"新加算Ⅱ",O50&lt;&gt;"新加算Ⅲ",O50&lt;&gt;"新加算Ⅳ"),O50,IF(P52&lt;&gt;"",P52,""))</f>
        <v/>
      </c>
      <c r="BD50" s="629"/>
      <c r="BE50" s="629" t="str">
        <f>IF(AL50&lt;&gt;0,IF(AM50="○","入力済","未入力"),"")</f>
        <v/>
      </c>
      <c r="BF50" s="629"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629" t="str">
        <f>IF(OR(T50="新加算Ⅴ（７）",T50="新加算Ⅴ（９）",T50="新加算Ⅴ（10）",T50="新加算Ⅴ（12）",T50="新加算Ⅴ（13）",T50="新加算Ⅴ（14）"),IF(OR(AO50="○",AO50="令和６年度中に満たす"),"入力済","未入力"),"")</f>
        <v/>
      </c>
      <c r="BH50" s="939" t="str">
        <f>IF(OR(T50="新加算Ⅰ",T50="新加算Ⅱ",T50="新加算Ⅲ",T50="新加算Ⅴ（１）",T50="新加算Ⅴ（３）",T50="新加算Ⅴ（８）"),IF(OR(AP50="○",AP50="令和６年度中に満たす"),"入力済","未入力"),"")</f>
        <v/>
      </c>
      <c r="BI50" s="1006" t="str">
        <f>IF(OR(T50="新加算Ⅰ",T50="新加算Ⅱ",T50="新加算Ⅴ（１）",T50="新加算Ⅴ（２）",T50="新加算Ⅴ（３）",T50="新加算Ⅴ（４）",T50="新加算Ⅴ（５）",T50="新加算Ⅴ（６）",T50="新加算Ⅴ（７）",T50="新加算Ⅴ（９）",T50="新加算Ⅴ（10）",T50="新加算Ⅴ（12）"),1,"")</f>
        <v/>
      </c>
      <c r="BJ50" s="935" t="str">
        <f>IF(OR(T50="新加算Ⅰ",T50="新加算Ⅴ（１）",T50="新加算Ⅴ（２）",T50="新加算Ⅴ（５）",T50="新加算Ⅴ（７）",T50="新加算Ⅴ（10）"),IF(AR50="","未入力","入力済"),"")</f>
        <v/>
      </c>
      <c r="BK50" s="689" t="str">
        <f>G50</f>
        <v/>
      </c>
    </row>
    <row r="51" ht="15.0" customHeight="1">
      <c r="A51" s="787"/>
      <c r="B51" s="722"/>
      <c r="C51" s="723"/>
      <c r="D51" s="723"/>
      <c r="E51" s="723"/>
      <c r="F51" s="724"/>
      <c r="G51" s="725"/>
      <c r="H51" s="725"/>
      <c r="I51" s="725"/>
      <c r="J51" s="941"/>
      <c r="K51" s="725"/>
      <c r="L51" s="726"/>
      <c r="M51" s="943" t="str">
        <f>IF('別紙様式2-2（４・５月分）'!P42="","",'別紙様式2-2（４・５月分）'!P42)</f>
        <v/>
      </c>
      <c r="N51" s="1007"/>
      <c r="O51" s="945"/>
      <c r="P51" s="946"/>
      <c r="Q51" s="947"/>
      <c r="R51" s="948"/>
      <c r="S51" s="949"/>
      <c r="T51" s="950"/>
      <c r="U51" s="951"/>
      <c r="V51" s="952"/>
      <c r="W51" s="953"/>
      <c r="X51" s="778"/>
      <c r="Y51" s="953"/>
      <c r="Z51" s="778"/>
      <c r="AA51" s="953"/>
      <c r="AB51" s="778"/>
      <c r="AC51" s="953"/>
      <c r="AD51" s="778"/>
      <c r="AE51" s="778"/>
      <c r="AF51" s="778"/>
      <c r="AG51" s="954"/>
      <c r="AH51" s="955"/>
      <c r="AI51" s="956"/>
      <c r="AJ51" s="957"/>
      <c r="AK51" s="784"/>
      <c r="AL51" s="958"/>
      <c r="AM51" s="784"/>
      <c r="AN51" s="959"/>
      <c r="AO51" s="825"/>
      <c r="AP51" s="825"/>
      <c r="AQ51" s="960"/>
      <c r="AR51" s="961"/>
      <c r="AS51" s="962" t="str">
        <f>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1005"/>
      <c r="AU51" s="935"/>
      <c r="AV51" s="1020" t="str">
        <f>IF('別紙様式2-2（４・５月分）'!N42="","",'別紙様式2-2（４・５月分）'!N42)</f>
        <v/>
      </c>
      <c r="AW51" s="937"/>
      <c r="AX51" s="938"/>
      <c r="AY51" s="629"/>
      <c r="AZ51" s="629"/>
      <c r="BA51" s="629"/>
      <c r="BB51" s="629"/>
      <c r="BC51" s="629"/>
      <c r="BD51" s="629"/>
      <c r="BE51" s="629"/>
      <c r="BF51" s="629"/>
      <c r="BG51" s="629"/>
      <c r="BH51" s="963"/>
      <c r="BI51" s="1008"/>
      <c r="BJ51" s="935"/>
      <c r="BK51" s="689" t="str">
        <f>G50</f>
        <v/>
      </c>
    </row>
    <row r="52" ht="15.0" customHeight="1">
      <c r="A52" s="798"/>
      <c r="B52" s="722"/>
      <c r="C52" s="723"/>
      <c r="D52" s="723"/>
      <c r="E52" s="723"/>
      <c r="F52" s="724"/>
      <c r="G52" s="725"/>
      <c r="H52" s="725"/>
      <c r="I52" s="725"/>
      <c r="J52" s="941"/>
      <c r="K52" s="725"/>
      <c r="L52" s="726"/>
      <c r="M52" s="964"/>
      <c r="N52" s="1009"/>
      <c r="O52" s="1013" t="s">
        <v>111</v>
      </c>
      <c r="P52" s="967" t="str">
        <f>IFERROR(VLOOKUP('別紙様式2-2（４・５月分）'!AQ41,'【参考】数式用'!$AR$5:$AT$22,3,FALSE),"")</f>
        <v/>
      </c>
      <c r="Q52" s="1014" t="s">
        <v>113</v>
      </c>
      <c r="R52" s="969" t="str">
        <f>IFERROR(VLOOKUP(K50,'【参考】数式用'!$A$5:$AB$37,MATCH(P52,'【参考】数式用'!$B$4:$AB$4,0)+1,0),"")</f>
        <v/>
      </c>
      <c r="S52" s="970" t="s">
        <v>439</v>
      </c>
      <c r="T52" s="971"/>
      <c r="U52" s="972" t="str">
        <f>IFERROR(VLOOKUP(K50,'【参考】数式用'!$A$5:$AB$37,MATCH(T52,'【参考】数式用'!$B$4:$AB$4,0)+1,0),"")</f>
        <v/>
      </c>
      <c r="V52" s="973" t="s">
        <v>107</v>
      </c>
      <c r="W52" s="1025">
        <v>7.0</v>
      </c>
      <c r="X52" s="812" t="s">
        <v>108</v>
      </c>
      <c r="Y52" s="1025">
        <v>4.0</v>
      </c>
      <c r="Z52" s="812" t="s">
        <v>392</v>
      </c>
      <c r="AA52" s="1025">
        <v>8.0</v>
      </c>
      <c r="AB52" s="812" t="s">
        <v>108</v>
      </c>
      <c r="AC52" s="1025">
        <v>3.0</v>
      </c>
      <c r="AD52" s="812" t="s">
        <v>109</v>
      </c>
      <c r="AE52" s="812" t="s">
        <v>120</v>
      </c>
      <c r="AF52" s="812">
        <f>IF(W52&gt;=1,(AA52*12+AC52)-(W52*12+Y52)+1,"")</f>
        <v>12</v>
      </c>
      <c r="AG52" s="974" t="s">
        <v>393</v>
      </c>
      <c r="AH52" s="975">
        <f>IFERROR(ROUNDDOWN(ROUND(L50*U52,0),0)*AF52,"")</f>
        <v>0</v>
      </c>
      <c r="AI52" s="976">
        <f>IFERROR(ROUNDDOWN(ROUND((L50*(U52-AW50)),0),0)*AF52,"")</f>
        <v>0</v>
      </c>
      <c r="AJ52" s="977">
        <f>IFERROR(IF(OR(M50="",M51="",M53=""),0,ROUNDDOWN(ROUNDDOWN(ROUND(L50*VLOOKUP(K50,'【参考】数式用'!$A$5:$AB$37,MATCH("新加算Ⅳ",'【参考】数式用'!$B$4:$AB$4,0)+1,0),0),0)*AF52*0.5,0)),"")</f>
        <v>0</v>
      </c>
      <c r="AK52" s="978" t="str">
        <f>IF(T52&lt;&gt;"","新規に適用","")</f>
        <v/>
      </c>
      <c r="AL52" s="979">
        <f>IFERROR(IF(OR(M53="ベア加算",M53=""),0, IF(OR(T50="新加算Ⅰ",T50="新加算Ⅱ",T50="新加算Ⅲ",T50="新加算Ⅳ"),0,ROUNDDOWN(ROUND(L50*VLOOKUP(K50,'【参考】数式用'!$A$5:$I$37,MATCH("ベア加算",'【参考】数式用'!$B$4:$I$4,0)+1,0),0),0)*AF52)),"")</f>
        <v>0</v>
      </c>
      <c r="AM52" s="978" t="str">
        <f>IF(AND(T52&lt;&gt;"",AM50=""),"新規に適用",IF(AND(T52&lt;&gt;"",AM50&lt;&gt;""),"継続で適用",""))</f>
        <v/>
      </c>
      <c r="AN52" s="978" t="str">
        <f>IF(AND(T52&lt;&gt;"",AN50=""),"新規に適用",IF(AND(T52&lt;&gt;"",AN50&lt;&gt;""),"継続で適用",""))</f>
        <v/>
      </c>
      <c r="AO52" s="978"/>
      <c r="AP52" s="978" t="str">
        <f>IF(AND(T52&lt;&gt;"",AP50=""),"新規に適用",IF(AND(T52&lt;&gt;"",AP50&lt;&gt;""),"継続で適用",""))</f>
        <v/>
      </c>
      <c r="AQ52" s="980" t="str">
        <f>IF(AND(T52&lt;&gt;"",AN50=""),"新規に適用",IF(AND(T52&lt;&gt;"",OR(T50="新加算Ⅰ",T50="新加算Ⅱ",T50="新加算Ⅴ（１）",T50="新加算Ⅴ（２）",T50="新加算Ⅴ（３）",T50="新加算Ⅴ（４）",T50="新加算Ⅴ（５）",T50="新加算Ⅴ（６）",T50="新加算Ⅴ（７）",T50="新加算Ⅴ（９）",T50="新加算Ⅴ（10）",T50="新加算Ⅴ（12）")),"継続で適用",""))</f>
        <v/>
      </c>
      <c r="AR52" s="981" t="str">
        <f>IF(AND(T52&lt;&gt;"",AR50=""),"新規に適用",IF(AND(T52&lt;&gt;"",AR50&lt;&gt;""),"継続で適用",""))</f>
        <v/>
      </c>
      <c r="AS52" s="962"/>
      <c r="AT52" s="1005"/>
      <c r="AU52" s="935" t="str">
        <f>IF(K50&lt;&gt;"","V列に色付け","")</f>
        <v/>
      </c>
      <c r="AV52" s="1020"/>
      <c r="AW52" s="937"/>
      <c r="BK52" s="689" t="str">
        <f>G50</f>
        <v/>
      </c>
    </row>
    <row r="53" ht="30.0" customHeight="1">
      <c r="A53" s="788"/>
      <c r="B53" s="746"/>
      <c r="C53" s="747"/>
      <c r="D53" s="747"/>
      <c r="E53" s="747"/>
      <c r="F53" s="748"/>
      <c r="G53" s="749"/>
      <c r="H53" s="749"/>
      <c r="I53" s="749"/>
      <c r="J53" s="982"/>
      <c r="K53" s="749"/>
      <c r="L53" s="750"/>
      <c r="M53" s="984" t="str">
        <f>IF('別紙様式2-2（４・５月分）'!P43="","",'別紙様式2-2（４・５月分）'!P43)</f>
        <v/>
      </c>
      <c r="N53" s="1010"/>
      <c r="O53" s="1015"/>
      <c r="P53" s="987"/>
      <c r="Q53" s="1016"/>
      <c r="R53" s="989"/>
      <c r="S53" s="990"/>
      <c r="T53" s="991"/>
      <c r="U53" s="992"/>
      <c r="V53" s="993"/>
      <c r="W53" s="1026"/>
      <c r="X53" s="994"/>
      <c r="Y53" s="1026"/>
      <c r="Z53" s="994"/>
      <c r="AA53" s="1026"/>
      <c r="AB53" s="994"/>
      <c r="AC53" s="1026"/>
      <c r="AD53" s="994"/>
      <c r="AE53" s="994"/>
      <c r="AF53" s="994"/>
      <c r="AG53" s="995"/>
      <c r="AH53" s="996"/>
      <c r="AI53" s="997"/>
      <c r="AJ53" s="998"/>
      <c r="AK53" s="999"/>
      <c r="AL53" s="1000"/>
      <c r="AM53" s="999"/>
      <c r="AN53" s="999"/>
      <c r="AO53" s="999"/>
      <c r="AP53" s="999"/>
      <c r="AQ53" s="1001"/>
      <c r="AR53" s="1002"/>
      <c r="AS53" s="769" t="str">
        <f>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1005"/>
      <c r="AU53" s="935"/>
      <c r="AV53" s="1020" t="str">
        <f>IF('別紙様式2-2（４・５月分）'!N43="","",'別紙様式2-2（４・５月分）'!N43)</f>
        <v/>
      </c>
      <c r="AW53" s="937"/>
      <c r="BK53" s="689" t="str">
        <f>G50</f>
        <v/>
      </c>
    </row>
    <row r="54" ht="30.0" customHeight="1">
      <c r="A54" s="773">
        <v>11.0</v>
      </c>
      <c r="B54" s="1019" t="str">
        <f>IF('基本情報入力シート'!C64="","",'基本情報入力シート'!C64)</f>
        <v/>
      </c>
      <c r="C54" s="696"/>
      <c r="D54" s="696"/>
      <c r="E54" s="696"/>
      <c r="F54" s="697"/>
      <c r="G54" s="698" t="str">
        <f>IF('基本情報入力シート'!M64="","",'基本情報入力シート'!M64)</f>
        <v/>
      </c>
      <c r="H54" s="698" t="str">
        <f>IF('基本情報入力シート'!R64="","",'基本情報入力シート'!R64)</f>
        <v/>
      </c>
      <c r="I54" s="698" t="str">
        <f>IF('基本情報入力シート'!W64="","",'基本情報入力シート'!W64)</f>
        <v/>
      </c>
      <c r="J54" s="910" t="str">
        <f>IF('基本情報入力シート'!X64="","",'基本情報入力シート'!X64)</f>
        <v/>
      </c>
      <c r="K54" s="698" t="str">
        <f>IF('基本情報入力シート'!Y64="","",'基本情報入力シート'!Y64)</f>
        <v/>
      </c>
      <c r="L54" s="699" t="str">
        <f>IF('基本情報入力シート'!AB64="","",'基本情報入力シート'!AB64)</f>
        <v/>
      </c>
      <c r="M54" s="912" t="str">
        <f>IF('別紙様式2-2（４・５月分）'!P44="","",'別紙様式2-2（４・５月分）'!P44)</f>
        <v/>
      </c>
      <c r="N54" s="1004" t="str">
        <f>IF(SUM('別紙様式2-2（４・５月分）'!Q44:Q46)=0,"",SUM('別紙様式2-2（４・５月分）'!Q44:Q46))</f>
        <v/>
      </c>
      <c r="O54" s="914" t="str">
        <f>IFERROR(VLOOKUP('別紙様式2-2（４・５月分）'!AQ44,'【参考】数式用'!$AR$5:$AS$22,2,FALSE),"")</f>
        <v/>
      </c>
      <c r="P54" s="915"/>
      <c r="Q54" s="916"/>
      <c r="R54" s="917" t="str">
        <f>IFERROR(VLOOKUP(K54,'【参考】数式用'!$A$5:$AB$37,MATCH(O54,'【参考】数式用'!$B$4:$AB$4,0)+1,0),"")</f>
        <v/>
      </c>
      <c r="S54" s="918" t="s">
        <v>434</v>
      </c>
      <c r="T54" s="919"/>
      <c r="U54" s="920" t="str">
        <f>IFERROR(VLOOKUP(K54,'【参考】数式用'!$A$5:$AB$37,MATCH(T54,'【参考】数式用'!$B$4:$AB$4,0)+1,0),"")</f>
        <v/>
      </c>
      <c r="V54" s="921" t="s">
        <v>107</v>
      </c>
      <c r="W54" s="922">
        <v>6.0</v>
      </c>
      <c r="X54" s="923" t="s">
        <v>108</v>
      </c>
      <c r="Y54" s="922">
        <v>6.0</v>
      </c>
      <c r="Z54" s="923" t="s">
        <v>392</v>
      </c>
      <c r="AA54" s="922">
        <v>7.0</v>
      </c>
      <c r="AB54" s="923" t="s">
        <v>108</v>
      </c>
      <c r="AC54" s="922">
        <v>3.0</v>
      </c>
      <c r="AD54" s="923" t="s">
        <v>109</v>
      </c>
      <c r="AE54" s="923" t="s">
        <v>120</v>
      </c>
      <c r="AF54" s="923">
        <f>IF(W54&gt;=1,(AA54*12+AC54)-(W54*12+Y54)+1,"")</f>
        <v>10</v>
      </c>
      <c r="AG54" s="924" t="s">
        <v>393</v>
      </c>
      <c r="AH54" s="925">
        <f>IFERROR(ROUNDDOWN(ROUND(L54*U54,0),0)*AF54,"")</f>
        <v>0</v>
      </c>
      <c r="AI54" s="926">
        <f>IFERROR(ROUNDDOWN(ROUND((L54*(U54-AW54)),0),0)*AF54,"")</f>
        <v>0</v>
      </c>
      <c r="AJ54" s="927">
        <f>IFERROR(IF(OR(M54="",M55="",M57=""),0,ROUNDDOWN(ROUNDDOWN(ROUND(L54*VLOOKUP(K54,'【参考】数式用'!$A$5:$AB$37,MATCH("新加算Ⅳ",'【参考】数式用'!$B$4:$AB$4,0)+1,0),0),0)*AF54*0.5,0)),"")</f>
        <v>0</v>
      </c>
      <c r="AK54" s="928"/>
      <c r="AL54" s="929">
        <f>IFERROR(IF(OR(M57="ベア加算",M57=""),0, IF(OR(T54="新加算Ⅰ",T54="新加算Ⅱ",T54="新加算Ⅲ",T54="新加算Ⅳ"),ROUNDDOWN(ROUND(L54*VLOOKUP(K54,'【参考】数式用'!$A$5:$I$37,MATCH("ベア加算",'【参考】数式用'!$B$4:$I$4,0)+1,0),0),0)*AF54,0)),"")</f>
        <v>0</v>
      </c>
      <c r="AM54" s="928"/>
      <c r="AN54" s="930"/>
      <c r="AO54" s="931"/>
      <c r="AP54" s="931"/>
      <c r="AQ54" s="932"/>
      <c r="AR54" s="933"/>
      <c r="AS54" s="716" t="str">
        <f>IF(AU54="","",IF(U54&lt;N54,"！加算の要件上は問題ありませんが、令和６年４・５月と比較して令和６年６月に加算率が下がる計画になっています。",""))</f>
        <v/>
      </c>
      <c r="AT54" s="1005"/>
      <c r="AU54" s="935" t="str">
        <f>IF(K54&lt;&gt;"","V列に色付け","")</f>
        <v/>
      </c>
      <c r="AV54" s="1020" t="str">
        <f>IF('別紙様式2-2（４・５月分）'!N44="","",'別紙様式2-2（４・５月分）'!N44)</f>
        <v/>
      </c>
      <c r="AW54" s="937" t="str">
        <f>IF(SUM('別紙様式2-2（４・５月分）'!O44:O46)=0,"",SUM('別紙様式2-2（４・５月分）'!O44:O46))</f>
        <v/>
      </c>
      <c r="AX54" s="938" t="str">
        <f>IFERROR(VLOOKUP(K54,'【参考】数式用'!$AH$2:$AI$34,2,FALSE),"")</f>
        <v/>
      </c>
      <c r="AY54" s="629" t="s">
        <v>436</v>
      </c>
      <c r="AZ54" s="629" t="s">
        <v>437</v>
      </c>
      <c r="BA54" s="629" t="s">
        <v>435</v>
      </c>
      <c r="BB54" s="629" t="s">
        <v>438</v>
      </c>
      <c r="BC54" s="629" t="str">
        <f>IF(AND(O54&lt;&gt;"新加算Ⅰ",O54&lt;&gt;"新加算Ⅱ",O54&lt;&gt;"新加算Ⅲ",O54&lt;&gt;"新加算Ⅳ"),O54,IF(P56&lt;&gt;"",P56,""))</f>
        <v/>
      </c>
      <c r="BD54" s="629"/>
      <c r="BE54" s="629" t="str">
        <f>IF(AL54&lt;&gt;0,IF(AM54="○","入力済","未入力"),"")</f>
        <v/>
      </c>
      <c r="BF54" s="629"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629" t="str">
        <f>IF(OR(T54="新加算Ⅴ（７）",T54="新加算Ⅴ（９）",T54="新加算Ⅴ（10）",T54="新加算Ⅴ（12）",T54="新加算Ⅴ（13）",T54="新加算Ⅴ（14）"),IF(OR(AO54="○",AO54="令和６年度中に満たす"),"入力済","未入力"),"")</f>
        <v/>
      </c>
      <c r="BH54" s="939" t="str">
        <f>IF(OR(T54="新加算Ⅰ",T54="新加算Ⅱ",T54="新加算Ⅲ",T54="新加算Ⅴ（１）",T54="新加算Ⅴ（３）",T54="新加算Ⅴ（８）"),IF(OR(AP54="○",AP54="令和６年度中に満たす"),"入力済","未入力"),"")</f>
        <v/>
      </c>
      <c r="BI54" s="1006" t="str">
        <f>IF(OR(T54="新加算Ⅰ",T54="新加算Ⅱ",T54="新加算Ⅴ（１）",T54="新加算Ⅴ（２）",T54="新加算Ⅴ（３）",T54="新加算Ⅴ（４）",T54="新加算Ⅴ（５）",T54="新加算Ⅴ（６）",T54="新加算Ⅴ（７）",T54="新加算Ⅴ（９）",T54="新加算Ⅴ（10）",T54="新加算Ⅴ（12）"),1,"")</f>
        <v/>
      </c>
      <c r="BJ54" s="935" t="str">
        <f>IF(OR(T54="新加算Ⅰ",T54="新加算Ⅴ（１）",T54="新加算Ⅴ（２）",T54="新加算Ⅴ（５）",T54="新加算Ⅴ（７）",T54="新加算Ⅴ（10）"),IF(AR54="","未入力","入力済"),"")</f>
        <v/>
      </c>
      <c r="BK54" s="689" t="str">
        <f>G54</f>
        <v/>
      </c>
    </row>
    <row r="55" ht="15.0" customHeight="1">
      <c r="A55" s="787"/>
      <c r="B55" s="722"/>
      <c r="C55" s="723"/>
      <c r="D55" s="723"/>
      <c r="E55" s="723"/>
      <c r="F55" s="724"/>
      <c r="G55" s="725"/>
      <c r="H55" s="725"/>
      <c r="I55" s="725"/>
      <c r="J55" s="941"/>
      <c r="K55" s="725"/>
      <c r="L55" s="726"/>
      <c r="M55" s="943" t="str">
        <f>IF('別紙様式2-2（４・５月分）'!P45="","",'別紙様式2-2（４・５月分）'!P45)</f>
        <v/>
      </c>
      <c r="N55" s="1007"/>
      <c r="O55" s="945"/>
      <c r="P55" s="946"/>
      <c r="Q55" s="947"/>
      <c r="R55" s="948"/>
      <c r="S55" s="949"/>
      <c r="T55" s="950"/>
      <c r="U55" s="951"/>
      <c r="V55" s="952"/>
      <c r="W55" s="953"/>
      <c r="X55" s="778"/>
      <c r="Y55" s="953"/>
      <c r="Z55" s="778"/>
      <c r="AA55" s="953"/>
      <c r="AB55" s="778"/>
      <c r="AC55" s="953"/>
      <c r="AD55" s="778"/>
      <c r="AE55" s="778"/>
      <c r="AF55" s="778"/>
      <c r="AG55" s="954"/>
      <c r="AH55" s="955"/>
      <c r="AI55" s="956"/>
      <c r="AJ55" s="957"/>
      <c r="AK55" s="784"/>
      <c r="AL55" s="958"/>
      <c r="AM55" s="784"/>
      <c r="AN55" s="959"/>
      <c r="AO55" s="825"/>
      <c r="AP55" s="825"/>
      <c r="AQ55" s="960"/>
      <c r="AR55" s="961"/>
      <c r="AS55" s="962" t="str">
        <f>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1005"/>
      <c r="AU55" s="935"/>
      <c r="AV55" s="1020" t="str">
        <f>IF('別紙様式2-2（４・５月分）'!N45="","",'別紙様式2-2（４・５月分）'!N45)</f>
        <v/>
      </c>
      <c r="AW55" s="937"/>
      <c r="AX55" s="938"/>
      <c r="AY55" s="629"/>
      <c r="AZ55" s="629"/>
      <c r="BA55" s="629"/>
      <c r="BB55" s="629"/>
      <c r="BC55" s="629"/>
      <c r="BD55" s="629"/>
      <c r="BE55" s="629"/>
      <c r="BF55" s="629"/>
      <c r="BG55" s="629"/>
      <c r="BH55" s="963"/>
      <c r="BI55" s="1008"/>
      <c r="BJ55" s="935"/>
      <c r="BK55" s="689" t="str">
        <f>G54</f>
        <v/>
      </c>
    </row>
    <row r="56" ht="15.0" customHeight="1">
      <c r="A56" s="798"/>
      <c r="B56" s="722"/>
      <c r="C56" s="723"/>
      <c r="D56" s="723"/>
      <c r="E56" s="723"/>
      <c r="F56" s="724"/>
      <c r="G56" s="725"/>
      <c r="H56" s="725"/>
      <c r="I56" s="725"/>
      <c r="J56" s="941"/>
      <c r="K56" s="725"/>
      <c r="L56" s="726"/>
      <c r="M56" s="964"/>
      <c r="N56" s="1009"/>
      <c r="O56" s="1013" t="s">
        <v>111</v>
      </c>
      <c r="P56" s="967" t="str">
        <f>IFERROR(VLOOKUP('別紙様式2-2（４・５月分）'!AQ44,'【参考】数式用'!$AR$5:$AT$22,3,FALSE),"")</f>
        <v/>
      </c>
      <c r="Q56" s="1014" t="s">
        <v>113</v>
      </c>
      <c r="R56" s="969" t="str">
        <f>IFERROR(VLOOKUP(K54,'【参考】数式用'!$A$5:$AB$37,MATCH(P56,'【参考】数式用'!$B$4:$AB$4,0)+1,0),"")</f>
        <v/>
      </c>
      <c r="S56" s="970" t="s">
        <v>439</v>
      </c>
      <c r="T56" s="971"/>
      <c r="U56" s="972" t="str">
        <f>IFERROR(VLOOKUP(K54,'【参考】数式用'!$A$5:$AB$37,MATCH(T56,'【参考】数式用'!$B$4:$AB$4,0)+1,0),"")</f>
        <v/>
      </c>
      <c r="V56" s="973" t="s">
        <v>107</v>
      </c>
      <c r="W56" s="1025">
        <v>7.0</v>
      </c>
      <c r="X56" s="812" t="s">
        <v>108</v>
      </c>
      <c r="Y56" s="1025">
        <v>4.0</v>
      </c>
      <c r="Z56" s="812" t="s">
        <v>392</v>
      </c>
      <c r="AA56" s="1025">
        <v>8.0</v>
      </c>
      <c r="AB56" s="812" t="s">
        <v>108</v>
      </c>
      <c r="AC56" s="1025">
        <v>3.0</v>
      </c>
      <c r="AD56" s="812" t="s">
        <v>109</v>
      </c>
      <c r="AE56" s="812" t="s">
        <v>120</v>
      </c>
      <c r="AF56" s="812">
        <f>IF(W56&gt;=1,(AA56*12+AC56)-(W56*12+Y56)+1,"")</f>
        <v>12</v>
      </c>
      <c r="AG56" s="974" t="s">
        <v>393</v>
      </c>
      <c r="AH56" s="975">
        <f>IFERROR(ROUNDDOWN(ROUND(L54*U56,0),0)*AF56,"")</f>
        <v>0</v>
      </c>
      <c r="AI56" s="976">
        <f>IFERROR(ROUNDDOWN(ROUND((L54*(U56-AW54)),0),0)*AF56,"")</f>
        <v>0</v>
      </c>
      <c r="AJ56" s="977">
        <f>IFERROR(IF(OR(M54="",M55="",M57=""),0,ROUNDDOWN(ROUNDDOWN(ROUND(L54*VLOOKUP(K54,'【参考】数式用'!$A$5:$AB$37,MATCH("新加算Ⅳ",'【参考】数式用'!$B$4:$AB$4,0)+1,0),0),0)*AF56*0.5,0)),"")</f>
        <v>0</v>
      </c>
      <c r="AK56" s="978" t="str">
        <f>IF(T56&lt;&gt;"","新規に適用","")</f>
        <v/>
      </c>
      <c r="AL56" s="979">
        <f>IFERROR(IF(OR(M57="ベア加算",M57=""),0, IF(OR(T54="新加算Ⅰ",T54="新加算Ⅱ",T54="新加算Ⅲ",T54="新加算Ⅳ"),0,ROUNDDOWN(ROUND(L54*VLOOKUP(K54,'【参考】数式用'!$A$5:$I$37,MATCH("ベア加算",'【参考】数式用'!$B$4:$I$4,0)+1,0),0),0)*AF56)),"")</f>
        <v>0</v>
      </c>
      <c r="AM56" s="978" t="str">
        <f>IF(AND(T56&lt;&gt;"",AM54=""),"新規に適用",IF(AND(T56&lt;&gt;"",AM54&lt;&gt;""),"継続で適用",""))</f>
        <v/>
      </c>
      <c r="AN56" s="978" t="str">
        <f>IF(AND(T56&lt;&gt;"",AN54=""),"新規に適用",IF(AND(T56&lt;&gt;"",AN54&lt;&gt;""),"継続で適用",""))</f>
        <v/>
      </c>
      <c r="AO56" s="978"/>
      <c r="AP56" s="978" t="str">
        <f>IF(AND(T56&lt;&gt;"",AP54=""),"新規に適用",IF(AND(T56&lt;&gt;"",AP54&lt;&gt;""),"継続で適用",""))</f>
        <v/>
      </c>
      <c r="AQ56" s="980" t="str">
        <f>IF(AND(T56&lt;&gt;"",AN54=""),"新規に適用",IF(AND(T56&lt;&gt;"",OR(T54="新加算Ⅰ",T54="新加算Ⅱ",T54="新加算Ⅴ（１）",T54="新加算Ⅴ（２）",T54="新加算Ⅴ（３）",T54="新加算Ⅴ（４）",T54="新加算Ⅴ（５）",T54="新加算Ⅴ（６）",T54="新加算Ⅴ（７）",T54="新加算Ⅴ（９）",T54="新加算Ⅴ（10）",T54="新加算Ⅴ（12）")),"継続で適用",""))</f>
        <v/>
      </c>
      <c r="AR56" s="978" t="str">
        <f>IF(AND(T56&lt;&gt;"",AR54=""),"新規に適用",IF(AND(T56&lt;&gt;"",AR54&lt;&gt;""),"継続で適用",""))</f>
        <v/>
      </c>
      <c r="AS56" s="962"/>
      <c r="AT56" s="1005"/>
      <c r="AU56" s="935" t="str">
        <f>IF(K54&lt;&gt;"","V列に色付け","")</f>
        <v/>
      </c>
      <c r="AV56" s="1020"/>
      <c r="AW56" s="937"/>
      <c r="BK56" s="689" t="str">
        <f>G54</f>
        <v/>
      </c>
    </row>
    <row r="57" ht="30.0" customHeight="1">
      <c r="A57" s="788"/>
      <c r="B57" s="746"/>
      <c r="C57" s="747"/>
      <c r="D57" s="747"/>
      <c r="E57" s="747"/>
      <c r="F57" s="748"/>
      <c r="G57" s="749"/>
      <c r="H57" s="749"/>
      <c r="I57" s="749"/>
      <c r="J57" s="982"/>
      <c r="K57" s="749"/>
      <c r="L57" s="750"/>
      <c r="M57" s="984" t="str">
        <f>IF('別紙様式2-2（４・５月分）'!P46="","",'別紙様式2-2（４・５月分）'!P46)</f>
        <v/>
      </c>
      <c r="N57" s="1010"/>
      <c r="O57" s="1015"/>
      <c r="P57" s="987"/>
      <c r="Q57" s="1016"/>
      <c r="R57" s="989"/>
      <c r="S57" s="990"/>
      <c r="T57" s="991"/>
      <c r="U57" s="992"/>
      <c r="V57" s="993"/>
      <c r="W57" s="1026"/>
      <c r="X57" s="994"/>
      <c r="Y57" s="1026"/>
      <c r="Z57" s="994"/>
      <c r="AA57" s="1026"/>
      <c r="AB57" s="994"/>
      <c r="AC57" s="1026"/>
      <c r="AD57" s="994"/>
      <c r="AE57" s="994"/>
      <c r="AF57" s="994"/>
      <c r="AG57" s="995"/>
      <c r="AH57" s="996"/>
      <c r="AI57" s="997"/>
      <c r="AJ57" s="998"/>
      <c r="AK57" s="999"/>
      <c r="AL57" s="1000"/>
      <c r="AM57" s="999"/>
      <c r="AN57" s="999"/>
      <c r="AO57" s="999"/>
      <c r="AP57" s="999"/>
      <c r="AQ57" s="1001"/>
      <c r="AR57" s="999"/>
      <c r="AS57" s="769" t="str">
        <f>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1005"/>
      <c r="AU57" s="935"/>
      <c r="AV57" s="1020" t="str">
        <f>IF('別紙様式2-2（４・５月分）'!N46="","",'別紙様式2-2（４・５月分）'!N46)</f>
        <v/>
      </c>
      <c r="AW57" s="937"/>
      <c r="BK57" s="689" t="str">
        <f>G54</f>
        <v/>
      </c>
    </row>
    <row r="58" ht="30.0" customHeight="1">
      <c r="A58" s="789">
        <v>12.0</v>
      </c>
      <c r="B58" s="722" t="str">
        <f>IF('基本情報入力シート'!C65="","",'基本情報入力シート'!C65)</f>
        <v/>
      </c>
      <c r="C58" s="723"/>
      <c r="D58" s="723"/>
      <c r="E58" s="723"/>
      <c r="F58" s="724"/>
      <c r="G58" s="725" t="str">
        <f>IF('基本情報入力シート'!M65="","",'基本情報入力シート'!M65)</f>
        <v/>
      </c>
      <c r="H58" s="725" t="str">
        <f>IF('基本情報入力シート'!R65="","",'基本情報入力シート'!R65)</f>
        <v/>
      </c>
      <c r="I58" s="725" t="str">
        <f>IF('基本情報入力シート'!W65="","",'基本情報入力シート'!W65)</f>
        <v/>
      </c>
      <c r="J58" s="941" t="str">
        <f>IF('基本情報入力シート'!X65="","",'基本情報入力シート'!X65)</f>
        <v/>
      </c>
      <c r="K58" s="725" t="str">
        <f>IF('基本情報入力シート'!Y65="","",'基本情報入力シート'!Y65)</f>
        <v/>
      </c>
      <c r="L58" s="726" t="str">
        <f>IF('基本情報入力シート'!AB65="","",'基本情報入力シート'!AB65)</f>
        <v/>
      </c>
      <c r="M58" s="912" t="str">
        <f>IF('別紙様式2-2（４・５月分）'!P47="","",'別紙様式2-2（４・５月分）'!P47)</f>
        <v/>
      </c>
      <c r="N58" s="1004" t="str">
        <f>IF(SUM('別紙様式2-2（４・５月分）'!Q47:Q49)=0,"",SUM('別紙様式2-2（４・５月分）'!Q47:Q49))</f>
        <v/>
      </c>
      <c r="O58" s="914" t="str">
        <f>IFERROR(VLOOKUP('別紙様式2-2（４・５月分）'!AQ47,'【参考】数式用'!$AR$5:$AS$22,2,FALSE),"")</f>
        <v/>
      </c>
      <c r="P58" s="915"/>
      <c r="Q58" s="916"/>
      <c r="R58" s="917" t="str">
        <f>IFERROR(VLOOKUP(K58,'【参考】数式用'!$A$5:$AB$37,MATCH(O58,'【参考】数式用'!$B$4:$AB$4,0)+1,0),"")</f>
        <v/>
      </c>
      <c r="S58" s="918" t="s">
        <v>434</v>
      </c>
      <c r="T58" s="919"/>
      <c r="U58" s="920" t="str">
        <f>IFERROR(VLOOKUP(K58,'【参考】数式用'!$A$5:$AB$37,MATCH(T58,'【参考】数式用'!$B$4:$AB$4,0)+1,0),"")</f>
        <v/>
      </c>
      <c r="V58" s="921" t="s">
        <v>107</v>
      </c>
      <c r="W58" s="922">
        <v>6.0</v>
      </c>
      <c r="X58" s="923" t="s">
        <v>108</v>
      </c>
      <c r="Y58" s="922">
        <v>6.0</v>
      </c>
      <c r="Z58" s="923" t="s">
        <v>392</v>
      </c>
      <c r="AA58" s="922">
        <v>7.0</v>
      </c>
      <c r="AB58" s="923" t="s">
        <v>108</v>
      </c>
      <c r="AC58" s="922">
        <v>3.0</v>
      </c>
      <c r="AD58" s="923" t="s">
        <v>109</v>
      </c>
      <c r="AE58" s="923" t="s">
        <v>120</v>
      </c>
      <c r="AF58" s="923">
        <f>IF(W58&gt;=1,(AA58*12+AC58)-(W58*12+Y58)+1,"")</f>
        <v>10</v>
      </c>
      <c r="AG58" s="924" t="s">
        <v>393</v>
      </c>
      <c r="AH58" s="925">
        <f>IFERROR(ROUNDDOWN(ROUND(L58*U58,0),0)*AF58,"")</f>
        <v>0</v>
      </c>
      <c r="AI58" s="926">
        <f>IFERROR(ROUNDDOWN(ROUND((L58*(U58-AW58)),0),0)*AF58,"")</f>
        <v>0</v>
      </c>
      <c r="AJ58" s="927">
        <f>IFERROR(IF(OR(M58="",M59="",M61=""),0,ROUNDDOWN(ROUNDDOWN(ROUND(L58*VLOOKUP(K58,'【参考】数式用'!$A$5:$AB$37,MATCH("新加算Ⅳ",'【参考】数式用'!$B$4:$AB$4,0)+1,0),0),0)*AF58*0.5,0)),"")</f>
        <v>0</v>
      </c>
      <c r="AK58" s="928"/>
      <c r="AL58" s="929">
        <f>IFERROR(IF(OR(M61="ベア加算",M61=""),0, IF(OR(T58="新加算Ⅰ",T58="新加算Ⅱ",T58="新加算Ⅲ",T58="新加算Ⅳ"),ROUNDDOWN(ROUND(L58*VLOOKUP(K58,'【参考】数式用'!$A$5:$I$37,MATCH("ベア加算",'【参考】数式用'!$B$4:$I$4,0)+1,0),0),0)*AF58,0)),"")</f>
        <v>0</v>
      </c>
      <c r="AM58" s="928"/>
      <c r="AN58" s="930"/>
      <c r="AO58" s="931"/>
      <c r="AP58" s="931"/>
      <c r="AQ58" s="932"/>
      <c r="AR58" s="933"/>
      <c r="AS58" s="716" t="str">
        <f>IF(AU58="","",IF(U58&lt;N58,"！加算の要件上は問題ありませんが、令和６年４・５月と比較して令和６年６月に加算率が下がる計画になっています。",""))</f>
        <v/>
      </c>
      <c r="AT58" s="1005"/>
      <c r="AU58" s="935" t="str">
        <f>IF(K58&lt;&gt;"","V列に色付け","")</f>
        <v/>
      </c>
      <c r="AV58" s="1020" t="str">
        <f>IF('別紙様式2-2（４・５月分）'!N47="","",'別紙様式2-2（４・５月分）'!N47)</f>
        <v/>
      </c>
      <c r="AW58" s="937" t="str">
        <f>IF(SUM('別紙様式2-2（４・５月分）'!O47:O49)=0,"",SUM('別紙様式2-2（４・５月分）'!O47:O49))</f>
        <v/>
      </c>
      <c r="AX58" s="938" t="str">
        <f>IFERROR(VLOOKUP(K58,'【参考】数式用'!$AH$2:$AI$34,2,FALSE),"")</f>
        <v/>
      </c>
      <c r="AY58" s="629" t="s">
        <v>436</v>
      </c>
      <c r="AZ58" s="629" t="s">
        <v>437</v>
      </c>
      <c r="BA58" s="629" t="s">
        <v>435</v>
      </c>
      <c r="BB58" s="629" t="s">
        <v>438</v>
      </c>
      <c r="BC58" s="629" t="str">
        <f>IF(AND(O58&lt;&gt;"新加算Ⅰ",O58&lt;&gt;"新加算Ⅱ",O58&lt;&gt;"新加算Ⅲ",O58&lt;&gt;"新加算Ⅳ"),O58,IF(P60&lt;&gt;"",P60,""))</f>
        <v/>
      </c>
      <c r="BD58" s="629"/>
      <c r="BE58" s="629" t="str">
        <f>IF(AL58&lt;&gt;0,IF(AM58="○","入力済","未入力"),"")</f>
        <v/>
      </c>
      <c r="BF58" s="629"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629" t="str">
        <f>IF(OR(T58="新加算Ⅴ（７）",T58="新加算Ⅴ（９）",T58="新加算Ⅴ（10）",T58="新加算Ⅴ（12）",T58="新加算Ⅴ（13）",T58="新加算Ⅴ（14）"),IF(OR(AO58="○",AO58="令和６年度中に満たす"),"入力済","未入力"),"")</f>
        <v/>
      </c>
      <c r="BH58" s="939" t="str">
        <f>IF(OR(T58="新加算Ⅰ",T58="新加算Ⅱ",T58="新加算Ⅲ",T58="新加算Ⅴ（１）",T58="新加算Ⅴ（３）",T58="新加算Ⅴ（８）"),IF(OR(AP58="○",AP58="令和６年度中に満たす"),"入力済","未入力"),"")</f>
        <v/>
      </c>
      <c r="BI58" s="1006" t="str">
        <f>IF(OR(T58="新加算Ⅰ",T58="新加算Ⅱ",T58="新加算Ⅴ（１）",T58="新加算Ⅴ（２）",T58="新加算Ⅴ（３）",T58="新加算Ⅴ（４）",T58="新加算Ⅴ（５）",T58="新加算Ⅴ（６）",T58="新加算Ⅴ（７）",T58="新加算Ⅴ（９）",T58="新加算Ⅴ（10）",T58="新加算Ⅴ（12）"),1,"")</f>
        <v/>
      </c>
      <c r="BJ58" s="935" t="str">
        <f>IF(OR(T58="新加算Ⅰ",T58="新加算Ⅴ（１）",T58="新加算Ⅴ（２）",T58="新加算Ⅴ（５）",T58="新加算Ⅴ（７）",T58="新加算Ⅴ（10）"),IF(AR58="","未入力","入力済"),"")</f>
        <v/>
      </c>
      <c r="BK58" s="689" t="str">
        <f>G58</f>
        <v/>
      </c>
    </row>
    <row r="59" ht="15.0" customHeight="1">
      <c r="A59" s="787"/>
      <c r="B59" s="722"/>
      <c r="C59" s="723"/>
      <c r="D59" s="723"/>
      <c r="E59" s="723"/>
      <c r="F59" s="724"/>
      <c r="G59" s="725"/>
      <c r="H59" s="725"/>
      <c r="I59" s="725"/>
      <c r="J59" s="941"/>
      <c r="K59" s="725"/>
      <c r="L59" s="726"/>
      <c r="M59" s="943" t="str">
        <f>IF('別紙様式2-2（４・５月分）'!P48="","",'別紙様式2-2（４・５月分）'!P48)</f>
        <v/>
      </c>
      <c r="N59" s="1007"/>
      <c r="O59" s="945"/>
      <c r="P59" s="946"/>
      <c r="Q59" s="947"/>
      <c r="R59" s="948"/>
      <c r="S59" s="949"/>
      <c r="T59" s="950"/>
      <c r="U59" s="951"/>
      <c r="V59" s="952"/>
      <c r="W59" s="953"/>
      <c r="X59" s="778"/>
      <c r="Y59" s="953"/>
      <c r="Z59" s="778"/>
      <c r="AA59" s="953"/>
      <c r="AB59" s="778"/>
      <c r="AC59" s="953"/>
      <c r="AD59" s="778"/>
      <c r="AE59" s="778"/>
      <c r="AF59" s="778"/>
      <c r="AG59" s="954"/>
      <c r="AH59" s="955"/>
      <c r="AI59" s="956"/>
      <c r="AJ59" s="957"/>
      <c r="AK59" s="784"/>
      <c r="AL59" s="958"/>
      <c r="AM59" s="784"/>
      <c r="AN59" s="959"/>
      <c r="AO59" s="825"/>
      <c r="AP59" s="825"/>
      <c r="AQ59" s="960"/>
      <c r="AR59" s="961"/>
      <c r="AS59" s="962" t="str">
        <f>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1005"/>
      <c r="AU59" s="935"/>
      <c r="AV59" s="1020" t="str">
        <f>IF('別紙様式2-2（４・５月分）'!N48="","",'別紙様式2-2（４・５月分）'!N48)</f>
        <v/>
      </c>
      <c r="AW59" s="937"/>
      <c r="AX59" s="938"/>
      <c r="AY59" s="629"/>
      <c r="AZ59" s="629"/>
      <c r="BA59" s="629"/>
      <c r="BB59" s="629"/>
      <c r="BC59" s="629"/>
      <c r="BD59" s="629"/>
      <c r="BE59" s="629"/>
      <c r="BF59" s="629"/>
      <c r="BG59" s="629"/>
      <c r="BH59" s="963"/>
      <c r="BI59" s="1008"/>
      <c r="BJ59" s="935"/>
      <c r="BK59" s="689" t="str">
        <f>G58</f>
        <v/>
      </c>
    </row>
    <row r="60" ht="15.0" customHeight="1">
      <c r="A60" s="798"/>
      <c r="B60" s="722"/>
      <c r="C60" s="723"/>
      <c r="D60" s="723"/>
      <c r="E60" s="723"/>
      <c r="F60" s="724"/>
      <c r="G60" s="725"/>
      <c r="H60" s="725"/>
      <c r="I60" s="725"/>
      <c r="J60" s="941"/>
      <c r="K60" s="725"/>
      <c r="L60" s="726"/>
      <c r="M60" s="964"/>
      <c r="N60" s="1009"/>
      <c r="O60" s="1013" t="s">
        <v>111</v>
      </c>
      <c r="P60" s="967" t="str">
        <f>IFERROR(VLOOKUP('別紙様式2-2（４・５月分）'!AQ47,'【参考】数式用'!$AR$5:$AT$22,3,FALSE),"")</f>
        <v/>
      </c>
      <c r="Q60" s="1014" t="s">
        <v>113</v>
      </c>
      <c r="R60" s="969" t="str">
        <f>IFERROR(VLOOKUP(K58,'【参考】数式用'!$A$5:$AB$37,MATCH(P60,'【参考】数式用'!$B$4:$AB$4,0)+1,0),"")</f>
        <v/>
      </c>
      <c r="S60" s="970" t="s">
        <v>439</v>
      </c>
      <c r="T60" s="971"/>
      <c r="U60" s="972" t="str">
        <f>IFERROR(VLOOKUP(K58,'【参考】数式用'!$A$5:$AB$37,MATCH(T60,'【参考】数式用'!$B$4:$AB$4,0)+1,0),"")</f>
        <v/>
      </c>
      <c r="V60" s="973" t="s">
        <v>107</v>
      </c>
      <c r="W60" s="1025">
        <v>7.0</v>
      </c>
      <c r="X60" s="812" t="s">
        <v>108</v>
      </c>
      <c r="Y60" s="1025">
        <v>4.0</v>
      </c>
      <c r="Z60" s="812" t="s">
        <v>392</v>
      </c>
      <c r="AA60" s="1025">
        <v>8.0</v>
      </c>
      <c r="AB60" s="812" t="s">
        <v>108</v>
      </c>
      <c r="AC60" s="1025">
        <v>3.0</v>
      </c>
      <c r="AD60" s="812" t="s">
        <v>109</v>
      </c>
      <c r="AE60" s="812" t="s">
        <v>120</v>
      </c>
      <c r="AF60" s="812">
        <f>IF(W60&gt;=1,(AA60*12+AC60)-(W60*12+Y60)+1,"")</f>
        <v>12</v>
      </c>
      <c r="AG60" s="974" t="s">
        <v>393</v>
      </c>
      <c r="AH60" s="975">
        <f>IFERROR(ROUNDDOWN(ROUND(L58*U60,0),0)*AF60,"")</f>
        <v>0</v>
      </c>
      <c r="AI60" s="976">
        <f>IFERROR(ROUNDDOWN(ROUND((L58*(U60-AW58)),0),0)*AF60,"")</f>
        <v>0</v>
      </c>
      <c r="AJ60" s="977">
        <f>IFERROR(IF(OR(M58="",M59="",M61=""),0,ROUNDDOWN(ROUNDDOWN(ROUND(L58*VLOOKUP(K58,'【参考】数式用'!$A$5:$AB$37,MATCH("新加算Ⅳ",'【参考】数式用'!$B$4:$AB$4,0)+1,0),0),0)*AF60*0.5,0)),"")</f>
        <v>0</v>
      </c>
      <c r="AK60" s="978" t="str">
        <f>IF(T60&lt;&gt;"","新規に適用","")</f>
        <v/>
      </c>
      <c r="AL60" s="979">
        <f>IFERROR(IF(OR(M61="ベア加算",M61=""),0, IF(OR(T58="新加算Ⅰ",T58="新加算Ⅱ",T58="新加算Ⅲ",T58="新加算Ⅳ"),0,ROUNDDOWN(ROUND(L58*VLOOKUP(K58,'【参考】数式用'!$A$5:$I$37,MATCH("ベア加算",'【参考】数式用'!$B$4:$I$4,0)+1,0),0),0)*AF60)),"")</f>
        <v>0</v>
      </c>
      <c r="AM60" s="978" t="str">
        <f>IF(AND(T60&lt;&gt;"",AM58=""),"新規に適用",IF(AND(T60&lt;&gt;"",AM58&lt;&gt;""),"継続で適用",""))</f>
        <v/>
      </c>
      <c r="AN60" s="978" t="str">
        <f>IF(AND(T60&lt;&gt;"",AN58=""),"新規に適用",IF(AND(T60&lt;&gt;"",AN58&lt;&gt;""),"継続で適用",""))</f>
        <v/>
      </c>
      <c r="AO60" s="978"/>
      <c r="AP60" s="978" t="str">
        <f>IF(AND(T60&lt;&gt;"",AP58=""),"新規に適用",IF(AND(T60&lt;&gt;"",AP58&lt;&gt;""),"継続で適用",""))</f>
        <v/>
      </c>
      <c r="AQ60" s="980" t="str">
        <f>IF(AND(T60&lt;&gt;"",AN58=""),"新規に適用",IF(AND(T60&lt;&gt;"",OR(T58="新加算Ⅰ",T58="新加算Ⅱ",T58="新加算Ⅴ（１）",T58="新加算Ⅴ（２）",T58="新加算Ⅴ（３）",T58="新加算Ⅴ（４）",T58="新加算Ⅴ（５）",T58="新加算Ⅴ（６）",T58="新加算Ⅴ（７）",T58="新加算Ⅴ（９）",T58="新加算Ⅴ（10）",T58="新加算Ⅴ（12）")),"継続で適用",""))</f>
        <v/>
      </c>
      <c r="AR60" s="978" t="str">
        <f>IF(AND(T60&lt;&gt;"",AR58=""),"新規に適用",IF(AND(T60&lt;&gt;"",AR58&lt;&gt;""),"継続で適用",""))</f>
        <v/>
      </c>
      <c r="AS60" s="962"/>
      <c r="AT60" s="1005"/>
      <c r="AU60" s="935" t="str">
        <f>IF(K58&lt;&gt;"","V列に色付け","")</f>
        <v/>
      </c>
      <c r="AV60" s="1020"/>
      <c r="AW60" s="937"/>
      <c r="BK60" s="689" t="str">
        <f>G58</f>
        <v/>
      </c>
    </row>
    <row r="61" ht="30.0" customHeight="1">
      <c r="A61" s="788"/>
      <c r="B61" s="746"/>
      <c r="C61" s="747"/>
      <c r="D61" s="747"/>
      <c r="E61" s="747"/>
      <c r="F61" s="748"/>
      <c r="G61" s="749"/>
      <c r="H61" s="749"/>
      <c r="I61" s="749"/>
      <c r="J61" s="982"/>
      <c r="K61" s="749"/>
      <c r="L61" s="750"/>
      <c r="M61" s="984" t="str">
        <f>IF('別紙様式2-2（４・５月分）'!P49="","",'別紙様式2-2（４・５月分）'!P49)</f>
        <v/>
      </c>
      <c r="N61" s="1010"/>
      <c r="O61" s="1015"/>
      <c r="P61" s="987"/>
      <c r="Q61" s="1016"/>
      <c r="R61" s="989"/>
      <c r="S61" s="990"/>
      <c r="T61" s="991"/>
      <c r="U61" s="992"/>
      <c r="V61" s="993"/>
      <c r="W61" s="1026"/>
      <c r="X61" s="994"/>
      <c r="Y61" s="1026"/>
      <c r="Z61" s="994"/>
      <c r="AA61" s="1026"/>
      <c r="AB61" s="994"/>
      <c r="AC61" s="1026"/>
      <c r="AD61" s="994"/>
      <c r="AE61" s="994"/>
      <c r="AF61" s="994"/>
      <c r="AG61" s="995"/>
      <c r="AH61" s="996"/>
      <c r="AI61" s="997"/>
      <c r="AJ61" s="998"/>
      <c r="AK61" s="999"/>
      <c r="AL61" s="1000"/>
      <c r="AM61" s="999"/>
      <c r="AN61" s="999"/>
      <c r="AO61" s="999"/>
      <c r="AP61" s="999"/>
      <c r="AQ61" s="1001"/>
      <c r="AR61" s="999"/>
      <c r="AS61" s="769" t="str">
        <f>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1005"/>
      <c r="AU61" s="935"/>
      <c r="AV61" s="1020" t="str">
        <f>IF('別紙様式2-2（４・５月分）'!N49="","",'別紙様式2-2（４・５月分）'!N49)</f>
        <v/>
      </c>
      <c r="AW61" s="937"/>
      <c r="BK61" s="689" t="str">
        <f>G58</f>
        <v/>
      </c>
    </row>
    <row r="62" ht="30.0" customHeight="1">
      <c r="A62" s="773">
        <v>13.0</v>
      </c>
      <c r="B62" s="1019" t="str">
        <f>IF('基本情報入力シート'!C66="","",'基本情報入力シート'!C66)</f>
        <v/>
      </c>
      <c r="C62" s="696"/>
      <c r="D62" s="696"/>
      <c r="E62" s="696"/>
      <c r="F62" s="697"/>
      <c r="G62" s="698" t="str">
        <f>IF('基本情報入力シート'!M66="","",'基本情報入力シート'!M66)</f>
        <v/>
      </c>
      <c r="H62" s="698" t="str">
        <f>IF('基本情報入力シート'!R66="","",'基本情報入力シート'!R66)</f>
        <v/>
      </c>
      <c r="I62" s="698" t="str">
        <f>IF('基本情報入力シート'!W66="","",'基本情報入力シート'!W66)</f>
        <v/>
      </c>
      <c r="J62" s="910" t="str">
        <f>IF('基本情報入力シート'!X66="","",'基本情報入力シート'!X66)</f>
        <v/>
      </c>
      <c r="K62" s="698" t="str">
        <f>IF('基本情報入力シート'!Y66="","",'基本情報入力シート'!Y66)</f>
        <v/>
      </c>
      <c r="L62" s="699" t="str">
        <f>IF('基本情報入力シート'!AB66="","",'基本情報入力シート'!AB66)</f>
        <v/>
      </c>
      <c r="M62" s="912" t="str">
        <f>IF('別紙様式2-2（４・５月分）'!P50="","",'別紙様式2-2（４・５月分）'!P50)</f>
        <v/>
      </c>
      <c r="N62" s="1004" t="str">
        <f>IF(SUM('別紙様式2-2（４・５月分）'!Q50:Q52)=0,"",SUM('別紙様式2-2（４・５月分）'!Q50:Q52))</f>
        <v/>
      </c>
      <c r="O62" s="914" t="str">
        <f>IFERROR(VLOOKUP('別紙様式2-2（４・５月分）'!AQ50,'【参考】数式用'!$AR$5:$AS$22,2,FALSE),"")</f>
        <v/>
      </c>
      <c r="P62" s="915"/>
      <c r="Q62" s="916"/>
      <c r="R62" s="917" t="str">
        <f>IFERROR(VLOOKUP(K62,'【参考】数式用'!$A$5:$AB$37,MATCH(O62,'【参考】数式用'!$B$4:$AB$4,0)+1,0),"")</f>
        <v/>
      </c>
      <c r="S62" s="918" t="s">
        <v>434</v>
      </c>
      <c r="T62" s="919"/>
      <c r="U62" s="920" t="str">
        <f>IFERROR(VLOOKUP(K62,'【参考】数式用'!$A$5:$AB$37,MATCH(T62,'【参考】数式用'!$B$4:$AB$4,0)+1,0),"")</f>
        <v/>
      </c>
      <c r="V62" s="921" t="s">
        <v>107</v>
      </c>
      <c r="W62" s="922">
        <v>6.0</v>
      </c>
      <c r="X62" s="923" t="s">
        <v>108</v>
      </c>
      <c r="Y62" s="922">
        <v>6.0</v>
      </c>
      <c r="Z62" s="923" t="s">
        <v>392</v>
      </c>
      <c r="AA62" s="922">
        <v>7.0</v>
      </c>
      <c r="AB62" s="923" t="s">
        <v>108</v>
      </c>
      <c r="AC62" s="922">
        <v>3.0</v>
      </c>
      <c r="AD62" s="923" t="s">
        <v>109</v>
      </c>
      <c r="AE62" s="923" t="s">
        <v>120</v>
      </c>
      <c r="AF62" s="923">
        <f>IF(W62&gt;=1,(AA62*12+AC62)-(W62*12+Y62)+1,"")</f>
        <v>10</v>
      </c>
      <c r="AG62" s="924" t="s">
        <v>393</v>
      </c>
      <c r="AH62" s="925">
        <f>IFERROR(ROUNDDOWN(ROUND(L62*U62,0),0)*AF62,"")</f>
        <v>0</v>
      </c>
      <c r="AI62" s="926">
        <f>IFERROR(ROUNDDOWN(ROUND((L62*(U62-AW62)),0),0)*AF62,"")</f>
        <v>0</v>
      </c>
      <c r="AJ62" s="927">
        <f>IFERROR(IF(OR(M62="",M63="",M65=""),0,ROUNDDOWN(ROUNDDOWN(ROUND(L62*VLOOKUP(K62,'【参考】数式用'!$A$5:$AB$37,MATCH("新加算Ⅳ",'【参考】数式用'!$B$4:$AB$4,0)+1,0),0),0)*AF62*0.5,0)),"")</f>
        <v>0</v>
      </c>
      <c r="AK62" s="928"/>
      <c r="AL62" s="929">
        <f>IFERROR(IF(OR(M65="ベア加算",M65=""),0, IF(OR(T62="新加算Ⅰ",T62="新加算Ⅱ",T62="新加算Ⅲ",T62="新加算Ⅳ"),ROUNDDOWN(ROUND(L62*VLOOKUP(K62,'【参考】数式用'!$A$5:$I$37,MATCH("ベア加算",'【参考】数式用'!$B$4:$I$4,0)+1,0),0),0)*AF62,0)),"")</f>
        <v>0</v>
      </c>
      <c r="AM62" s="928"/>
      <c r="AN62" s="930"/>
      <c r="AO62" s="931"/>
      <c r="AP62" s="931"/>
      <c r="AQ62" s="932"/>
      <c r="AR62" s="933"/>
      <c r="AS62" s="716" t="str">
        <f>IF(AU62="","",IF(U62&lt;N62,"！加算の要件上は問題ありませんが、令和６年４・５月と比較して令和６年６月に加算率が下がる計画になっています。",""))</f>
        <v/>
      </c>
      <c r="AT62" s="1005"/>
      <c r="AU62" s="935" t="str">
        <f>IF(K62&lt;&gt;"","V列に色付け","")</f>
        <v/>
      </c>
      <c r="AV62" s="1020" t="str">
        <f>IF('別紙様式2-2（４・５月分）'!N50="","",'別紙様式2-2（４・５月分）'!N50)</f>
        <v/>
      </c>
      <c r="AW62" s="937" t="str">
        <f>IF(SUM('別紙様式2-2（４・５月分）'!O50:O52)=0,"",SUM('別紙様式2-2（４・５月分）'!O50:O52))</f>
        <v/>
      </c>
      <c r="AX62" s="938" t="str">
        <f>IFERROR(VLOOKUP(K62,'【参考】数式用'!$AH$2:$AI$34,2,FALSE),"")</f>
        <v/>
      </c>
      <c r="AY62" s="629" t="s">
        <v>436</v>
      </c>
      <c r="AZ62" s="629" t="s">
        <v>437</v>
      </c>
      <c r="BA62" s="629" t="s">
        <v>435</v>
      </c>
      <c r="BB62" s="629" t="s">
        <v>438</v>
      </c>
      <c r="BC62" s="629" t="str">
        <f>IF(AND(O62&lt;&gt;"新加算Ⅰ",O62&lt;&gt;"新加算Ⅱ",O62&lt;&gt;"新加算Ⅲ",O62&lt;&gt;"新加算Ⅳ"),O62,IF(P64&lt;&gt;"",P64,""))</f>
        <v/>
      </c>
      <c r="BD62" s="629"/>
      <c r="BE62" s="629" t="str">
        <f>IF(AL62&lt;&gt;0,IF(AM62="○","入力済","未入力"),"")</f>
        <v/>
      </c>
      <c r="BF62" s="629"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629" t="str">
        <f>IF(OR(T62="新加算Ⅴ（７）",T62="新加算Ⅴ（９）",T62="新加算Ⅴ（10）",T62="新加算Ⅴ（12）",T62="新加算Ⅴ（13）",T62="新加算Ⅴ（14）"),IF(OR(AO62="○",AO62="令和６年度中に満たす"),"入力済","未入力"),"")</f>
        <v/>
      </c>
      <c r="BH62" s="939" t="str">
        <f>IF(OR(T62="新加算Ⅰ",T62="新加算Ⅱ",T62="新加算Ⅲ",T62="新加算Ⅴ（１）",T62="新加算Ⅴ（３）",T62="新加算Ⅴ（８）"),IF(OR(AP62="○",AP62="令和６年度中に満たす"),"入力済","未入力"),"")</f>
        <v/>
      </c>
      <c r="BI62" s="1006" t="str">
        <f>IF(OR(T62="新加算Ⅰ",T62="新加算Ⅱ",T62="新加算Ⅴ（１）",T62="新加算Ⅴ（２）",T62="新加算Ⅴ（３）",T62="新加算Ⅴ（４）",T62="新加算Ⅴ（５）",T62="新加算Ⅴ（６）",T62="新加算Ⅴ（７）",T62="新加算Ⅴ（９）",T62="新加算Ⅴ（10）",T62="新加算Ⅴ（12）"),1,"")</f>
        <v/>
      </c>
      <c r="BJ62" s="935" t="str">
        <f>IF(OR(T62="新加算Ⅰ",T62="新加算Ⅴ（１）",T62="新加算Ⅴ（２）",T62="新加算Ⅴ（５）",T62="新加算Ⅴ（７）",T62="新加算Ⅴ（10）"),IF(AR62="","未入力","入力済"),"")</f>
        <v/>
      </c>
      <c r="BK62" s="689" t="str">
        <f>G62</f>
        <v/>
      </c>
    </row>
    <row r="63" ht="15.0" customHeight="1">
      <c r="A63" s="787"/>
      <c r="B63" s="722"/>
      <c r="C63" s="723"/>
      <c r="D63" s="723"/>
      <c r="E63" s="723"/>
      <c r="F63" s="724"/>
      <c r="G63" s="725"/>
      <c r="H63" s="725"/>
      <c r="I63" s="725"/>
      <c r="J63" s="941"/>
      <c r="K63" s="725"/>
      <c r="L63" s="726"/>
      <c r="M63" s="943" t="str">
        <f>IF('別紙様式2-2（４・５月分）'!P51="","",'別紙様式2-2（４・５月分）'!P51)</f>
        <v/>
      </c>
      <c r="N63" s="1007"/>
      <c r="O63" s="945"/>
      <c r="P63" s="946"/>
      <c r="Q63" s="947"/>
      <c r="R63" s="948"/>
      <c r="S63" s="949"/>
      <c r="T63" s="950"/>
      <c r="U63" s="951"/>
      <c r="V63" s="952"/>
      <c r="W63" s="953"/>
      <c r="X63" s="778"/>
      <c r="Y63" s="953"/>
      <c r="Z63" s="778"/>
      <c r="AA63" s="953"/>
      <c r="AB63" s="778"/>
      <c r="AC63" s="953"/>
      <c r="AD63" s="778"/>
      <c r="AE63" s="778"/>
      <c r="AF63" s="778"/>
      <c r="AG63" s="954"/>
      <c r="AH63" s="955"/>
      <c r="AI63" s="956"/>
      <c r="AJ63" s="957"/>
      <c r="AK63" s="784"/>
      <c r="AL63" s="958"/>
      <c r="AM63" s="784"/>
      <c r="AN63" s="959"/>
      <c r="AO63" s="825"/>
      <c r="AP63" s="825"/>
      <c r="AQ63" s="960"/>
      <c r="AR63" s="961"/>
      <c r="AS63" s="962" t="str">
        <f>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1005"/>
      <c r="AU63" s="935"/>
      <c r="AV63" s="1020" t="str">
        <f>IF('別紙様式2-2（４・５月分）'!N51="","",'別紙様式2-2（４・５月分）'!N51)</f>
        <v/>
      </c>
      <c r="AW63" s="937"/>
      <c r="AX63" s="938"/>
      <c r="AY63" s="629"/>
      <c r="AZ63" s="629"/>
      <c r="BA63" s="629"/>
      <c r="BB63" s="629"/>
      <c r="BC63" s="629"/>
      <c r="BD63" s="629"/>
      <c r="BE63" s="629"/>
      <c r="BF63" s="629"/>
      <c r="BG63" s="629"/>
      <c r="BH63" s="963"/>
      <c r="BI63" s="1008"/>
      <c r="BJ63" s="935"/>
      <c r="BK63" s="689" t="str">
        <f>G62</f>
        <v/>
      </c>
    </row>
    <row r="64" ht="15.0" customHeight="1">
      <c r="A64" s="798"/>
      <c r="B64" s="722"/>
      <c r="C64" s="723"/>
      <c r="D64" s="723"/>
      <c r="E64" s="723"/>
      <c r="F64" s="724"/>
      <c r="G64" s="725"/>
      <c r="H64" s="725"/>
      <c r="I64" s="725"/>
      <c r="J64" s="941"/>
      <c r="K64" s="725"/>
      <c r="L64" s="726"/>
      <c r="M64" s="964"/>
      <c r="N64" s="1009"/>
      <c r="O64" s="1013" t="s">
        <v>111</v>
      </c>
      <c r="P64" s="967" t="str">
        <f>IFERROR(VLOOKUP('別紙様式2-2（４・５月分）'!AQ50,'【参考】数式用'!$AR$5:$AT$22,3,FALSE),"")</f>
        <v/>
      </c>
      <c r="Q64" s="1014" t="s">
        <v>113</v>
      </c>
      <c r="R64" s="969" t="str">
        <f>IFERROR(VLOOKUP(K62,'【参考】数式用'!$A$5:$AB$37,MATCH(P64,'【参考】数式用'!$B$4:$AB$4,0)+1,0),"")</f>
        <v/>
      </c>
      <c r="S64" s="970" t="s">
        <v>439</v>
      </c>
      <c r="T64" s="971"/>
      <c r="U64" s="972" t="str">
        <f>IFERROR(VLOOKUP(K62,'【参考】数式用'!$A$5:$AB$37,MATCH(T64,'【参考】数式用'!$B$4:$AB$4,0)+1,0),"")</f>
        <v/>
      </c>
      <c r="V64" s="973" t="s">
        <v>107</v>
      </c>
      <c r="W64" s="1025">
        <v>7.0</v>
      </c>
      <c r="X64" s="812" t="s">
        <v>108</v>
      </c>
      <c r="Y64" s="1025">
        <v>4.0</v>
      </c>
      <c r="Z64" s="812" t="s">
        <v>392</v>
      </c>
      <c r="AA64" s="1025">
        <v>8.0</v>
      </c>
      <c r="AB64" s="812" t="s">
        <v>108</v>
      </c>
      <c r="AC64" s="1025">
        <v>3.0</v>
      </c>
      <c r="AD64" s="812" t="s">
        <v>109</v>
      </c>
      <c r="AE64" s="812" t="s">
        <v>120</v>
      </c>
      <c r="AF64" s="812">
        <f>IF(W64&gt;=1,(AA64*12+AC64)-(W64*12+Y64)+1,"")</f>
        <v>12</v>
      </c>
      <c r="AG64" s="974" t="s">
        <v>393</v>
      </c>
      <c r="AH64" s="975">
        <f>IFERROR(ROUNDDOWN(ROUND(L62*U64,0),0)*AF64,"")</f>
        <v>0</v>
      </c>
      <c r="AI64" s="976">
        <f>IFERROR(ROUNDDOWN(ROUND((L62*(U64-AW62)),0),0)*AF64,"")</f>
        <v>0</v>
      </c>
      <c r="AJ64" s="977">
        <f>IFERROR(IF(OR(M62="",M63="",M65=""),0,ROUNDDOWN(ROUNDDOWN(ROUND(L62*VLOOKUP(K62,'【参考】数式用'!$A$5:$AB$37,MATCH("新加算Ⅳ",'【参考】数式用'!$B$4:$AB$4,0)+1,0),0),0)*AF64*0.5,0)),"")</f>
        <v>0</v>
      </c>
      <c r="AK64" s="978" t="str">
        <f>IF(T64&lt;&gt;"","新規に適用","")</f>
        <v/>
      </c>
      <c r="AL64" s="979">
        <f>IFERROR(IF(OR(M65="ベア加算",M65=""),0, IF(OR(T62="新加算Ⅰ",T62="新加算Ⅱ",T62="新加算Ⅲ",T62="新加算Ⅳ"),0,ROUNDDOWN(ROUND(L62*VLOOKUP(K62,'【参考】数式用'!$A$5:$I$37,MATCH("ベア加算",'【参考】数式用'!$B$4:$I$4,0)+1,0),0),0)*AF64)),"")</f>
        <v>0</v>
      </c>
      <c r="AM64" s="978" t="str">
        <f>IF(AND(T64&lt;&gt;"",AM62=""),"新規に適用",IF(AND(T64&lt;&gt;"",AM62&lt;&gt;""),"継続で適用",""))</f>
        <v/>
      </c>
      <c r="AN64" s="978" t="str">
        <f>IF(AND(T64&lt;&gt;"",AN62=""),"新規に適用",IF(AND(T64&lt;&gt;"",AN62&lt;&gt;""),"継続で適用",""))</f>
        <v/>
      </c>
      <c r="AO64" s="978"/>
      <c r="AP64" s="978" t="str">
        <f>IF(AND(T64&lt;&gt;"",AP62=""),"新規に適用",IF(AND(T64&lt;&gt;"",AP62&lt;&gt;""),"継続で適用",""))</f>
        <v/>
      </c>
      <c r="AQ64" s="980" t="str">
        <f>IF(AND(T64&lt;&gt;"",AN62=""),"新規に適用",IF(AND(T64&lt;&gt;"",OR(T62="新加算Ⅰ",T62="新加算Ⅱ",T62="新加算Ⅴ（１）",T62="新加算Ⅴ（２）",T62="新加算Ⅴ（３）",T62="新加算Ⅴ（４）",T62="新加算Ⅴ（５）",T62="新加算Ⅴ（６）",T62="新加算Ⅴ（７）",T62="新加算Ⅴ（９）",T62="新加算Ⅴ（10）",T62="新加算Ⅴ（12）")),"継続で適用",""))</f>
        <v/>
      </c>
      <c r="AR64" s="978" t="str">
        <f>IF(AND(T64&lt;&gt;"",AR62=""),"新規に適用",IF(AND(T64&lt;&gt;"",AR62&lt;&gt;""),"継続で適用",""))</f>
        <v/>
      </c>
      <c r="AS64" s="962"/>
      <c r="AT64" s="1005"/>
      <c r="AU64" s="935" t="str">
        <f>IF(K62&lt;&gt;"","V列に色付け","")</f>
        <v/>
      </c>
      <c r="AV64" s="1020"/>
      <c r="AW64" s="937"/>
      <c r="BK64" s="689" t="str">
        <f>G62</f>
        <v/>
      </c>
    </row>
    <row r="65" ht="30.0" customHeight="1">
      <c r="A65" s="788"/>
      <c r="B65" s="746"/>
      <c r="C65" s="747"/>
      <c r="D65" s="747"/>
      <c r="E65" s="747"/>
      <c r="F65" s="748"/>
      <c r="G65" s="749"/>
      <c r="H65" s="749"/>
      <c r="I65" s="749"/>
      <c r="J65" s="982"/>
      <c r="K65" s="749"/>
      <c r="L65" s="750"/>
      <c r="M65" s="984" t="str">
        <f>IF('別紙様式2-2（４・５月分）'!P52="","",'別紙様式2-2（４・５月分）'!P52)</f>
        <v/>
      </c>
      <c r="N65" s="1010"/>
      <c r="O65" s="1015"/>
      <c r="P65" s="987"/>
      <c r="Q65" s="1016"/>
      <c r="R65" s="989"/>
      <c r="S65" s="990"/>
      <c r="T65" s="991"/>
      <c r="U65" s="992"/>
      <c r="V65" s="993"/>
      <c r="W65" s="1026"/>
      <c r="X65" s="994"/>
      <c r="Y65" s="1026"/>
      <c r="Z65" s="994"/>
      <c r="AA65" s="1026"/>
      <c r="AB65" s="994"/>
      <c r="AC65" s="1026"/>
      <c r="AD65" s="994"/>
      <c r="AE65" s="994"/>
      <c r="AF65" s="994"/>
      <c r="AG65" s="995"/>
      <c r="AH65" s="996"/>
      <c r="AI65" s="997"/>
      <c r="AJ65" s="998"/>
      <c r="AK65" s="999"/>
      <c r="AL65" s="1000"/>
      <c r="AM65" s="999"/>
      <c r="AN65" s="999"/>
      <c r="AO65" s="999"/>
      <c r="AP65" s="999"/>
      <c r="AQ65" s="1001"/>
      <c r="AR65" s="999"/>
      <c r="AS65" s="769" t="str">
        <f>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1005"/>
      <c r="AU65" s="935"/>
      <c r="AV65" s="1020" t="str">
        <f>IF('別紙様式2-2（４・５月分）'!N52="","",'別紙様式2-2（４・５月分）'!N52)</f>
        <v/>
      </c>
      <c r="AW65" s="937"/>
      <c r="BK65" s="689" t="str">
        <f>G62</f>
        <v/>
      </c>
    </row>
    <row r="66" ht="30.0" customHeight="1">
      <c r="A66" s="789">
        <v>14.0</v>
      </c>
      <c r="B66" s="722" t="str">
        <f>IF('基本情報入力シート'!C67="","",'基本情報入力シート'!C67)</f>
        <v/>
      </c>
      <c r="C66" s="723"/>
      <c r="D66" s="723"/>
      <c r="E66" s="723"/>
      <c r="F66" s="724"/>
      <c r="G66" s="725" t="str">
        <f>IF('基本情報入力シート'!M67="","",'基本情報入力シート'!M67)</f>
        <v/>
      </c>
      <c r="H66" s="725" t="str">
        <f>IF('基本情報入力シート'!R67="","",'基本情報入力シート'!R67)</f>
        <v/>
      </c>
      <c r="I66" s="725" t="str">
        <f>IF('基本情報入力シート'!W67="","",'基本情報入力シート'!W67)</f>
        <v/>
      </c>
      <c r="J66" s="941" t="str">
        <f>IF('基本情報入力シート'!X67="","",'基本情報入力シート'!X67)</f>
        <v/>
      </c>
      <c r="K66" s="725" t="str">
        <f>IF('基本情報入力シート'!Y67="","",'基本情報入力シート'!Y67)</f>
        <v/>
      </c>
      <c r="L66" s="726" t="str">
        <f>IF('基本情報入力シート'!AB67="","",'基本情報入力シート'!AB67)</f>
        <v/>
      </c>
      <c r="M66" s="912" t="str">
        <f>IF('別紙様式2-2（４・５月分）'!P53="","",'別紙様式2-2（４・５月分）'!P53)</f>
        <v/>
      </c>
      <c r="N66" s="1004" t="str">
        <f>IF(SUM('別紙様式2-2（４・５月分）'!Q53:Q55)=0,"",SUM('別紙様式2-2（４・５月分）'!Q53:Q55))</f>
        <v/>
      </c>
      <c r="O66" s="914" t="str">
        <f>IFERROR(VLOOKUP('別紙様式2-2（４・５月分）'!AQ53,'【参考】数式用'!$AR$5:$AS$22,2,FALSE),"")</f>
        <v/>
      </c>
      <c r="P66" s="915"/>
      <c r="Q66" s="916"/>
      <c r="R66" s="917" t="str">
        <f>IFERROR(VLOOKUP(K66,'【参考】数式用'!$A$5:$AB$37,MATCH(O66,'【参考】数式用'!$B$4:$AB$4,0)+1,0),"")</f>
        <v/>
      </c>
      <c r="S66" s="918" t="s">
        <v>434</v>
      </c>
      <c r="T66" s="919"/>
      <c r="U66" s="920" t="str">
        <f>IFERROR(VLOOKUP(K66,'【参考】数式用'!$A$5:$AB$37,MATCH(T66,'【参考】数式用'!$B$4:$AB$4,0)+1,0),"")</f>
        <v/>
      </c>
      <c r="V66" s="921" t="s">
        <v>107</v>
      </c>
      <c r="W66" s="922">
        <v>6.0</v>
      </c>
      <c r="X66" s="923" t="s">
        <v>108</v>
      </c>
      <c r="Y66" s="922">
        <v>6.0</v>
      </c>
      <c r="Z66" s="923" t="s">
        <v>392</v>
      </c>
      <c r="AA66" s="922">
        <v>7.0</v>
      </c>
      <c r="AB66" s="923" t="s">
        <v>108</v>
      </c>
      <c r="AC66" s="922">
        <v>3.0</v>
      </c>
      <c r="AD66" s="923" t="s">
        <v>109</v>
      </c>
      <c r="AE66" s="923" t="s">
        <v>120</v>
      </c>
      <c r="AF66" s="923">
        <f>IF(W66&gt;=1,(AA66*12+AC66)-(W66*12+Y66)+1,"")</f>
        <v>10</v>
      </c>
      <c r="AG66" s="924" t="s">
        <v>393</v>
      </c>
      <c r="AH66" s="925">
        <f>IFERROR(ROUNDDOWN(ROUND(L66*U66,0),0)*AF66,"")</f>
        <v>0</v>
      </c>
      <c r="AI66" s="926">
        <f>IFERROR(ROUNDDOWN(ROUND((L66*(U66-AW66)),0),0)*AF66,"")</f>
        <v>0</v>
      </c>
      <c r="AJ66" s="927">
        <f>IFERROR(IF(OR(M66="",M67="",M69=""),0,ROUNDDOWN(ROUNDDOWN(ROUND(L66*VLOOKUP(K66,'【参考】数式用'!$A$5:$AB$37,MATCH("新加算Ⅳ",'【参考】数式用'!$B$4:$AB$4,0)+1,0),0),0)*AF66*0.5,0)),"")</f>
        <v>0</v>
      </c>
      <c r="AK66" s="928"/>
      <c r="AL66" s="929">
        <f>IFERROR(IF(OR(M69="ベア加算",M69=""),0, IF(OR(T66="新加算Ⅰ",T66="新加算Ⅱ",T66="新加算Ⅲ",T66="新加算Ⅳ"),ROUNDDOWN(ROUND(L66*VLOOKUP(K66,'【参考】数式用'!$A$5:$I$37,MATCH("ベア加算",'【参考】数式用'!$B$4:$I$4,0)+1,0),0),0)*AF66,0)),"")</f>
        <v>0</v>
      </c>
      <c r="AM66" s="928"/>
      <c r="AN66" s="930"/>
      <c r="AO66" s="931"/>
      <c r="AP66" s="931"/>
      <c r="AQ66" s="932"/>
      <c r="AR66" s="933"/>
      <c r="AS66" s="716" t="str">
        <f>IF(AU66="","",IF(U66&lt;N66,"！加算の要件上は問題ありませんが、令和６年４・５月と比較して令和６年６月に加算率が下がる計画になっています。",""))</f>
        <v/>
      </c>
      <c r="AT66" s="1005"/>
      <c r="AU66" s="935" t="str">
        <f>IF(K66&lt;&gt;"","V列に色付け","")</f>
        <v/>
      </c>
      <c r="AV66" s="1020" t="str">
        <f>IF('別紙様式2-2（４・５月分）'!N53="","",'別紙様式2-2（４・５月分）'!N53)</f>
        <v/>
      </c>
      <c r="AW66" s="937" t="str">
        <f>IF(SUM('別紙様式2-2（４・５月分）'!O53:O55)=0,"",SUM('別紙様式2-2（４・５月分）'!O53:O55))</f>
        <v/>
      </c>
      <c r="AX66" s="938" t="str">
        <f>IFERROR(VLOOKUP(K66,'【参考】数式用'!$AH$2:$AI$34,2,FALSE),"")</f>
        <v/>
      </c>
      <c r="AY66" s="629" t="s">
        <v>436</v>
      </c>
      <c r="AZ66" s="629" t="s">
        <v>437</v>
      </c>
      <c r="BA66" s="629" t="s">
        <v>435</v>
      </c>
      <c r="BB66" s="629" t="s">
        <v>438</v>
      </c>
      <c r="BC66" s="629" t="str">
        <f>IF(AND(O66&lt;&gt;"新加算Ⅰ",O66&lt;&gt;"新加算Ⅱ",O66&lt;&gt;"新加算Ⅲ",O66&lt;&gt;"新加算Ⅳ"),O66,IF(P68&lt;&gt;"",P68,""))</f>
        <v/>
      </c>
      <c r="BD66" s="629"/>
      <c r="BE66" s="629" t="str">
        <f>IF(AL66&lt;&gt;0,IF(AM66="○","入力済","未入力"),"")</f>
        <v/>
      </c>
      <c r="BF66" s="629"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629" t="str">
        <f>IF(OR(T66="新加算Ⅴ（７）",T66="新加算Ⅴ（９）",T66="新加算Ⅴ（10）",T66="新加算Ⅴ（12）",T66="新加算Ⅴ（13）",T66="新加算Ⅴ（14）"),IF(OR(AO66="○",AO66="令和６年度中に満たす"),"入力済","未入力"),"")</f>
        <v/>
      </c>
      <c r="BH66" s="939" t="str">
        <f>IF(OR(T66="新加算Ⅰ",T66="新加算Ⅱ",T66="新加算Ⅲ",T66="新加算Ⅴ（１）",T66="新加算Ⅴ（３）",T66="新加算Ⅴ（８）"),IF(OR(AP66="○",AP66="令和６年度中に満たす"),"入力済","未入力"),"")</f>
        <v/>
      </c>
      <c r="BI66" s="1006" t="str">
        <f>IF(OR(T66="新加算Ⅰ",T66="新加算Ⅱ",T66="新加算Ⅴ（１）",T66="新加算Ⅴ（２）",T66="新加算Ⅴ（３）",T66="新加算Ⅴ（４）",T66="新加算Ⅴ（５）",T66="新加算Ⅴ（６）",T66="新加算Ⅴ（７）",T66="新加算Ⅴ（９）",T66="新加算Ⅴ（10）",T66="新加算Ⅴ（12）"),1,"")</f>
        <v/>
      </c>
      <c r="BJ66" s="935" t="str">
        <f>IF(OR(T66="新加算Ⅰ",T66="新加算Ⅴ（１）",T66="新加算Ⅴ（２）",T66="新加算Ⅴ（５）",T66="新加算Ⅴ（７）",T66="新加算Ⅴ（10）"),IF(AR66="","未入力","入力済"),"")</f>
        <v/>
      </c>
      <c r="BK66" s="689" t="str">
        <f>G66</f>
        <v/>
      </c>
    </row>
    <row r="67" ht="15.0" customHeight="1">
      <c r="A67" s="787"/>
      <c r="B67" s="722"/>
      <c r="C67" s="723"/>
      <c r="D67" s="723"/>
      <c r="E67" s="723"/>
      <c r="F67" s="724"/>
      <c r="G67" s="725"/>
      <c r="H67" s="725"/>
      <c r="I67" s="725"/>
      <c r="J67" s="941"/>
      <c r="K67" s="725"/>
      <c r="L67" s="726"/>
      <c r="M67" s="943" t="str">
        <f>IF('別紙様式2-2（４・５月分）'!P54="","",'別紙様式2-2（４・５月分）'!P54)</f>
        <v/>
      </c>
      <c r="N67" s="1007"/>
      <c r="O67" s="945"/>
      <c r="P67" s="946"/>
      <c r="Q67" s="947"/>
      <c r="R67" s="948"/>
      <c r="S67" s="949"/>
      <c r="T67" s="950"/>
      <c r="U67" s="951"/>
      <c r="V67" s="952"/>
      <c r="W67" s="953"/>
      <c r="X67" s="778"/>
      <c r="Y67" s="953"/>
      <c r="Z67" s="778"/>
      <c r="AA67" s="953"/>
      <c r="AB67" s="778"/>
      <c r="AC67" s="953"/>
      <c r="AD67" s="778"/>
      <c r="AE67" s="778"/>
      <c r="AF67" s="778"/>
      <c r="AG67" s="954"/>
      <c r="AH67" s="955"/>
      <c r="AI67" s="956"/>
      <c r="AJ67" s="957"/>
      <c r="AK67" s="784"/>
      <c r="AL67" s="958"/>
      <c r="AM67" s="784"/>
      <c r="AN67" s="959"/>
      <c r="AO67" s="825"/>
      <c r="AP67" s="825"/>
      <c r="AQ67" s="960"/>
      <c r="AR67" s="961"/>
      <c r="AS67" s="962" t="str">
        <f>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1005"/>
      <c r="AU67" s="935"/>
      <c r="AV67" s="1020" t="str">
        <f>IF('別紙様式2-2（４・５月分）'!N54="","",'別紙様式2-2（４・５月分）'!N54)</f>
        <v/>
      </c>
      <c r="AW67" s="937"/>
      <c r="AX67" s="938"/>
      <c r="AY67" s="629"/>
      <c r="AZ67" s="629"/>
      <c r="BA67" s="629"/>
      <c r="BB67" s="629"/>
      <c r="BC67" s="629"/>
      <c r="BD67" s="629"/>
      <c r="BE67" s="629"/>
      <c r="BF67" s="629"/>
      <c r="BG67" s="629"/>
      <c r="BH67" s="963"/>
      <c r="BI67" s="1008"/>
      <c r="BJ67" s="935"/>
      <c r="BK67" s="689" t="str">
        <f>G66</f>
        <v/>
      </c>
    </row>
    <row r="68" ht="15.0" customHeight="1">
      <c r="A68" s="798"/>
      <c r="B68" s="722"/>
      <c r="C68" s="723"/>
      <c r="D68" s="723"/>
      <c r="E68" s="723"/>
      <c r="F68" s="724"/>
      <c r="G68" s="725"/>
      <c r="H68" s="725"/>
      <c r="I68" s="725"/>
      <c r="J68" s="941"/>
      <c r="K68" s="725"/>
      <c r="L68" s="726"/>
      <c r="M68" s="964"/>
      <c r="N68" s="1009"/>
      <c r="O68" s="1013" t="s">
        <v>111</v>
      </c>
      <c r="P68" s="967" t="str">
        <f>IFERROR(VLOOKUP('別紙様式2-2（４・５月分）'!AQ53,'【参考】数式用'!$AR$5:$AT$22,3,FALSE),"")</f>
        <v/>
      </c>
      <c r="Q68" s="1014" t="s">
        <v>113</v>
      </c>
      <c r="R68" s="969" t="str">
        <f>IFERROR(VLOOKUP(K66,'【参考】数式用'!$A$5:$AB$37,MATCH(P68,'【参考】数式用'!$B$4:$AB$4,0)+1,0),"")</f>
        <v/>
      </c>
      <c r="S68" s="970" t="s">
        <v>439</v>
      </c>
      <c r="T68" s="971"/>
      <c r="U68" s="972" t="str">
        <f>IFERROR(VLOOKUP(K66,'【参考】数式用'!$A$5:$AB$37,MATCH(T68,'【参考】数式用'!$B$4:$AB$4,0)+1,0),"")</f>
        <v/>
      </c>
      <c r="V68" s="973" t="s">
        <v>107</v>
      </c>
      <c r="W68" s="1025">
        <v>7.0</v>
      </c>
      <c r="X68" s="812" t="s">
        <v>108</v>
      </c>
      <c r="Y68" s="1025">
        <v>4.0</v>
      </c>
      <c r="Z68" s="812" t="s">
        <v>392</v>
      </c>
      <c r="AA68" s="1025">
        <v>8.0</v>
      </c>
      <c r="AB68" s="812" t="s">
        <v>108</v>
      </c>
      <c r="AC68" s="1025">
        <v>3.0</v>
      </c>
      <c r="AD68" s="812" t="s">
        <v>109</v>
      </c>
      <c r="AE68" s="812" t="s">
        <v>120</v>
      </c>
      <c r="AF68" s="812">
        <f>IF(W68&gt;=1,(AA68*12+AC68)-(W68*12+Y68)+1,"")</f>
        <v>12</v>
      </c>
      <c r="AG68" s="974" t="s">
        <v>393</v>
      </c>
      <c r="AH68" s="975">
        <f>IFERROR(ROUNDDOWN(ROUND(L66*U68,0),0)*AF68,"")</f>
        <v>0</v>
      </c>
      <c r="AI68" s="976">
        <f>IFERROR(ROUNDDOWN(ROUND((L66*(U68-AW66)),0),0)*AF68,"")</f>
        <v>0</v>
      </c>
      <c r="AJ68" s="977">
        <f>IFERROR(IF(OR(M66="",M67="",M69=""),0,ROUNDDOWN(ROUNDDOWN(ROUND(L66*VLOOKUP(K66,'【参考】数式用'!$A$5:$AB$37,MATCH("新加算Ⅳ",'【参考】数式用'!$B$4:$AB$4,0)+1,0),0),0)*AF68*0.5,0)),"")</f>
        <v>0</v>
      </c>
      <c r="AK68" s="978" t="str">
        <f>IF(T68&lt;&gt;"","新規に適用","")</f>
        <v/>
      </c>
      <c r="AL68" s="979">
        <f>IFERROR(IF(OR(M69="ベア加算",M69=""),0, IF(OR(T66="新加算Ⅰ",T66="新加算Ⅱ",T66="新加算Ⅲ",T66="新加算Ⅳ"),0,ROUNDDOWN(ROUND(L66*VLOOKUP(K66,'【参考】数式用'!$A$5:$I$37,MATCH("ベア加算",'【参考】数式用'!$B$4:$I$4,0)+1,0),0),0)*AF68)),"")</f>
        <v>0</v>
      </c>
      <c r="AM68" s="978" t="str">
        <f>IF(AND(T68&lt;&gt;"",AM66=""),"新規に適用",IF(AND(T68&lt;&gt;"",AM66&lt;&gt;""),"継続で適用",""))</f>
        <v/>
      </c>
      <c r="AN68" s="978" t="str">
        <f>IF(AND(T68&lt;&gt;"",AN66=""),"新規に適用",IF(AND(T68&lt;&gt;"",AN66&lt;&gt;""),"継続で適用",""))</f>
        <v/>
      </c>
      <c r="AO68" s="978"/>
      <c r="AP68" s="978" t="str">
        <f>IF(AND(T68&lt;&gt;"",AP66=""),"新規に適用",IF(AND(T68&lt;&gt;"",AP66&lt;&gt;""),"継続で適用",""))</f>
        <v/>
      </c>
      <c r="AQ68" s="980" t="str">
        <f>IF(AND(T68&lt;&gt;"",AN66=""),"新規に適用",IF(AND(T68&lt;&gt;"",OR(T66="新加算Ⅰ",T66="新加算Ⅱ",T66="新加算Ⅴ（１）",T66="新加算Ⅴ（２）",T66="新加算Ⅴ（３）",T66="新加算Ⅴ（４）",T66="新加算Ⅴ（５）",T66="新加算Ⅴ（６）",T66="新加算Ⅴ（７）",T66="新加算Ⅴ（９）",T66="新加算Ⅴ（10）",T66="新加算Ⅴ（12）")),"継続で適用",""))</f>
        <v/>
      </c>
      <c r="AR68" s="978" t="str">
        <f>IF(AND(T68&lt;&gt;"",AR66=""),"新規に適用",IF(AND(T68&lt;&gt;"",AR66&lt;&gt;""),"継続で適用",""))</f>
        <v/>
      </c>
      <c r="AS68" s="962"/>
      <c r="AT68" s="1005"/>
      <c r="AU68" s="935" t="str">
        <f>IF(K66&lt;&gt;"","V列に色付け","")</f>
        <v/>
      </c>
      <c r="AV68" s="1020"/>
      <c r="AW68" s="937"/>
      <c r="BK68" s="689" t="str">
        <f>G66</f>
        <v/>
      </c>
    </row>
    <row r="69" ht="30.0" customHeight="1">
      <c r="A69" s="788"/>
      <c r="B69" s="746"/>
      <c r="C69" s="747"/>
      <c r="D69" s="747"/>
      <c r="E69" s="747"/>
      <c r="F69" s="748"/>
      <c r="G69" s="749"/>
      <c r="H69" s="749"/>
      <c r="I69" s="749"/>
      <c r="J69" s="982"/>
      <c r="K69" s="749"/>
      <c r="L69" s="750"/>
      <c r="M69" s="984" t="str">
        <f>IF('別紙様式2-2（４・５月分）'!P55="","",'別紙様式2-2（４・５月分）'!P55)</f>
        <v/>
      </c>
      <c r="N69" s="1010"/>
      <c r="O69" s="1015"/>
      <c r="P69" s="987"/>
      <c r="Q69" s="1016"/>
      <c r="R69" s="989"/>
      <c r="S69" s="990"/>
      <c r="T69" s="991"/>
      <c r="U69" s="992"/>
      <c r="V69" s="993"/>
      <c r="W69" s="1026"/>
      <c r="X69" s="994"/>
      <c r="Y69" s="1026"/>
      <c r="Z69" s="994"/>
      <c r="AA69" s="1026"/>
      <c r="AB69" s="994"/>
      <c r="AC69" s="1026"/>
      <c r="AD69" s="994"/>
      <c r="AE69" s="994"/>
      <c r="AF69" s="994"/>
      <c r="AG69" s="995"/>
      <c r="AH69" s="996"/>
      <c r="AI69" s="997"/>
      <c r="AJ69" s="998"/>
      <c r="AK69" s="999"/>
      <c r="AL69" s="1000"/>
      <c r="AM69" s="999"/>
      <c r="AN69" s="999"/>
      <c r="AO69" s="999"/>
      <c r="AP69" s="999"/>
      <c r="AQ69" s="1001"/>
      <c r="AR69" s="999"/>
      <c r="AS69" s="769" t="str">
        <f>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1005"/>
      <c r="AU69" s="935"/>
      <c r="AV69" s="1020" t="str">
        <f>IF('別紙様式2-2（４・５月分）'!N55="","",'別紙様式2-2（４・５月分）'!N55)</f>
        <v/>
      </c>
      <c r="AW69" s="937"/>
      <c r="BK69" s="689" t="str">
        <f>G66</f>
        <v/>
      </c>
    </row>
    <row r="70" ht="30.0" customHeight="1">
      <c r="A70" s="773">
        <v>15.0</v>
      </c>
      <c r="B70" s="1019" t="str">
        <f>IF('基本情報入力シート'!C68="","",'基本情報入力シート'!C68)</f>
        <v/>
      </c>
      <c r="C70" s="696"/>
      <c r="D70" s="696"/>
      <c r="E70" s="696"/>
      <c r="F70" s="697"/>
      <c r="G70" s="698" t="str">
        <f>IF('基本情報入力シート'!M68="","",'基本情報入力シート'!M68)</f>
        <v/>
      </c>
      <c r="H70" s="698" t="str">
        <f>IF('基本情報入力シート'!R68="","",'基本情報入力シート'!R68)</f>
        <v/>
      </c>
      <c r="I70" s="698" t="str">
        <f>IF('基本情報入力シート'!W68="","",'基本情報入力シート'!W68)</f>
        <v/>
      </c>
      <c r="J70" s="910" t="str">
        <f>IF('基本情報入力シート'!X68="","",'基本情報入力シート'!X68)</f>
        <v/>
      </c>
      <c r="K70" s="698" t="str">
        <f>IF('基本情報入力シート'!Y68="","",'基本情報入力シート'!Y68)</f>
        <v/>
      </c>
      <c r="L70" s="699" t="str">
        <f>IF('基本情報入力シート'!AB68="","",'基本情報入力シート'!AB68)</f>
        <v/>
      </c>
      <c r="M70" s="912" t="str">
        <f>IF('別紙様式2-2（４・５月分）'!P56="","",'別紙様式2-2（４・５月分）'!P56)</f>
        <v/>
      </c>
      <c r="N70" s="1004" t="str">
        <f>IF(SUM('別紙様式2-2（４・５月分）'!Q56:Q58)=0,"",SUM('別紙様式2-2（４・５月分）'!Q56:Q58))</f>
        <v/>
      </c>
      <c r="O70" s="914" t="str">
        <f>IFERROR(VLOOKUP('別紙様式2-2（４・５月分）'!AQ56,'【参考】数式用'!$AR$5:$AS$22,2,FALSE),"")</f>
        <v/>
      </c>
      <c r="P70" s="915"/>
      <c r="Q70" s="916"/>
      <c r="R70" s="917" t="str">
        <f>IFERROR(VLOOKUP(K70,'【参考】数式用'!$A$5:$AB$37,MATCH(O70,'【参考】数式用'!$B$4:$AB$4,0)+1,0),"")</f>
        <v/>
      </c>
      <c r="S70" s="918" t="s">
        <v>434</v>
      </c>
      <c r="T70" s="919"/>
      <c r="U70" s="920" t="str">
        <f>IFERROR(VLOOKUP(K70,'【参考】数式用'!$A$5:$AB$37,MATCH(T70,'【参考】数式用'!$B$4:$AB$4,0)+1,0),"")</f>
        <v/>
      </c>
      <c r="V70" s="921" t="s">
        <v>107</v>
      </c>
      <c r="W70" s="922">
        <v>6.0</v>
      </c>
      <c r="X70" s="923" t="s">
        <v>108</v>
      </c>
      <c r="Y70" s="922">
        <v>6.0</v>
      </c>
      <c r="Z70" s="923" t="s">
        <v>392</v>
      </c>
      <c r="AA70" s="922">
        <v>7.0</v>
      </c>
      <c r="AB70" s="923" t="s">
        <v>108</v>
      </c>
      <c r="AC70" s="922">
        <v>3.0</v>
      </c>
      <c r="AD70" s="923" t="s">
        <v>109</v>
      </c>
      <c r="AE70" s="923" t="s">
        <v>120</v>
      </c>
      <c r="AF70" s="923">
        <f>IF(W70&gt;=1,(AA70*12+AC70)-(W70*12+Y70)+1,"")</f>
        <v>10</v>
      </c>
      <c r="AG70" s="924" t="s">
        <v>393</v>
      </c>
      <c r="AH70" s="925">
        <f>IFERROR(ROUNDDOWN(ROUND(L70*U70,0),0)*AF70,"")</f>
        <v>0</v>
      </c>
      <c r="AI70" s="926">
        <f>IFERROR(ROUNDDOWN(ROUND((L70*(U70-AW70)),0),0)*AF70,"")</f>
        <v>0</v>
      </c>
      <c r="AJ70" s="927">
        <f>IFERROR(IF(OR(M70="",M71="",M73=""),0,ROUNDDOWN(ROUNDDOWN(ROUND(L70*VLOOKUP(K70,'【参考】数式用'!$A$5:$AB$37,MATCH("新加算Ⅳ",'【参考】数式用'!$B$4:$AB$4,0)+1,0),0),0)*AF70*0.5,0)),"")</f>
        <v>0</v>
      </c>
      <c r="AK70" s="928"/>
      <c r="AL70" s="929">
        <f>IFERROR(IF(OR(M73="ベア加算",M73=""),0, IF(OR(T70="新加算Ⅰ",T70="新加算Ⅱ",T70="新加算Ⅲ",T70="新加算Ⅳ"),ROUNDDOWN(ROUND(L70*VLOOKUP(K70,'【参考】数式用'!$A$5:$I$37,MATCH("ベア加算",'【参考】数式用'!$B$4:$I$4,0)+1,0),0),0)*AF70,0)),"")</f>
        <v>0</v>
      </c>
      <c r="AM70" s="928"/>
      <c r="AN70" s="930"/>
      <c r="AO70" s="931"/>
      <c r="AP70" s="931"/>
      <c r="AQ70" s="932"/>
      <c r="AR70" s="933"/>
      <c r="AS70" s="716" t="str">
        <f>IF(AU70="","",IF(U70&lt;N70,"！加算の要件上は問題ありませんが、令和６年４・５月と比較して令和６年６月に加算率が下がる計画になっています。",""))</f>
        <v/>
      </c>
      <c r="AT70" s="1005"/>
      <c r="AU70" s="935" t="str">
        <f>IF(K70&lt;&gt;"","V列に色付け","")</f>
        <v/>
      </c>
      <c r="AV70" s="1020" t="str">
        <f>IF('別紙様式2-2（４・５月分）'!N56="","",'別紙様式2-2（４・５月分）'!N56)</f>
        <v/>
      </c>
      <c r="AW70" s="937" t="str">
        <f>IF(SUM('別紙様式2-2（４・５月分）'!O56:O58)=0,"",SUM('別紙様式2-2（４・５月分）'!O56:O58))</f>
        <v/>
      </c>
      <c r="AX70" s="938" t="str">
        <f>IFERROR(VLOOKUP(K70,'【参考】数式用'!$AH$2:$AI$34,2,FALSE),"")</f>
        <v/>
      </c>
      <c r="AY70" s="629" t="s">
        <v>436</v>
      </c>
      <c r="AZ70" s="629" t="s">
        <v>437</v>
      </c>
      <c r="BA70" s="629" t="s">
        <v>435</v>
      </c>
      <c r="BB70" s="629" t="s">
        <v>438</v>
      </c>
      <c r="BC70" s="629" t="str">
        <f>IF(AND(O70&lt;&gt;"新加算Ⅰ",O70&lt;&gt;"新加算Ⅱ",O70&lt;&gt;"新加算Ⅲ",O70&lt;&gt;"新加算Ⅳ"),O70,IF(P72&lt;&gt;"",P72,""))</f>
        <v/>
      </c>
      <c r="BD70" s="629"/>
      <c r="BE70" s="629" t="str">
        <f>IF(AL70&lt;&gt;0,IF(AM70="○","入力済","未入力"),"")</f>
        <v/>
      </c>
      <c r="BF70" s="629"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629" t="str">
        <f>IF(OR(T70="新加算Ⅴ（７）",T70="新加算Ⅴ（９）",T70="新加算Ⅴ（10）",T70="新加算Ⅴ（12）",T70="新加算Ⅴ（13）",T70="新加算Ⅴ（14）"),IF(OR(AO70="○",AO70="令和６年度中に満たす"),"入力済","未入力"),"")</f>
        <v/>
      </c>
      <c r="BH70" s="939" t="str">
        <f>IF(OR(T70="新加算Ⅰ",T70="新加算Ⅱ",T70="新加算Ⅲ",T70="新加算Ⅴ（１）",T70="新加算Ⅴ（３）",T70="新加算Ⅴ（８）"),IF(OR(AP70="○",AP70="令和６年度中に満たす"),"入力済","未入力"),"")</f>
        <v/>
      </c>
      <c r="BI70" s="1006" t="str">
        <f>IF(OR(T70="新加算Ⅰ",T70="新加算Ⅱ",T70="新加算Ⅴ（１）",T70="新加算Ⅴ（２）",T70="新加算Ⅴ（３）",T70="新加算Ⅴ（４）",T70="新加算Ⅴ（５）",T70="新加算Ⅴ（６）",T70="新加算Ⅴ（７）",T70="新加算Ⅴ（９）",T70="新加算Ⅴ（10）",T70="新加算Ⅴ（12）"),1,"")</f>
        <v/>
      </c>
      <c r="BJ70" s="935" t="str">
        <f>IF(OR(T70="新加算Ⅰ",T70="新加算Ⅴ（１）",T70="新加算Ⅴ（２）",T70="新加算Ⅴ（５）",T70="新加算Ⅴ（７）",T70="新加算Ⅴ（10）"),IF(AR70="","未入力","入力済"),"")</f>
        <v/>
      </c>
      <c r="BK70" s="689" t="str">
        <f>G70</f>
        <v/>
      </c>
    </row>
    <row r="71" ht="15.0" customHeight="1">
      <c r="A71" s="787"/>
      <c r="B71" s="722"/>
      <c r="C71" s="723"/>
      <c r="D71" s="723"/>
      <c r="E71" s="723"/>
      <c r="F71" s="724"/>
      <c r="G71" s="725"/>
      <c r="H71" s="725"/>
      <c r="I71" s="725"/>
      <c r="J71" s="941"/>
      <c r="K71" s="725"/>
      <c r="L71" s="726"/>
      <c r="M71" s="943" t="str">
        <f>IF('別紙様式2-2（４・５月分）'!P57="","",'別紙様式2-2（４・５月分）'!P57)</f>
        <v/>
      </c>
      <c r="N71" s="1007"/>
      <c r="O71" s="945"/>
      <c r="P71" s="946"/>
      <c r="Q71" s="947"/>
      <c r="R71" s="948"/>
      <c r="S71" s="949"/>
      <c r="T71" s="950"/>
      <c r="U71" s="951"/>
      <c r="V71" s="952"/>
      <c r="W71" s="953"/>
      <c r="X71" s="778"/>
      <c r="Y71" s="953"/>
      <c r="Z71" s="778"/>
      <c r="AA71" s="953"/>
      <c r="AB71" s="778"/>
      <c r="AC71" s="953"/>
      <c r="AD71" s="778"/>
      <c r="AE71" s="778"/>
      <c r="AF71" s="778"/>
      <c r="AG71" s="954"/>
      <c r="AH71" s="955"/>
      <c r="AI71" s="956"/>
      <c r="AJ71" s="957"/>
      <c r="AK71" s="784"/>
      <c r="AL71" s="958"/>
      <c r="AM71" s="784"/>
      <c r="AN71" s="959"/>
      <c r="AO71" s="825"/>
      <c r="AP71" s="825"/>
      <c r="AQ71" s="960"/>
      <c r="AR71" s="961"/>
      <c r="AS71" s="962" t="str">
        <f>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1005"/>
      <c r="AU71" s="935"/>
      <c r="AV71" s="1020" t="str">
        <f>IF('別紙様式2-2（４・５月分）'!N57="","",'別紙様式2-2（４・５月分）'!N57)</f>
        <v/>
      </c>
      <c r="AW71" s="937"/>
      <c r="AX71" s="938"/>
      <c r="AY71" s="629"/>
      <c r="AZ71" s="629"/>
      <c r="BA71" s="629"/>
      <c r="BB71" s="629"/>
      <c r="BC71" s="629"/>
      <c r="BD71" s="629"/>
      <c r="BE71" s="629"/>
      <c r="BF71" s="629"/>
      <c r="BG71" s="629"/>
      <c r="BH71" s="963"/>
      <c r="BI71" s="1008"/>
      <c r="BJ71" s="935"/>
      <c r="BK71" s="689" t="str">
        <f>G70</f>
        <v/>
      </c>
    </row>
    <row r="72" ht="15.0" customHeight="1">
      <c r="A72" s="798"/>
      <c r="B72" s="722"/>
      <c r="C72" s="723"/>
      <c r="D72" s="723"/>
      <c r="E72" s="723"/>
      <c r="F72" s="724"/>
      <c r="G72" s="725"/>
      <c r="H72" s="725"/>
      <c r="I72" s="725"/>
      <c r="J72" s="941"/>
      <c r="K72" s="725"/>
      <c r="L72" s="726"/>
      <c r="M72" s="964"/>
      <c r="N72" s="1009"/>
      <c r="O72" s="1013" t="s">
        <v>111</v>
      </c>
      <c r="P72" s="967" t="str">
        <f>IFERROR(VLOOKUP('別紙様式2-2（４・５月分）'!AQ56,'【参考】数式用'!$AR$5:$AT$22,3,FALSE),"")</f>
        <v/>
      </c>
      <c r="Q72" s="1014" t="s">
        <v>113</v>
      </c>
      <c r="R72" s="969" t="str">
        <f>IFERROR(VLOOKUP(K70,'【参考】数式用'!$A$5:$AB$37,MATCH(P72,'【参考】数式用'!$B$4:$AB$4,0)+1,0),"")</f>
        <v/>
      </c>
      <c r="S72" s="970" t="s">
        <v>439</v>
      </c>
      <c r="T72" s="971"/>
      <c r="U72" s="972" t="str">
        <f>IFERROR(VLOOKUP(K70,'【参考】数式用'!$A$5:$AB$37,MATCH(T72,'【参考】数式用'!$B$4:$AB$4,0)+1,0),"")</f>
        <v/>
      </c>
      <c r="V72" s="973" t="s">
        <v>107</v>
      </c>
      <c r="W72" s="1025">
        <v>7.0</v>
      </c>
      <c r="X72" s="812" t="s">
        <v>108</v>
      </c>
      <c r="Y72" s="1025">
        <v>4.0</v>
      </c>
      <c r="Z72" s="812" t="s">
        <v>392</v>
      </c>
      <c r="AA72" s="1025">
        <v>8.0</v>
      </c>
      <c r="AB72" s="812" t="s">
        <v>108</v>
      </c>
      <c r="AC72" s="1025">
        <v>3.0</v>
      </c>
      <c r="AD72" s="812" t="s">
        <v>109</v>
      </c>
      <c r="AE72" s="812" t="s">
        <v>120</v>
      </c>
      <c r="AF72" s="812">
        <f>IF(W72&gt;=1,(AA72*12+AC72)-(W72*12+Y72)+1,"")</f>
        <v>12</v>
      </c>
      <c r="AG72" s="974" t="s">
        <v>393</v>
      </c>
      <c r="AH72" s="975">
        <f>IFERROR(ROUNDDOWN(ROUND(L70*U72,0),0)*AF72,"")</f>
        <v>0</v>
      </c>
      <c r="AI72" s="976">
        <f>IFERROR(ROUNDDOWN(ROUND((L70*(U72-AW70)),0),0)*AF72,"")</f>
        <v>0</v>
      </c>
      <c r="AJ72" s="977">
        <f>IFERROR(IF(OR(M70="",M71="",M73=""),0,ROUNDDOWN(ROUNDDOWN(ROUND(L70*VLOOKUP(K70,'【参考】数式用'!$A$5:$AB$37,MATCH("新加算Ⅳ",'【参考】数式用'!$B$4:$AB$4,0)+1,0),0),0)*AF72*0.5,0)),"")</f>
        <v>0</v>
      </c>
      <c r="AK72" s="978" t="str">
        <f>IF(T72&lt;&gt;"","新規に適用","")</f>
        <v/>
      </c>
      <c r="AL72" s="979">
        <f>IFERROR(IF(OR(M73="ベア加算",M73=""),0, IF(OR(T70="新加算Ⅰ",T70="新加算Ⅱ",T70="新加算Ⅲ",T70="新加算Ⅳ"),0,ROUNDDOWN(ROUND(L70*VLOOKUP(K70,'【参考】数式用'!$A$5:$I$37,MATCH("ベア加算",'【参考】数式用'!$B$4:$I$4,0)+1,0),0),0)*AF72)),"")</f>
        <v>0</v>
      </c>
      <c r="AM72" s="978" t="str">
        <f>IF(AND(T72&lt;&gt;"",AM70=""),"新規に適用",IF(AND(T72&lt;&gt;"",AM70&lt;&gt;""),"継続で適用",""))</f>
        <v/>
      </c>
      <c r="AN72" s="978" t="str">
        <f>IF(AND(T72&lt;&gt;"",AN70=""),"新規に適用",IF(AND(T72&lt;&gt;"",AN70&lt;&gt;""),"継続で適用",""))</f>
        <v/>
      </c>
      <c r="AO72" s="978"/>
      <c r="AP72" s="978" t="str">
        <f>IF(AND(T72&lt;&gt;"",AP70=""),"新規に適用",IF(AND(T72&lt;&gt;"",AP70&lt;&gt;""),"継続で適用",""))</f>
        <v/>
      </c>
      <c r="AQ72" s="980" t="str">
        <f>IF(AND(T72&lt;&gt;"",AN70=""),"新規に適用",IF(AND(T72&lt;&gt;"",OR(T70="新加算Ⅰ",T70="新加算Ⅱ",T70="新加算Ⅴ（１）",T70="新加算Ⅴ（２）",T70="新加算Ⅴ（３）",T70="新加算Ⅴ（４）",T70="新加算Ⅴ（５）",T70="新加算Ⅴ（６）",T70="新加算Ⅴ（７）",T70="新加算Ⅴ（９）",T70="新加算Ⅴ（10）",T70="新加算Ⅴ（12）")),"継続で適用",""))</f>
        <v/>
      </c>
      <c r="AR72" s="978" t="str">
        <f>IF(AND(T72&lt;&gt;"",AR70=""),"新規に適用",IF(AND(T72&lt;&gt;"",AR70&lt;&gt;""),"継続で適用",""))</f>
        <v/>
      </c>
      <c r="AS72" s="962"/>
      <c r="AT72" s="1005"/>
      <c r="AU72" s="935" t="str">
        <f>IF(K70&lt;&gt;"","V列に色付け","")</f>
        <v/>
      </c>
      <c r="AV72" s="1020"/>
      <c r="AW72" s="937"/>
      <c r="BK72" s="689" t="str">
        <f>G70</f>
        <v/>
      </c>
    </row>
    <row r="73" ht="30.0" customHeight="1">
      <c r="A73" s="788"/>
      <c r="B73" s="746"/>
      <c r="C73" s="747"/>
      <c r="D73" s="747"/>
      <c r="E73" s="747"/>
      <c r="F73" s="748"/>
      <c r="G73" s="749"/>
      <c r="H73" s="749"/>
      <c r="I73" s="749"/>
      <c r="J73" s="982"/>
      <c r="K73" s="749"/>
      <c r="L73" s="750"/>
      <c r="M73" s="984" t="str">
        <f>IF('別紙様式2-2（４・５月分）'!P58="","",'別紙様式2-2（４・５月分）'!P58)</f>
        <v/>
      </c>
      <c r="N73" s="1010"/>
      <c r="O73" s="1015"/>
      <c r="P73" s="987"/>
      <c r="Q73" s="1016"/>
      <c r="R73" s="989"/>
      <c r="S73" s="990"/>
      <c r="T73" s="991"/>
      <c r="U73" s="992"/>
      <c r="V73" s="993"/>
      <c r="W73" s="1026"/>
      <c r="X73" s="994"/>
      <c r="Y73" s="1026"/>
      <c r="Z73" s="994"/>
      <c r="AA73" s="1026"/>
      <c r="AB73" s="994"/>
      <c r="AC73" s="1026"/>
      <c r="AD73" s="994"/>
      <c r="AE73" s="994"/>
      <c r="AF73" s="994"/>
      <c r="AG73" s="995"/>
      <c r="AH73" s="996"/>
      <c r="AI73" s="997"/>
      <c r="AJ73" s="998"/>
      <c r="AK73" s="999"/>
      <c r="AL73" s="1000"/>
      <c r="AM73" s="999"/>
      <c r="AN73" s="999"/>
      <c r="AO73" s="999"/>
      <c r="AP73" s="999"/>
      <c r="AQ73" s="1001"/>
      <c r="AR73" s="999"/>
      <c r="AS73" s="769" t="str">
        <f>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1005"/>
      <c r="AU73" s="935"/>
      <c r="AV73" s="1020" t="str">
        <f>IF('別紙様式2-2（４・５月分）'!N58="","",'別紙様式2-2（４・５月分）'!N58)</f>
        <v/>
      </c>
      <c r="AW73" s="937"/>
      <c r="BK73" s="689" t="str">
        <f>G70</f>
        <v/>
      </c>
    </row>
    <row r="74" ht="30.0" customHeight="1">
      <c r="A74" s="789">
        <v>16.0</v>
      </c>
      <c r="B74" s="722" t="str">
        <f>IF('基本情報入力シート'!C69="","",'基本情報入力シート'!C69)</f>
        <v/>
      </c>
      <c r="C74" s="723"/>
      <c r="D74" s="723"/>
      <c r="E74" s="723"/>
      <c r="F74" s="724"/>
      <c r="G74" s="725" t="str">
        <f>IF('基本情報入力シート'!M69="","",'基本情報入力シート'!M69)</f>
        <v/>
      </c>
      <c r="H74" s="725" t="str">
        <f>IF('基本情報入力シート'!R69="","",'基本情報入力シート'!R69)</f>
        <v/>
      </c>
      <c r="I74" s="725" t="str">
        <f>IF('基本情報入力シート'!W69="","",'基本情報入力シート'!W69)</f>
        <v/>
      </c>
      <c r="J74" s="941" t="str">
        <f>IF('基本情報入力シート'!X69="","",'基本情報入力シート'!X69)</f>
        <v/>
      </c>
      <c r="K74" s="725" t="str">
        <f>IF('基本情報入力シート'!Y69="","",'基本情報入力シート'!Y69)</f>
        <v/>
      </c>
      <c r="L74" s="726" t="str">
        <f>IF('基本情報入力シート'!AB69="","",'基本情報入力シート'!AB69)</f>
        <v/>
      </c>
      <c r="M74" s="912" t="str">
        <f>IF('別紙様式2-2（４・５月分）'!P59="","",'別紙様式2-2（４・５月分）'!P59)</f>
        <v/>
      </c>
      <c r="N74" s="1004" t="str">
        <f>IF(SUM('別紙様式2-2（４・５月分）'!Q59:Q61)=0,"",SUM('別紙様式2-2（４・５月分）'!Q59:Q61))</f>
        <v/>
      </c>
      <c r="O74" s="914" t="str">
        <f>IFERROR(VLOOKUP('別紙様式2-2（４・５月分）'!AQ59,'【参考】数式用'!$AR$5:$AS$22,2,FALSE),"")</f>
        <v/>
      </c>
      <c r="P74" s="915"/>
      <c r="Q74" s="916"/>
      <c r="R74" s="917" t="str">
        <f>IFERROR(VLOOKUP(K74,'【参考】数式用'!$A$5:$AB$37,MATCH(O74,'【参考】数式用'!$B$4:$AB$4,0)+1,0),"")</f>
        <v/>
      </c>
      <c r="S74" s="918" t="s">
        <v>434</v>
      </c>
      <c r="T74" s="919"/>
      <c r="U74" s="920" t="str">
        <f>IFERROR(VLOOKUP(K74,'【参考】数式用'!$A$5:$AB$37,MATCH(T74,'【参考】数式用'!$B$4:$AB$4,0)+1,0),"")</f>
        <v/>
      </c>
      <c r="V74" s="921" t="s">
        <v>107</v>
      </c>
      <c r="W74" s="922">
        <v>6.0</v>
      </c>
      <c r="X74" s="923" t="s">
        <v>108</v>
      </c>
      <c r="Y74" s="922">
        <v>6.0</v>
      </c>
      <c r="Z74" s="923" t="s">
        <v>392</v>
      </c>
      <c r="AA74" s="922">
        <v>7.0</v>
      </c>
      <c r="AB74" s="923" t="s">
        <v>108</v>
      </c>
      <c r="AC74" s="922">
        <v>3.0</v>
      </c>
      <c r="AD74" s="923" t="s">
        <v>109</v>
      </c>
      <c r="AE74" s="923" t="s">
        <v>120</v>
      </c>
      <c r="AF74" s="923">
        <f>IF(W74&gt;=1,(AA74*12+AC74)-(W74*12+Y74)+1,"")</f>
        <v>10</v>
      </c>
      <c r="AG74" s="924" t="s">
        <v>393</v>
      </c>
      <c r="AH74" s="925">
        <f>IFERROR(ROUNDDOWN(ROUND(L74*U74,0),0)*AF74,"")</f>
        <v>0</v>
      </c>
      <c r="AI74" s="926">
        <f>IFERROR(ROUNDDOWN(ROUND((L74*(U74-AW74)),0),0)*AF74,"")</f>
        <v>0</v>
      </c>
      <c r="AJ74" s="927">
        <f>IFERROR(IF(OR(M74="",M75="",M77=""),0,ROUNDDOWN(ROUNDDOWN(ROUND(L74*VLOOKUP(K74,'【参考】数式用'!$A$5:$AB$37,MATCH("新加算Ⅳ",'【参考】数式用'!$B$4:$AB$4,0)+1,0),0),0)*AF74*0.5,0)),"")</f>
        <v>0</v>
      </c>
      <c r="AK74" s="928"/>
      <c r="AL74" s="929">
        <f>IFERROR(IF(OR(M77="ベア加算",M77=""),0, IF(OR(T74="新加算Ⅰ",T74="新加算Ⅱ",T74="新加算Ⅲ",T74="新加算Ⅳ"),ROUNDDOWN(ROUND(L74*VLOOKUP(K74,'【参考】数式用'!$A$5:$I$37,MATCH("ベア加算",'【参考】数式用'!$B$4:$I$4,0)+1,0),0),0)*AF74,0)),"")</f>
        <v>0</v>
      </c>
      <c r="AM74" s="928"/>
      <c r="AN74" s="930"/>
      <c r="AO74" s="931"/>
      <c r="AP74" s="931"/>
      <c r="AQ74" s="932"/>
      <c r="AR74" s="933"/>
      <c r="AS74" s="716" t="str">
        <f>IF(AU74="","",IF(U74&lt;N74,"！加算の要件上は問題ありませんが、令和６年４・５月と比較して令和６年６月に加算率が下がる計画になっています。",""))</f>
        <v/>
      </c>
      <c r="AT74" s="1005"/>
      <c r="AU74" s="935" t="str">
        <f>IF(K74&lt;&gt;"","V列に色付け","")</f>
        <v/>
      </c>
      <c r="AV74" s="1020" t="str">
        <f>IF('別紙様式2-2（４・５月分）'!N59="","",'別紙様式2-2（４・５月分）'!N59)</f>
        <v/>
      </c>
      <c r="AW74" s="937" t="str">
        <f>IF(SUM('別紙様式2-2（４・５月分）'!O59:O61)=0,"",SUM('別紙様式2-2（４・５月分）'!O59:O61))</f>
        <v/>
      </c>
      <c r="AX74" s="938" t="str">
        <f>IFERROR(VLOOKUP(K74,'【参考】数式用'!$AH$2:$AI$34,2,FALSE),"")</f>
        <v/>
      </c>
      <c r="AY74" s="629" t="s">
        <v>436</v>
      </c>
      <c r="AZ74" s="629" t="s">
        <v>437</v>
      </c>
      <c r="BA74" s="629" t="s">
        <v>435</v>
      </c>
      <c r="BB74" s="629" t="s">
        <v>438</v>
      </c>
      <c r="BC74" s="629" t="str">
        <f>IF(AND(O74&lt;&gt;"新加算Ⅰ",O74&lt;&gt;"新加算Ⅱ",O74&lt;&gt;"新加算Ⅲ",O74&lt;&gt;"新加算Ⅳ"),O74,IF(P76&lt;&gt;"",P76,""))</f>
        <v/>
      </c>
      <c r="BD74" s="629"/>
      <c r="BE74" s="629" t="str">
        <f>IF(AL74&lt;&gt;0,IF(AM74="○","入力済","未入力"),"")</f>
        <v/>
      </c>
      <c r="BF74" s="629"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629" t="str">
        <f>IF(OR(T74="新加算Ⅴ（７）",T74="新加算Ⅴ（９）",T74="新加算Ⅴ（10）",T74="新加算Ⅴ（12）",T74="新加算Ⅴ（13）",T74="新加算Ⅴ（14）"),IF(OR(AO74="○",AO74="令和６年度中に満たす"),"入力済","未入力"),"")</f>
        <v/>
      </c>
      <c r="BH74" s="939" t="str">
        <f>IF(OR(T74="新加算Ⅰ",T74="新加算Ⅱ",T74="新加算Ⅲ",T74="新加算Ⅴ（１）",T74="新加算Ⅴ（３）",T74="新加算Ⅴ（８）"),IF(OR(AP74="○",AP74="令和６年度中に満たす"),"入力済","未入力"),"")</f>
        <v/>
      </c>
      <c r="BI74" s="1006" t="str">
        <f>IF(OR(T74="新加算Ⅰ",T74="新加算Ⅱ",T74="新加算Ⅴ（１）",T74="新加算Ⅴ（２）",T74="新加算Ⅴ（３）",T74="新加算Ⅴ（４）",T74="新加算Ⅴ（５）",T74="新加算Ⅴ（６）",T74="新加算Ⅴ（７）",T74="新加算Ⅴ（９）",T74="新加算Ⅴ（10）",T74="新加算Ⅴ（12）"),1,"")</f>
        <v/>
      </c>
      <c r="BJ74" s="935" t="str">
        <f>IF(OR(T74="新加算Ⅰ",T74="新加算Ⅴ（１）",T74="新加算Ⅴ（２）",T74="新加算Ⅴ（５）",T74="新加算Ⅴ（７）",T74="新加算Ⅴ（10）"),IF(AR74="","未入力","入力済"),"")</f>
        <v/>
      </c>
      <c r="BK74" s="689" t="str">
        <f>G74</f>
        <v/>
      </c>
    </row>
    <row r="75" ht="15.0" customHeight="1">
      <c r="A75" s="787"/>
      <c r="B75" s="722"/>
      <c r="C75" s="723"/>
      <c r="D75" s="723"/>
      <c r="E75" s="723"/>
      <c r="F75" s="724"/>
      <c r="G75" s="725"/>
      <c r="H75" s="725"/>
      <c r="I75" s="725"/>
      <c r="J75" s="941"/>
      <c r="K75" s="725"/>
      <c r="L75" s="726"/>
      <c r="M75" s="943" t="str">
        <f>IF('別紙様式2-2（４・５月分）'!P60="","",'別紙様式2-2（４・５月分）'!P60)</f>
        <v/>
      </c>
      <c r="N75" s="1007"/>
      <c r="O75" s="945"/>
      <c r="P75" s="946"/>
      <c r="Q75" s="947"/>
      <c r="R75" s="948"/>
      <c r="S75" s="949"/>
      <c r="T75" s="950"/>
      <c r="U75" s="951"/>
      <c r="V75" s="952"/>
      <c r="W75" s="953"/>
      <c r="X75" s="778"/>
      <c r="Y75" s="953"/>
      <c r="Z75" s="778"/>
      <c r="AA75" s="953"/>
      <c r="AB75" s="778"/>
      <c r="AC75" s="953"/>
      <c r="AD75" s="778"/>
      <c r="AE75" s="778"/>
      <c r="AF75" s="778"/>
      <c r="AG75" s="954"/>
      <c r="AH75" s="955"/>
      <c r="AI75" s="956"/>
      <c r="AJ75" s="957"/>
      <c r="AK75" s="784"/>
      <c r="AL75" s="958"/>
      <c r="AM75" s="784"/>
      <c r="AN75" s="959"/>
      <c r="AO75" s="825"/>
      <c r="AP75" s="825"/>
      <c r="AQ75" s="960"/>
      <c r="AR75" s="961"/>
      <c r="AS75" s="962" t="str">
        <f>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1005"/>
      <c r="AU75" s="935"/>
      <c r="AV75" s="1020" t="str">
        <f>IF('別紙様式2-2（４・５月分）'!N60="","",'別紙様式2-2（４・５月分）'!N60)</f>
        <v/>
      </c>
      <c r="AW75" s="937"/>
      <c r="AX75" s="938"/>
      <c r="AY75" s="629"/>
      <c r="AZ75" s="629"/>
      <c r="BA75" s="629"/>
      <c r="BB75" s="629"/>
      <c r="BC75" s="629"/>
      <c r="BD75" s="629"/>
      <c r="BE75" s="629"/>
      <c r="BF75" s="629"/>
      <c r="BG75" s="629"/>
      <c r="BH75" s="963"/>
      <c r="BI75" s="1008"/>
      <c r="BJ75" s="935"/>
      <c r="BK75" s="689" t="str">
        <f>G74</f>
        <v/>
      </c>
    </row>
    <row r="76" ht="15.0" customHeight="1">
      <c r="A76" s="798"/>
      <c r="B76" s="722"/>
      <c r="C76" s="723"/>
      <c r="D76" s="723"/>
      <c r="E76" s="723"/>
      <c r="F76" s="724"/>
      <c r="G76" s="725"/>
      <c r="H76" s="725"/>
      <c r="I76" s="725"/>
      <c r="J76" s="941"/>
      <c r="K76" s="725"/>
      <c r="L76" s="726"/>
      <c r="M76" s="964"/>
      <c r="N76" s="1009"/>
      <c r="O76" s="1013" t="s">
        <v>111</v>
      </c>
      <c r="P76" s="967" t="str">
        <f>IFERROR(VLOOKUP('別紙様式2-2（４・５月分）'!AQ59,'【参考】数式用'!$AR$5:$AT$22,3,FALSE),"")</f>
        <v/>
      </c>
      <c r="Q76" s="1014" t="s">
        <v>113</v>
      </c>
      <c r="R76" s="969" t="str">
        <f>IFERROR(VLOOKUP(K74,'【参考】数式用'!$A$5:$AB$37,MATCH(P76,'【参考】数式用'!$B$4:$AB$4,0)+1,0),"")</f>
        <v/>
      </c>
      <c r="S76" s="970" t="s">
        <v>439</v>
      </c>
      <c r="T76" s="971"/>
      <c r="U76" s="972" t="str">
        <f>IFERROR(VLOOKUP(K74,'【参考】数式用'!$A$5:$AB$37,MATCH(T76,'【参考】数式用'!$B$4:$AB$4,0)+1,0),"")</f>
        <v/>
      </c>
      <c r="V76" s="973" t="s">
        <v>107</v>
      </c>
      <c r="W76" s="1025">
        <v>7.0</v>
      </c>
      <c r="X76" s="812" t="s">
        <v>108</v>
      </c>
      <c r="Y76" s="1025">
        <v>4.0</v>
      </c>
      <c r="Z76" s="812" t="s">
        <v>392</v>
      </c>
      <c r="AA76" s="1025">
        <v>8.0</v>
      </c>
      <c r="AB76" s="812" t="s">
        <v>108</v>
      </c>
      <c r="AC76" s="1025">
        <v>3.0</v>
      </c>
      <c r="AD76" s="812" t="s">
        <v>109</v>
      </c>
      <c r="AE76" s="812" t="s">
        <v>120</v>
      </c>
      <c r="AF76" s="812">
        <f>IF(W76&gt;=1,(AA76*12+AC76)-(W76*12+Y76)+1,"")</f>
        <v>12</v>
      </c>
      <c r="AG76" s="974" t="s">
        <v>393</v>
      </c>
      <c r="AH76" s="975">
        <f>IFERROR(ROUNDDOWN(ROUND(L74*U76,0),0)*AF76,"")</f>
        <v>0</v>
      </c>
      <c r="AI76" s="976">
        <f>IFERROR(ROUNDDOWN(ROUND((L74*(U76-AW74)),0),0)*AF76,"")</f>
        <v>0</v>
      </c>
      <c r="AJ76" s="977">
        <f>IFERROR(IF(OR(M74="",M75="",M77=""),0,ROUNDDOWN(ROUNDDOWN(ROUND(L74*VLOOKUP(K74,'【参考】数式用'!$A$5:$AB$37,MATCH("新加算Ⅳ",'【参考】数式用'!$B$4:$AB$4,0)+1,0),0),0)*AF76*0.5,0)),"")</f>
        <v>0</v>
      </c>
      <c r="AK76" s="978" t="str">
        <f>IF(T76&lt;&gt;"","新規に適用","")</f>
        <v/>
      </c>
      <c r="AL76" s="979">
        <f>IFERROR(IF(OR(M77="ベア加算",M77=""),0, IF(OR(T74="新加算Ⅰ",T74="新加算Ⅱ",T74="新加算Ⅲ",T74="新加算Ⅳ"),0,ROUNDDOWN(ROUND(L74*VLOOKUP(K74,'【参考】数式用'!$A$5:$I$37,MATCH("ベア加算",'【参考】数式用'!$B$4:$I$4,0)+1,0),0),0)*AF76)),"")</f>
        <v>0</v>
      </c>
      <c r="AM76" s="978" t="str">
        <f>IF(AND(T76&lt;&gt;"",AM74=""),"新規に適用",IF(AND(T76&lt;&gt;"",AM74&lt;&gt;""),"継続で適用",""))</f>
        <v/>
      </c>
      <c r="AN76" s="978" t="str">
        <f>IF(AND(T76&lt;&gt;"",AN74=""),"新規に適用",IF(AND(T76&lt;&gt;"",AN74&lt;&gt;""),"継続で適用",""))</f>
        <v/>
      </c>
      <c r="AO76" s="978"/>
      <c r="AP76" s="978" t="str">
        <f>IF(AND(T76&lt;&gt;"",AP74=""),"新規に適用",IF(AND(T76&lt;&gt;"",AP74&lt;&gt;""),"継続で適用",""))</f>
        <v/>
      </c>
      <c r="AQ76" s="980" t="str">
        <f>IF(AND(T76&lt;&gt;"",AN74=""),"新規に適用",IF(AND(T76&lt;&gt;"",OR(T74="新加算Ⅰ",T74="新加算Ⅱ",T74="新加算Ⅴ（１）",T74="新加算Ⅴ（２）",T74="新加算Ⅴ（３）",T74="新加算Ⅴ（４）",T74="新加算Ⅴ（５）",T74="新加算Ⅴ（６）",T74="新加算Ⅴ（７）",T74="新加算Ⅴ（９）",T74="新加算Ⅴ（10）",T74="新加算Ⅴ（12）")),"継続で適用",""))</f>
        <v/>
      </c>
      <c r="AR76" s="978" t="str">
        <f>IF(AND(T76&lt;&gt;"",AR74=""),"新規に適用",IF(AND(T76&lt;&gt;"",AR74&lt;&gt;""),"継続で適用",""))</f>
        <v/>
      </c>
      <c r="AS76" s="962"/>
      <c r="AT76" s="1005"/>
      <c r="AU76" s="935" t="str">
        <f>IF(K74&lt;&gt;"","V列に色付け","")</f>
        <v/>
      </c>
      <c r="AV76" s="1020"/>
      <c r="AW76" s="937"/>
      <c r="BK76" s="689" t="str">
        <f>G74</f>
        <v/>
      </c>
    </row>
    <row r="77" ht="30.0" customHeight="1">
      <c r="A77" s="788"/>
      <c r="B77" s="746"/>
      <c r="C77" s="747"/>
      <c r="D77" s="747"/>
      <c r="E77" s="747"/>
      <c r="F77" s="748"/>
      <c r="G77" s="749"/>
      <c r="H77" s="749"/>
      <c r="I77" s="749"/>
      <c r="J77" s="982"/>
      <c r="K77" s="749"/>
      <c r="L77" s="750"/>
      <c r="M77" s="984" t="str">
        <f>IF('別紙様式2-2（４・５月分）'!P61="","",'別紙様式2-2（４・５月分）'!P61)</f>
        <v/>
      </c>
      <c r="N77" s="1010"/>
      <c r="O77" s="1015"/>
      <c r="P77" s="987"/>
      <c r="Q77" s="1016"/>
      <c r="R77" s="989"/>
      <c r="S77" s="990"/>
      <c r="T77" s="991"/>
      <c r="U77" s="992"/>
      <c r="V77" s="993"/>
      <c r="W77" s="1026"/>
      <c r="X77" s="994"/>
      <c r="Y77" s="1026"/>
      <c r="Z77" s="994"/>
      <c r="AA77" s="1026"/>
      <c r="AB77" s="994"/>
      <c r="AC77" s="1026"/>
      <c r="AD77" s="994"/>
      <c r="AE77" s="994"/>
      <c r="AF77" s="994"/>
      <c r="AG77" s="995"/>
      <c r="AH77" s="996"/>
      <c r="AI77" s="997"/>
      <c r="AJ77" s="998"/>
      <c r="AK77" s="999"/>
      <c r="AL77" s="1000"/>
      <c r="AM77" s="999"/>
      <c r="AN77" s="999"/>
      <c r="AO77" s="999"/>
      <c r="AP77" s="999"/>
      <c r="AQ77" s="1001"/>
      <c r="AR77" s="999"/>
      <c r="AS77" s="769" t="str">
        <f>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1005"/>
      <c r="AU77" s="935"/>
      <c r="AV77" s="1020" t="str">
        <f>IF('別紙様式2-2（４・５月分）'!N61="","",'別紙様式2-2（４・５月分）'!N61)</f>
        <v/>
      </c>
      <c r="AW77" s="937"/>
      <c r="BK77" s="689" t="str">
        <f>G74</f>
        <v/>
      </c>
    </row>
    <row r="78" ht="30.0" customHeight="1">
      <c r="A78" s="773">
        <v>17.0</v>
      </c>
      <c r="B78" s="1019" t="str">
        <f>IF('基本情報入力シート'!C70="","",'基本情報入力シート'!C70)</f>
        <v/>
      </c>
      <c r="C78" s="696"/>
      <c r="D78" s="696"/>
      <c r="E78" s="696"/>
      <c r="F78" s="697"/>
      <c r="G78" s="698" t="str">
        <f>IF('基本情報入力シート'!M70="","",'基本情報入力シート'!M70)</f>
        <v/>
      </c>
      <c r="H78" s="698" t="str">
        <f>IF('基本情報入力シート'!R70="","",'基本情報入力シート'!R70)</f>
        <v/>
      </c>
      <c r="I78" s="698" t="str">
        <f>IF('基本情報入力シート'!W70="","",'基本情報入力シート'!W70)</f>
        <v/>
      </c>
      <c r="J78" s="910" t="str">
        <f>IF('基本情報入力シート'!X70="","",'基本情報入力シート'!X70)</f>
        <v/>
      </c>
      <c r="K78" s="698" t="str">
        <f>IF('基本情報入力シート'!Y70="","",'基本情報入力シート'!Y70)</f>
        <v/>
      </c>
      <c r="L78" s="699" t="str">
        <f>IF('基本情報入力シート'!AB70="","",'基本情報入力シート'!AB70)</f>
        <v/>
      </c>
      <c r="M78" s="912" t="str">
        <f>IF('別紙様式2-2（４・５月分）'!P62="","",'別紙様式2-2（４・５月分）'!P62)</f>
        <v/>
      </c>
      <c r="N78" s="1004" t="str">
        <f>IF(SUM('別紙様式2-2（４・５月分）'!Q62:Q64)=0,"",SUM('別紙様式2-2（４・５月分）'!Q62:Q64))</f>
        <v/>
      </c>
      <c r="O78" s="914" t="str">
        <f>IFERROR(VLOOKUP('別紙様式2-2（４・５月分）'!AQ62,'【参考】数式用'!$AR$5:$AS$22,2,FALSE),"")</f>
        <v/>
      </c>
      <c r="P78" s="915"/>
      <c r="Q78" s="916"/>
      <c r="R78" s="917" t="str">
        <f>IFERROR(VLOOKUP(K78,'【参考】数式用'!$A$5:$AB$37,MATCH(O78,'【参考】数式用'!$B$4:$AB$4,0)+1,0),"")</f>
        <v/>
      </c>
      <c r="S78" s="918" t="s">
        <v>434</v>
      </c>
      <c r="T78" s="919"/>
      <c r="U78" s="920" t="str">
        <f>IFERROR(VLOOKUP(K78,'【参考】数式用'!$A$5:$AB$37,MATCH(T78,'【参考】数式用'!$B$4:$AB$4,0)+1,0),"")</f>
        <v/>
      </c>
      <c r="V78" s="921" t="s">
        <v>107</v>
      </c>
      <c r="W78" s="922">
        <v>6.0</v>
      </c>
      <c r="X78" s="923" t="s">
        <v>108</v>
      </c>
      <c r="Y78" s="922">
        <v>6.0</v>
      </c>
      <c r="Z78" s="923" t="s">
        <v>392</v>
      </c>
      <c r="AA78" s="922">
        <v>7.0</v>
      </c>
      <c r="AB78" s="923" t="s">
        <v>108</v>
      </c>
      <c r="AC78" s="922">
        <v>3.0</v>
      </c>
      <c r="AD78" s="923" t="s">
        <v>109</v>
      </c>
      <c r="AE78" s="923" t="s">
        <v>120</v>
      </c>
      <c r="AF78" s="923">
        <f>IF(W78&gt;=1,(AA78*12+AC78)-(W78*12+Y78)+1,"")</f>
        <v>10</v>
      </c>
      <c r="AG78" s="924" t="s">
        <v>393</v>
      </c>
      <c r="AH78" s="925">
        <f>IFERROR(ROUNDDOWN(ROUND(L78*U78,0),0)*AF78,"")</f>
        <v>0</v>
      </c>
      <c r="AI78" s="926">
        <f>IFERROR(ROUNDDOWN(ROUND((L78*(U78-AW78)),0),0)*AF78,"")</f>
        <v>0</v>
      </c>
      <c r="AJ78" s="927">
        <f>IFERROR(IF(OR(M78="",M79="",M81=""),0,ROUNDDOWN(ROUNDDOWN(ROUND(L78*VLOOKUP(K78,'【参考】数式用'!$A$5:$AB$37,MATCH("新加算Ⅳ",'【参考】数式用'!$B$4:$AB$4,0)+1,0),0),0)*AF78*0.5,0)),"")</f>
        <v>0</v>
      </c>
      <c r="AK78" s="928"/>
      <c r="AL78" s="929">
        <f>IFERROR(IF(OR(M81="ベア加算",M81=""),0, IF(OR(T78="新加算Ⅰ",T78="新加算Ⅱ",T78="新加算Ⅲ",T78="新加算Ⅳ"),ROUNDDOWN(ROUND(L78*VLOOKUP(K78,'【参考】数式用'!$A$5:$I$37,MATCH("ベア加算",'【参考】数式用'!$B$4:$I$4,0)+1,0),0),0)*AF78,0)),"")</f>
        <v>0</v>
      </c>
      <c r="AM78" s="928"/>
      <c r="AN78" s="930"/>
      <c r="AO78" s="931"/>
      <c r="AP78" s="931"/>
      <c r="AQ78" s="932"/>
      <c r="AR78" s="933"/>
      <c r="AS78" s="716" t="str">
        <f>IF(AU78="","",IF(U78&lt;N78,"！加算の要件上は問題ありませんが、令和６年４・５月と比較して令和６年６月に加算率が下がる計画になっています。",""))</f>
        <v/>
      </c>
      <c r="AT78" s="1005"/>
      <c r="AU78" s="935" t="str">
        <f>IF(K78&lt;&gt;"","V列に色付け","")</f>
        <v/>
      </c>
      <c r="AV78" s="1020" t="str">
        <f>IF('別紙様式2-2（４・５月分）'!N62="","",'別紙様式2-2（４・５月分）'!N62)</f>
        <v/>
      </c>
      <c r="AW78" s="937" t="str">
        <f>IF(SUM('別紙様式2-2（４・５月分）'!O62:O64)=0,"",SUM('別紙様式2-2（４・５月分）'!O62:O64))</f>
        <v/>
      </c>
      <c r="AX78" s="938" t="str">
        <f>IFERROR(VLOOKUP(K78,'【参考】数式用'!$AH$2:$AI$34,2,FALSE),"")</f>
        <v/>
      </c>
      <c r="AY78" s="629" t="s">
        <v>436</v>
      </c>
      <c r="AZ78" s="629" t="s">
        <v>437</v>
      </c>
      <c r="BA78" s="629" t="s">
        <v>435</v>
      </c>
      <c r="BB78" s="629" t="s">
        <v>438</v>
      </c>
      <c r="BC78" s="629" t="str">
        <f>IF(AND(O78&lt;&gt;"新加算Ⅰ",O78&lt;&gt;"新加算Ⅱ",O78&lt;&gt;"新加算Ⅲ",O78&lt;&gt;"新加算Ⅳ"),O78,IF(P80&lt;&gt;"",P80,""))</f>
        <v/>
      </c>
      <c r="BD78" s="629"/>
      <c r="BE78" s="629" t="str">
        <f>IF(AL78&lt;&gt;0,IF(AM78="○","入力済","未入力"),"")</f>
        <v/>
      </c>
      <c r="BF78" s="629"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629" t="str">
        <f>IF(OR(T78="新加算Ⅴ（７）",T78="新加算Ⅴ（９）",T78="新加算Ⅴ（10）",T78="新加算Ⅴ（12）",T78="新加算Ⅴ（13）",T78="新加算Ⅴ（14）"),IF(OR(AO78="○",AO78="令和６年度中に満たす"),"入力済","未入力"),"")</f>
        <v/>
      </c>
      <c r="BH78" s="939" t="str">
        <f>IF(OR(T78="新加算Ⅰ",T78="新加算Ⅱ",T78="新加算Ⅲ",T78="新加算Ⅴ（１）",T78="新加算Ⅴ（３）",T78="新加算Ⅴ（８）"),IF(OR(AP78="○",AP78="令和６年度中に満たす"),"入力済","未入力"),"")</f>
        <v/>
      </c>
      <c r="BI78" s="1006" t="str">
        <f>IF(OR(T78="新加算Ⅰ",T78="新加算Ⅱ",T78="新加算Ⅴ（１）",T78="新加算Ⅴ（２）",T78="新加算Ⅴ（３）",T78="新加算Ⅴ（４）",T78="新加算Ⅴ（５）",T78="新加算Ⅴ（６）",T78="新加算Ⅴ（７）",T78="新加算Ⅴ（９）",T78="新加算Ⅴ（10）",T78="新加算Ⅴ（12）"),1,"")</f>
        <v/>
      </c>
      <c r="BJ78" s="935" t="str">
        <f>IF(OR(T78="新加算Ⅰ",T78="新加算Ⅴ（１）",T78="新加算Ⅴ（２）",T78="新加算Ⅴ（５）",T78="新加算Ⅴ（７）",T78="新加算Ⅴ（10）"),IF(AR78="","未入力","入力済"),"")</f>
        <v/>
      </c>
      <c r="BK78" s="689" t="str">
        <f>G78</f>
        <v/>
      </c>
    </row>
    <row r="79" ht="15.0" customHeight="1">
      <c r="A79" s="787"/>
      <c r="B79" s="722"/>
      <c r="C79" s="723"/>
      <c r="D79" s="723"/>
      <c r="E79" s="723"/>
      <c r="F79" s="724"/>
      <c r="G79" s="725"/>
      <c r="H79" s="725"/>
      <c r="I79" s="725"/>
      <c r="J79" s="941"/>
      <c r="K79" s="725"/>
      <c r="L79" s="726"/>
      <c r="M79" s="943" t="str">
        <f>IF('別紙様式2-2（４・５月分）'!P63="","",'別紙様式2-2（４・５月分）'!P63)</f>
        <v/>
      </c>
      <c r="N79" s="1007"/>
      <c r="O79" s="945"/>
      <c r="P79" s="946"/>
      <c r="Q79" s="947"/>
      <c r="R79" s="948"/>
      <c r="S79" s="949"/>
      <c r="T79" s="950"/>
      <c r="U79" s="951"/>
      <c r="V79" s="952"/>
      <c r="W79" s="953"/>
      <c r="X79" s="778"/>
      <c r="Y79" s="953"/>
      <c r="Z79" s="778"/>
      <c r="AA79" s="953"/>
      <c r="AB79" s="778"/>
      <c r="AC79" s="953"/>
      <c r="AD79" s="778"/>
      <c r="AE79" s="778"/>
      <c r="AF79" s="778"/>
      <c r="AG79" s="954"/>
      <c r="AH79" s="955"/>
      <c r="AI79" s="956"/>
      <c r="AJ79" s="957"/>
      <c r="AK79" s="784"/>
      <c r="AL79" s="958"/>
      <c r="AM79" s="784"/>
      <c r="AN79" s="959"/>
      <c r="AO79" s="825"/>
      <c r="AP79" s="825"/>
      <c r="AQ79" s="960"/>
      <c r="AR79" s="961"/>
      <c r="AS79" s="962" t="str">
        <f>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1005"/>
      <c r="AU79" s="935"/>
      <c r="AV79" s="1020" t="str">
        <f>IF('別紙様式2-2（４・５月分）'!N63="","",'別紙様式2-2（４・５月分）'!N63)</f>
        <v/>
      </c>
      <c r="AW79" s="937"/>
      <c r="AX79" s="938"/>
      <c r="AY79" s="629"/>
      <c r="AZ79" s="629"/>
      <c r="BA79" s="629"/>
      <c r="BB79" s="629"/>
      <c r="BC79" s="629"/>
      <c r="BD79" s="629"/>
      <c r="BE79" s="629"/>
      <c r="BF79" s="629"/>
      <c r="BG79" s="629"/>
      <c r="BH79" s="963"/>
      <c r="BI79" s="1008"/>
      <c r="BJ79" s="935"/>
      <c r="BK79" s="689" t="str">
        <f>G78</f>
        <v/>
      </c>
    </row>
    <row r="80" ht="15.0" customHeight="1">
      <c r="A80" s="798"/>
      <c r="B80" s="722"/>
      <c r="C80" s="723"/>
      <c r="D80" s="723"/>
      <c r="E80" s="723"/>
      <c r="F80" s="724"/>
      <c r="G80" s="725"/>
      <c r="H80" s="725"/>
      <c r="I80" s="725"/>
      <c r="J80" s="941"/>
      <c r="K80" s="725"/>
      <c r="L80" s="726"/>
      <c r="M80" s="964"/>
      <c r="N80" s="1009"/>
      <c r="O80" s="1013" t="s">
        <v>111</v>
      </c>
      <c r="P80" s="967" t="str">
        <f>IFERROR(VLOOKUP('別紙様式2-2（４・５月分）'!AQ62,'【参考】数式用'!$AR$5:$AT$22,3,FALSE),"")</f>
        <v/>
      </c>
      <c r="Q80" s="1014" t="s">
        <v>113</v>
      </c>
      <c r="R80" s="969" t="str">
        <f>IFERROR(VLOOKUP(K78,'【参考】数式用'!$A$5:$AB$37,MATCH(P80,'【参考】数式用'!$B$4:$AB$4,0)+1,0),"")</f>
        <v/>
      </c>
      <c r="S80" s="970" t="s">
        <v>439</v>
      </c>
      <c r="T80" s="971"/>
      <c r="U80" s="972" t="str">
        <f>IFERROR(VLOOKUP(K78,'【参考】数式用'!$A$5:$AB$37,MATCH(T80,'【参考】数式用'!$B$4:$AB$4,0)+1,0),"")</f>
        <v/>
      </c>
      <c r="V80" s="973" t="s">
        <v>107</v>
      </c>
      <c r="W80" s="1025">
        <v>7.0</v>
      </c>
      <c r="X80" s="812" t="s">
        <v>108</v>
      </c>
      <c r="Y80" s="1025">
        <v>4.0</v>
      </c>
      <c r="Z80" s="812" t="s">
        <v>392</v>
      </c>
      <c r="AA80" s="1025">
        <v>8.0</v>
      </c>
      <c r="AB80" s="812" t="s">
        <v>108</v>
      </c>
      <c r="AC80" s="1025">
        <v>3.0</v>
      </c>
      <c r="AD80" s="812" t="s">
        <v>109</v>
      </c>
      <c r="AE80" s="812" t="s">
        <v>120</v>
      </c>
      <c r="AF80" s="812">
        <f>IF(W80&gt;=1,(AA80*12+AC80)-(W80*12+Y80)+1,"")</f>
        <v>12</v>
      </c>
      <c r="AG80" s="974" t="s">
        <v>393</v>
      </c>
      <c r="AH80" s="975">
        <f>IFERROR(ROUNDDOWN(ROUND(L78*U80,0),0)*AF80,"")</f>
        <v>0</v>
      </c>
      <c r="AI80" s="976">
        <f>IFERROR(ROUNDDOWN(ROUND((L78*(U80-AW78)),0),0)*AF80,"")</f>
        <v>0</v>
      </c>
      <c r="AJ80" s="977">
        <f>IFERROR(IF(OR(M78="",M79="",M81=""),0,ROUNDDOWN(ROUNDDOWN(ROUND(L78*VLOOKUP(K78,'【参考】数式用'!$A$5:$AB$37,MATCH("新加算Ⅳ",'【参考】数式用'!$B$4:$AB$4,0)+1,0),0),0)*AF80*0.5,0)),"")</f>
        <v>0</v>
      </c>
      <c r="AK80" s="978" t="str">
        <f>IF(T80&lt;&gt;"","新規に適用","")</f>
        <v/>
      </c>
      <c r="AL80" s="979">
        <f>IFERROR(IF(OR(M81="ベア加算",M81=""),0, IF(OR(T78="新加算Ⅰ",T78="新加算Ⅱ",T78="新加算Ⅲ",T78="新加算Ⅳ"),0,ROUNDDOWN(ROUND(L78*VLOOKUP(K78,'【参考】数式用'!$A$5:$I$37,MATCH("ベア加算",'【参考】数式用'!$B$4:$I$4,0)+1,0),0),0)*AF80)),"")</f>
        <v>0</v>
      </c>
      <c r="AM80" s="978" t="str">
        <f>IF(AND(T80&lt;&gt;"",AM78=""),"新規に適用",IF(AND(T80&lt;&gt;"",AM78&lt;&gt;""),"継続で適用",""))</f>
        <v/>
      </c>
      <c r="AN80" s="978" t="str">
        <f>IF(AND(T80&lt;&gt;"",AN78=""),"新規に適用",IF(AND(T80&lt;&gt;"",AN78&lt;&gt;""),"継続で適用",""))</f>
        <v/>
      </c>
      <c r="AO80" s="978"/>
      <c r="AP80" s="978" t="str">
        <f>IF(AND(T80&lt;&gt;"",AP78=""),"新規に適用",IF(AND(T80&lt;&gt;"",AP78&lt;&gt;""),"継続で適用",""))</f>
        <v/>
      </c>
      <c r="AQ80" s="980" t="str">
        <f>IF(AND(T80&lt;&gt;"",AN78=""),"新規に適用",IF(AND(T80&lt;&gt;"",OR(T78="新加算Ⅰ",T78="新加算Ⅱ",T78="新加算Ⅴ（１）",T78="新加算Ⅴ（２）",T78="新加算Ⅴ（３）",T78="新加算Ⅴ（４）",T78="新加算Ⅴ（５）",T78="新加算Ⅴ（６）",T78="新加算Ⅴ（７）",T78="新加算Ⅴ（９）",T78="新加算Ⅴ（10）",T78="新加算Ⅴ（12）")),"継続で適用",""))</f>
        <v/>
      </c>
      <c r="AR80" s="978" t="str">
        <f>IF(AND(T80&lt;&gt;"",AR78=""),"新規に適用",IF(AND(T80&lt;&gt;"",AR78&lt;&gt;""),"継続で適用",""))</f>
        <v/>
      </c>
      <c r="AS80" s="962"/>
      <c r="AT80" s="1005"/>
      <c r="AU80" s="935" t="str">
        <f>IF(K78&lt;&gt;"","V列に色付け","")</f>
        <v/>
      </c>
      <c r="AV80" s="1020"/>
      <c r="AW80" s="937"/>
      <c r="BK80" s="689" t="str">
        <f>G78</f>
        <v/>
      </c>
    </row>
    <row r="81" ht="30.0" customHeight="1">
      <c r="A81" s="788"/>
      <c r="B81" s="746"/>
      <c r="C81" s="747"/>
      <c r="D81" s="747"/>
      <c r="E81" s="747"/>
      <c r="F81" s="748"/>
      <c r="G81" s="749"/>
      <c r="H81" s="749"/>
      <c r="I81" s="749"/>
      <c r="J81" s="982"/>
      <c r="K81" s="749"/>
      <c r="L81" s="750"/>
      <c r="M81" s="984" t="str">
        <f>IF('別紙様式2-2（４・５月分）'!P64="","",'別紙様式2-2（４・５月分）'!P64)</f>
        <v/>
      </c>
      <c r="N81" s="1010"/>
      <c r="O81" s="1015"/>
      <c r="P81" s="987"/>
      <c r="Q81" s="1016"/>
      <c r="R81" s="989"/>
      <c r="S81" s="990"/>
      <c r="T81" s="991"/>
      <c r="U81" s="992"/>
      <c r="V81" s="993"/>
      <c r="W81" s="1026"/>
      <c r="X81" s="994"/>
      <c r="Y81" s="1026"/>
      <c r="Z81" s="994"/>
      <c r="AA81" s="1026"/>
      <c r="AB81" s="994"/>
      <c r="AC81" s="1026"/>
      <c r="AD81" s="994"/>
      <c r="AE81" s="994"/>
      <c r="AF81" s="994"/>
      <c r="AG81" s="995"/>
      <c r="AH81" s="996"/>
      <c r="AI81" s="997"/>
      <c r="AJ81" s="998"/>
      <c r="AK81" s="999"/>
      <c r="AL81" s="1000"/>
      <c r="AM81" s="999"/>
      <c r="AN81" s="999"/>
      <c r="AO81" s="999"/>
      <c r="AP81" s="999"/>
      <c r="AQ81" s="1001"/>
      <c r="AR81" s="999"/>
      <c r="AS81" s="769" t="str">
        <f>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1005"/>
      <c r="AU81" s="935"/>
      <c r="AV81" s="1020" t="str">
        <f>IF('別紙様式2-2（４・５月分）'!N64="","",'別紙様式2-2（４・５月分）'!N64)</f>
        <v/>
      </c>
      <c r="AW81" s="937"/>
      <c r="BK81" s="689" t="str">
        <f>G78</f>
        <v/>
      </c>
    </row>
    <row r="82" ht="30.0" customHeight="1">
      <c r="A82" s="789">
        <v>18.0</v>
      </c>
      <c r="B82" s="722" t="str">
        <f>IF('基本情報入力シート'!C71="","",'基本情報入力シート'!C71)</f>
        <v/>
      </c>
      <c r="C82" s="723"/>
      <c r="D82" s="723"/>
      <c r="E82" s="723"/>
      <c r="F82" s="724"/>
      <c r="G82" s="725" t="str">
        <f>IF('基本情報入力シート'!M71="","",'基本情報入力シート'!M71)</f>
        <v/>
      </c>
      <c r="H82" s="725" t="str">
        <f>IF('基本情報入力シート'!R71="","",'基本情報入力シート'!R71)</f>
        <v/>
      </c>
      <c r="I82" s="725" t="str">
        <f>IF('基本情報入力シート'!W71="","",'基本情報入力シート'!W71)</f>
        <v/>
      </c>
      <c r="J82" s="941" t="str">
        <f>IF('基本情報入力シート'!X71="","",'基本情報入力シート'!X71)</f>
        <v/>
      </c>
      <c r="K82" s="725" t="str">
        <f>IF('基本情報入力シート'!Y71="","",'基本情報入力シート'!Y71)</f>
        <v/>
      </c>
      <c r="L82" s="726" t="str">
        <f>IF('基本情報入力シート'!AB71="","",'基本情報入力シート'!AB71)</f>
        <v/>
      </c>
      <c r="M82" s="912" t="str">
        <f>IF('別紙様式2-2（４・５月分）'!P65="","",'別紙様式2-2（４・５月分）'!P65)</f>
        <v/>
      </c>
      <c r="N82" s="1004" t="str">
        <f>IF(SUM('別紙様式2-2（４・５月分）'!Q65:Q67)=0,"",SUM('別紙様式2-2（４・５月分）'!Q65:Q67))</f>
        <v/>
      </c>
      <c r="O82" s="914" t="str">
        <f>IFERROR(VLOOKUP('別紙様式2-2（４・５月分）'!AQ65,'【参考】数式用'!$AR$5:$AS$22,2,FALSE),"")</f>
        <v/>
      </c>
      <c r="P82" s="915"/>
      <c r="Q82" s="916"/>
      <c r="R82" s="917" t="str">
        <f>IFERROR(VLOOKUP(K82,'【参考】数式用'!$A$5:$AB$37,MATCH(O82,'【参考】数式用'!$B$4:$AB$4,0)+1,0),"")</f>
        <v/>
      </c>
      <c r="S82" s="918" t="s">
        <v>434</v>
      </c>
      <c r="T82" s="919"/>
      <c r="U82" s="920" t="str">
        <f>IFERROR(VLOOKUP(K82,'【参考】数式用'!$A$5:$AB$37,MATCH(T82,'【参考】数式用'!$B$4:$AB$4,0)+1,0),"")</f>
        <v/>
      </c>
      <c r="V82" s="921" t="s">
        <v>107</v>
      </c>
      <c r="W82" s="922">
        <v>6.0</v>
      </c>
      <c r="X82" s="923" t="s">
        <v>108</v>
      </c>
      <c r="Y82" s="922">
        <v>6.0</v>
      </c>
      <c r="Z82" s="923" t="s">
        <v>392</v>
      </c>
      <c r="AA82" s="922">
        <v>7.0</v>
      </c>
      <c r="AB82" s="923" t="s">
        <v>108</v>
      </c>
      <c r="AC82" s="922">
        <v>3.0</v>
      </c>
      <c r="AD82" s="923" t="s">
        <v>109</v>
      </c>
      <c r="AE82" s="923" t="s">
        <v>120</v>
      </c>
      <c r="AF82" s="923">
        <f>IF(W82&gt;=1,(AA82*12+AC82)-(W82*12+Y82)+1,"")</f>
        <v>10</v>
      </c>
      <c r="AG82" s="924" t="s">
        <v>393</v>
      </c>
      <c r="AH82" s="925">
        <f>IFERROR(ROUNDDOWN(ROUND(L82*U82,0),0)*AF82,"")</f>
        <v>0</v>
      </c>
      <c r="AI82" s="926">
        <f>IFERROR(ROUNDDOWN(ROUND((L82*(U82-AW82)),0),0)*AF82,"")</f>
        <v>0</v>
      </c>
      <c r="AJ82" s="927">
        <f>IFERROR(IF(OR(M82="",M83="",M85=""),0,ROUNDDOWN(ROUNDDOWN(ROUND(L82*VLOOKUP(K82,'【参考】数式用'!$A$5:$AB$37,MATCH("新加算Ⅳ",'【参考】数式用'!$B$4:$AB$4,0)+1,0),0),0)*AF82*0.5,0)),"")</f>
        <v>0</v>
      </c>
      <c r="AK82" s="928"/>
      <c r="AL82" s="929">
        <f>IFERROR(IF(OR(M85="ベア加算",M85=""),0, IF(OR(T82="新加算Ⅰ",T82="新加算Ⅱ",T82="新加算Ⅲ",T82="新加算Ⅳ"),ROUNDDOWN(ROUND(L82*VLOOKUP(K82,'【参考】数式用'!$A$5:$I$37,MATCH("ベア加算",'【参考】数式用'!$B$4:$I$4,0)+1,0),0),0)*AF82,0)),"")</f>
        <v>0</v>
      </c>
      <c r="AM82" s="928"/>
      <c r="AN82" s="930"/>
      <c r="AO82" s="931"/>
      <c r="AP82" s="931"/>
      <c r="AQ82" s="932"/>
      <c r="AR82" s="933"/>
      <c r="AS82" s="716" t="str">
        <f>IF(AU82="","",IF(U82&lt;N82,"！加算の要件上は問題ありませんが、令和６年４・５月と比較して令和６年６月に加算率が下がる計画になっています。",""))</f>
        <v/>
      </c>
      <c r="AT82" s="1005"/>
      <c r="AU82" s="935" t="str">
        <f>IF(K82&lt;&gt;"","V列に色付け","")</f>
        <v/>
      </c>
      <c r="AV82" s="1020" t="str">
        <f>IF('別紙様式2-2（４・５月分）'!N65="","",'別紙様式2-2（４・５月分）'!N65)</f>
        <v/>
      </c>
      <c r="AW82" s="937" t="str">
        <f>IF(SUM('別紙様式2-2（４・５月分）'!O65:O67)=0,"",SUM('別紙様式2-2（４・５月分）'!O65:O67))</f>
        <v/>
      </c>
      <c r="AX82" s="938" t="str">
        <f>IFERROR(VLOOKUP(K82,'【参考】数式用'!$AH$2:$AI$34,2,FALSE),"")</f>
        <v/>
      </c>
      <c r="AY82" s="629" t="s">
        <v>436</v>
      </c>
      <c r="AZ82" s="629" t="s">
        <v>437</v>
      </c>
      <c r="BA82" s="629" t="s">
        <v>435</v>
      </c>
      <c r="BB82" s="629" t="s">
        <v>438</v>
      </c>
      <c r="BC82" s="629" t="str">
        <f>IF(AND(O82&lt;&gt;"新加算Ⅰ",O82&lt;&gt;"新加算Ⅱ",O82&lt;&gt;"新加算Ⅲ",O82&lt;&gt;"新加算Ⅳ"),O82,IF(P84&lt;&gt;"",P84,""))</f>
        <v/>
      </c>
      <c r="BD82" s="629"/>
      <c r="BE82" s="629" t="str">
        <f>IF(AL82&lt;&gt;0,IF(AM82="○","入力済","未入力"),"")</f>
        <v/>
      </c>
      <c r="BF82" s="629"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629" t="str">
        <f>IF(OR(T82="新加算Ⅴ（７）",T82="新加算Ⅴ（９）",T82="新加算Ⅴ（10）",T82="新加算Ⅴ（12）",T82="新加算Ⅴ（13）",T82="新加算Ⅴ（14）"),IF(OR(AO82="○",AO82="令和６年度中に満たす"),"入力済","未入力"),"")</f>
        <v/>
      </c>
      <c r="BH82" s="939" t="str">
        <f>IF(OR(T82="新加算Ⅰ",T82="新加算Ⅱ",T82="新加算Ⅲ",T82="新加算Ⅴ（１）",T82="新加算Ⅴ（３）",T82="新加算Ⅴ（８）"),IF(OR(AP82="○",AP82="令和６年度中に満たす"),"入力済","未入力"),"")</f>
        <v/>
      </c>
      <c r="BI82" s="1006" t="str">
        <f>IF(OR(T82="新加算Ⅰ",T82="新加算Ⅱ",T82="新加算Ⅴ（１）",T82="新加算Ⅴ（２）",T82="新加算Ⅴ（３）",T82="新加算Ⅴ（４）",T82="新加算Ⅴ（５）",T82="新加算Ⅴ（６）",T82="新加算Ⅴ（７）",T82="新加算Ⅴ（９）",T82="新加算Ⅴ（10）",T82="新加算Ⅴ（12）"),1,"")</f>
        <v/>
      </c>
      <c r="BJ82" s="935" t="str">
        <f>IF(OR(T82="新加算Ⅰ",T82="新加算Ⅴ（１）",T82="新加算Ⅴ（２）",T82="新加算Ⅴ（５）",T82="新加算Ⅴ（７）",T82="新加算Ⅴ（10）"),IF(AR82="","未入力","入力済"),"")</f>
        <v/>
      </c>
      <c r="BK82" s="689" t="str">
        <f>G82</f>
        <v/>
      </c>
    </row>
    <row r="83" ht="15.0" customHeight="1">
      <c r="A83" s="787"/>
      <c r="B83" s="722"/>
      <c r="C83" s="723"/>
      <c r="D83" s="723"/>
      <c r="E83" s="723"/>
      <c r="F83" s="724"/>
      <c r="G83" s="725"/>
      <c r="H83" s="725"/>
      <c r="I83" s="725"/>
      <c r="J83" s="941"/>
      <c r="K83" s="725"/>
      <c r="L83" s="726"/>
      <c r="M83" s="943" t="str">
        <f>IF('別紙様式2-2（４・５月分）'!P66="","",'別紙様式2-2（４・５月分）'!P66)</f>
        <v/>
      </c>
      <c r="N83" s="1007"/>
      <c r="O83" s="945"/>
      <c r="P83" s="946"/>
      <c r="Q83" s="947"/>
      <c r="R83" s="948"/>
      <c r="S83" s="949"/>
      <c r="T83" s="950"/>
      <c r="U83" s="951"/>
      <c r="V83" s="952"/>
      <c r="W83" s="953"/>
      <c r="X83" s="778"/>
      <c r="Y83" s="953"/>
      <c r="Z83" s="778"/>
      <c r="AA83" s="953"/>
      <c r="AB83" s="778"/>
      <c r="AC83" s="953"/>
      <c r="AD83" s="778"/>
      <c r="AE83" s="778"/>
      <c r="AF83" s="778"/>
      <c r="AG83" s="954"/>
      <c r="AH83" s="955"/>
      <c r="AI83" s="956"/>
      <c r="AJ83" s="957"/>
      <c r="AK83" s="784"/>
      <c r="AL83" s="958"/>
      <c r="AM83" s="784"/>
      <c r="AN83" s="959"/>
      <c r="AO83" s="825"/>
      <c r="AP83" s="825"/>
      <c r="AQ83" s="960"/>
      <c r="AR83" s="961"/>
      <c r="AS83" s="962" t="str">
        <f>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1005"/>
      <c r="AU83" s="935"/>
      <c r="AV83" s="1020" t="str">
        <f>IF('別紙様式2-2（４・５月分）'!N66="","",'別紙様式2-2（４・５月分）'!N66)</f>
        <v/>
      </c>
      <c r="AW83" s="937"/>
      <c r="AX83" s="938"/>
      <c r="AY83" s="629"/>
      <c r="AZ83" s="629"/>
      <c r="BA83" s="629"/>
      <c r="BB83" s="629"/>
      <c r="BC83" s="629"/>
      <c r="BD83" s="629"/>
      <c r="BE83" s="629"/>
      <c r="BF83" s="629"/>
      <c r="BG83" s="629"/>
      <c r="BH83" s="963"/>
      <c r="BI83" s="1008"/>
      <c r="BJ83" s="935"/>
      <c r="BK83" s="689" t="str">
        <f>G82</f>
        <v/>
      </c>
    </row>
    <row r="84" ht="15.0" customHeight="1">
      <c r="A84" s="798"/>
      <c r="B84" s="722"/>
      <c r="C84" s="723"/>
      <c r="D84" s="723"/>
      <c r="E84" s="723"/>
      <c r="F84" s="724"/>
      <c r="G84" s="725"/>
      <c r="H84" s="725"/>
      <c r="I84" s="725"/>
      <c r="J84" s="941"/>
      <c r="K84" s="725"/>
      <c r="L84" s="726"/>
      <c r="M84" s="964"/>
      <c r="N84" s="1009"/>
      <c r="O84" s="1013" t="s">
        <v>111</v>
      </c>
      <c r="P84" s="967" t="str">
        <f>IFERROR(VLOOKUP('別紙様式2-2（４・５月分）'!AQ65,'【参考】数式用'!$AR$5:$AT$22,3,FALSE),"")</f>
        <v/>
      </c>
      <c r="Q84" s="1014" t="s">
        <v>113</v>
      </c>
      <c r="R84" s="969" t="str">
        <f>IFERROR(VLOOKUP(K82,'【参考】数式用'!$A$5:$AB$37,MATCH(P84,'【参考】数式用'!$B$4:$AB$4,0)+1,0),"")</f>
        <v/>
      </c>
      <c r="S84" s="970" t="s">
        <v>439</v>
      </c>
      <c r="T84" s="971"/>
      <c r="U84" s="972" t="str">
        <f>IFERROR(VLOOKUP(K82,'【参考】数式用'!$A$5:$AB$37,MATCH(T84,'【参考】数式用'!$B$4:$AB$4,0)+1,0),"")</f>
        <v/>
      </c>
      <c r="V84" s="973" t="s">
        <v>107</v>
      </c>
      <c r="W84" s="1025">
        <v>7.0</v>
      </c>
      <c r="X84" s="812" t="s">
        <v>108</v>
      </c>
      <c r="Y84" s="1025">
        <v>4.0</v>
      </c>
      <c r="Z84" s="812" t="s">
        <v>392</v>
      </c>
      <c r="AA84" s="1025">
        <v>8.0</v>
      </c>
      <c r="AB84" s="812" t="s">
        <v>108</v>
      </c>
      <c r="AC84" s="1025">
        <v>3.0</v>
      </c>
      <c r="AD84" s="812" t="s">
        <v>109</v>
      </c>
      <c r="AE84" s="812" t="s">
        <v>120</v>
      </c>
      <c r="AF84" s="812">
        <f>IF(W84&gt;=1,(AA84*12+AC84)-(W84*12+Y84)+1,"")</f>
        <v>12</v>
      </c>
      <c r="AG84" s="974" t="s">
        <v>393</v>
      </c>
      <c r="AH84" s="975">
        <f>IFERROR(ROUNDDOWN(ROUND(L82*U84,0),0)*AF84,"")</f>
        <v>0</v>
      </c>
      <c r="AI84" s="976">
        <f>IFERROR(ROUNDDOWN(ROUND((L82*(U84-AW82)),0),0)*AF84,"")</f>
        <v>0</v>
      </c>
      <c r="AJ84" s="977">
        <f>IFERROR(IF(OR(M82="",M83="",M85=""),0,ROUNDDOWN(ROUNDDOWN(ROUND(L82*VLOOKUP(K82,'【参考】数式用'!$A$5:$AB$37,MATCH("新加算Ⅳ",'【参考】数式用'!$B$4:$AB$4,0)+1,0),0),0)*AF84*0.5,0)),"")</f>
        <v>0</v>
      </c>
      <c r="AK84" s="978" t="str">
        <f>IF(T84&lt;&gt;"","新規に適用","")</f>
        <v/>
      </c>
      <c r="AL84" s="979">
        <f>IFERROR(IF(OR(M85="ベア加算",M85=""),0, IF(OR(T82="新加算Ⅰ",T82="新加算Ⅱ",T82="新加算Ⅲ",T82="新加算Ⅳ"),0,ROUNDDOWN(ROUND(L82*VLOOKUP(K82,'【参考】数式用'!$A$5:$I$37,MATCH("ベア加算",'【参考】数式用'!$B$4:$I$4,0)+1,0),0),0)*AF84)),"")</f>
        <v>0</v>
      </c>
      <c r="AM84" s="978" t="str">
        <f>IF(AND(T84&lt;&gt;"",AM82=""),"新規に適用",IF(AND(T84&lt;&gt;"",AM82&lt;&gt;""),"継続で適用",""))</f>
        <v/>
      </c>
      <c r="AN84" s="978" t="str">
        <f>IF(AND(T84&lt;&gt;"",AN82=""),"新規に適用",IF(AND(T84&lt;&gt;"",AN82&lt;&gt;""),"継続で適用",""))</f>
        <v/>
      </c>
      <c r="AO84" s="978"/>
      <c r="AP84" s="978" t="str">
        <f>IF(AND(T84&lt;&gt;"",AP82=""),"新規に適用",IF(AND(T84&lt;&gt;"",AP82&lt;&gt;""),"継続で適用",""))</f>
        <v/>
      </c>
      <c r="AQ84" s="980" t="str">
        <f>IF(AND(T84&lt;&gt;"",AN82=""),"新規に適用",IF(AND(T84&lt;&gt;"",OR(T82="新加算Ⅰ",T82="新加算Ⅱ",T82="新加算Ⅴ（１）",T82="新加算Ⅴ（２）",T82="新加算Ⅴ（３）",T82="新加算Ⅴ（４）",T82="新加算Ⅴ（５）",T82="新加算Ⅴ（６）",T82="新加算Ⅴ（７）",T82="新加算Ⅴ（９）",T82="新加算Ⅴ（10）",T82="新加算Ⅴ（12）")),"継続で適用",""))</f>
        <v/>
      </c>
      <c r="AR84" s="978" t="str">
        <f>IF(AND(T84&lt;&gt;"",AR82=""),"新規に適用",IF(AND(T84&lt;&gt;"",AR82&lt;&gt;""),"継続で適用",""))</f>
        <v/>
      </c>
      <c r="AS84" s="962"/>
      <c r="AT84" s="1005"/>
      <c r="AU84" s="935" t="str">
        <f>IF(K82&lt;&gt;"","V列に色付け","")</f>
        <v/>
      </c>
      <c r="AV84" s="1020"/>
      <c r="AW84" s="937"/>
      <c r="BK84" s="689" t="str">
        <f>G82</f>
        <v/>
      </c>
    </row>
    <row r="85" ht="30.0" customHeight="1">
      <c r="A85" s="788"/>
      <c r="B85" s="746"/>
      <c r="C85" s="747"/>
      <c r="D85" s="747"/>
      <c r="E85" s="747"/>
      <c r="F85" s="748"/>
      <c r="G85" s="749"/>
      <c r="H85" s="749"/>
      <c r="I85" s="749"/>
      <c r="J85" s="982"/>
      <c r="K85" s="749"/>
      <c r="L85" s="750"/>
      <c r="M85" s="984" t="str">
        <f>IF('別紙様式2-2（４・５月分）'!P67="","",'別紙様式2-2（４・５月分）'!P67)</f>
        <v/>
      </c>
      <c r="N85" s="1010"/>
      <c r="O85" s="1015"/>
      <c r="P85" s="987"/>
      <c r="Q85" s="1016"/>
      <c r="R85" s="989"/>
      <c r="S85" s="990"/>
      <c r="T85" s="991"/>
      <c r="U85" s="992"/>
      <c r="V85" s="993"/>
      <c r="W85" s="1026"/>
      <c r="X85" s="994"/>
      <c r="Y85" s="1026"/>
      <c r="Z85" s="994"/>
      <c r="AA85" s="1026"/>
      <c r="AB85" s="994"/>
      <c r="AC85" s="1026"/>
      <c r="AD85" s="994"/>
      <c r="AE85" s="994"/>
      <c r="AF85" s="994"/>
      <c r="AG85" s="995"/>
      <c r="AH85" s="996"/>
      <c r="AI85" s="997"/>
      <c r="AJ85" s="998"/>
      <c r="AK85" s="999"/>
      <c r="AL85" s="1000"/>
      <c r="AM85" s="999"/>
      <c r="AN85" s="999"/>
      <c r="AO85" s="999"/>
      <c r="AP85" s="999"/>
      <c r="AQ85" s="1001"/>
      <c r="AR85" s="999"/>
      <c r="AS85" s="769" t="str">
        <f>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1005"/>
      <c r="AU85" s="935"/>
      <c r="AV85" s="1020" t="str">
        <f>IF('別紙様式2-2（４・５月分）'!N67="","",'別紙様式2-2（４・５月分）'!N67)</f>
        <v/>
      </c>
      <c r="AW85" s="937"/>
      <c r="BK85" s="689" t="str">
        <f>G82</f>
        <v/>
      </c>
    </row>
    <row r="86" ht="30.0" customHeight="1">
      <c r="A86" s="773">
        <v>19.0</v>
      </c>
      <c r="B86" s="1019" t="str">
        <f>IF('基本情報入力シート'!C72="","",'基本情報入力シート'!C72)</f>
        <v/>
      </c>
      <c r="C86" s="696"/>
      <c r="D86" s="696"/>
      <c r="E86" s="696"/>
      <c r="F86" s="697"/>
      <c r="G86" s="698" t="str">
        <f>IF('基本情報入力シート'!M72="","",'基本情報入力シート'!M72)</f>
        <v/>
      </c>
      <c r="H86" s="698" t="str">
        <f>IF('基本情報入力シート'!R72="","",'基本情報入力シート'!R72)</f>
        <v/>
      </c>
      <c r="I86" s="698" t="str">
        <f>IF('基本情報入力シート'!W72="","",'基本情報入力シート'!W72)</f>
        <v/>
      </c>
      <c r="J86" s="910" t="str">
        <f>IF('基本情報入力シート'!X72="","",'基本情報入力シート'!X72)</f>
        <v/>
      </c>
      <c r="K86" s="698" t="str">
        <f>IF('基本情報入力シート'!Y72="","",'基本情報入力シート'!Y72)</f>
        <v/>
      </c>
      <c r="L86" s="699" t="str">
        <f>IF('基本情報入力シート'!AB72="","",'基本情報入力シート'!AB72)</f>
        <v/>
      </c>
      <c r="M86" s="912" t="str">
        <f>IF('別紙様式2-2（４・５月分）'!P68="","",'別紙様式2-2（４・５月分）'!P68)</f>
        <v/>
      </c>
      <c r="N86" s="1004" t="str">
        <f>IF(SUM('別紙様式2-2（４・５月分）'!Q68:Q70)=0,"",SUM('別紙様式2-2（４・５月分）'!Q68:Q70))</f>
        <v/>
      </c>
      <c r="O86" s="914" t="str">
        <f>IFERROR(VLOOKUP('別紙様式2-2（４・５月分）'!AQ68,'【参考】数式用'!$AR$5:$AS$22,2,FALSE),"")</f>
        <v/>
      </c>
      <c r="P86" s="915"/>
      <c r="Q86" s="916"/>
      <c r="R86" s="917" t="str">
        <f>IFERROR(VLOOKUP(K86,'【参考】数式用'!$A$5:$AB$37,MATCH(O86,'【参考】数式用'!$B$4:$AB$4,0)+1,0),"")</f>
        <v/>
      </c>
      <c r="S86" s="918" t="s">
        <v>434</v>
      </c>
      <c r="T86" s="919"/>
      <c r="U86" s="920" t="str">
        <f>IFERROR(VLOOKUP(K86,'【参考】数式用'!$A$5:$AB$37,MATCH(T86,'【参考】数式用'!$B$4:$AB$4,0)+1,0),"")</f>
        <v/>
      </c>
      <c r="V86" s="921" t="s">
        <v>107</v>
      </c>
      <c r="W86" s="922">
        <v>6.0</v>
      </c>
      <c r="X86" s="923" t="s">
        <v>108</v>
      </c>
      <c r="Y86" s="922">
        <v>6.0</v>
      </c>
      <c r="Z86" s="923" t="s">
        <v>392</v>
      </c>
      <c r="AA86" s="922">
        <v>7.0</v>
      </c>
      <c r="AB86" s="923" t="s">
        <v>108</v>
      </c>
      <c r="AC86" s="922">
        <v>3.0</v>
      </c>
      <c r="AD86" s="923" t="s">
        <v>109</v>
      </c>
      <c r="AE86" s="923" t="s">
        <v>120</v>
      </c>
      <c r="AF86" s="923">
        <f>IF(W86&gt;=1,(AA86*12+AC86)-(W86*12+Y86)+1,"")</f>
        <v>10</v>
      </c>
      <c r="AG86" s="924" t="s">
        <v>393</v>
      </c>
      <c r="AH86" s="925">
        <f>IFERROR(ROUNDDOWN(ROUND(L86*U86,0),0)*AF86,"")</f>
        <v>0</v>
      </c>
      <c r="AI86" s="926">
        <f>IFERROR(ROUNDDOWN(ROUND((L86*(U86-AW86)),0),0)*AF86,"")</f>
        <v>0</v>
      </c>
      <c r="AJ86" s="927">
        <f>IFERROR(IF(OR(M86="",M87="",M89=""),0,ROUNDDOWN(ROUNDDOWN(ROUND(L86*VLOOKUP(K86,'【参考】数式用'!$A$5:$AB$37,MATCH("新加算Ⅳ",'【参考】数式用'!$B$4:$AB$4,0)+1,0),0),0)*AF86*0.5,0)),"")</f>
        <v>0</v>
      </c>
      <c r="AK86" s="928"/>
      <c r="AL86" s="929">
        <f>IFERROR(IF(OR(M89="ベア加算",M89=""),0, IF(OR(T86="新加算Ⅰ",T86="新加算Ⅱ",T86="新加算Ⅲ",T86="新加算Ⅳ"),ROUNDDOWN(ROUND(L86*VLOOKUP(K86,'【参考】数式用'!$A$5:$I$37,MATCH("ベア加算",'【参考】数式用'!$B$4:$I$4,0)+1,0),0),0)*AF86,0)),"")</f>
        <v>0</v>
      </c>
      <c r="AM86" s="928"/>
      <c r="AN86" s="930"/>
      <c r="AO86" s="931"/>
      <c r="AP86" s="931"/>
      <c r="AQ86" s="932"/>
      <c r="AR86" s="933"/>
      <c r="AS86" s="716" t="str">
        <f>IF(AU86="","",IF(U86&lt;N86,"！加算の要件上は問題ありませんが、令和６年４・５月と比較して令和６年６月に加算率が下がる計画になっています。",""))</f>
        <v/>
      </c>
      <c r="AT86" s="1005"/>
      <c r="AU86" s="935" t="str">
        <f>IF(K86&lt;&gt;"","V列に色付け","")</f>
        <v/>
      </c>
      <c r="AV86" s="1020" t="str">
        <f>IF('別紙様式2-2（４・５月分）'!N68="","",'別紙様式2-2（４・５月分）'!N68)</f>
        <v/>
      </c>
      <c r="AW86" s="937" t="str">
        <f>IF(SUM('別紙様式2-2（４・５月分）'!O68:O70)=0,"",SUM('別紙様式2-2（４・５月分）'!O68:O70))</f>
        <v/>
      </c>
      <c r="AX86" s="938" t="str">
        <f>IFERROR(VLOOKUP(K86,'【参考】数式用'!$AH$2:$AI$34,2,FALSE),"")</f>
        <v/>
      </c>
      <c r="AY86" s="629" t="s">
        <v>436</v>
      </c>
      <c r="AZ86" s="629" t="s">
        <v>437</v>
      </c>
      <c r="BA86" s="629" t="s">
        <v>435</v>
      </c>
      <c r="BB86" s="629" t="s">
        <v>438</v>
      </c>
      <c r="BC86" s="629" t="str">
        <f>IF(AND(O86&lt;&gt;"新加算Ⅰ",O86&lt;&gt;"新加算Ⅱ",O86&lt;&gt;"新加算Ⅲ",O86&lt;&gt;"新加算Ⅳ"),O86,IF(P88&lt;&gt;"",P88,""))</f>
        <v/>
      </c>
      <c r="BD86" s="629"/>
      <c r="BE86" s="629" t="str">
        <f>IF(AL86&lt;&gt;0,IF(AM86="○","入力済","未入力"),"")</f>
        <v/>
      </c>
      <c r="BF86" s="629"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629" t="str">
        <f>IF(OR(T86="新加算Ⅴ（７）",T86="新加算Ⅴ（９）",T86="新加算Ⅴ（10）",T86="新加算Ⅴ（12）",T86="新加算Ⅴ（13）",T86="新加算Ⅴ（14）"),IF(OR(AO86="○",AO86="令和６年度中に満たす"),"入力済","未入力"),"")</f>
        <v/>
      </c>
      <c r="BH86" s="939" t="str">
        <f>IF(OR(T86="新加算Ⅰ",T86="新加算Ⅱ",T86="新加算Ⅲ",T86="新加算Ⅴ（１）",T86="新加算Ⅴ（３）",T86="新加算Ⅴ（８）"),IF(OR(AP86="○",AP86="令和６年度中に満たす"),"入力済","未入力"),"")</f>
        <v/>
      </c>
      <c r="BI86" s="1006" t="str">
        <f>IF(OR(T86="新加算Ⅰ",T86="新加算Ⅱ",T86="新加算Ⅴ（１）",T86="新加算Ⅴ（２）",T86="新加算Ⅴ（３）",T86="新加算Ⅴ（４）",T86="新加算Ⅴ（５）",T86="新加算Ⅴ（６）",T86="新加算Ⅴ（７）",T86="新加算Ⅴ（９）",T86="新加算Ⅴ（10）",T86="新加算Ⅴ（12）"),1,"")</f>
        <v/>
      </c>
      <c r="BJ86" s="935" t="str">
        <f>IF(OR(T86="新加算Ⅰ",T86="新加算Ⅴ（１）",T86="新加算Ⅴ（２）",T86="新加算Ⅴ（５）",T86="新加算Ⅴ（７）",T86="新加算Ⅴ（10）"),IF(AR86="","未入力","入力済"),"")</f>
        <v/>
      </c>
      <c r="BK86" s="689" t="str">
        <f>G86</f>
        <v/>
      </c>
    </row>
    <row r="87" ht="15.0" customHeight="1">
      <c r="A87" s="787"/>
      <c r="B87" s="722"/>
      <c r="C87" s="723"/>
      <c r="D87" s="723"/>
      <c r="E87" s="723"/>
      <c r="F87" s="724"/>
      <c r="G87" s="725"/>
      <c r="H87" s="725"/>
      <c r="I87" s="725"/>
      <c r="J87" s="941"/>
      <c r="K87" s="725"/>
      <c r="L87" s="726"/>
      <c r="M87" s="943" t="str">
        <f>IF('別紙様式2-2（４・５月分）'!P69="","",'別紙様式2-2（４・５月分）'!P69)</f>
        <v/>
      </c>
      <c r="N87" s="1007"/>
      <c r="O87" s="945"/>
      <c r="P87" s="946"/>
      <c r="Q87" s="947"/>
      <c r="R87" s="948"/>
      <c r="S87" s="949"/>
      <c r="T87" s="950"/>
      <c r="U87" s="951"/>
      <c r="V87" s="952"/>
      <c r="W87" s="953"/>
      <c r="X87" s="778"/>
      <c r="Y87" s="953"/>
      <c r="Z87" s="778"/>
      <c r="AA87" s="953"/>
      <c r="AB87" s="778"/>
      <c r="AC87" s="953"/>
      <c r="AD87" s="778"/>
      <c r="AE87" s="778"/>
      <c r="AF87" s="778"/>
      <c r="AG87" s="954"/>
      <c r="AH87" s="955"/>
      <c r="AI87" s="956"/>
      <c r="AJ87" s="957"/>
      <c r="AK87" s="784"/>
      <c r="AL87" s="958"/>
      <c r="AM87" s="784"/>
      <c r="AN87" s="959"/>
      <c r="AO87" s="825"/>
      <c r="AP87" s="825"/>
      <c r="AQ87" s="960"/>
      <c r="AR87" s="961"/>
      <c r="AS87" s="962" t="str">
        <f>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1005"/>
      <c r="AU87" s="935"/>
      <c r="AV87" s="1020" t="str">
        <f>IF('別紙様式2-2（４・５月分）'!N69="","",'別紙様式2-2（４・５月分）'!N69)</f>
        <v/>
      </c>
      <c r="AW87" s="937"/>
      <c r="AX87" s="938"/>
      <c r="AY87" s="629"/>
      <c r="AZ87" s="629"/>
      <c r="BA87" s="629"/>
      <c r="BB87" s="629"/>
      <c r="BC87" s="629"/>
      <c r="BD87" s="629"/>
      <c r="BE87" s="629"/>
      <c r="BF87" s="629"/>
      <c r="BG87" s="629"/>
      <c r="BH87" s="963"/>
      <c r="BI87" s="1008"/>
      <c r="BJ87" s="935"/>
      <c r="BK87" s="689" t="str">
        <f>G86</f>
        <v/>
      </c>
    </row>
    <row r="88" ht="15.0" customHeight="1">
      <c r="A88" s="798"/>
      <c r="B88" s="722"/>
      <c r="C88" s="723"/>
      <c r="D88" s="723"/>
      <c r="E88" s="723"/>
      <c r="F88" s="724"/>
      <c r="G88" s="725"/>
      <c r="H88" s="725"/>
      <c r="I88" s="725"/>
      <c r="J88" s="941"/>
      <c r="K88" s="725"/>
      <c r="L88" s="726"/>
      <c r="M88" s="964"/>
      <c r="N88" s="1009"/>
      <c r="O88" s="1013" t="s">
        <v>111</v>
      </c>
      <c r="P88" s="967" t="str">
        <f>IFERROR(VLOOKUP('別紙様式2-2（４・５月分）'!AQ68,'【参考】数式用'!$AR$5:$AT$22,3,FALSE),"")</f>
        <v/>
      </c>
      <c r="Q88" s="1014" t="s">
        <v>113</v>
      </c>
      <c r="R88" s="969" t="str">
        <f>IFERROR(VLOOKUP(K86,'【参考】数式用'!$A$5:$AB$37,MATCH(P88,'【参考】数式用'!$B$4:$AB$4,0)+1,0),"")</f>
        <v/>
      </c>
      <c r="S88" s="970" t="s">
        <v>439</v>
      </c>
      <c r="T88" s="971"/>
      <c r="U88" s="972" t="str">
        <f>IFERROR(VLOOKUP(K86,'【参考】数式用'!$A$5:$AB$37,MATCH(T88,'【参考】数式用'!$B$4:$AB$4,0)+1,0),"")</f>
        <v/>
      </c>
      <c r="V88" s="973" t="s">
        <v>107</v>
      </c>
      <c r="W88" s="1025">
        <v>7.0</v>
      </c>
      <c r="X88" s="812" t="s">
        <v>108</v>
      </c>
      <c r="Y88" s="1025">
        <v>4.0</v>
      </c>
      <c r="Z88" s="812" t="s">
        <v>392</v>
      </c>
      <c r="AA88" s="1025">
        <v>8.0</v>
      </c>
      <c r="AB88" s="812" t="s">
        <v>108</v>
      </c>
      <c r="AC88" s="1025">
        <v>3.0</v>
      </c>
      <c r="AD88" s="812" t="s">
        <v>109</v>
      </c>
      <c r="AE88" s="812" t="s">
        <v>120</v>
      </c>
      <c r="AF88" s="812">
        <f>IF(W88&gt;=1,(AA88*12+AC88)-(W88*12+Y88)+1,"")</f>
        <v>12</v>
      </c>
      <c r="AG88" s="974" t="s">
        <v>393</v>
      </c>
      <c r="AH88" s="975">
        <f>IFERROR(ROUNDDOWN(ROUND(L86*U88,0),0)*AF88,"")</f>
        <v>0</v>
      </c>
      <c r="AI88" s="976">
        <f>IFERROR(ROUNDDOWN(ROUND((L86*(U88-AW86)),0),0)*AF88,"")</f>
        <v>0</v>
      </c>
      <c r="AJ88" s="977">
        <f>IFERROR(IF(OR(M86="",M87="",M89=""),0,ROUNDDOWN(ROUNDDOWN(ROUND(L86*VLOOKUP(K86,'【参考】数式用'!$A$5:$AB$37,MATCH("新加算Ⅳ",'【参考】数式用'!$B$4:$AB$4,0)+1,0),0),0)*AF88*0.5,0)),"")</f>
        <v>0</v>
      </c>
      <c r="AK88" s="978" t="str">
        <f>IF(T88&lt;&gt;"","新規に適用","")</f>
        <v/>
      </c>
      <c r="AL88" s="979">
        <f>IFERROR(IF(OR(M89="ベア加算",M89=""),0, IF(OR(T86="新加算Ⅰ",T86="新加算Ⅱ",T86="新加算Ⅲ",T86="新加算Ⅳ"),0,ROUNDDOWN(ROUND(L86*VLOOKUP(K86,'【参考】数式用'!$A$5:$I$37,MATCH("ベア加算",'【参考】数式用'!$B$4:$I$4,0)+1,0),0),0)*AF88)),"")</f>
        <v>0</v>
      </c>
      <c r="AM88" s="978" t="str">
        <f>IF(AND(T88&lt;&gt;"",AM86=""),"新規に適用",IF(AND(T88&lt;&gt;"",AM86&lt;&gt;""),"継続で適用",""))</f>
        <v/>
      </c>
      <c r="AN88" s="978" t="str">
        <f>IF(AND(T88&lt;&gt;"",AN86=""),"新規に適用",IF(AND(T88&lt;&gt;"",AN86&lt;&gt;""),"継続で適用",""))</f>
        <v/>
      </c>
      <c r="AO88" s="978"/>
      <c r="AP88" s="978" t="str">
        <f>IF(AND(T88&lt;&gt;"",AP86=""),"新規に適用",IF(AND(T88&lt;&gt;"",AP86&lt;&gt;""),"継続で適用",""))</f>
        <v/>
      </c>
      <c r="AQ88" s="980" t="str">
        <f>IF(AND(T88&lt;&gt;"",AN86=""),"新規に適用",IF(AND(T88&lt;&gt;"",OR(T86="新加算Ⅰ",T86="新加算Ⅱ",T86="新加算Ⅴ（１）",T86="新加算Ⅴ（２）",T86="新加算Ⅴ（３）",T86="新加算Ⅴ（４）",T86="新加算Ⅴ（５）",T86="新加算Ⅴ（６）",T86="新加算Ⅴ（７）",T86="新加算Ⅴ（９）",T86="新加算Ⅴ（10）",T86="新加算Ⅴ（12）")),"継続で適用",""))</f>
        <v/>
      </c>
      <c r="AR88" s="978" t="str">
        <f>IF(AND(T88&lt;&gt;"",AR86=""),"新規に適用",IF(AND(T88&lt;&gt;"",AR86&lt;&gt;""),"継続で適用",""))</f>
        <v/>
      </c>
      <c r="AS88" s="962"/>
      <c r="AT88" s="1005"/>
      <c r="AU88" s="935" t="str">
        <f>IF(K86&lt;&gt;"","V列に色付け","")</f>
        <v/>
      </c>
      <c r="AV88" s="1020"/>
      <c r="AW88" s="937"/>
      <c r="BK88" s="689" t="str">
        <f>G86</f>
        <v/>
      </c>
    </row>
    <row r="89" ht="30.0" customHeight="1">
      <c r="A89" s="788"/>
      <c r="B89" s="746"/>
      <c r="C89" s="747"/>
      <c r="D89" s="747"/>
      <c r="E89" s="747"/>
      <c r="F89" s="748"/>
      <c r="G89" s="749"/>
      <c r="H89" s="749"/>
      <c r="I89" s="749"/>
      <c r="J89" s="982"/>
      <c r="K89" s="749"/>
      <c r="L89" s="750"/>
      <c r="M89" s="984" t="str">
        <f>IF('別紙様式2-2（４・５月分）'!P70="","",'別紙様式2-2（４・５月分）'!P70)</f>
        <v/>
      </c>
      <c r="N89" s="1010"/>
      <c r="O89" s="1015"/>
      <c r="P89" s="987"/>
      <c r="Q89" s="1016"/>
      <c r="R89" s="989"/>
      <c r="S89" s="990"/>
      <c r="T89" s="991"/>
      <c r="U89" s="992"/>
      <c r="V89" s="993"/>
      <c r="W89" s="1026"/>
      <c r="X89" s="994"/>
      <c r="Y89" s="1026"/>
      <c r="Z89" s="994"/>
      <c r="AA89" s="1026"/>
      <c r="AB89" s="994"/>
      <c r="AC89" s="1026"/>
      <c r="AD89" s="994"/>
      <c r="AE89" s="994"/>
      <c r="AF89" s="994"/>
      <c r="AG89" s="995"/>
      <c r="AH89" s="996"/>
      <c r="AI89" s="997"/>
      <c r="AJ89" s="998"/>
      <c r="AK89" s="999"/>
      <c r="AL89" s="1000"/>
      <c r="AM89" s="999"/>
      <c r="AN89" s="999"/>
      <c r="AO89" s="999"/>
      <c r="AP89" s="999"/>
      <c r="AQ89" s="1001"/>
      <c r="AR89" s="999"/>
      <c r="AS89" s="769" t="str">
        <f>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1005"/>
      <c r="AU89" s="935"/>
      <c r="AV89" s="1020" t="str">
        <f>IF('別紙様式2-2（４・５月分）'!N70="","",'別紙様式2-2（４・５月分）'!N70)</f>
        <v/>
      </c>
      <c r="AW89" s="937"/>
      <c r="BK89" s="689" t="str">
        <f>G86</f>
        <v/>
      </c>
    </row>
    <row r="90" ht="30.0" customHeight="1">
      <c r="A90" s="789">
        <v>20.0</v>
      </c>
      <c r="B90" s="722" t="str">
        <f>IF('基本情報入力シート'!C73="","",'基本情報入力シート'!C73)</f>
        <v/>
      </c>
      <c r="C90" s="723"/>
      <c r="D90" s="723"/>
      <c r="E90" s="723"/>
      <c r="F90" s="724"/>
      <c r="G90" s="725" t="str">
        <f>IF('基本情報入力シート'!M73="","",'基本情報入力シート'!M73)</f>
        <v/>
      </c>
      <c r="H90" s="725" t="str">
        <f>IF('基本情報入力シート'!R73="","",'基本情報入力シート'!R73)</f>
        <v/>
      </c>
      <c r="I90" s="725" t="str">
        <f>IF('基本情報入力シート'!W73="","",'基本情報入力シート'!W73)</f>
        <v/>
      </c>
      <c r="J90" s="941" t="str">
        <f>IF('基本情報入力シート'!X73="","",'基本情報入力シート'!X73)</f>
        <v/>
      </c>
      <c r="K90" s="725" t="str">
        <f>IF('基本情報入力シート'!Y73="","",'基本情報入力シート'!Y73)</f>
        <v/>
      </c>
      <c r="L90" s="726" t="str">
        <f>IF('基本情報入力シート'!AB73="","",'基本情報入力シート'!AB73)</f>
        <v/>
      </c>
      <c r="M90" s="912" t="str">
        <f>IF('別紙様式2-2（４・５月分）'!P71="","",'別紙様式2-2（４・５月分）'!P71)</f>
        <v/>
      </c>
      <c r="N90" s="1004" t="str">
        <f>IF(SUM('別紙様式2-2（４・５月分）'!Q71:Q73)=0,"",SUM('別紙様式2-2（４・５月分）'!Q71:Q73))</f>
        <v/>
      </c>
      <c r="O90" s="914" t="str">
        <f>IFERROR(VLOOKUP('別紙様式2-2（４・５月分）'!AQ71,'【参考】数式用'!$AR$5:$AS$22,2,FALSE),"")</f>
        <v/>
      </c>
      <c r="P90" s="915"/>
      <c r="Q90" s="916"/>
      <c r="R90" s="917" t="str">
        <f>IFERROR(VLOOKUP(K90,'【参考】数式用'!$A$5:$AB$37,MATCH(O90,'【参考】数式用'!$B$4:$AB$4,0)+1,0),"")</f>
        <v/>
      </c>
      <c r="S90" s="918" t="s">
        <v>434</v>
      </c>
      <c r="T90" s="919"/>
      <c r="U90" s="920" t="str">
        <f>IFERROR(VLOOKUP(K90,'【参考】数式用'!$A$5:$AB$37,MATCH(T90,'【参考】数式用'!$B$4:$AB$4,0)+1,0),"")</f>
        <v/>
      </c>
      <c r="V90" s="921" t="s">
        <v>107</v>
      </c>
      <c r="W90" s="922">
        <v>6.0</v>
      </c>
      <c r="X90" s="923" t="s">
        <v>108</v>
      </c>
      <c r="Y90" s="922">
        <v>6.0</v>
      </c>
      <c r="Z90" s="923" t="s">
        <v>392</v>
      </c>
      <c r="AA90" s="922">
        <v>7.0</v>
      </c>
      <c r="AB90" s="923" t="s">
        <v>108</v>
      </c>
      <c r="AC90" s="922">
        <v>3.0</v>
      </c>
      <c r="AD90" s="923" t="s">
        <v>109</v>
      </c>
      <c r="AE90" s="923" t="s">
        <v>120</v>
      </c>
      <c r="AF90" s="923">
        <f>IF(W90&gt;=1,(AA90*12+AC90)-(W90*12+Y90)+1,"")</f>
        <v>10</v>
      </c>
      <c r="AG90" s="924" t="s">
        <v>393</v>
      </c>
      <c r="AH90" s="925">
        <f>IFERROR(ROUNDDOWN(ROUND(L90*U90,0),0)*AF90,"")</f>
        <v>0</v>
      </c>
      <c r="AI90" s="926">
        <f>IFERROR(ROUNDDOWN(ROUND((L90*(U90-AW90)),0),0)*AF90,"")</f>
        <v>0</v>
      </c>
      <c r="AJ90" s="927">
        <f>IFERROR(IF(OR(M90="",M91="",M93=""),0,ROUNDDOWN(ROUNDDOWN(ROUND(L90*VLOOKUP(K90,'【参考】数式用'!$A$5:$AB$37,MATCH("新加算Ⅳ",'【参考】数式用'!$B$4:$AB$4,0)+1,0),0),0)*AF90*0.5,0)),"")</f>
        <v>0</v>
      </c>
      <c r="AK90" s="928"/>
      <c r="AL90" s="929">
        <f>IFERROR(IF(OR(M93="ベア加算",M93=""),0, IF(OR(T90="新加算Ⅰ",T90="新加算Ⅱ",T90="新加算Ⅲ",T90="新加算Ⅳ"),ROUNDDOWN(ROUND(L90*VLOOKUP(K90,'【参考】数式用'!$A$5:$I$37,MATCH("ベア加算",'【参考】数式用'!$B$4:$I$4,0)+1,0),0),0)*AF90,0)),"")</f>
        <v>0</v>
      </c>
      <c r="AM90" s="928"/>
      <c r="AN90" s="930"/>
      <c r="AO90" s="931"/>
      <c r="AP90" s="931"/>
      <c r="AQ90" s="932"/>
      <c r="AR90" s="933"/>
      <c r="AS90" s="716" t="str">
        <f>IF(AU90="","",IF(U90&lt;N90,"！加算の要件上は問題ありませんが、令和６年４・５月と比較して令和６年６月に加算率が下がる計画になっています。",""))</f>
        <v/>
      </c>
      <c r="AT90" s="1005"/>
      <c r="AU90" s="935" t="str">
        <f>IF(K90&lt;&gt;"","V列に色付け","")</f>
        <v/>
      </c>
      <c r="AV90" s="1020" t="str">
        <f>IF('別紙様式2-2（４・５月分）'!N71="","",'別紙様式2-2（４・５月分）'!N71)</f>
        <v/>
      </c>
      <c r="AW90" s="937" t="str">
        <f>IF(SUM('別紙様式2-2（４・５月分）'!O71:O73)=0,"",SUM('別紙様式2-2（４・５月分）'!O71:O73))</f>
        <v/>
      </c>
      <c r="AX90" s="938" t="str">
        <f>IFERROR(VLOOKUP(K90,'【参考】数式用'!$AH$2:$AI$34,2,FALSE),"")</f>
        <v/>
      </c>
      <c r="AY90" s="629" t="s">
        <v>436</v>
      </c>
      <c r="AZ90" s="629" t="s">
        <v>437</v>
      </c>
      <c r="BA90" s="629" t="s">
        <v>435</v>
      </c>
      <c r="BB90" s="629" t="s">
        <v>438</v>
      </c>
      <c r="BC90" s="629" t="str">
        <f>IF(AND(O90&lt;&gt;"新加算Ⅰ",O90&lt;&gt;"新加算Ⅱ",O90&lt;&gt;"新加算Ⅲ",O90&lt;&gt;"新加算Ⅳ"),O90,IF(P92&lt;&gt;"",P92,""))</f>
        <v/>
      </c>
      <c r="BD90" s="629"/>
      <c r="BE90" s="629" t="str">
        <f>IF(AL90&lt;&gt;0,IF(AM90="○","入力済","未入力"),"")</f>
        <v/>
      </c>
      <c r="BF90" s="629"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629" t="str">
        <f>IF(OR(T90="新加算Ⅴ（７）",T90="新加算Ⅴ（９）",T90="新加算Ⅴ（10）",T90="新加算Ⅴ（12）",T90="新加算Ⅴ（13）",T90="新加算Ⅴ（14）"),IF(OR(AO90="○",AO90="令和６年度中に満たす"),"入力済","未入力"),"")</f>
        <v/>
      </c>
      <c r="BH90" s="939" t="str">
        <f>IF(OR(T90="新加算Ⅰ",T90="新加算Ⅱ",T90="新加算Ⅲ",T90="新加算Ⅴ（１）",T90="新加算Ⅴ（３）",T90="新加算Ⅴ（８）"),IF(OR(AP90="○",AP90="令和６年度中に満たす"),"入力済","未入力"),"")</f>
        <v/>
      </c>
      <c r="BI90" s="1006" t="str">
        <f>IF(OR(T90="新加算Ⅰ",T90="新加算Ⅱ",T90="新加算Ⅴ（１）",T90="新加算Ⅴ（２）",T90="新加算Ⅴ（３）",T90="新加算Ⅴ（４）",T90="新加算Ⅴ（５）",T90="新加算Ⅴ（６）",T90="新加算Ⅴ（７）",T90="新加算Ⅴ（９）",T90="新加算Ⅴ（10）",T90="新加算Ⅴ（12）"),1,"")</f>
        <v/>
      </c>
      <c r="BJ90" s="935" t="str">
        <f>IF(OR(T90="新加算Ⅰ",T90="新加算Ⅴ（１）",T90="新加算Ⅴ（２）",T90="新加算Ⅴ（５）",T90="新加算Ⅴ（７）",T90="新加算Ⅴ（10）"),IF(AR90="","未入力","入力済"),"")</f>
        <v/>
      </c>
      <c r="BK90" s="689" t="str">
        <f>G90</f>
        <v/>
      </c>
    </row>
    <row r="91" ht="15.0" customHeight="1">
      <c r="A91" s="787"/>
      <c r="B91" s="722"/>
      <c r="C91" s="723"/>
      <c r="D91" s="723"/>
      <c r="E91" s="723"/>
      <c r="F91" s="724"/>
      <c r="G91" s="725"/>
      <c r="H91" s="725"/>
      <c r="I91" s="725"/>
      <c r="J91" s="941"/>
      <c r="K91" s="725"/>
      <c r="L91" s="726"/>
      <c r="M91" s="943" t="str">
        <f>IF('別紙様式2-2（４・５月分）'!P72="","",'別紙様式2-2（４・５月分）'!P72)</f>
        <v/>
      </c>
      <c r="N91" s="1007"/>
      <c r="O91" s="945"/>
      <c r="P91" s="946"/>
      <c r="Q91" s="947"/>
      <c r="R91" s="948"/>
      <c r="S91" s="949"/>
      <c r="T91" s="950"/>
      <c r="U91" s="951"/>
      <c r="V91" s="952"/>
      <c r="W91" s="953"/>
      <c r="X91" s="778"/>
      <c r="Y91" s="953"/>
      <c r="Z91" s="778"/>
      <c r="AA91" s="953"/>
      <c r="AB91" s="778"/>
      <c r="AC91" s="953"/>
      <c r="AD91" s="778"/>
      <c r="AE91" s="778"/>
      <c r="AF91" s="778"/>
      <c r="AG91" s="954"/>
      <c r="AH91" s="955"/>
      <c r="AI91" s="956"/>
      <c r="AJ91" s="957"/>
      <c r="AK91" s="784"/>
      <c r="AL91" s="958"/>
      <c r="AM91" s="784"/>
      <c r="AN91" s="959"/>
      <c r="AO91" s="825"/>
      <c r="AP91" s="825"/>
      <c r="AQ91" s="960"/>
      <c r="AR91" s="961"/>
      <c r="AS91" s="962" t="str">
        <f>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1005"/>
      <c r="AU91" s="935"/>
      <c r="AV91" s="1020" t="str">
        <f>IF('別紙様式2-2（４・５月分）'!N72="","",'別紙様式2-2（４・５月分）'!N72)</f>
        <v/>
      </c>
      <c r="AW91" s="937"/>
      <c r="AX91" s="938"/>
      <c r="AY91" s="629"/>
      <c r="AZ91" s="629"/>
      <c r="BA91" s="629"/>
      <c r="BB91" s="629"/>
      <c r="BC91" s="629"/>
      <c r="BD91" s="629"/>
      <c r="BE91" s="629"/>
      <c r="BF91" s="629"/>
      <c r="BG91" s="629"/>
      <c r="BH91" s="963"/>
      <c r="BI91" s="1008"/>
      <c r="BJ91" s="935"/>
      <c r="BK91" s="689" t="str">
        <f>G90</f>
        <v/>
      </c>
    </row>
    <row r="92" ht="15.0" customHeight="1">
      <c r="A92" s="798"/>
      <c r="B92" s="722"/>
      <c r="C92" s="723"/>
      <c r="D92" s="723"/>
      <c r="E92" s="723"/>
      <c r="F92" s="724"/>
      <c r="G92" s="725"/>
      <c r="H92" s="725"/>
      <c r="I92" s="725"/>
      <c r="J92" s="941"/>
      <c r="K92" s="725"/>
      <c r="L92" s="726"/>
      <c r="M92" s="964"/>
      <c r="N92" s="1009"/>
      <c r="O92" s="1013" t="s">
        <v>111</v>
      </c>
      <c r="P92" s="967" t="str">
        <f>IFERROR(VLOOKUP('別紙様式2-2（４・５月分）'!AQ71,'【参考】数式用'!$AR$5:$AT$22,3,FALSE),"")</f>
        <v/>
      </c>
      <c r="Q92" s="1014" t="s">
        <v>113</v>
      </c>
      <c r="R92" s="969" t="str">
        <f>IFERROR(VLOOKUP(K90,'【参考】数式用'!$A$5:$AB$37,MATCH(P92,'【参考】数式用'!$B$4:$AB$4,0)+1,0),"")</f>
        <v/>
      </c>
      <c r="S92" s="970" t="s">
        <v>439</v>
      </c>
      <c r="T92" s="971"/>
      <c r="U92" s="972" t="str">
        <f>IFERROR(VLOOKUP(K90,'【参考】数式用'!$A$5:$AB$37,MATCH(T92,'【参考】数式用'!$B$4:$AB$4,0)+1,0),"")</f>
        <v/>
      </c>
      <c r="V92" s="973" t="s">
        <v>107</v>
      </c>
      <c r="W92" s="1025">
        <v>7.0</v>
      </c>
      <c r="X92" s="812" t="s">
        <v>108</v>
      </c>
      <c r="Y92" s="1025">
        <v>4.0</v>
      </c>
      <c r="Z92" s="812" t="s">
        <v>392</v>
      </c>
      <c r="AA92" s="1025">
        <v>8.0</v>
      </c>
      <c r="AB92" s="812" t="s">
        <v>108</v>
      </c>
      <c r="AC92" s="1025">
        <v>3.0</v>
      </c>
      <c r="AD92" s="812" t="s">
        <v>109</v>
      </c>
      <c r="AE92" s="812" t="s">
        <v>120</v>
      </c>
      <c r="AF92" s="812">
        <f>IF(W92&gt;=1,(AA92*12+AC92)-(W92*12+Y92)+1,"")</f>
        <v>12</v>
      </c>
      <c r="AG92" s="974" t="s">
        <v>393</v>
      </c>
      <c r="AH92" s="975">
        <f>IFERROR(ROUNDDOWN(ROUND(L90*U92,0),0)*AF92,"")</f>
        <v>0</v>
      </c>
      <c r="AI92" s="976">
        <f>IFERROR(ROUNDDOWN(ROUND((L90*(U92-AW90)),0),0)*AF92,"")</f>
        <v>0</v>
      </c>
      <c r="AJ92" s="977">
        <f>IFERROR(IF(OR(M90="",M91="",M93=""),0,ROUNDDOWN(ROUNDDOWN(ROUND(L90*VLOOKUP(K90,'【参考】数式用'!$A$5:$AB$37,MATCH("新加算Ⅳ",'【参考】数式用'!$B$4:$AB$4,0)+1,0),0),0)*AF92*0.5,0)),"")</f>
        <v>0</v>
      </c>
      <c r="AK92" s="978" t="str">
        <f>IF(T92&lt;&gt;"","新規に適用","")</f>
        <v/>
      </c>
      <c r="AL92" s="979">
        <f>IFERROR(IF(OR(M93="ベア加算",M93=""),0, IF(OR(T90="新加算Ⅰ",T90="新加算Ⅱ",T90="新加算Ⅲ",T90="新加算Ⅳ"),0,ROUNDDOWN(ROUND(L90*VLOOKUP(K90,'【参考】数式用'!$A$5:$I$37,MATCH("ベア加算",'【参考】数式用'!$B$4:$I$4,0)+1,0),0),0)*AF92)),"")</f>
        <v>0</v>
      </c>
      <c r="AM92" s="978" t="str">
        <f>IF(AND(T92&lt;&gt;"",AM90=""),"新規に適用",IF(AND(T92&lt;&gt;"",AM90&lt;&gt;""),"継続で適用",""))</f>
        <v/>
      </c>
      <c r="AN92" s="978" t="str">
        <f>IF(AND(T92&lt;&gt;"",AN90=""),"新規に適用",IF(AND(T92&lt;&gt;"",AN90&lt;&gt;""),"継続で適用",""))</f>
        <v/>
      </c>
      <c r="AO92" s="978"/>
      <c r="AP92" s="978" t="str">
        <f>IF(AND(T92&lt;&gt;"",AP90=""),"新規に適用",IF(AND(T92&lt;&gt;"",AP90&lt;&gt;""),"継続で適用",""))</f>
        <v/>
      </c>
      <c r="AQ92" s="980" t="str">
        <f>IF(AND(T92&lt;&gt;"",AN90=""),"新規に適用",IF(AND(T92&lt;&gt;"",OR(T90="新加算Ⅰ",T90="新加算Ⅱ",T90="新加算Ⅴ（１）",T90="新加算Ⅴ（２）",T90="新加算Ⅴ（３）",T90="新加算Ⅴ（４）",T90="新加算Ⅴ（５）",T90="新加算Ⅴ（６）",T90="新加算Ⅴ（７）",T90="新加算Ⅴ（９）",T90="新加算Ⅴ（10）",T90="新加算Ⅴ（12）")),"継続で適用",""))</f>
        <v/>
      </c>
      <c r="AR92" s="978" t="str">
        <f>IF(AND(T92&lt;&gt;"",AR90=""),"新規に適用",IF(AND(T92&lt;&gt;"",AR90&lt;&gt;""),"継続で適用",""))</f>
        <v/>
      </c>
      <c r="AS92" s="962"/>
      <c r="AT92" s="1005"/>
      <c r="AU92" s="935" t="str">
        <f>IF(K90&lt;&gt;"","V列に色付け","")</f>
        <v/>
      </c>
      <c r="AV92" s="1020"/>
      <c r="AW92" s="937"/>
      <c r="BK92" s="689" t="str">
        <f>G90</f>
        <v/>
      </c>
    </row>
    <row r="93" ht="30.0" customHeight="1">
      <c r="A93" s="788"/>
      <c r="B93" s="746"/>
      <c r="C93" s="747"/>
      <c r="D93" s="747"/>
      <c r="E93" s="747"/>
      <c r="F93" s="748"/>
      <c r="G93" s="749"/>
      <c r="H93" s="749"/>
      <c r="I93" s="749"/>
      <c r="J93" s="982"/>
      <c r="K93" s="749"/>
      <c r="L93" s="750"/>
      <c r="M93" s="984" t="str">
        <f>IF('別紙様式2-2（４・５月分）'!P73="","",'別紙様式2-2（４・５月分）'!P73)</f>
        <v/>
      </c>
      <c r="N93" s="1010"/>
      <c r="O93" s="1015"/>
      <c r="P93" s="987"/>
      <c r="Q93" s="1016"/>
      <c r="R93" s="989"/>
      <c r="S93" s="990"/>
      <c r="T93" s="991"/>
      <c r="U93" s="992"/>
      <c r="V93" s="993"/>
      <c r="W93" s="1026"/>
      <c r="X93" s="994"/>
      <c r="Y93" s="1026"/>
      <c r="Z93" s="994"/>
      <c r="AA93" s="1026"/>
      <c r="AB93" s="994"/>
      <c r="AC93" s="1026"/>
      <c r="AD93" s="994"/>
      <c r="AE93" s="994"/>
      <c r="AF93" s="994"/>
      <c r="AG93" s="995"/>
      <c r="AH93" s="996"/>
      <c r="AI93" s="997"/>
      <c r="AJ93" s="998"/>
      <c r="AK93" s="999"/>
      <c r="AL93" s="1000"/>
      <c r="AM93" s="999"/>
      <c r="AN93" s="999"/>
      <c r="AO93" s="999"/>
      <c r="AP93" s="999"/>
      <c r="AQ93" s="1001"/>
      <c r="AR93" s="999"/>
      <c r="AS93" s="769" t="str">
        <f>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1005"/>
      <c r="AU93" s="935"/>
      <c r="AV93" s="1020" t="str">
        <f>IF('別紙様式2-2（４・５月分）'!N73="","",'別紙様式2-2（４・５月分）'!N73)</f>
        <v/>
      </c>
      <c r="AW93" s="937"/>
      <c r="BK93" s="689" t="str">
        <f>G90</f>
        <v/>
      </c>
    </row>
    <row r="94" ht="30.0" customHeight="1">
      <c r="A94" s="773">
        <v>21.0</v>
      </c>
      <c r="B94" s="1019" t="str">
        <f>IF('基本情報入力シート'!C74="","",'基本情報入力シート'!C74)</f>
        <v/>
      </c>
      <c r="C94" s="696"/>
      <c r="D94" s="696"/>
      <c r="E94" s="696"/>
      <c r="F94" s="697"/>
      <c r="G94" s="698" t="str">
        <f>IF('基本情報入力シート'!M74="","",'基本情報入力シート'!M74)</f>
        <v/>
      </c>
      <c r="H94" s="698" t="str">
        <f>IF('基本情報入力シート'!R74="","",'基本情報入力シート'!R74)</f>
        <v/>
      </c>
      <c r="I94" s="698" t="str">
        <f>IF('基本情報入力シート'!W74="","",'基本情報入力シート'!W74)</f>
        <v/>
      </c>
      <c r="J94" s="910" t="str">
        <f>IF('基本情報入力シート'!X74="","",'基本情報入力シート'!X74)</f>
        <v/>
      </c>
      <c r="K94" s="698" t="str">
        <f>IF('基本情報入力シート'!Y74="","",'基本情報入力シート'!Y74)</f>
        <v/>
      </c>
      <c r="L94" s="699" t="str">
        <f>IF('基本情報入力シート'!AB74="","",'基本情報入力シート'!AB74)</f>
        <v/>
      </c>
      <c r="M94" s="912" t="str">
        <f>IF('別紙様式2-2（４・５月分）'!P74="","",'別紙様式2-2（４・５月分）'!P74)</f>
        <v/>
      </c>
      <c r="N94" s="1004" t="str">
        <f>IF(SUM('別紙様式2-2（４・５月分）'!Q74:Q76)=0,"",SUM('別紙様式2-2（４・５月分）'!Q74:Q76))</f>
        <v/>
      </c>
      <c r="O94" s="914" t="str">
        <f>IFERROR(VLOOKUP('別紙様式2-2（４・５月分）'!AQ74,'【参考】数式用'!$AR$5:$AS$22,2,FALSE),"")</f>
        <v/>
      </c>
      <c r="P94" s="915"/>
      <c r="Q94" s="916"/>
      <c r="R94" s="917" t="str">
        <f>IFERROR(VLOOKUP(K94,'【参考】数式用'!$A$5:$AB$37,MATCH(O94,'【参考】数式用'!$B$4:$AB$4,0)+1,0),"")</f>
        <v/>
      </c>
      <c r="S94" s="918" t="s">
        <v>434</v>
      </c>
      <c r="T94" s="919"/>
      <c r="U94" s="920" t="str">
        <f>IFERROR(VLOOKUP(K94,'【参考】数式用'!$A$5:$AB$37,MATCH(T94,'【参考】数式用'!$B$4:$AB$4,0)+1,0),"")</f>
        <v/>
      </c>
      <c r="V94" s="921" t="s">
        <v>107</v>
      </c>
      <c r="W94" s="922">
        <v>6.0</v>
      </c>
      <c r="X94" s="923" t="s">
        <v>108</v>
      </c>
      <c r="Y94" s="922">
        <v>6.0</v>
      </c>
      <c r="Z94" s="923" t="s">
        <v>392</v>
      </c>
      <c r="AA94" s="922">
        <v>7.0</v>
      </c>
      <c r="AB94" s="923" t="s">
        <v>108</v>
      </c>
      <c r="AC94" s="922">
        <v>3.0</v>
      </c>
      <c r="AD94" s="923" t="s">
        <v>109</v>
      </c>
      <c r="AE94" s="923" t="s">
        <v>120</v>
      </c>
      <c r="AF94" s="923">
        <f>IF(W94&gt;=1,(AA94*12+AC94)-(W94*12+Y94)+1,"")</f>
        <v>10</v>
      </c>
      <c r="AG94" s="924" t="s">
        <v>393</v>
      </c>
      <c r="AH94" s="925">
        <f>IFERROR(ROUNDDOWN(ROUND(L94*U94,0),0)*AF94,"")</f>
        <v>0</v>
      </c>
      <c r="AI94" s="926">
        <f>IFERROR(ROUNDDOWN(ROUND((L94*(U94-AW94)),0),0)*AF94,"")</f>
        <v>0</v>
      </c>
      <c r="AJ94" s="927">
        <f>IFERROR(IF(OR(M94="",M95="",M97=""),0,ROUNDDOWN(ROUNDDOWN(ROUND(L94*VLOOKUP(K94,'【参考】数式用'!$A$5:$AB$37,MATCH("新加算Ⅳ",'【参考】数式用'!$B$4:$AB$4,0)+1,0),0),0)*AF94*0.5,0)),"")</f>
        <v>0</v>
      </c>
      <c r="AK94" s="928"/>
      <c r="AL94" s="929">
        <f>IFERROR(IF(OR(M97="ベア加算",M97=""),0, IF(OR(T94="新加算Ⅰ",T94="新加算Ⅱ",T94="新加算Ⅲ",T94="新加算Ⅳ"),ROUNDDOWN(ROUND(L94*VLOOKUP(K94,'【参考】数式用'!$A$5:$I$37,MATCH("ベア加算",'【参考】数式用'!$B$4:$I$4,0)+1,0),0),0)*AF94,0)),"")</f>
        <v>0</v>
      </c>
      <c r="AM94" s="928"/>
      <c r="AN94" s="930"/>
      <c r="AO94" s="931"/>
      <c r="AP94" s="931"/>
      <c r="AQ94" s="932"/>
      <c r="AR94" s="933"/>
      <c r="AS94" s="716" t="str">
        <f>IF(AU94="","",IF(U94&lt;N94,"！加算の要件上は問題ありませんが、令和６年４・５月と比較して令和６年６月に加算率が下がる計画になっています。",""))</f>
        <v/>
      </c>
      <c r="AT94" s="1005"/>
      <c r="AU94" s="935" t="str">
        <f>IF(K94&lt;&gt;"","V列に色付け","")</f>
        <v/>
      </c>
      <c r="AV94" s="1020" t="str">
        <f>IF('別紙様式2-2（４・５月分）'!N74="","",'別紙様式2-2（４・５月分）'!N74)</f>
        <v/>
      </c>
      <c r="AW94" s="937" t="str">
        <f>IF(SUM('別紙様式2-2（４・５月分）'!O74:O76)=0,"",SUM('別紙様式2-2（４・５月分）'!O74:O76))</f>
        <v/>
      </c>
      <c r="AX94" s="938" t="str">
        <f>IFERROR(VLOOKUP(K94,'【参考】数式用'!$AH$2:$AI$34,2,FALSE),"")</f>
        <v/>
      </c>
      <c r="AY94" s="629" t="s">
        <v>436</v>
      </c>
      <c r="AZ94" s="629" t="s">
        <v>437</v>
      </c>
      <c r="BA94" s="629" t="s">
        <v>435</v>
      </c>
      <c r="BB94" s="629" t="s">
        <v>438</v>
      </c>
      <c r="BC94" s="629" t="str">
        <f>IF(AND(O94&lt;&gt;"新加算Ⅰ",O94&lt;&gt;"新加算Ⅱ",O94&lt;&gt;"新加算Ⅲ",O94&lt;&gt;"新加算Ⅳ"),O94,IF(P96&lt;&gt;"",P96,""))</f>
        <v/>
      </c>
      <c r="BD94" s="629"/>
      <c r="BE94" s="629" t="str">
        <f>IF(AL94&lt;&gt;0,IF(AM94="○","入力済","未入力"),"")</f>
        <v/>
      </c>
      <c r="BF94" s="629"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629" t="str">
        <f>IF(OR(T94="新加算Ⅴ（７）",T94="新加算Ⅴ（９）",T94="新加算Ⅴ（10）",T94="新加算Ⅴ（12）",T94="新加算Ⅴ（13）",T94="新加算Ⅴ（14）"),IF(OR(AO94="○",AO94="令和６年度中に満たす"),"入力済","未入力"),"")</f>
        <v/>
      </c>
      <c r="BH94" s="939" t="str">
        <f>IF(OR(T94="新加算Ⅰ",T94="新加算Ⅱ",T94="新加算Ⅲ",T94="新加算Ⅴ（１）",T94="新加算Ⅴ（３）",T94="新加算Ⅴ（８）"),IF(OR(AP94="○",AP94="令和６年度中に満たす"),"入力済","未入力"),"")</f>
        <v/>
      </c>
      <c r="BI94" s="1006" t="str">
        <f>IF(OR(T94="新加算Ⅰ",T94="新加算Ⅱ",T94="新加算Ⅴ（１）",T94="新加算Ⅴ（２）",T94="新加算Ⅴ（３）",T94="新加算Ⅴ（４）",T94="新加算Ⅴ（５）",T94="新加算Ⅴ（６）",T94="新加算Ⅴ（７）",T94="新加算Ⅴ（９）",T94="新加算Ⅴ（10）",T94="新加算Ⅴ（12）"),1,"")</f>
        <v/>
      </c>
      <c r="BJ94" s="935" t="str">
        <f>IF(OR(T94="新加算Ⅰ",T94="新加算Ⅴ（１）",T94="新加算Ⅴ（２）",T94="新加算Ⅴ（５）",T94="新加算Ⅴ（７）",T94="新加算Ⅴ（10）"),IF(AR94="","未入力","入力済"),"")</f>
        <v/>
      </c>
      <c r="BK94" s="689" t="str">
        <f>G94</f>
        <v/>
      </c>
    </row>
    <row r="95" ht="15.0" customHeight="1">
      <c r="A95" s="787"/>
      <c r="B95" s="722"/>
      <c r="C95" s="723"/>
      <c r="D95" s="723"/>
      <c r="E95" s="723"/>
      <c r="F95" s="724"/>
      <c r="G95" s="725"/>
      <c r="H95" s="725"/>
      <c r="I95" s="725"/>
      <c r="J95" s="941"/>
      <c r="K95" s="725"/>
      <c r="L95" s="726"/>
      <c r="M95" s="943" t="str">
        <f>IF('別紙様式2-2（４・５月分）'!P75="","",'別紙様式2-2（４・５月分）'!P75)</f>
        <v/>
      </c>
      <c r="N95" s="1007"/>
      <c r="O95" s="945"/>
      <c r="P95" s="946"/>
      <c r="Q95" s="947"/>
      <c r="R95" s="948"/>
      <c r="S95" s="949"/>
      <c r="T95" s="950"/>
      <c r="U95" s="951"/>
      <c r="V95" s="952"/>
      <c r="W95" s="953"/>
      <c r="X95" s="778"/>
      <c r="Y95" s="953"/>
      <c r="Z95" s="778"/>
      <c r="AA95" s="953"/>
      <c r="AB95" s="778"/>
      <c r="AC95" s="953"/>
      <c r="AD95" s="778"/>
      <c r="AE95" s="778"/>
      <c r="AF95" s="778"/>
      <c r="AG95" s="954"/>
      <c r="AH95" s="955"/>
      <c r="AI95" s="956"/>
      <c r="AJ95" s="957"/>
      <c r="AK95" s="784"/>
      <c r="AL95" s="958"/>
      <c r="AM95" s="784"/>
      <c r="AN95" s="959"/>
      <c r="AO95" s="825"/>
      <c r="AP95" s="825"/>
      <c r="AQ95" s="960"/>
      <c r="AR95" s="961"/>
      <c r="AS95" s="962" t="str">
        <f>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1005"/>
      <c r="AU95" s="935"/>
      <c r="AV95" s="1020" t="str">
        <f>IF('別紙様式2-2（４・５月分）'!N75="","",'別紙様式2-2（４・５月分）'!N75)</f>
        <v/>
      </c>
      <c r="AW95" s="937"/>
      <c r="AX95" s="938"/>
      <c r="AY95" s="629"/>
      <c r="AZ95" s="629"/>
      <c r="BA95" s="629"/>
      <c r="BB95" s="629"/>
      <c r="BC95" s="629"/>
      <c r="BD95" s="629"/>
      <c r="BE95" s="629"/>
      <c r="BF95" s="629"/>
      <c r="BG95" s="629"/>
      <c r="BH95" s="963"/>
      <c r="BI95" s="1008"/>
      <c r="BJ95" s="935"/>
      <c r="BK95" s="689" t="str">
        <f>G94</f>
        <v/>
      </c>
    </row>
    <row r="96" ht="15.0" customHeight="1">
      <c r="A96" s="798"/>
      <c r="B96" s="722"/>
      <c r="C96" s="723"/>
      <c r="D96" s="723"/>
      <c r="E96" s="723"/>
      <c r="F96" s="724"/>
      <c r="G96" s="725"/>
      <c r="H96" s="725"/>
      <c r="I96" s="725"/>
      <c r="J96" s="941"/>
      <c r="K96" s="725"/>
      <c r="L96" s="726"/>
      <c r="M96" s="964"/>
      <c r="N96" s="1009"/>
      <c r="O96" s="1013" t="s">
        <v>111</v>
      </c>
      <c r="P96" s="967" t="str">
        <f>IFERROR(VLOOKUP('別紙様式2-2（４・５月分）'!AQ74,'【参考】数式用'!$AR$5:$AT$22,3,FALSE),"")</f>
        <v/>
      </c>
      <c r="Q96" s="1014" t="s">
        <v>113</v>
      </c>
      <c r="R96" s="969" t="str">
        <f>IFERROR(VLOOKUP(K94,'【参考】数式用'!$A$5:$AB$37,MATCH(P96,'【参考】数式用'!$B$4:$AB$4,0)+1,0),"")</f>
        <v/>
      </c>
      <c r="S96" s="970" t="s">
        <v>439</v>
      </c>
      <c r="T96" s="971"/>
      <c r="U96" s="972" t="str">
        <f>IFERROR(VLOOKUP(K94,'【参考】数式用'!$A$5:$AB$37,MATCH(T96,'【参考】数式用'!$B$4:$AB$4,0)+1,0),"")</f>
        <v/>
      </c>
      <c r="V96" s="973" t="s">
        <v>107</v>
      </c>
      <c r="W96" s="1025">
        <v>7.0</v>
      </c>
      <c r="X96" s="812" t="s">
        <v>108</v>
      </c>
      <c r="Y96" s="1025">
        <v>4.0</v>
      </c>
      <c r="Z96" s="812" t="s">
        <v>392</v>
      </c>
      <c r="AA96" s="1025">
        <v>8.0</v>
      </c>
      <c r="AB96" s="812" t="s">
        <v>108</v>
      </c>
      <c r="AC96" s="1025">
        <v>3.0</v>
      </c>
      <c r="AD96" s="812" t="s">
        <v>109</v>
      </c>
      <c r="AE96" s="812" t="s">
        <v>120</v>
      </c>
      <c r="AF96" s="812">
        <f>IF(W96&gt;=1,(AA96*12+AC96)-(W96*12+Y96)+1,"")</f>
        <v>12</v>
      </c>
      <c r="AG96" s="974" t="s">
        <v>393</v>
      </c>
      <c r="AH96" s="975">
        <f>IFERROR(ROUNDDOWN(ROUND(L94*U96,0),0)*AF96,"")</f>
        <v>0</v>
      </c>
      <c r="AI96" s="976">
        <f>IFERROR(ROUNDDOWN(ROUND((L94*(U96-AW94)),0),0)*AF96,"")</f>
        <v>0</v>
      </c>
      <c r="AJ96" s="977">
        <f>IFERROR(IF(OR(M94="",M95="",M97=""),0,ROUNDDOWN(ROUNDDOWN(ROUND(L94*VLOOKUP(K94,'【参考】数式用'!$A$5:$AB$37,MATCH("新加算Ⅳ",'【参考】数式用'!$B$4:$AB$4,0)+1,0),0),0)*AF96*0.5,0)),"")</f>
        <v>0</v>
      </c>
      <c r="AK96" s="978" t="str">
        <f>IF(T96&lt;&gt;"","新規に適用","")</f>
        <v/>
      </c>
      <c r="AL96" s="979">
        <f>IFERROR(IF(OR(M97="ベア加算",M97=""),0, IF(OR(T94="新加算Ⅰ",T94="新加算Ⅱ",T94="新加算Ⅲ",T94="新加算Ⅳ"),0,ROUNDDOWN(ROUND(L94*VLOOKUP(K94,'【参考】数式用'!$A$5:$I$37,MATCH("ベア加算",'【参考】数式用'!$B$4:$I$4,0)+1,0),0),0)*AF96)),"")</f>
        <v>0</v>
      </c>
      <c r="AM96" s="978" t="str">
        <f>IF(AND(T96&lt;&gt;"",AM94=""),"新規に適用",IF(AND(T96&lt;&gt;"",AM94&lt;&gt;""),"継続で適用",""))</f>
        <v/>
      </c>
      <c r="AN96" s="978" t="str">
        <f>IF(AND(T96&lt;&gt;"",AN94=""),"新規に適用",IF(AND(T96&lt;&gt;"",AN94&lt;&gt;""),"継続で適用",""))</f>
        <v/>
      </c>
      <c r="AO96" s="978"/>
      <c r="AP96" s="978" t="str">
        <f>IF(AND(T96&lt;&gt;"",AP94=""),"新規に適用",IF(AND(T96&lt;&gt;"",AP94&lt;&gt;""),"継続で適用",""))</f>
        <v/>
      </c>
      <c r="AQ96" s="980" t="str">
        <f>IF(AND(T96&lt;&gt;"",AN94=""),"新規に適用",IF(AND(T96&lt;&gt;"",OR(T94="新加算Ⅰ",T94="新加算Ⅱ",T94="新加算Ⅴ（１）",T94="新加算Ⅴ（２）",T94="新加算Ⅴ（３）",T94="新加算Ⅴ（４）",T94="新加算Ⅴ（５）",T94="新加算Ⅴ（６）",T94="新加算Ⅴ（７）",T94="新加算Ⅴ（９）",T94="新加算Ⅴ（10）",T94="新加算Ⅴ（12）")),"継続で適用",""))</f>
        <v/>
      </c>
      <c r="AR96" s="978" t="str">
        <f>IF(AND(T96&lt;&gt;"",AR94=""),"新規に適用",IF(AND(T96&lt;&gt;"",AR94&lt;&gt;""),"継続で適用",""))</f>
        <v/>
      </c>
      <c r="AS96" s="962"/>
      <c r="AT96" s="1005"/>
      <c r="AU96" s="935" t="str">
        <f>IF(K94&lt;&gt;"","V列に色付け","")</f>
        <v/>
      </c>
      <c r="AV96" s="1020"/>
      <c r="AW96" s="937"/>
      <c r="BK96" s="689" t="str">
        <f>G94</f>
        <v/>
      </c>
    </row>
    <row r="97" ht="30.0" customHeight="1">
      <c r="A97" s="788"/>
      <c r="B97" s="746"/>
      <c r="C97" s="747"/>
      <c r="D97" s="747"/>
      <c r="E97" s="747"/>
      <c r="F97" s="748"/>
      <c r="G97" s="749"/>
      <c r="H97" s="749"/>
      <c r="I97" s="749"/>
      <c r="J97" s="982"/>
      <c r="K97" s="749"/>
      <c r="L97" s="750"/>
      <c r="M97" s="984" t="str">
        <f>IF('別紙様式2-2（４・５月分）'!P76="","",'別紙様式2-2（４・５月分）'!P76)</f>
        <v/>
      </c>
      <c r="N97" s="1010"/>
      <c r="O97" s="1015"/>
      <c r="P97" s="987"/>
      <c r="Q97" s="1016"/>
      <c r="R97" s="989"/>
      <c r="S97" s="990"/>
      <c r="T97" s="991"/>
      <c r="U97" s="992"/>
      <c r="V97" s="993"/>
      <c r="W97" s="1026"/>
      <c r="X97" s="994"/>
      <c r="Y97" s="1026"/>
      <c r="Z97" s="994"/>
      <c r="AA97" s="1026"/>
      <c r="AB97" s="994"/>
      <c r="AC97" s="1026"/>
      <c r="AD97" s="994"/>
      <c r="AE97" s="994"/>
      <c r="AF97" s="994"/>
      <c r="AG97" s="995"/>
      <c r="AH97" s="996"/>
      <c r="AI97" s="997"/>
      <c r="AJ97" s="998"/>
      <c r="AK97" s="999"/>
      <c r="AL97" s="1000"/>
      <c r="AM97" s="999"/>
      <c r="AN97" s="999"/>
      <c r="AO97" s="999"/>
      <c r="AP97" s="999"/>
      <c r="AQ97" s="1001"/>
      <c r="AR97" s="999"/>
      <c r="AS97" s="769" t="str">
        <f>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1005"/>
      <c r="AU97" s="935"/>
      <c r="AV97" s="1020" t="str">
        <f>IF('別紙様式2-2（４・５月分）'!N76="","",'別紙様式2-2（４・５月分）'!N76)</f>
        <v/>
      </c>
      <c r="AW97" s="937"/>
      <c r="BK97" s="689" t="str">
        <f>G94</f>
        <v/>
      </c>
    </row>
    <row r="98" ht="30.0" customHeight="1">
      <c r="A98" s="789">
        <v>22.0</v>
      </c>
      <c r="B98" s="722" t="str">
        <f>IF('基本情報入力シート'!C75="","",'基本情報入力シート'!C75)</f>
        <v/>
      </c>
      <c r="C98" s="723"/>
      <c r="D98" s="723"/>
      <c r="E98" s="723"/>
      <c r="F98" s="724"/>
      <c r="G98" s="725" t="str">
        <f>IF('基本情報入力シート'!M75="","",'基本情報入力シート'!M75)</f>
        <v/>
      </c>
      <c r="H98" s="725" t="str">
        <f>IF('基本情報入力シート'!R75="","",'基本情報入力シート'!R75)</f>
        <v/>
      </c>
      <c r="I98" s="725" t="str">
        <f>IF('基本情報入力シート'!W75="","",'基本情報入力シート'!W75)</f>
        <v/>
      </c>
      <c r="J98" s="941" t="str">
        <f>IF('基本情報入力シート'!X75="","",'基本情報入力シート'!X75)</f>
        <v/>
      </c>
      <c r="K98" s="725" t="str">
        <f>IF('基本情報入力シート'!Y75="","",'基本情報入力シート'!Y75)</f>
        <v/>
      </c>
      <c r="L98" s="726" t="str">
        <f>IF('基本情報入力シート'!AB75="","",'基本情報入力シート'!AB75)</f>
        <v/>
      </c>
      <c r="M98" s="912" t="str">
        <f>IF('別紙様式2-2（４・５月分）'!P77="","",'別紙様式2-2（４・５月分）'!P77)</f>
        <v/>
      </c>
      <c r="N98" s="1004" t="str">
        <f>IF(SUM('別紙様式2-2（４・５月分）'!Q77:Q79)=0,"",SUM('別紙様式2-2（４・５月分）'!Q77:Q79))</f>
        <v/>
      </c>
      <c r="O98" s="914" t="str">
        <f>IFERROR(VLOOKUP('別紙様式2-2（４・５月分）'!AQ77,'【参考】数式用'!$AR$5:$AS$22,2,FALSE),"")</f>
        <v/>
      </c>
      <c r="P98" s="915"/>
      <c r="Q98" s="916"/>
      <c r="R98" s="917" t="str">
        <f>IFERROR(VLOOKUP(K98,'【参考】数式用'!$A$5:$AB$37,MATCH(O98,'【参考】数式用'!$B$4:$AB$4,0)+1,0),"")</f>
        <v/>
      </c>
      <c r="S98" s="918" t="s">
        <v>434</v>
      </c>
      <c r="T98" s="919"/>
      <c r="U98" s="920" t="str">
        <f>IFERROR(VLOOKUP(K98,'【参考】数式用'!$A$5:$AB$37,MATCH(T98,'【参考】数式用'!$B$4:$AB$4,0)+1,0),"")</f>
        <v/>
      </c>
      <c r="V98" s="921" t="s">
        <v>107</v>
      </c>
      <c r="W98" s="922">
        <v>6.0</v>
      </c>
      <c r="X98" s="923" t="s">
        <v>108</v>
      </c>
      <c r="Y98" s="922">
        <v>6.0</v>
      </c>
      <c r="Z98" s="923" t="s">
        <v>392</v>
      </c>
      <c r="AA98" s="922">
        <v>7.0</v>
      </c>
      <c r="AB98" s="923" t="s">
        <v>108</v>
      </c>
      <c r="AC98" s="922">
        <v>3.0</v>
      </c>
      <c r="AD98" s="923" t="s">
        <v>109</v>
      </c>
      <c r="AE98" s="923" t="s">
        <v>120</v>
      </c>
      <c r="AF98" s="923">
        <f>IF(W98&gt;=1,(AA98*12+AC98)-(W98*12+Y98)+1,"")</f>
        <v>10</v>
      </c>
      <c r="AG98" s="924" t="s">
        <v>393</v>
      </c>
      <c r="AH98" s="925">
        <f>IFERROR(ROUNDDOWN(ROUND(L98*U98,0),0)*AF98,"")</f>
        <v>0</v>
      </c>
      <c r="AI98" s="926">
        <f>IFERROR(ROUNDDOWN(ROUND((L98*(U98-AW98)),0),0)*AF98,"")</f>
        <v>0</v>
      </c>
      <c r="AJ98" s="927">
        <f>IFERROR(IF(OR(M98="",M99="",M101=""),0,ROUNDDOWN(ROUNDDOWN(ROUND(L98*VLOOKUP(K98,'【参考】数式用'!$A$5:$AB$37,MATCH("新加算Ⅳ",'【参考】数式用'!$B$4:$AB$4,0)+1,0),0),0)*AF98*0.5,0)),"")</f>
        <v>0</v>
      </c>
      <c r="AK98" s="928"/>
      <c r="AL98" s="929">
        <f>IFERROR(IF(OR(M101="ベア加算",M101=""),0, IF(OR(T98="新加算Ⅰ",T98="新加算Ⅱ",T98="新加算Ⅲ",T98="新加算Ⅳ"),ROUNDDOWN(ROUND(L98*VLOOKUP(K98,'【参考】数式用'!$A$5:$I$37,MATCH("ベア加算",'【参考】数式用'!$B$4:$I$4,0)+1,0),0),0)*AF98,0)),"")</f>
        <v>0</v>
      </c>
      <c r="AM98" s="928"/>
      <c r="AN98" s="930"/>
      <c r="AO98" s="931"/>
      <c r="AP98" s="931"/>
      <c r="AQ98" s="932"/>
      <c r="AR98" s="933"/>
      <c r="AS98" s="716" t="str">
        <f>IF(AU98="","",IF(U98&lt;N98,"！加算の要件上は問題ありませんが、令和６年４・５月と比較して令和６年６月に加算率が下がる計画になっています。",""))</f>
        <v/>
      </c>
      <c r="AT98" s="1005"/>
      <c r="AU98" s="935" t="str">
        <f>IF(K98&lt;&gt;"","V列に色付け","")</f>
        <v/>
      </c>
      <c r="AV98" s="1020" t="str">
        <f>IF('別紙様式2-2（４・５月分）'!N77="","",'別紙様式2-2（４・５月分）'!N77)</f>
        <v/>
      </c>
      <c r="AW98" s="937" t="str">
        <f>IF(SUM('別紙様式2-2（４・５月分）'!O77:O79)=0,"",SUM('別紙様式2-2（４・５月分）'!O77:O79))</f>
        <v/>
      </c>
      <c r="AX98" s="938" t="str">
        <f>IFERROR(VLOOKUP(K98,'【参考】数式用'!$AH$2:$AI$34,2,FALSE),"")</f>
        <v/>
      </c>
      <c r="AY98" s="629" t="s">
        <v>436</v>
      </c>
      <c r="AZ98" s="629" t="s">
        <v>437</v>
      </c>
      <c r="BA98" s="629" t="s">
        <v>435</v>
      </c>
      <c r="BB98" s="629" t="s">
        <v>438</v>
      </c>
      <c r="BC98" s="629" t="str">
        <f>IF(AND(O98&lt;&gt;"新加算Ⅰ",O98&lt;&gt;"新加算Ⅱ",O98&lt;&gt;"新加算Ⅲ",O98&lt;&gt;"新加算Ⅳ"),O98,IF(P100&lt;&gt;"",P100,""))</f>
        <v/>
      </c>
      <c r="BD98" s="629"/>
      <c r="BE98" s="629" t="str">
        <f>IF(AL98&lt;&gt;0,IF(AM98="○","入力済","未入力"),"")</f>
        <v/>
      </c>
      <c r="BF98" s="629"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629" t="str">
        <f>IF(OR(T98="新加算Ⅴ（７）",T98="新加算Ⅴ（９）",T98="新加算Ⅴ（10）",T98="新加算Ⅴ（12）",T98="新加算Ⅴ（13）",T98="新加算Ⅴ（14）"),IF(OR(AO98="○",AO98="令和６年度中に満たす"),"入力済","未入力"),"")</f>
        <v/>
      </c>
      <c r="BH98" s="939" t="str">
        <f>IF(OR(T98="新加算Ⅰ",T98="新加算Ⅱ",T98="新加算Ⅲ",T98="新加算Ⅴ（１）",T98="新加算Ⅴ（３）",T98="新加算Ⅴ（８）"),IF(OR(AP98="○",AP98="令和６年度中に満たす"),"入力済","未入力"),"")</f>
        <v/>
      </c>
      <c r="BI98" s="1006" t="str">
        <f>IF(OR(T98="新加算Ⅰ",T98="新加算Ⅱ",T98="新加算Ⅴ（１）",T98="新加算Ⅴ（２）",T98="新加算Ⅴ（３）",T98="新加算Ⅴ（４）",T98="新加算Ⅴ（５）",T98="新加算Ⅴ（６）",T98="新加算Ⅴ（７）",T98="新加算Ⅴ（９）",T98="新加算Ⅴ（10）",T98="新加算Ⅴ（12）"),1,"")</f>
        <v/>
      </c>
      <c r="BJ98" s="935" t="str">
        <f>IF(OR(T98="新加算Ⅰ",T98="新加算Ⅴ（１）",T98="新加算Ⅴ（２）",T98="新加算Ⅴ（５）",T98="新加算Ⅴ（７）",T98="新加算Ⅴ（10）"),IF(AR98="","未入力","入力済"),"")</f>
        <v/>
      </c>
      <c r="BK98" s="689" t="str">
        <f>G98</f>
        <v/>
      </c>
    </row>
    <row r="99" ht="15.0" customHeight="1">
      <c r="A99" s="787"/>
      <c r="B99" s="722"/>
      <c r="C99" s="723"/>
      <c r="D99" s="723"/>
      <c r="E99" s="723"/>
      <c r="F99" s="724"/>
      <c r="G99" s="725"/>
      <c r="H99" s="725"/>
      <c r="I99" s="725"/>
      <c r="J99" s="941"/>
      <c r="K99" s="725"/>
      <c r="L99" s="726"/>
      <c r="M99" s="943" t="str">
        <f>IF('別紙様式2-2（４・５月分）'!P78="","",'別紙様式2-2（４・５月分）'!P78)</f>
        <v/>
      </c>
      <c r="N99" s="1007"/>
      <c r="O99" s="945"/>
      <c r="P99" s="946"/>
      <c r="Q99" s="947"/>
      <c r="R99" s="948"/>
      <c r="S99" s="949"/>
      <c r="T99" s="950"/>
      <c r="U99" s="951"/>
      <c r="V99" s="952"/>
      <c r="W99" s="953"/>
      <c r="X99" s="778"/>
      <c r="Y99" s="953"/>
      <c r="Z99" s="778"/>
      <c r="AA99" s="953"/>
      <c r="AB99" s="778"/>
      <c r="AC99" s="953"/>
      <c r="AD99" s="778"/>
      <c r="AE99" s="778"/>
      <c r="AF99" s="778"/>
      <c r="AG99" s="954"/>
      <c r="AH99" s="955"/>
      <c r="AI99" s="956"/>
      <c r="AJ99" s="957"/>
      <c r="AK99" s="784"/>
      <c r="AL99" s="958"/>
      <c r="AM99" s="784"/>
      <c r="AN99" s="959"/>
      <c r="AO99" s="825"/>
      <c r="AP99" s="825"/>
      <c r="AQ99" s="960"/>
      <c r="AR99" s="961"/>
      <c r="AS99" s="962" t="str">
        <f>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1005"/>
      <c r="AU99" s="935"/>
      <c r="AV99" s="1020" t="str">
        <f>IF('別紙様式2-2（４・５月分）'!N78="","",'別紙様式2-2（４・５月分）'!N78)</f>
        <v/>
      </c>
      <c r="AW99" s="937"/>
      <c r="AX99" s="938"/>
      <c r="AY99" s="629"/>
      <c r="AZ99" s="629"/>
      <c r="BA99" s="629"/>
      <c r="BB99" s="629"/>
      <c r="BC99" s="629"/>
      <c r="BD99" s="629"/>
      <c r="BE99" s="629"/>
      <c r="BF99" s="629"/>
      <c r="BG99" s="629"/>
      <c r="BH99" s="963"/>
      <c r="BI99" s="1008"/>
      <c r="BJ99" s="935"/>
      <c r="BK99" s="689" t="str">
        <f>G98</f>
        <v/>
      </c>
    </row>
    <row r="100" ht="15.0" customHeight="1">
      <c r="A100" s="798"/>
      <c r="B100" s="722"/>
      <c r="C100" s="723"/>
      <c r="D100" s="723"/>
      <c r="E100" s="723"/>
      <c r="F100" s="724"/>
      <c r="G100" s="725"/>
      <c r="H100" s="725"/>
      <c r="I100" s="725"/>
      <c r="J100" s="941"/>
      <c r="K100" s="725"/>
      <c r="L100" s="726"/>
      <c r="M100" s="964"/>
      <c r="N100" s="1009"/>
      <c r="O100" s="1013" t="s">
        <v>111</v>
      </c>
      <c r="P100" s="967" t="str">
        <f>IFERROR(VLOOKUP('別紙様式2-2（４・５月分）'!AQ77,'【参考】数式用'!$AR$5:$AT$22,3,FALSE),"")</f>
        <v/>
      </c>
      <c r="Q100" s="1014" t="s">
        <v>113</v>
      </c>
      <c r="R100" s="969" t="str">
        <f>IFERROR(VLOOKUP(K98,'【参考】数式用'!$A$5:$AB$37,MATCH(P100,'【参考】数式用'!$B$4:$AB$4,0)+1,0),"")</f>
        <v/>
      </c>
      <c r="S100" s="970" t="s">
        <v>439</v>
      </c>
      <c r="T100" s="971"/>
      <c r="U100" s="972" t="str">
        <f>IFERROR(VLOOKUP(K98,'【参考】数式用'!$A$5:$AB$37,MATCH(T100,'【参考】数式用'!$B$4:$AB$4,0)+1,0),"")</f>
        <v/>
      </c>
      <c r="V100" s="973" t="s">
        <v>107</v>
      </c>
      <c r="W100" s="1025">
        <v>7.0</v>
      </c>
      <c r="X100" s="812" t="s">
        <v>108</v>
      </c>
      <c r="Y100" s="1025">
        <v>4.0</v>
      </c>
      <c r="Z100" s="812" t="s">
        <v>392</v>
      </c>
      <c r="AA100" s="1025">
        <v>8.0</v>
      </c>
      <c r="AB100" s="812" t="s">
        <v>108</v>
      </c>
      <c r="AC100" s="1025">
        <v>3.0</v>
      </c>
      <c r="AD100" s="812" t="s">
        <v>109</v>
      </c>
      <c r="AE100" s="812" t="s">
        <v>120</v>
      </c>
      <c r="AF100" s="812">
        <f>IF(W100&gt;=1,(AA100*12+AC100)-(W100*12+Y100)+1,"")</f>
        <v>12</v>
      </c>
      <c r="AG100" s="974" t="s">
        <v>393</v>
      </c>
      <c r="AH100" s="975">
        <f>IFERROR(ROUNDDOWN(ROUND(L98*U100,0),0)*AF100,"")</f>
        <v>0</v>
      </c>
      <c r="AI100" s="976">
        <f>IFERROR(ROUNDDOWN(ROUND((L98*(U100-AW98)),0),0)*AF100,"")</f>
        <v>0</v>
      </c>
      <c r="AJ100" s="977">
        <f>IFERROR(IF(OR(M98="",M99="",M101=""),0,ROUNDDOWN(ROUNDDOWN(ROUND(L98*VLOOKUP(K98,'【参考】数式用'!$A$5:$AB$37,MATCH("新加算Ⅳ",'【参考】数式用'!$B$4:$AB$4,0)+1,0),0),0)*AF100*0.5,0)),"")</f>
        <v>0</v>
      </c>
      <c r="AK100" s="978" t="str">
        <f>IF(T100&lt;&gt;"","新規に適用","")</f>
        <v/>
      </c>
      <c r="AL100" s="979">
        <f>IFERROR(IF(OR(M101="ベア加算",M101=""),0, IF(OR(T98="新加算Ⅰ",T98="新加算Ⅱ",T98="新加算Ⅲ",T98="新加算Ⅳ"),0,ROUNDDOWN(ROUND(L98*VLOOKUP(K98,'【参考】数式用'!$A$5:$I$37,MATCH("ベア加算",'【参考】数式用'!$B$4:$I$4,0)+1,0),0),0)*AF100)),"")</f>
        <v>0</v>
      </c>
      <c r="AM100" s="978" t="str">
        <f>IF(AND(T100&lt;&gt;"",AM98=""),"新規に適用",IF(AND(T100&lt;&gt;"",AM98&lt;&gt;""),"継続で適用",""))</f>
        <v/>
      </c>
      <c r="AN100" s="978" t="str">
        <f>IF(AND(T100&lt;&gt;"",AN98=""),"新規に適用",IF(AND(T100&lt;&gt;"",AN98&lt;&gt;""),"継続で適用",""))</f>
        <v/>
      </c>
      <c r="AO100" s="978"/>
      <c r="AP100" s="978" t="str">
        <f>IF(AND(T100&lt;&gt;"",AP98=""),"新規に適用",IF(AND(T100&lt;&gt;"",AP98&lt;&gt;""),"継続で適用",""))</f>
        <v/>
      </c>
      <c r="AQ100" s="980" t="str">
        <f>IF(AND(T100&lt;&gt;"",AN98=""),"新規に適用",IF(AND(T100&lt;&gt;"",OR(T98="新加算Ⅰ",T98="新加算Ⅱ",T98="新加算Ⅴ（１）",T98="新加算Ⅴ（２）",T98="新加算Ⅴ（３）",T98="新加算Ⅴ（４）",T98="新加算Ⅴ（５）",T98="新加算Ⅴ（６）",T98="新加算Ⅴ（７）",T98="新加算Ⅴ（９）",T98="新加算Ⅴ（10）",T98="新加算Ⅴ（12）")),"継続で適用",""))</f>
        <v/>
      </c>
      <c r="AR100" s="978" t="str">
        <f>IF(AND(T100&lt;&gt;"",AR98=""),"新規に適用",IF(AND(T100&lt;&gt;"",AR98&lt;&gt;""),"継続で適用",""))</f>
        <v/>
      </c>
      <c r="AS100" s="962"/>
      <c r="AT100" s="1005"/>
      <c r="AU100" s="935" t="str">
        <f>IF(K98&lt;&gt;"","V列に色付け","")</f>
        <v/>
      </c>
      <c r="AV100" s="1020"/>
      <c r="AW100" s="937"/>
      <c r="BK100" s="689" t="str">
        <f>G98</f>
        <v/>
      </c>
    </row>
    <row r="101" ht="30.0" customHeight="1">
      <c r="A101" s="788"/>
      <c r="B101" s="746"/>
      <c r="C101" s="747"/>
      <c r="D101" s="747"/>
      <c r="E101" s="747"/>
      <c r="F101" s="748"/>
      <c r="G101" s="749"/>
      <c r="H101" s="749"/>
      <c r="I101" s="749"/>
      <c r="J101" s="982"/>
      <c r="K101" s="749"/>
      <c r="L101" s="750"/>
      <c r="M101" s="984" t="str">
        <f>IF('別紙様式2-2（４・５月分）'!P79="","",'別紙様式2-2（４・５月分）'!P79)</f>
        <v/>
      </c>
      <c r="N101" s="1010"/>
      <c r="O101" s="1015"/>
      <c r="P101" s="987"/>
      <c r="Q101" s="1016"/>
      <c r="R101" s="989"/>
      <c r="S101" s="990"/>
      <c r="T101" s="991"/>
      <c r="U101" s="992"/>
      <c r="V101" s="993"/>
      <c r="W101" s="1026"/>
      <c r="X101" s="994"/>
      <c r="Y101" s="1026"/>
      <c r="Z101" s="994"/>
      <c r="AA101" s="1026"/>
      <c r="AB101" s="994"/>
      <c r="AC101" s="1026"/>
      <c r="AD101" s="994"/>
      <c r="AE101" s="994"/>
      <c r="AF101" s="994"/>
      <c r="AG101" s="995"/>
      <c r="AH101" s="996"/>
      <c r="AI101" s="997"/>
      <c r="AJ101" s="998"/>
      <c r="AK101" s="999"/>
      <c r="AL101" s="1000"/>
      <c r="AM101" s="999"/>
      <c r="AN101" s="999"/>
      <c r="AO101" s="999"/>
      <c r="AP101" s="999"/>
      <c r="AQ101" s="1001"/>
      <c r="AR101" s="999"/>
      <c r="AS101" s="769" t="str">
        <f>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1005"/>
      <c r="AU101" s="935"/>
      <c r="AV101" s="1020" t="str">
        <f>IF('別紙様式2-2（４・５月分）'!N79="","",'別紙様式2-2（４・５月分）'!N79)</f>
        <v/>
      </c>
      <c r="AW101" s="937"/>
      <c r="BK101" s="689" t="str">
        <f>G98</f>
        <v/>
      </c>
    </row>
    <row r="102" ht="30.0" customHeight="1">
      <c r="A102" s="773">
        <v>23.0</v>
      </c>
      <c r="B102" s="722" t="str">
        <f>IF('基本情報入力シート'!C76="","",'基本情報入力シート'!C76)</f>
        <v/>
      </c>
      <c r="C102" s="723"/>
      <c r="D102" s="723"/>
      <c r="E102" s="723"/>
      <c r="F102" s="724"/>
      <c r="G102" s="725" t="str">
        <f>IF('基本情報入力シート'!M76="","",'基本情報入力シート'!M76)</f>
        <v/>
      </c>
      <c r="H102" s="725" t="str">
        <f>IF('基本情報入力シート'!R76="","",'基本情報入力シート'!R76)</f>
        <v/>
      </c>
      <c r="I102" s="725" t="str">
        <f>IF('基本情報入力シート'!W76="","",'基本情報入力シート'!W76)</f>
        <v/>
      </c>
      <c r="J102" s="941" t="str">
        <f>IF('基本情報入力シート'!X76="","",'基本情報入力シート'!X76)</f>
        <v/>
      </c>
      <c r="K102" s="725" t="str">
        <f>IF('基本情報入力シート'!Y76="","",'基本情報入力シート'!Y76)</f>
        <v/>
      </c>
      <c r="L102" s="726" t="str">
        <f>IF('基本情報入力シート'!AB76="","",'基本情報入力シート'!AB76)</f>
        <v/>
      </c>
      <c r="M102" s="912" t="str">
        <f>IF('別紙様式2-2（４・５月分）'!P80="","",'別紙様式2-2（４・５月分）'!P80)</f>
        <v/>
      </c>
      <c r="N102" s="1004" t="str">
        <f>IF(SUM('別紙様式2-2（４・５月分）'!Q80:Q82)=0,"",SUM('別紙様式2-2（４・５月分）'!Q80:Q82))</f>
        <v/>
      </c>
      <c r="O102" s="914" t="str">
        <f>IFERROR(VLOOKUP('別紙様式2-2（４・５月分）'!AQ80,'【参考】数式用'!$AR$5:$AS$22,2,FALSE),"")</f>
        <v/>
      </c>
      <c r="P102" s="915"/>
      <c r="Q102" s="916"/>
      <c r="R102" s="917" t="str">
        <f>IFERROR(VLOOKUP(K102,'【参考】数式用'!$A$5:$AB$37,MATCH(O102,'【参考】数式用'!$B$4:$AB$4,0)+1,0),"")</f>
        <v/>
      </c>
      <c r="S102" s="918" t="s">
        <v>434</v>
      </c>
      <c r="T102" s="919"/>
      <c r="U102" s="920" t="str">
        <f>IFERROR(VLOOKUP(K102,'【参考】数式用'!$A$5:$AB$37,MATCH(T102,'【参考】数式用'!$B$4:$AB$4,0)+1,0),"")</f>
        <v/>
      </c>
      <c r="V102" s="921" t="s">
        <v>107</v>
      </c>
      <c r="W102" s="922">
        <v>6.0</v>
      </c>
      <c r="X102" s="923" t="s">
        <v>108</v>
      </c>
      <c r="Y102" s="922">
        <v>6.0</v>
      </c>
      <c r="Z102" s="923" t="s">
        <v>392</v>
      </c>
      <c r="AA102" s="922">
        <v>7.0</v>
      </c>
      <c r="AB102" s="923" t="s">
        <v>108</v>
      </c>
      <c r="AC102" s="922">
        <v>3.0</v>
      </c>
      <c r="AD102" s="923" t="s">
        <v>109</v>
      </c>
      <c r="AE102" s="923" t="s">
        <v>120</v>
      </c>
      <c r="AF102" s="923">
        <f>IF(W102&gt;=1,(AA102*12+AC102)-(W102*12+Y102)+1,"")</f>
        <v>10</v>
      </c>
      <c r="AG102" s="924" t="s">
        <v>393</v>
      </c>
      <c r="AH102" s="925">
        <f>IFERROR(ROUNDDOWN(ROUND(L102*U102,0),0)*AF102,"")</f>
        <v>0</v>
      </c>
      <c r="AI102" s="926">
        <f>IFERROR(ROUNDDOWN(ROUND((L102*(U102-AW102)),0),0)*AF102,"")</f>
        <v>0</v>
      </c>
      <c r="AJ102" s="927">
        <f>IFERROR(IF(OR(M102="",M103="",M105=""),0,ROUNDDOWN(ROUNDDOWN(ROUND(L102*VLOOKUP(K102,'【参考】数式用'!$A$5:$AB$37,MATCH("新加算Ⅳ",'【参考】数式用'!$B$4:$AB$4,0)+1,0),0),0)*AF102*0.5,0)),"")</f>
        <v>0</v>
      </c>
      <c r="AK102" s="928"/>
      <c r="AL102" s="929">
        <f>IFERROR(IF(OR(M105="ベア加算",M105=""),0, IF(OR(T102="新加算Ⅰ",T102="新加算Ⅱ",T102="新加算Ⅲ",T102="新加算Ⅳ"),ROUNDDOWN(ROUND(L102*VLOOKUP(K102,'【参考】数式用'!$A$5:$I$37,MATCH("ベア加算",'【参考】数式用'!$B$4:$I$4,0)+1,0),0),0)*AF102,0)),"")</f>
        <v>0</v>
      </c>
      <c r="AM102" s="928"/>
      <c r="AN102" s="930"/>
      <c r="AO102" s="931"/>
      <c r="AP102" s="931"/>
      <c r="AQ102" s="932"/>
      <c r="AR102" s="933"/>
      <c r="AS102" s="716" t="str">
        <f>IF(AU102="","",IF(U102&lt;N102,"！加算の要件上は問題ありませんが、令和６年４・５月と比較して令和６年６月に加算率が下がる計画になっています。",""))</f>
        <v/>
      </c>
      <c r="AT102" s="1005"/>
      <c r="AU102" s="935" t="str">
        <f>IF(K102&lt;&gt;"","V列に色付け","")</f>
        <v/>
      </c>
      <c r="AV102" s="1020" t="str">
        <f>IF('別紙様式2-2（４・５月分）'!N80="","",'別紙様式2-2（４・５月分）'!N80)</f>
        <v/>
      </c>
      <c r="AW102" s="937" t="str">
        <f>IF(SUM('別紙様式2-2（４・５月分）'!O80:O82)=0,"",SUM('別紙様式2-2（４・５月分）'!O80:O82))</f>
        <v/>
      </c>
      <c r="AX102" s="938" t="str">
        <f>IFERROR(VLOOKUP(K102,'【参考】数式用'!$AH$2:$AI$34,2,FALSE),"")</f>
        <v/>
      </c>
      <c r="AY102" s="629" t="s">
        <v>436</v>
      </c>
      <c r="AZ102" s="629" t="s">
        <v>437</v>
      </c>
      <c r="BA102" s="629" t="s">
        <v>435</v>
      </c>
      <c r="BB102" s="629" t="s">
        <v>438</v>
      </c>
      <c r="BC102" s="629" t="str">
        <f>IF(AND(O102&lt;&gt;"新加算Ⅰ",O102&lt;&gt;"新加算Ⅱ",O102&lt;&gt;"新加算Ⅲ",O102&lt;&gt;"新加算Ⅳ"),O102,IF(P104&lt;&gt;"",P104,""))</f>
        <v/>
      </c>
      <c r="BD102" s="629"/>
      <c r="BE102" s="629" t="str">
        <f>IF(AL102&lt;&gt;0,IF(AM102="○","入力済","未入力"),"")</f>
        <v/>
      </c>
      <c r="BF102" s="629"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629" t="str">
        <f>IF(OR(T102="新加算Ⅴ（７）",T102="新加算Ⅴ（９）",T102="新加算Ⅴ（10）",T102="新加算Ⅴ（12）",T102="新加算Ⅴ（13）",T102="新加算Ⅴ（14）"),IF(OR(AO102="○",AO102="令和６年度中に満たす"),"入力済","未入力"),"")</f>
        <v/>
      </c>
      <c r="BH102" s="939" t="str">
        <f>IF(OR(T102="新加算Ⅰ",T102="新加算Ⅱ",T102="新加算Ⅲ",T102="新加算Ⅴ（１）",T102="新加算Ⅴ（３）",T102="新加算Ⅴ（８）"),IF(OR(AP102="○",AP102="令和６年度中に満たす"),"入力済","未入力"),"")</f>
        <v/>
      </c>
      <c r="BI102" s="1006" t="str">
        <f>IF(OR(T102="新加算Ⅰ",T102="新加算Ⅱ",T102="新加算Ⅴ（１）",T102="新加算Ⅴ（２）",T102="新加算Ⅴ（３）",T102="新加算Ⅴ（４）",T102="新加算Ⅴ（５）",T102="新加算Ⅴ（６）",T102="新加算Ⅴ（７）",T102="新加算Ⅴ（９）",T102="新加算Ⅴ（10）",T102="新加算Ⅴ（12）"),1,"")</f>
        <v/>
      </c>
      <c r="BJ102" s="935" t="str">
        <f>IF(OR(T102="新加算Ⅰ",T102="新加算Ⅴ（１）",T102="新加算Ⅴ（２）",T102="新加算Ⅴ（５）",T102="新加算Ⅴ（７）",T102="新加算Ⅴ（10）"),IF(AR102="","未入力","入力済"),"")</f>
        <v/>
      </c>
      <c r="BK102" s="689" t="str">
        <f>G102</f>
        <v/>
      </c>
    </row>
    <row r="103" ht="15.0" customHeight="1">
      <c r="A103" s="787"/>
      <c r="B103" s="722"/>
      <c r="C103" s="723"/>
      <c r="D103" s="723"/>
      <c r="E103" s="723"/>
      <c r="F103" s="724"/>
      <c r="G103" s="725"/>
      <c r="H103" s="725"/>
      <c r="I103" s="725"/>
      <c r="J103" s="941"/>
      <c r="K103" s="725"/>
      <c r="L103" s="726"/>
      <c r="M103" s="943" t="str">
        <f>IF('別紙様式2-2（４・５月分）'!P81="","",'別紙様式2-2（４・５月分）'!P81)</f>
        <v/>
      </c>
      <c r="N103" s="1007"/>
      <c r="O103" s="945"/>
      <c r="P103" s="946"/>
      <c r="Q103" s="947"/>
      <c r="R103" s="948"/>
      <c r="S103" s="949"/>
      <c r="T103" s="950"/>
      <c r="U103" s="951"/>
      <c r="V103" s="952"/>
      <c r="W103" s="953"/>
      <c r="X103" s="778"/>
      <c r="Y103" s="953"/>
      <c r="Z103" s="778"/>
      <c r="AA103" s="953"/>
      <c r="AB103" s="778"/>
      <c r="AC103" s="953"/>
      <c r="AD103" s="778"/>
      <c r="AE103" s="778"/>
      <c r="AF103" s="778"/>
      <c r="AG103" s="954"/>
      <c r="AH103" s="955"/>
      <c r="AI103" s="956"/>
      <c r="AJ103" s="957"/>
      <c r="AK103" s="784"/>
      <c r="AL103" s="958"/>
      <c r="AM103" s="784"/>
      <c r="AN103" s="959"/>
      <c r="AO103" s="825"/>
      <c r="AP103" s="825"/>
      <c r="AQ103" s="960"/>
      <c r="AR103" s="961"/>
      <c r="AS103" s="962" t="str">
        <f>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1005"/>
      <c r="AU103" s="935"/>
      <c r="AV103" s="1020" t="str">
        <f>IF('別紙様式2-2（４・５月分）'!N81="","",'別紙様式2-2（４・５月分）'!N81)</f>
        <v/>
      </c>
      <c r="AW103" s="937"/>
      <c r="AX103" s="938"/>
      <c r="AY103" s="629"/>
      <c r="AZ103" s="629"/>
      <c r="BA103" s="629"/>
      <c r="BB103" s="629"/>
      <c r="BC103" s="629"/>
      <c r="BD103" s="629"/>
      <c r="BE103" s="629"/>
      <c r="BF103" s="629"/>
      <c r="BG103" s="629"/>
      <c r="BH103" s="963"/>
      <c r="BI103" s="1008"/>
      <c r="BJ103" s="935"/>
      <c r="BK103" s="689" t="str">
        <f>G102</f>
        <v/>
      </c>
    </row>
    <row r="104" ht="15.0" customHeight="1">
      <c r="A104" s="798"/>
      <c r="B104" s="722"/>
      <c r="C104" s="723"/>
      <c r="D104" s="723"/>
      <c r="E104" s="723"/>
      <c r="F104" s="724"/>
      <c r="G104" s="725"/>
      <c r="H104" s="725"/>
      <c r="I104" s="725"/>
      <c r="J104" s="941"/>
      <c r="K104" s="725"/>
      <c r="L104" s="726"/>
      <c r="M104" s="964"/>
      <c r="N104" s="1009"/>
      <c r="O104" s="1013" t="s">
        <v>111</v>
      </c>
      <c r="P104" s="967" t="str">
        <f>IFERROR(VLOOKUP('別紙様式2-2（４・５月分）'!AQ80,'【参考】数式用'!$AR$5:$AT$22,3,FALSE),"")</f>
        <v/>
      </c>
      <c r="Q104" s="1014" t="s">
        <v>113</v>
      </c>
      <c r="R104" s="969" t="str">
        <f>IFERROR(VLOOKUP(K102,'【参考】数式用'!$A$5:$AB$37,MATCH(P104,'【参考】数式用'!$B$4:$AB$4,0)+1,0),"")</f>
        <v/>
      </c>
      <c r="S104" s="970" t="s">
        <v>439</v>
      </c>
      <c r="T104" s="971"/>
      <c r="U104" s="972" t="str">
        <f>IFERROR(VLOOKUP(K102,'【参考】数式用'!$A$5:$AB$37,MATCH(T104,'【参考】数式用'!$B$4:$AB$4,0)+1,0),"")</f>
        <v/>
      </c>
      <c r="V104" s="973" t="s">
        <v>107</v>
      </c>
      <c r="W104" s="1025">
        <v>7.0</v>
      </c>
      <c r="X104" s="812" t="s">
        <v>108</v>
      </c>
      <c r="Y104" s="1025">
        <v>4.0</v>
      </c>
      <c r="Z104" s="812" t="s">
        <v>392</v>
      </c>
      <c r="AA104" s="1025">
        <v>8.0</v>
      </c>
      <c r="AB104" s="812" t="s">
        <v>108</v>
      </c>
      <c r="AC104" s="1025">
        <v>3.0</v>
      </c>
      <c r="AD104" s="812" t="s">
        <v>109</v>
      </c>
      <c r="AE104" s="812" t="s">
        <v>120</v>
      </c>
      <c r="AF104" s="812">
        <f>IF(W104&gt;=1,(AA104*12+AC104)-(W104*12+Y104)+1,"")</f>
        <v>12</v>
      </c>
      <c r="AG104" s="974" t="s">
        <v>393</v>
      </c>
      <c r="AH104" s="975">
        <f>IFERROR(ROUNDDOWN(ROUND(L102*U104,0),0)*AF104,"")</f>
        <v>0</v>
      </c>
      <c r="AI104" s="976">
        <f>IFERROR(ROUNDDOWN(ROUND((L102*(U104-AW102)),0),0)*AF104,"")</f>
        <v>0</v>
      </c>
      <c r="AJ104" s="977">
        <f>IFERROR(IF(OR(M102="",M103="",M105=""),0,ROUNDDOWN(ROUNDDOWN(ROUND(L102*VLOOKUP(K102,'【参考】数式用'!$A$5:$AB$37,MATCH("新加算Ⅳ",'【参考】数式用'!$B$4:$AB$4,0)+1,0),0),0)*AF104*0.5,0)),"")</f>
        <v>0</v>
      </c>
      <c r="AK104" s="978" t="str">
        <f>IF(T104&lt;&gt;"","新規に適用","")</f>
        <v/>
      </c>
      <c r="AL104" s="979">
        <f>IFERROR(IF(OR(M105="ベア加算",M105=""),0, IF(OR(T102="新加算Ⅰ",T102="新加算Ⅱ",T102="新加算Ⅲ",T102="新加算Ⅳ"),0,ROUNDDOWN(ROUND(L102*VLOOKUP(K102,'【参考】数式用'!$A$5:$I$37,MATCH("ベア加算",'【参考】数式用'!$B$4:$I$4,0)+1,0),0),0)*AF104)),"")</f>
        <v>0</v>
      </c>
      <c r="AM104" s="978" t="str">
        <f>IF(AND(T104&lt;&gt;"",AM102=""),"新規に適用",IF(AND(T104&lt;&gt;"",AM102&lt;&gt;""),"継続で適用",""))</f>
        <v/>
      </c>
      <c r="AN104" s="978" t="str">
        <f>IF(AND(T104&lt;&gt;"",AN102=""),"新規に適用",IF(AND(T104&lt;&gt;"",AN102&lt;&gt;""),"継続で適用",""))</f>
        <v/>
      </c>
      <c r="AO104" s="978"/>
      <c r="AP104" s="978" t="str">
        <f>IF(AND(T104&lt;&gt;"",AP102=""),"新規に適用",IF(AND(T104&lt;&gt;"",AP102&lt;&gt;""),"継続で適用",""))</f>
        <v/>
      </c>
      <c r="AQ104" s="980" t="str">
        <f>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978" t="str">
        <f>IF(AND(T104&lt;&gt;"",AR102=""),"新規に適用",IF(AND(T104&lt;&gt;"",AR102&lt;&gt;""),"継続で適用",""))</f>
        <v/>
      </c>
      <c r="AS104" s="962"/>
      <c r="AT104" s="1005"/>
      <c r="AU104" s="935" t="str">
        <f>IF(K102&lt;&gt;"","V列に色付け","")</f>
        <v/>
      </c>
      <c r="AV104" s="1020"/>
      <c r="AW104" s="937"/>
      <c r="BK104" s="689" t="str">
        <f>G102</f>
        <v/>
      </c>
    </row>
    <row r="105" ht="30.0" customHeight="1">
      <c r="A105" s="788"/>
      <c r="B105" s="746"/>
      <c r="C105" s="747"/>
      <c r="D105" s="747"/>
      <c r="E105" s="747"/>
      <c r="F105" s="748"/>
      <c r="G105" s="749"/>
      <c r="H105" s="749"/>
      <c r="I105" s="749"/>
      <c r="J105" s="982"/>
      <c r="K105" s="749"/>
      <c r="L105" s="750"/>
      <c r="M105" s="984" t="str">
        <f>IF('別紙様式2-2（４・５月分）'!P82="","",'別紙様式2-2（４・５月分）'!P82)</f>
        <v/>
      </c>
      <c r="N105" s="1010"/>
      <c r="O105" s="1015"/>
      <c r="P105" s="987"/>
      <c r="Q105" s="1016"/>
      <c r="R105" s="989"/>
      <c r="S105" s="990"/>
      <c r="T105" s="991"/>
      <c r="U105" s="992"/>
      <c r="V105" s="993"/>
      <c r="W105" s="1026"/>
      <c r="X105" s="994"/>
      <c r="Y105" s="1026"/>
      <c r="Z105" s="994"/>
      <c r="AA105" s="1026"/>
      <c r="AB105" s="994"/>
      <c r="AC105" s="1026"/>
      <c r="AD105" s="994"/>
      <c r="AE105" s="994"/>
      <c r="AF105" s="994"/>
      <c r="AG105" s="995"/>
      <c r="AH105" s="996"/>
      <c r="AI105" s="997"/>
      <c r="AJ105" s="998"/>
      <c r="AK105" s="999"/>
      <c r="AL105" s="1000"/>
      <c r="AM105" s="999"/>
      <c r="AN105" s="999"/>
      <c r="AO105" s="999"/>
      <c r="AP105" s="999"/>
      <c r="AQ105" s="1001"/>
      <c r="AR105" s="999"/>
      <c r="AS105" s="769" t="str">
        <f>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1005"/>
      <c r="AU105" s="935"/>
      <c r="AV105" s="1020" t="str">
        <f>IF('別紙様式2-2（４・５月分）'!N82="","",'別紙様式2-2（４・５月分）'!N82)</f>
        <v/>
      </c>
      <c r="AW105" s="937"/>
      <c r="BK105" s="689" t="str">
        <f>G102</f>
        <v/>
      </c>
    </row>
    <row r="106" ht="30.0" customHeight="1">
      <c r="A106" s="789">
        <v>24.0</v>
      </c>
      <c r="B106" s="1019" t="str">
        <f>IF('基本情報入力シート'!C77="","",'基本情報入力シート'!C77)</f>
        <v/>
      </c>
      <c r="C106" s="696"/>
      <c r="D106" s="696"/>
      <c r="E106" s="696"/>
      <c r="F106" s="697"/>
      <c r="G106" s="698" t="str">
        <f>IF('基本情報入力シート'!M77="","",'基本情報入力シート'!M77)</f>
        <v/>
      </c>
      <c r="H106" s="698" t="str">
        <f>IF('基本情報入力シート'!R77="","",'基本情報入力シート'!R77)</f>
        <v/>
      </c>
      <c r="I106" s="698" t="str">
        <f>IF('基本情報入力シート'!W77="","",'基本情報入力シート'!W77)</f>
        <v/>
      </c>
      <c r="J106" s="910" t="str">
        <f>IF('基本情報入力シート'!X77="","",'基本情報入力シート'!X77)</f>
        <v/>
      </c>
      <c r="K106" s="698" t="str">
        <f>IF('基本情報入力シート'!Y77="","",'基本情報入力シート'!Y77)</f>
        <v/>
      </c>
      <c r="L106" s="699" t="str">
        <f>IF('基本情報入力シート'!AB77="","",'基本情報入力シート'!AB77)</f>
        <v/>
      </c>
      <c r="M106" s="912" t="str">
        <f>IF('別紙様式2-2（４・５月分）'!P83="","",'別紙様式2-2（４・５月分）'!P83)</f>
        <v/>
      </c>
      <c r="N106" s="1004" t="str">
        <f>IF(SUM('別紙様式2-2（４・５月分）'!Q83:Q85)=0,"",SUM('別紙様式2-2（４・５月分）'!Q83:Q85))</f>
        <v/>
      </c>
      <c r="O106" s="914" t="str">
        <f>IFERROR(VLOOKUP('別紙様式2-2（４・５月分）'!AQ83,'【参考】数式用'!$AR$5:$AS$22,2,FALSE),"")</f>
        <v/>
      </c>
      <c r="P106" s="915"/>
      <c r="Q106" s="916"/>
      <c r="R106" s="917" t="str">
        <f>IFERROR(VLOOKUP(K106,'【参考】数式用'!$A$5:$AB$37,MATCH(O106,'【参考】数式用'!$B$4:$AB$4,0)+1,0),"")</f>
        <v/>
      </c>
      <c r="S106" s="918" t="s">
        <v>434</v>
      </c>
      <c r="T106" s="919"/>
      <c r="U106" s="920" t="str">
        <f>IFERROR(VLOOKUP(K106,'【参考】数式用'!$A$5:$AB$37,MATCH(T106,'【参考】数式用'!$B$4:$AB$4,0)+1,0),"")</f>
        <v/>
      </c>
      <c r="V106" s="921" t="s">
        <v>107</v>
      </c>
      <c r="W106" s="922">
        <v>6.0</v>
      </c>
      <c r="X106" s="923" t="s">
        <v>108</v>
      </c>
      <c r="Y106" s="922">
        <v>6.0</v>
      </c>
      <c r="Z106" s="923" t="s">
        <v>392</v>
      </c>
      <c r="AA106" s="922">
        <v>7.0</v>
      </c>
      <c r="AB106" s="923" t="s">
        <v>108</v>
      </c>
      <c r="AC106" s="922">
        <v>3.0</v>
      </c>
      <c r="AD106" s="923" t="s">
        <v>109</v>
      </c>
      <c r="AE106" s="923" t="s">
        <v>120</v>
      </c>
      <c r="AF106" s="923">
        <f>IF(W106&gt;=1,(AA106*12+AC106)-(W106*12+Y106)+1,"")</f>
        <v>10</v>
      </c>
      <c r="AG106" s="924" t="s">
        <v>393</v>
      </c>
      <c r="AH106" s="925">
        <f>IFERROR(ROUNDDOWN(ROUND(L106*U106,0),0)*AF106,"")</f>
        <v>0</v>
      </c>
      <c r="AI106" s="926">
        <f>IFERROR(ROUNDDOWN(ROUND((L106*(U106-AW106)),0),0)*AF106,"")</f>
        <v>0</v>
      </c>
      <c r="AJ106" s="927">
        <f>IFERROR(IF(OR(M106="",M107="",M109=""),0,ROUNDDOWN(ROUNDDOWN(ROUND(L106*VLOOKUP(K106,'【参考】数式用'!$A$5:$AB$37,MATCH("新加算Ⅳ",'【参考】数式用'!$B$4:$AB$4,0)+1,0),0),0)*AF106*0.5,0)),"")</f>
        <v>0</v>
      </c>
      <c r="AK106" s="928"/>
      <c r="AL106" s="929">
        <f>IFERROR(IF(OR(M109="ベア加算",M109=""),0, IF(OR(T106="新加算Ⅰ",T106="新加算Ⅱ",T106="新加算Ⅲ",T106="新加算Ⅳ"),ROUNDDOWN(ROUND(L106*VLOOKUP(K106,'【参考】数式用'!$A$5:$I$37,MATCH("ベア加算",'【参考】数式用'!$B$4:$I$4,0)+1,0),0),0)*AF106,0)),"")</f>
        <v>0</v>
      </c>
      <c r="AM106" s="928"/>
      <c r="AN106" s="930"/>
      <c r="AO106" s="931"/>
      <c r="AP106" s="931"/>
      <c r="AQ106" s="932"/>
      <c r="AR106" s="933"/>
      <c r="AS106" s="716" t="str">
        <f>IF(AU106="","",IF(U106&lt;N106,"！加算の要件上は問題ありませんが、令和６年４・５月と比較して令和６年６月に加算率が下がる計画になっています。",""))</f>
        <v/>
      </c>
      <c r="AT106" s="1005"/>
      <c r="AU106" s="935" t="str">
        <f>IF(K106&lt;&gt;"","V列に色付け","")</f>
        <v/>
      </c>
      <c r="AV106" s="1020" t="str">
        <f>IF('別紙様式2-2（４・５月分）'!N83="","",'別紙様式2-2（４・５月分）'!N83)</f>
        <v/>
      </c>
      <c r="AW106" s="937" t="str">
        <f>IF(SUM('別紙様式2-2（４・５月分）'!O83:O85)=0,"",SUM('別紙様式2-2（４・５月分）'!O83:O85))</f>
        <v/>
      </c>
      <c r="AX106" s="938" t="str">
        <f>IFERROR(VLOOKUP(K106,'【参考】数式用'!$AH$2:$AI$34,2,FALSE),"")</f>
        <v/>
      </c>
      <c r="AY106" s="629" t="s">
        <v>436</v>
      </c>
      <c r="AZ106" s="629" t="s">
        <v>437</v>
      </c>
      <c r="BA106" s="629" t="s">
        <v>435</v>
      </c>
      <c r="BB106" s="629" t="s">
        <v>438</v>
      </c>
      <c r="BC106" s="629" t="str">
        <f>IF(AND(O106&lt;&gt;"新加算Ⅰ",O106&lt;&gt;"新加算Ⅱ",O106&lt;&gt;"新加算Ⅲ",O106&lt;&gt;"新加算Ⅳ"),O106,IF(P108&lt;&gt;"",P108,""))</f>
        <v/>
      </c>
      <c r="BD106" s="629"/>
      <c r="BE106" s="629" t="str">
        <f>IF(AL106&lt;&gt;0,IF(AM106="○","入力済","未入力"),"")</f>
        <v/>
      </c>
      <c r="BF106" s="629"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629" t="str">
        <f>IF(OR(T106="新加算Ⅴ（７）",T106="新加算Ⅴ（９）",T106="新加算Ⅴ（10）",T106="新加算Ⅴ（12）",T106="新加算Ⅴ（13）",T106="新加算Ⅴ（14）"),IF(OR(AO106="○",AO106="令和６年度中に満たす"),"入力済","未入力"),"")</f>
        <v/>
      </c>
      <c r="BH106" s="939" t="str">
        <f>IF(OR(T106="新加算Ⅰ",T106="新加算Ⅱ",T106="新加算Ⅲ",T106="新加算Ⅴ（１）",T106="新加算Ⅴ（３）",T106="新加算Ⅴ（８）"),IF(OR(AP106="○",AP106="令和６年度中に満たす"),"入力済","未入力"),"")</f>
        <v/>
      </c>
      <c r="BI106" s="1006" t="str">
        <f>IF(OR(T106="新加算Ⅰ",T106="新加算Ⅱ",T106="新加算Ⅴ（１）",T106="新加算Ⅴ（２）",T106="新加算Ⅴ（３）",T106="新加算Ⅴ（４）",T106="新加算Ⅴ（５）",T106="新加算Ⅴ（６）",T106="新加算Ⅴ（７）",T106="新加算Ⅴ（９）",T106="新加算Ⅴ（10）",T106="新加算Ⅴ（12）"),1,"")</f>
        <v/>
      </c>
      <c r="BJ106" s="935" t="str">
        <f>IF(OR(T106="新加算Ⅰ",T106="新加算Ⅴ（１）",T106="新加算Ⅴ（２）",T106="新加算Ⅴ（５）",T106="新加算Ⅴ（７）",T106="新加算Ⅴ（10）"),IF(AR106="","未入力","入力済"),"")</f>
        <v/>
      </c>
      <c r="BK106" s="689" t="str">
        <f>G106</f>
        <v/>
      </c>
    </row>
    <row r="107" ht="15.0" customHeight="1">
      <c r="A107" s="787"/>
      <c r="B107" s="722"/>
      <c r="C107" s="723"/>
      <c r="D107" s="723"/>
      <c r="E107" s="723"/>
      <c r="F107" s="724"/>
      <c r="G107" s="725"/>
      <c r="H107" s="725"/>
      <c r="I107" s="725"/>
      <c r="J107" s="941"/>
      <c r="K107" s="725"/>
      <c r="L107" s="726"/>
      <c r="M107" s="943" t="str">
        <f>IF('別紙様式2-2（４・５月分）'!P84="","",'別紙様式2-2（４・５月分）'!P84)</f>
        <v/>
      </c>
      <c r="N107" s="1007"/>
      <c r="O107" s="945"/>
      <c r="P107" s="946"/>
      <c r="Q107" s="947"/>
      <c r="R107" s="948"/>
      <c r="S107" s="949"/>
      <c r="T107" s="950"/>
      <c r="U107" s="951"/>
      <c r="V107" s="952"/>
      <c r="W107" s="953"/>
      <c r="X107" s="778"/>
      <c r="Y107" s="953"/>
      <c r="Z107" s="778"/>
      <c r="AA107" s="953"/>
      <c r="AB107" s="778"/>
      <c r="AC107" s="953"/>
      <c r="AD107" s="778"/>
      <c r="AE107" s="778"/>
      <c r="AF107" s="778"/>
      <c r="AG107" s="954"/>
      <c r="AH107" s="955"/>
      <c r="AI107" s="956"/>
      <c r="AJ107" s="957"/>
      <c r="AK107" s="784"/>
      <c r="AL107" s="958"/>
      <c r="AM107" s="784"/>
      <c r="AN107" s="959"/>
      <c r="AO107" s="825"/>
      <c r="AP107" s="825"/>
      <c r="AQ107" s="960"/>
      <c r="AR107" s="961"/>
      <c r="AS107" s="962" t="str">
        <f>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1005"/>
      <c r="AU107" s="935"/>
      <c r="AV107" s="1020" t="str">
        <f>IF('別紙様式2-2（４・５月分）'!N84="","",'別紙様式2-2（４・５月分）'!N84)</f>
        <v/>
      </c>
      <c r="AW107" s="937"/>
      <c r="AX107" s="938"/>
      <c r="AY107" s="629"/>
      <c r="AZ107" s="629"/>
      <c r="BA107" s="629"/>
      <c r="BB107" s="629"/>
      <c r="BC107" s="629"/>
      <c r="BD107" s="629"/>
      <c r="BE107" s="629"/>
      <c r="BF107" s="629"/>
      <c r="BG107" s="629"/>
      <c r="BH107" s="963"/>
      <c r="BI107" s="1008"/>
      <c r="BJ107" s="935"/>
      <c r="BK107" s="689" t="str">
        <f>G106</f>
        <v/>
      </c>
    </row>
    <row r="108" ht="15.0" customHeight="1">
      <c r="A108" s="798"/>
      <c r="B108" s="722"/>
      <c r="C108" s="723"/>
      <c r="D108" s="723"/>
      <c r="E108" s="723"/>
      <c r="F108" s="724"/>
      <c r="G108" s="725"/>
      <c r="H108" s="725"/>
      <c r="I108" s="725"/>
      <c r="J108" s="941"/>
      <c r="K108" s="725"/>
      <c r="L108" s="726"/>
      <c r="M108" s="964"/>
      <c r="N108" s="1009"/>
      <c r="O108" s="1013" t="s">
        <v>111</v>
      </c>
      <c r="P108" s="967" t="str">
        <f>IFERROR(VLOOKUP('別紙様式2-2（４・５月分）'!AQ83,'【参考】数式用'!$AR$5:$AT$22,3,FALSE),"")</f>
        <v/>
      </c>
      <c r="Q108" s="1014" t="s">
        <v>113</v>
      </c>
      <c r="R108" s="969" t="str">
        <f>IFERROR(VLOOKUP(K106,'【参考】数式用'!$A$5:$AB$37,MATCH(P108,'【参考】数式用'!$B$4:$AB$4,0)+1,0),"")</f>
        <v/>
      </c>
      <c r="S108" s="970" t="s">
        <v>439</v>
      </c>
      <c r="T108" s="971"/>
      <c r="U108" s="972" t="str">
        <f>IFERROR(VLOOKUP(K106,'【参考】数式用'!$A$5:$AB$37,MATCH(T108,'【参考】数式用'!$B$4:$AB$4,0)+1,0),"")</f>
        <v/>
      </c>
      <c r="V108" s="973" t="s">
        <v>107</v>
      </c>
      <c r="W108" s="1025">
        <v>7.0</v>
      </c>
      <c r="X108" s="812" t="s">
        <v>108</v>
      </c>
      <c r="Y108" s="1025">
        <v>4.0</v>
      </c>
      <c r="Z108" s="812" t="s">
        <v>392</v>
      </c>
      <c r="AA108" s="1025">
        <v>8.0</v>
      </c>
      <c r="AB108" s="812" t="s">
        <v>108</v>
      </c>
      <c r="AC108" s="1025">
        <v>3.0</v>
      </c>
      <c r="AD108" s="812" t="s">
        <v>109</v>
      </c>
      <c r="AE108" s="812" t="s">
        <v>120</v>
      </c>
      <c r="AF108" s="812">
        <f>IF(W108&gt;=1,(AA108*12+AC108)-(W108*12+Y108)+1,"")</f>
        <v>12</v>
      </c>
      <c r="AG108" s="974" t="s">
        <v>393</v>
      </c>
      <c r="AH108" s="975">
        <f>IFERROR(ROUNDDOWN(ROUND(L106*U108,0),0)*AF108,"")</f>
        <v>0</v>
      </c>
      <c r="AI108" s="976">
        <f>IFERROR(ROUNDDOWN(ROUND((L106*(U108-AW106)),0),0)*AF108,"")</f>
        <v>0</v>
      </c>
      <c r="AJ108" s="977">
        <f>IFERROR(IF(OR(M106="",M107="",M109=""),0,ROUNDDOWN(ROUNDDOWN(ROUND(L106*VLOOKUP(K106,'【参考】数式用'!$A$5:$AB$37,MATCH("新加算Ⅳ",'【参考】数式用'!$B$4:$AB$4,0)+1,0),0),0)*AF108*0.5,0)),"")</f>
        <v>0</v>
      </c>
      <c r="AK108" s="978" t="str">
        <f>IF(T108&lt;&gt;"","新規に適用","")</f>
        <v/>
      </c>
      <c r="AL108" s="979">
        <f>IFERROR(IF(OR(M109="ベア加算",M109=""),0, IF(OR(T106="新加算Ⅰ",T106="新加算Ⅱ",T106="新加算Ⅲ",T106="新加算Ⅳ"),0,ROUNDDOWN(ROUND(L106*VLOOKUP(K106,'【参考】数式用'!$A$5:$I$37,MATCH("ベア加算",'【参考】数式用'!$B$4:$I$4,0)+1,0),0),0)*AF108)),"")</f>
        <v>0</v>
      </c>
      <c r="AM108" s="978" t="str">
        <f>IF(AND(T108&lt;&gt;"",AM106=""),"新規に適用",IF(AND(T108&lt;&gt;"",AM106&lt;&gt;""),"継続で適用",""))</f>
        <v/>
      </c>
      <c r="AN108" s="978" t="str">
        <f>IF(AND(T108&lt;&gt;"",AN106=""),"新規に適用",IF(AND(T108&lt;&gt;"",AN106&lt;&gt;""),"継続で適用",""))</f>
        <v/>
      </c>
      <c r="AO108" s="978"/>
      <c r="AP108" s="978" t="str">
        <f>IF(AND(T108&lt;&gt;"",AP106=""),"新規に適用",IF(AND(T108&lt;&gt;"",AP106&lt;&gt;""),"継続で適用",""))</f>
        <v/>
      </c>
      <c r="AQ108" s="980" t="str">
        <f>IF(AND(T108&lt;&gt;"",AN106=""),"新規に適用",IF(AND(T108&lt;&gt;"",OR(T106="新加算Ⅰ",T106="新加算Ⅱ",T106="新加算Ⅴ（１）",T106="新加算Ⅴ（２）",T106="新加算Ⅴ（３）",T106="新加算Ⅴ（４）",T106="新加算Ⅴ（５）",T106="新加算Ⅴ（６）",T106="新加算Ⅴ（７）",T106="新加算Ⅴ（９）",T106="新加算Ⅴ（10）",T106="新加算Ⅴ（12）")),"継続で適用",""))</f>
        <v/>
      </c>
      <c r="AR108" s="978" t="str">
        <f>IF(AND(T108&lt;&gt;"",AR106=""),"新規に適用",IF(AND(T108&lt;&gt;"",AR106&lt;&gt;""),"継続で適用",""))</f>
        <v/>
      </c>
      <c r="AS108" s="962"/>
      <c r="AT108" s="1005"/>
      <c r="AU108" s="935" t="str">
        <f>IF(K106&lt;&gt;"","V列に色付け","")</f>
        <v/>
      </c>
      <c r="AV108" s="1020"/>
      <c r="AW108" s="937"/>
      <c r="BK108" s="689" t="str">
        <f>G106</f>
        <v/>
      </c>
    </row>
    <row r="109" ht="30.0" customHeight="1">
      <c r="A109" s="788"/>
      <c r="B109" s="746"/>
      <c r="C109" s="747"/>
      <c r="D109" s="747"/>
      <c r="E109" s="747"/>
      <c r="F109" s="748"/>
      <c r="G109" s="749"/>
      <c r="H109" s="749"/>
      <c r="I109" s="749"/>
      <c r="J109" s="982"/>
      <c r="K109" s="749"/>
      <c r="L109" s="750"/>
      <c r="M109" s="984" t="str">
        <f>IF('別紙様式2-2（４・５月分）'!P85="","",'別紙様式2-2（４・５月分）'!P85)</f>
        <v/>
      </c>
      <c r="N109" s="1010"/>
      <c r="O109" s="1015"/>
      <c r="P109" s="987"/>
      <c r="Q109" s="1016"/>
      <c r="R109" s="989"/>
      <c r="S109" s="990"/>
      <c r="T109" s="991"/>
      <c r="U109" s="992"/>
      <c r="V109" s="993"/>
      <c r="W109" s="1026"/>
      <c r="X109" s="994"/>
      <c r="Y109" s="1026"/>
      <c r="Z109" s="994"/>
      <c r="AA109" s="1026"/>
      <c r="AB109" s="994"/>
      <c r="AC109" s="1026"/>
      <c r="AD109" s="994"/>
      <c r="AE109" s="994"/>
      <c r="AF109" s="994"/>
      <c r="AG109" s="995"/>
      <c r="AH109" s="996"/>
      <c r="AI109" s="997"/>
      <c r="AJ109" s="998"/>
      <c r="AK109" s="999"/>
      <c r="AL109" s="1000"/>
      <c r="AM109" s="999"/>
      <c r="AN109" s="999"/>
      <c r="AO109" s="999"/>
      <c r="AP109" s="999"/>
      <c r="AQ109" s="1001"/>
      <c r="AR109" s="999"/>
      <c r="AS109" s="769" t="str">
        <f>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1005"/>
      <c r="AU109" s="935"/>
      <c r="AV109" s="1020" t="str">
        <f>IF('別紙様式2-2（４・５月分）'!N85="","",'別紙様式2-2（４・５月分）'!N85)</f>
        <v/>
      </c>
      <c r="AW109" s="937"/>
      <c r="BK109" s="689" t="str">
        <f>G106</f>
        <v/>
      </c>
    </row>
    <row r="110" ht="30.0" customHeight="1">
      <c r="A110" s="773">
        <v>25.0</v>
      </c>
      <c r="B110" s="722" t="str">
        <f>IF('基本情報入力シート'!C78="","",'基本情報入力シート'!C78)</f>
        <v/>
      </c>
      <c r="C110" s="723"/>
      <c r="D110" s="723"/>
      <c r="E110" s="723"/>
      <c r="F110" s="724"/>
      <c r="G110" s="725" t="str">
        <f>IF('基本情報入力シート'!M78="","",'基本情報入力シート'!M78)</f>
        <v/>
      </c>
      <c r="H110" s="725" t="str">
        <f>IF('基本情報入力シート'!R78="","",'基本情報入力シート'!R78)</f>
        <v/>
      </c>
      <c r="I110" s="725" t="str">
        <f>IF('基本情報入力シート'!W78="","",'基本情報入力シート'!W78)</f>
        <v/>
      </c>
      <c r="J110" s="941" t="str">
        <f>IF('基本情報入力シート'!X78="","",'基本情報入力シート'!X78)</f>
        <v/>
      </c>
      <c r="K110" s="725" t="str">
        <f>IF('基本情報入力シート'!Y78="","",'基本情報入力シート'!Y78)</f>
        <v/>
      </c>
      <c r="L110" s="726" t="str">
        <f>IF('基本情報入力シート'!AB78="","",'基本情報入力シート'!AB78)</f>
        <v/>
      </c>
      <c r="M110" s="912" t="str">
        <f>IF('別紙様式2-2（４・５月分）'!P86="","",'別紙様式2-2（４・５月分）'!P86)</f>
        <v/>
      </c>
      <c r="N110" s="1004" t="str">
        <f>IF(SUM('別紙様式2-2（４・５月分）'!Q86:Q88)=0,"",SUM('別紙様式2-2（４・５月分）'!Q86:Q88))</f>
        <v/>
      </c>
      <c r="O110" s="914" t="str">
        <f>IFERROR(VLOOKUP('別紙様式2-2（４・５月分）'!AQ86,'【参考】数式用'!$AR$5:$AS$22,2,FALSE),"")</f>
        <v/>
      </c>
      <c r="P110" s="915"/>
      <c r="Q110" s="916"/>
      <c r="R110" s="917" t="str">
        <f>IFERROR(VLOOKUP(K110,'【参考】数式用'!$A$5:$AB$37,MATCH(O110,'【参考】数式用'!$B$4:$AB$4,0)+1,0),"")</f>
        <v/>
      </c>
      <c r="S110" s="918" t="s">
        <v>434</v>
      </c>
      <c r="T110" s="919"/>
      <c r="U110" s="920" t="str">
        <f>IFERROR(VLOOKUP(K110,'【参考】数式用'!$A$5:$AB$37,MATCH(T110,'【参考】数式用'!$B$4:$AB$4,0)+1,0),"")</f>
        <v/>
      </c>
      <c r="V110" s="921" t="s">
        <v>107</v>
      </c>
      <c r="W110" s="922">
        <v>6.0</v>
      </c>
      <c r="X110" s="923" t="s">
        <v>108</v>
      </c>
      <c r="Y110" s="922">
        <v>6.0</v>
      </c>
      <c r="Z110" s="923" t="s">
        <v>392</v>
      </c>
      <c r="AA110" s="922">
        <v>7.0</v>
      </c>
      <c r="AB110" s="923" t="s">
        <v>108</v>
      </c>
      <c r="AC110" s="922">
        <v>3.0</v>
      </c>
      <c r="AD110" s="923" t="s">
        <v>109</v>
      </c>
      <c r="AE110" s="923" t="s">
        <v>120</v>
      </c>
      <c r="AF110" s="923">
        <f>IF(W110&gt;=1,(AA110*12+AC110)-(W110*12+Y110)+1,"")</f>
        <v>10</v>
      </c>
      <c r="AG110" s="924" t="s">
        <v>393</v>
      </c>
      <c r="AH110" s="925">
        <f>IFERROR(ROUNDDOWN(ROUND(L110*U110,0),0)*AF110,"")</f>
        <v>0</v>
      </c>
      <c r="AI110" s="926">
        <f>IFERROR(ROUNDDOWN(ROUND((L110*(U110-AW110)),0),0)*AF110,"")</f>
        <v>0</v>
      </c>
      <c r="AJ110" s="927">
        <f>IFERROR(IF(OR(M110="",M111="",M113=""),0,ROUNDDOWN(ROUNDDOWN(ROUND(L110*VLOOKUP(K110,'【参考】数式用'!$A$5:$AB$37,MATCH("新加算Ⅳ",'【参考】数式用'!$B$4:$AB$4,0)+1,0),0),0)*AF110*0.5,0)),"")</f>
        <v>0</v>
      </c>
      <c r="AK110" s="928"/>
      <c r="AL110" s="929">
        <f>IFERROR(IF(OR(M113="ベア加算",M113=""),0, IF(OR(T110="新加算Ⅰ",T110="新加算Ⅱ",T110="新加算Ⅲ",T110="新加算Ⅳ"),ROUNDDOWN(ROUND(L110*VLOOKUP(K110,'【参考】数式用'!$A$5:$I$37,MATCH("ベア加算",'【参考】数式用'!$B$4:$I$4,0)+1,0),0),0)*AF110,0)),"")</f>
        <v>0</v>
      </c>
      <c r="AM110" s="928"/>
      <c r="AN110" s="930"/>
      <c r="AO110" s="931"/>
      <c r="AP110" s="931"/>
      <c r="AQ110" s="932"/>
      <c r="AR110" s="933"/>
      <c r="AS110" s="716" t="str">
        <f>IF(AU110="","",IF(U110&lt;N110,"！加算の要件上は問題ありませんが、令和６年４・５月と比較して令和６年６月に加算率が下がる計画になっています。",""))</f>
        <v/>
      </c>
      <c r="AT110" s="1005"/>
      <c r="AU110" s="935" t="str">
        <f>IF(K110&lt;&gt;"","V列に色付け","")</f>
        <v/>
      </c>
      <c r="AV110" s="1020" t="str">
        <f>IF('別紙様式2-2（４・５月分）'!N86="","",'別紙様式2-2（４・５月分）'!N86)</f>
        <v/>
      </c>
      <c r="AW110" s="937" t="str">
        <f>IF(SUM('別紙様式2-2（４・５月分）'!O86:O88)=0,"",SUM('別紙様式2-2（４・５月分）'!O86:O88))</f>
        <v/>
      </c>
      <c r="AX110" s="938" t="str">
        <f>IFERROR(VLOOKUP(K110,'【参考】数式用'!$AH$2:$AI$34,2,FALSE),"")</f>
        <v/>
      </c>
      <c r="AY110" s="629" t="s">
        <v>436</v>
      </c>
      <c r="AZ110" s="629" t="s">
        <v>437</v>
      </c>
      <c r="BA110" s="629" t="s">
        <v>435</v>
      </c>
      <c r="BB110" s="629" t="s">
        <v>438</v>
      </c>
      <c r="BC110" s="629" t="str">
        <f>IF(AND(O110&lt;&gt;"新加算Ⅰ",O110&lt;&gt;"新加算Ⅱ",O110&lt;&gt;"新加算Ⅲ",O110&lt;&gt;"新加算Ⅳ"),O110,IF(P112&lt;&gt;"",P112,""))</f>
        <v/>
      </c>
      <c r="BD110" s="629"/>
      <c r="BE110" s="629" t="str">
        <f>IF(AL110&lt;&gt;0,IF(AM110="○","入力済","未入力"),"")</f>
        <v/>
      </c>
      <c r="BF110" s="629"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629" t="str">
        <f>IF(OR(T110="新加算Ⅴ（７）",T110="新加算Ⅴ（９）",T110="新加算Ⅴ（10）",T110="新加算Ⅴ（12）",T110="新加算Ⅴ（13）",T110="新加算Ⅴ（14）"),IF(OR(AO110="○",AO110="令和６年度中に満たす"),"入力済","未入力"),"")</f>
        <v/>
      </c>
      <c r="BH110" s="939" t="str">
        <f>IF(OR(T110="新加算Ⅰ",T110="新加算Ⅱ",T110="新加算Ⅲ",T110="新加算Ⅴ（１）",T110="新加算Ⅴ（３）",T110="新加算Ⅴ（８）"),IF(OR(AP110="○",AP110="令和６年度中に満たす"),"入力済","未入力"),"")</f>
        <v/>
      </c>
      <c r="BI110" s="1006" t="str">
        <f>IF(OR(T110="新加算Ⅰ",T110="新加算Ⅱ",T110="新加算Ⅴ（１）",T110="新加算Ⅴ（２）",T110="新加算Ⅴ（３）",T110="新加算Ⅴ（４）",T110="新加算Ⅴ（５）",T110="新加算Ⅴ（６）",T110="新加算Ⅴ（７）",T110="新加算Ⅴ（９）",T110="新加算Ⅴ（10）",T110="新加算Ⅴ（12）"),1,"")</f>
        <v/>
      </c>
      <c r="BJ110" s="935" t="str">
        <f>IF(OR(T110="新加算Ⅰ",T110="新加算Ⅴ（１）",T110="新加算Ⅴ（２）",T110="新加算Ⅴ（５）",T110="新加算Ⅴ（７）",T110="新加算Ⅴ（10）"),IF(AR110="","未入力","入力済"),"")</f>
        <v/>
      </c>
      <c r="BK110" s="689" t="str">
        <f>G110</f>
        <v/>
      </c>
    </row>
    <row r="111" ht="15.0" customHeight="1">
      <c r="A111" s="787"/>
      <c r="B111" s="722"/>
      <c r="C111" s="723"/>
      <c r="D111" s="723"/>
      <c r="E111" s="723"/>
      <c r="F111" s="724"/>
      <c r="G111" s="725"/>
      <c r="H111" s="725"/>
      <c r="I111" s="725"/>
      <c r="J111" s="941"/>
      <c r="K111" s="725"/>
      <c r="L111" s="726"/>
      <c r="M111" s="943" t="str">
        <f>IF('別紙様式2-2（４・５月分）'!P87="","",'別紙様式2-2（４・５月分）'!P87)</f>
        <v/>
      </c>
      <c r="N111" s="1007"/>
      <c r="O111" s="945"/>
      <c r="P111" s="946"/>
      <c r="Q111" s="947"/>
      <c r="R111" s="948"/>
      <c r="S111" s="949"/>
      <c r="T111" s="950"/>
      <c r="U111" s="951"/>
      <c r="V111" s="952"/>
      <c r="W111" s="953"/>
      <c r="X111" s="778"/>
      <c r="Y111" s="953"/>
      <c r="Z111" s="778"/>
      <c r="AA111" s="953"/>
      <c r="AB111" s="778"/>
      <c r="AC111" s="953"/>
      <c r="AD111" s="778"/>
      <c r="AE111" s="778"/>
      <c r="AF111" s="778"/>
      <c r="AG111" s="954"/>
      <c r="AH111" s="955"/>
      <c r="AI111" s="956"/>
      <c r="AJ111" s="957"/>
      <c r="AK111" s="784"/>
      <c r="AL111" s="958"/>
      <c r="AM111" s="784"/>
      <c r="AN111" s="959"/>
      <c r="AO111" s="825"/>
      <c r="AP111" s="825"/>
      <c r="AQ111" s="960"/>
      <c r="AR111" s="961"/>
      <c r="AS111" s="962" t="str">
        <f>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1005"/>
      <c r="AU111" s="935"/>
      <c r="AV111" s="1020" t="str">
        <f>IF('別紙様式2-2（４・５月分）'!N87="","",'別紙様式2-2（４・５月分）'!N87)</f>
        <v/>
      </c>
      <c r="AW111" s="937"/>
      <c r="AX111" s="938"/>
      <c r="AY111" s="629"/>
      <c r="AZ111" s="629"/>
      <c r="BA111" s="629"/>
      <c r="BB111" s="629"/>
      <c r="BC111" s="629"/>
      <c r="BD111" s="629"/>
      <c r="BE111" s="629"/>
      <c r="BF111" s="629"/>
      <c r="BG111" s="629"/>
      <c r="BH111" s="963"/>
      <c r="BI111" s="1008"/>
      <c r="BJ111" s="935"/>
      <c r="BK111" s="689" t="str">
        <f>G110</f>
        <v/>
      </c>
    </row>
    <row r="112" ht="15.0" customHeight="1">
      <c r="A112" s="798"/>
      <c r="B112" s="722"/>
      <c r="C112" s="723"/>
      <c r="D112" s="723"/>
      <c r="E112" s="723"/>
      <c r="F112" s="724"/>
      <c r="G112" s="725"/>
      <c r="H112" s="725"/>
      <c r="I112" s="725"/>
      <c r="J112" s="941"/>
      <c r="K112" s="725"/>
      <c r="L112" s="726"/>
      <c r="M112" s="964"/>
      <c r="N112" s="1009"/>
      <c r="O112" s="1013" t="s">
        <v>111</v>
      </c>
      <c r="P112" s="967" t="str">
        <f>IFERROR(VLOOKUP('別紙様式2-2（４・５月分）'!AQ86,'【参考】数式用'!$AR$5:$AT$22,3,FALSE),"")</f>
        <v/>
      </c>
      <c r="Q112" s="1014" t="s">
        <v>113</v>
      </c>
      <c r="R112" s="969" t="str">
        <f>IFERROR(VLOOKUP(K110,'【参考】数式用'!$A$5:$AB$37,MATCH(P112,'【参考】数式用'!$B$4:$AB$4,0)+1,0),"")</f>
        <v/>
      </c>
      <c r="S112" s="970" t="s">
        <v>439</v>
      </c>
      <c r="T112" s="971"/>
      <c r="U112" s="972" t="str">
        <f>IFERROR(VLOOKUP(K110,'【参考】数式用'!$A$5:$AB$37,MATCH(T112,'【参考】数式用'!$B$4:$AB$4,0)+1,0),"")</f>
        <v/>
      </c>
      <c r="V112" s="973" t="s">
        <v>107</v>
      </c>
      <c r="W112" s="1025">
        <v>7.0</v>
      </c>
      <c r="X112" s="812" t="s">
        <v>108</v>
      </c>
      <c r="Y112" s="1025">
        <v>4.0</v>
      </c>
      <c r="Z112" s="812" t="s">
        <v>392</v>
      </c>
      <c r="AA112" s="1025">
        <v>8.0</v>
      </c>
      <c r="AB112" s="812" t="s">
        <v>108</v>
      </c>
      <c r="AC112" s="1025">
        <v>3.0</v>
      </c>
      <c r="AD112" s="812" t="s">
        <v>109</v>
      </c>
      <c r="AE112" s="812" t="s">
        <v>120</v>
      </c>
      <c r="AF112" s="812">
        <f>IF(W112&gt;=1,(AA112*12+AC112)-(W112*12+Y112)+1,"")</f>
        <v>12</v>
      </c>
      <c r="AG112" s="974" t="s">
        <v>393</v>
      </c>
      <c r="AH112" s="975">
        <f>IFERROR(ROUNDDOWN(ROUND(L110*U112,0),0)*AF112,"")</f>
        <v>0</v>
      </c>
      <c r="AI112" s="976">
        <f>IFERROR(ROUNDDOWN(ROUND((L110*(U112-AW110)),0),0)*AF112,"")</f>
        <v>0</v>
      </c>
      <c r="AJ112" s="977">
        <f>IFERROR(IF(OR(M110="",M111="",M113=""),0,ROUNDDOWN(ROUNDDOWN(ROUND(L110*VLOOKUP(K110,'【参考】数式用'!$A$5:$AB$37,MATCH("新加算Ⅳ",'【参考】数式用'!$B$4:$AB$4,0)+1,0),0),0)*AF112*0.5,0)),"")</f>
        <v>0</v>
      </c>
      <c r="AK112" s="978" t="str">
        <f>IF(T112&lt;&gt;"","新規に適用","")</f>
        <v/>
      </c>
      <c r="AL112" s="979">
        <f>IFERROR(IF(OR(M113="ベア加算",M113=""),0, IF(OR(T110="新加算Ⅰ",T110="新加算Ⅱ",T110="新加算Ⅲ",T110="新加算Ⅳ"),0,ROUNDDOWN(ROUND(L110*VLOOKUP(K110,'【参考】数式用'!$A$5:$I$37,MATCH("ベア加算",'【参考】数式用'!$B$4:$I$4,0)+1,0),0),0)*AF112)),"")</f>
        <v>0</v>
      </c>
      <c r="AM112" s="978" t="str">
        <f>IF(AND(T112&lt;&gt;"",AM110=""),"新規に適用",IF(AND(T112&lt;&gt;"",AM110&lt;&gt;""),"継続で適用",""))</f>
        <v/>
      </c>
      <c r="AN112" s="978" t="str">
        <f>IF(AND(T112&lt;&gt;"",AN110=""),"新規に適用",IF(AND(T112&lt;&gt;"",AN110&lt;&gt;""),"継続で適用",""))</f>
        <v/>
      </c>
      <c r="AO112" s="978"/>
      <c r="AP112" s="978" t="str">
        <f>IF(AND(T112&lt;&gt;"",AP110=""),"新規に適用",IF(AND(T112&lt;&gt;"",AP110&lt;&gt;""),"継続で適用",""))</f>
        <v/>
      </c>
      <c r="AQ112" s="980" t="str">
        <f>IF(AND(T112&lt;&gt;"",AN110=""),"新規に適用",IF(AND(T112&lt;&gt;"",OR(T110="新加算Ⅰ",T110="新加算Ⅱ",T110="新加算Ⅴ（１）",T110="新加算Ⅴ（２）",T110="新加算Ⅴ（３）",T110="新加算Ⅴ（４）",T110="新加算Ⅴ（５）",T110="新加算Ⅴ（６）",T110="新加算Ⅴ（７）",T110="新加算Ⅴ（９）",T110="新加算Ⅴ（10）",T110="新加算Ⅴ（12）")),"継続で適用",""))</f>
        <v/>
      </c>
      <c r="AR112" s="978" t="str">
        <f>IF(AND(T112&lt;&gt;"",AR110=""),"新規に適用",IF(AND(T112&lt;&gt;"",AR110&lt;&gt;""),"継続で適用",""))</f>
        <v/>
      </c>
      <c r="AS112" s="962"/>
      <c r="AT112" s="1005"/>
      <c r="AU112" s="935" t="str">
        <f>IF(K110&lt;&gt;"","V列に色付け","")</f>
        <v/>
      </c>
      <c r="AV112" s="1020"/>
      <c r="AW112" s="937"/>
      <c r="BK112" s="689" t="str">
        <f>G110</f>
        <v/>
      </c>
    </row>
    <row r="113" ht="30.0" customHeight="1">
      <c r="A113" s="788"/>
      <c r="B113" s="746"/>
      <c r="C113" s="747"/>
      <c r="D113" s="747"/>
      <c r="E113" s="747"/>
      <c r="F113" s="748"/>
      <c r="G113" s="749"/>
      <c r="H113" s="749"/>
      <c r="I113" s="749"/>
      <c r="J113" s="982"/>
      <c r="K113" s="749"/>
      <c r="L113" s="750"/>
      <c r="M113" s="984" t="str">
        <f>IF('別紙様式2-2（４・５月分）'!P88="","",'別紙様式2-2（４・５月分）'!P88)</f>
        <v/>
      </c>
      <c r="N113" s="1010"/>
      <c r="O113" s="1015"/>
      <c r="P113" s="987"/>
      <c r="Q113" s="1016"/>
      <c r="R113" s="989"/>
      <c r="S113" s="990"/>
      <c r="T113" s="991"/>
      <c r="U113" s="992"/>
      <c r="V113" s="993"/>
      <c r="W113" s="1026"/>
      <c r="X113" s="994"/>
      <c r="Y113" s="1026"/>
      <c r="Z113" s="994"/>
      <c r="AA113" s="1026"/>
      <c r="AB113" s="994"/>
      <c r="AC113" s="1026"/>
      <c r="AD113" s="994"/>
      <c r="AE113" s="994"/>
      <c r="AF113" s="994"/>
      <c r="AG113" s="995"/>
      <c r="AH113" s="996"/>
      <c r="AI113" s="997"/>
      <c r="AJ113" s="998"/>
      <c r="AK113" s="999"/>
      <c r="AL113" s="1000"/>
      <c r="AM113" s="999"/>
      <c r="AN113" s="999"/>
      <c r="AO113" s="999"/>
      <c r="AP113" s="999"/>
      <c r="AQ113" s="1001"/>
      <c r="AR113" s="999"/>
      <c r="AS113" s="769" t="str">
        <f>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1005"/>
      <c r="AU113" s="935"/>
      <c r="AV113" s="1020" t="str">
        <f>IF('別紙様式2-2（４・５月分）'!N88="","",'別紙様式2-2（４・５月分）'!N88)</f>
        <v/>
      </c>
      <c r="AW113" s="937"/>
      <c r="BK113" s="689" t="str">
        <f>G110</f>
        <v/>
      </c>
    </row>
    <row r="114" ht="30.0" customHeight="1">
      <c r="A114" s="789">
        <v>26.0</v>
      </c>
      <c r="B114" s="1019" t="str">
        <f>IF('基本情報入力シート'!C79="","",'基本情報入力シート'!C79)</f>
        <v/>
      </c>
      <c r="C114" s="696"/>
      <c r="D114" s="696"/>
      <c r="E114" s="696"/>
      <c r="F114" s="697"/>
      <c r="G114" s="698" t="str">
        <f>IF('基本情報入力シート'!M79="","",'基本情報入力シート'!M79)</f>
        <v/>
      </c>
      <c r="H114" s="698" t="str">
        <f>IF('基本情報入力シート'!R79="","",'基本情報入力シート'!R79)</f>
        <v/>
      </c>
      <c r="I114" s="698" t="str">
        <f>IF('基本情報入力シート'!W79="","",'基本情報入力シート'!W79)</f>
        <v/>
      </c>
      <c r="J114" s="910" t="str">
        <f>IF('基本情報入力シート'!X79="","",'基本情報入力シート'!X79)</f>
        <v/>
      </c>
      <c r="K114" s="698" t="str">
        <f>IF('基本情報入力シート'!Y79="","",'基本情報入力シート'!Y79)</f>
        <v/>
      </c>
      <c r="L114" s="699" t="str">
        <f>IF('基本情報入力シート'!AB79="","",'基本情報入力シート'!AB79)</f>
        <v/>
      </c>
      <c r="M114" s="912" t="str">
        <f>IF('別紙様式2-2（４・５月分）'!P89="","",'別紙様式2-2（４・５月分）'!P89)</f>
        <v/>
      </c>
      <c r="N114" s="1004" t="str">
        <f>IF(SUM('別紙様式2-2（４・５月分）'!Q89:Q91)=0,"",SUM('別紙様式2-2（４・５月分）'!Q89:Q91))</f>
        <v/>
      </c>
      <c r="O114" s="914" t="str">
        <f>IFERROR(VLOOKUP('別紙様式2-2（４・５月分）'!AQ89,'【参考】数式用'!$AR$5:$AS$22,2,FALSE),"")</f>
        <v/>
      </c>
      <c r="P114" s="915"/>
      <c r="Q114" s="916"/>
      <c r="R114" s="917" t="str">
        <f>IFERROR(VLOOKUP(K114,'【参考】数式用'!$A$5:$AB$37,MATCH(O114,'【参考】数式用'!$B$4:$AB$4,0)+1,0),"")</f>
        <v/>
      </c>
      <c r="S114" s="918" t="s">
        <v>434</v>
      </c>
      <c r="T114" s="919"/>
      <c r="U114" s="920" t="str">
        <f>IFERROR(VLOOKUP(K114,'【参考】数式用'!$A$5:$AB$37,MATCH(T114,'【参考】数式用'!$B$4:$AB$4,0)+1,0),"")</f>
        <v/>
      </c>
      <c r="V114" s="921" t="s">
        <v>107</v>
      </c>
      <c r="W114" s="922">
        <v>6.0</v>
      </c>
      <c r="X114" s="923" t="s">
        <v>108</v>
      </c>
      <c r="Y114" s="922">
        <v>6.0</v>
      </c>
      <c r="Z114" s="923" t="s">
        <v>392</v>
      </c>
      <c r="AA114" s="922">
        <v>7.0</v>
      </c>
      <c r="AB114" s="923" t="s">
        <v>108</v>
      </c>
      <c r="AC114" s="922">
        <v>3.0</v>
      </c>
      <c r="AD114" s="923" t="s">
        <v>109</v>
      </c>
      <c r="AE114" s="923" t="s">
        <v>120</v>
      </c>
      <c r="AF114" s="923">
        <f>IF(W114&gt;=1,(AA114*12+AC114)-(W114*12+Y114)+1,"")</f>
        <v>10</v>
      </c>
      <c r="AG114" s="924" t="s">
        <v>393</v>
      </c>
      <c r="AH114" s="925">
        <f>IFERROR(ROUNDDOWN(ROUND(L114*U114,0),0)*AF114,"")</f>
        <v>0</v>
      </c>
      <c r="AI114" s="926">
        <f>IFERROR(ROUNDDOWN(ROUND((L114*(U114-AW114)),0),0)*AF114,"")</f>
        <v>0</v>
      </c>
      <c r="AJ114" s="927">
        <f>IFERROR(IF(OR(M114="",M115="",M117=""),0,ROUNDDOWN(ROUNDDOWN(ROUND(L114*VLOOKUP(K114,'【参考】数式用'!$A$5:$AB$37,MATCH("新加算Ⅳ",'【参考】数式用'!$B$4:$AB$4,0)+1,0),0),0)*AF114*0.5,0)),"")</f>
        <v>0</v>
      </c>
      <c r="AK114" s="928"/>
      <c r="AL114" s="929">
        <f>IFERROR(IF(OR(M117="ベア加算",M117=""),0, IF(OR(T114="新加算Ⅰ",T114="新加算Ⅱ",T114="新加算Ⅲ",T114="新加算Ⅳ"),ROUNDDOWN(ROUND(L114*VLOOKUP(K114,'【参考】数式用'!$A$5:$I$37,MATCH("ベア加算",'【参考】数式用'!$B$4:$I$4,0)+1,0),0),0)*AF114,0)),"")</f>
        <v>0</v>
      </c>
      <c r="AM114" s="928"/>
      <c r="AN114" s="930"/>
      <c r="AO114" s="931"/>
      <c r="AP114" s="931"/>
      <c r="AQ114" s="932"/>
      <c r="AR114" s="933"/>
      <c r="AS114" s="716" t="str">
        <f>IF(AU114="","",IF(U114&lt;N114,"！加算の要件上は問題ありませんが、令和６年４・５月と比較して令和６年６月に加算率が下がる計画になっています。",""))</f>
        <v/>
      </c>
      <c r="AT114" s="1005"/>
      <c r="AU114" s="935" t="str">
        <f>IF(K114&lt;&gt;"","V列に色付け","")</f>
        <v/>
      </c>
      <c r="AV114" s="1020" t="str">
        <f>IF('別紙様式2-2（４・５月分）'!N89="","",'別紙様式2-2（４・５月分）'!N89)</f>
        <v/>
      </c>
      <c r="AW114" s="937" t="str">
        <f>IF(SUM('別紙様式2-2（４・５月分）'!O89:O91)=0,"",SUM('別紙様式2-2（４・５月分）'!O89:O91))</f>
        <v/>
      </c>
      <c r="AX114" s="938" t="str">
        <f>IFERROR(VLOOKUP(K114,'【参考】数式用'!$AH$2:$AI$34,2,FALSE),"")</f>
        <v/>
      </c>
      <c r="AY114" s="629" t="s">
        <v>436</v>
      </c>
      <c r="AZ114" s="629" t="s">
        <v>437</v>
      </c>
      <c r="BA114" s="629" t="s">
        <v>435</v>
      </c>
      <c r="BB114" s="629" t="s">
        <v>438</v>
      </c>
      <c r="BC114" s="629" t="str">
        <f>IF(AND(O114&lt;&gt;"新加算Ⅰ",O114&lt;&gt;"新加算Ⅱ",O114&lt;&gt;"新加算Ⅲ",O114&lt;&gt;"新加算Ⅳ"),O114,IF(P116&lt;&gt;"",P116,""))</f>
        <v/>
      </c>
      <c r="BD114" s="629"/>
      <c r="BE114" s="629" t="str">
        <f>IF(AL114&lt;&gt;0,IF(AM114="○","入力済","未入力"),"")</f>
        <v/>
      </c>
      <c r="BF114" s="629"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629" t="str">
        <f>IF(OR(T114="新加算Ⅴ（７）",T114="新加算Ⅴ（９）",T114="新加算Ⅴ（10）",T114="新加算Ⅴ（12）",T114="新加算Ⅴ（13）",T114="新加算Ⅴ（14）"),IF(OR(AO114="○",AO114="令和６年度中に満たす"),"入力済","未入力"),"")</f>
        <v/>
      </c>
      <c r="BH114" s="939" t="str">
        <f>IF(OR(T114="新加算Ⅰ",T114="新加算Ⅱ",T114="新加算Ⅲ",T114="新加算Ⅴ（１）",T114="新加算Ⅴ（３）",T114="新加算Ⅴ（８）"),IF(OR(AP114="○",AP114="令和６年度中に満たす"),"入力済","未入力"),"")</f>
        <v/>
      </c>
      <c r="BI114" s="1006" t="str">
        <f>IF(OR(T114="新加算Ⅰ",T114="新加算Ⅱ",T114="新加算Ⅴ（１）",T114="新加算Ⅴ（２）",T114="新加算Ⅴ（３）",T114="新加算Ⅴ（４）",T114="新加算Ⅴ（５）",T114="新加算Ⅴ（６）",T114="新加算Ⅴ（７）",T114="新加算Ⅴ（９）",T114="新加算Ⅴ（10）",T114="新加算Ⅴ（12）"),1,"")</f>
        <v/>
      </c>
      <c r="BJ114" s="935" t="str">
        <f>IF(OR(T114="新加算Ⅰ",T114="新加算Ⅴ（１）",T114="新加算Ⅴ（２）",T114="新加算Ⅴ（５）",T114="新加算Ⅴ（７）",T114="新加算Ⅴ（10）"),IF(AR114="","未入力","入力済"),"")</f>
        <v/>
      </c>
      <c r="BK114" s="689" t="str">
        <f>G114</f>
        <v/>
      </c>
    </row>
    <row r="115" ht="15.0" customHeight="1">
      <c r="A115" s="787"/>
      <c r="B115" s="722"/>
      <c r="C115" s="723"/>
      <c r="D115" s="723"/>
      <c r="E115" s="723"/>
      <c r="F115" s="724"/>
      <c r="G115" s="725"/>
      <c r="H115" s="725"/>
      <c r="I115" s="725"/>
      <c r="J115" s="941"/>
      <c r="K115" s="725"/>
      <c r="L115" s="726"/>
      <c r="M115" s="943" t="str">
        <f>IF('別紙様式2-2（４・５月分）'!P90="","",'別紙様式2-2（４・５月分）'!P90)</f>
        <v/>
      </c>
      <c r="N115" s="1007"/>
      <c r="O115" s="945"/>
      <c r="P115" s="946"/>
      <c r="Q115" s="947"/>
      <c r="R115" s="948"/>
      <c r="S115" s="949"/>
      <c r="T115" s="950"/>
      <c r="U115" s="951"/>
      <c r="V115" s="952"/>
      <c r="W115" s="953"/>
      <c r="X115" s="778"/>
      <c r="Y115" s="953"/>
      <c r="Z115" s="778"/>
      <c r="AA115" s="953"/>
      <c r="AB115" s="778"/>
      <c r="AC115" s="953"/>
      <c r="AD115" s="778"/>
      <c r="AE115" s="778"/>
      <c r="AF115" s="778"/>
      <c r="AG115" s="954"/>
      <c r="AH115" s="955"/>
      <c r="AI115" s="956"/>
      <c r="AJ115" s="957"/>
      <c r="AK115" s="784"/>
      <c r="AL115" s="958"/>
      <c r="AM115" s="784"/>
      <c r="AN115" s="959"/>
      <c r="AO115" s="825"/>
      <c r="AP115" s="825"/>
      <c r="AQ115" s="960"/>
      <c r="AR115" s="961"/>
      <c r="AS115" s="962" t="str">
        <f>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1005"/>
      <c r="AU115" s="935"/>
      <c r="AV115" s="1020" t="str">
        <f>IF('別紙様式2-2（４・５月分）'!N90="","",'別紙様式2-2（４・５月分）'!N90)</f>
        <v/>
      </c>
      <c r="AW115" s="937"/>
      <c r="AX115" s="938"/>
      <c r="AY115" s="629"/>
      <c r="AZ115" s="629"/>
      <c r="BA115" s="629"/>
      <c r="BB115" s="629"/>
      <c r="BC115" s="629"/>
      <c r="BD115" s="629"/>
      <c r="BE115" s="629"/>
      <c r="BF115" s="629"/>
      <c r="BG115" s="629"/>
      <c r="BH115" s="963"/>
      <c r="BI115" s="1008"/>
      <c r="BJ115" s="935"/>
      <c r="BK115" s="689" t="str">
        <f>G114</f>
        <v/>
      </c>
    </row>
    <row r="116" ht="15.0" customHeight="1">
      <c r="A116" s="798"/>
      <c r="B116" s="722"/>
      <c r="C116" s="723"/>
      <c r="D116" s="723"/>
      <c r="E116" s="723"/>
      <c r="F116" s="724"/>
      <c r="G116" s="725"/>
      <c r="H116" s="725"/>
      <c r="I116" s="725"/>
      <c r="J116" s="941"/>
      <c r="K116" s="725"/>
      <c r="L116" s="726"/>
      <c r="M116" s="964"/>
      <c r="N116" s="1009"/>
      <c r="O116" s="1013" t="s">
        <v>111</v>
      </c>
      <c r="P116" s="967" t="str">
        <f>IFERROR(VLOOKUP('別紙様式2-2（４・５月分）'!AQ89,'【参考】数式用'!$AR$5:$AT$22,3,FALSE),"")</f>
        <v/>
      </c>
      <c r="Q116" s="1014" t="s">
        <v>113</v>
      </c>
      <c r="R116" s="969" t="str">
        <f>IFERROR(VLOOKUP(K114,'【参考】数式用'!$A$5:$AB$37,MATCH(P116,'【参考】数式用'!$B$4:$AB$4,0)+1,0),"")</f>
        <v/>
      </c>
      <c r="S116" s="970" t="s">
        <v>439</v>
      </c>
      <c r="T116" s="971"/>
      <c r="U116" s="972" t="str">
        <f>IFERROR(VLOOKUP(K114,'【参考】数式用'!$A$5:$AB$37,MATCH(T116,'【参考】数式用'!$B$4:$AB$4,0)+1,0),"")</f>
        <v/>
      </c>
      <c r="V116" s="973" t="s">
        <v>107</v>
      </c>
      <c r="W116" s="1025">
        <v>7.0</v>
      </c>
      <c r="X116" s="812" t="s">
        <v>108</v>
      </c>
      <c r="Y116" s="1025">
        <v>4.0</v>
      </c>
      <c r="Z116" s="812" t="s">
        <v>392</v>
      </c>
      <c r="AA116" s="1025">
        <v>8.0</v>
      </c>
      <c r="AB116" s="812" t="s">
        <v>108</v>
      </c>
      <c r="AC116" s="1025">
        <v>3.0</v>
      </c>
      <c r="AD116" s="812" t="s">
        <v>109</v>
      </c>
      <c r="AE116" s="812" t="s">
        <v>120</v>
      </c>
      <c r="AF116" s="812">
        <f>IF(W116&gt;=1,(AA116*12+AC116)-(W116*12+Y116)+1,"")</f>
        <v>12</v>
      </c>
      <c r="AG116" s="974" t="s">
        <v>393</v>
      </c>
      <c r="AH116" s="975">
        <f>IFERROR(ROUNDDOWN(ROUND(L114*U116,0),0)*AF116,"")</f>
        <v>0</v>
      </c>
      <c r="AI116" s="976">
        <f>IFERROR(ROUNDDOWN(ROUND((L114*(U116-AW114)),0),0)*AF116,"")</f>
        <v>0</v>
      </c>
      <c r="AJ116" s="977">
        <f>IFERROR(IF(OR(M114="",M115="",M117=""),0,ROUNDDOWN(ROUNDDOWN(ROUND(L114*VLOOKUP(K114,'【参考】数式用'!$A$5:$AB$37,MATCH("新加算Ⅳ",'【参考】数式用'!$B$4:$AB$4,0)+1,0),0),0)*AF116*0.5,0)),"")</f>
        <v>0</v>
      </c>
      <c r="AK116" s="978" t="str">
        <f>IF(T116&lt;&gt;"","新規に適用","")</f>
        <v/>
      </c>
      <c r="AL116" s="979">
        <f>IFERROR(IF(OR(M117="ベア加算",M117=""),0, IF(OR(T114="新加算Ⅰ",T114="新加算Ⅱ",T114="新加算Ⅲ",T114="新加算Ⅳ"),0,ROUNDDOWN(ROUND(L114*VLOOKUP(K114,'【参考】数式用'!$A$5:$I$37,MATCH("ベア加算",'【参考】数式用'!$B$4:$I$4,0)+1,0),0),0)*AF116)),"")</f>
        <v>0</v>
      </c>
      <c r="AM116" s="978" t="str">
        <f>IF(AND(T116&lt;&gt;"",AM114=""),"新規に適用",IF(AND(T116&lt;&gt;"",AM114&lt;&gt;""),"継続で適用",""))</f>
        <v/>
      </c>
      <c r="AN116" s="978" t="str">
        <f>IF(AND(T116&lt;&gt;"",AN114=""),"新規に適用",IF(AND(T116&lt;&gt;"",AN114&lt;&gt;""),"継続で適用",""))</f>
        <v/>
      </c>
      <c r="AO116" s="978"/>
      <c r="AP116" s="978" t="str">
        <f>IF(AND(T116&lt;&gt;"",AP114=""),"新規に適用",IF(AND(T116&lt;&gt;"",AP114&lt;&gt;""),"継続で適用",""))</f>
        <v/>
      </c>
      <c r="AQ116" s="980" t="str">
        <f>IF(AND(T116&lt;&gt;"",AN114=""),"新規に適用",IF(AND(T116&lt;&gt;"",OR(T114="新加算Ⅰ",T114="新加算Ⅱ",T114="新加算Ⅴ（１）",T114="新加算Ⅴ（２）",T114="新加算Ⅴ（３）",T114="新加算Ⅴ（４）",T114="新加算Ⅴ（５）",T114="新加算Ⅴ（６）",T114="新加算Ⅴ（７）",T114="新加算Ⅴ（９）",T114="新加算Ⅴ（10）",T114="新加算Ⅴ（12）")),"継続で適用",""))</f>
        <v/>
      </c>
      <c r="AR116" s="978" t="str">
        <f>IF(AND(T116&lt;&gt;"",AR114=""),"新規に適用",IF(AND(T116&lt;&gt;"",AR114&lt;&gt;""),"継続で適用",""))</f>
        <v/>
      </c>
      <c r="AS116" s="962"/>
      <c r="AT116" s="1005"/>
      <c r="AU116" s="935" t="str">
        <f>IF(K114&lt;&gt;"","V列に色付け","")</f>
        <v/>
      </c>
      <c r="AV116" s="1020"/>
      <c r="AW116" s="937"/>
      <c r="BK116" s="689" t="str">
        <f>G114</f>
        <v/>
      </c>
    </row>
    <row r="117" ht="30.0" customHeight="1">
      <c r="A117" s="788"/>
      <c r="B117" s="746"/>
      <c r="C117" s="747"/>
      <c r="D117" s="747"/>
      <c r="E117" s="747"/>
      <c r="F117" s="748"/>
      <c r="G117" s="749"/>
      <c r="H117" s="749"/>
      <c r="I117" s="749"/>
      <c r="J117" s="982"/>
      <c r="K117" s="749"/>
      <c r="L117" s="750"/>
      <c r="M117" s="984" t="str">
        <f>IF('別紙様式2-2（４・５月分）'!P91="","",'別紙様式2-2（４・５月分）'!P91)</f>
        <v/>
      </c>
      <c r="N117" s="1010"/>
      <c r="O117" s="1015"/>
      <c r="P117" s="987"/>
      <c r="Q117" s="1016"/>
      <c r="R117" s="989"/>
      <c r="S117" s="990"/>
      <c r="T117" s="991"/>
      <c r="U117" s="992"/>
      <c r="V117" s="993"/>
      <c r="W117" s="1026"/>
      <c r="X117" s="994"/>
      <c r="Y117" s="1026"/>
      <c r="Z117" s="994"/>
      <c r="AA117" s="1026"/>
      <c r="AB117" s="994"/>
      <c r="AC117" s="1026"/>
      <c r="AD117" s="994"/>
      <c r="AE117" s="994"/>
      <c r="AF117" s="994"/>
      <c r="AG117" s="995"/>
      <c r="AH117" s="996"/>
      <c r="AI117" s="997"/>
      <c r="AJ117" s="998"/>
      <c r="AK117" s="999"/>
      <c r="AL117" s="1000"/>
      <c r="AM117" s="999"/>
      <c r="AN117" s="999"/>
      <c r="AO117" s="999"/>
      <c r="AP117" s="999"/>
      <c r="AQ117" s="1001"/>
      <c r="AR117" s="999"/>
      <c r="AS117" s="769" t="str">
        <f>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1005"/>
      <c r="AU117" s="935"/>
      <c r="AV117" s="1020" t="str">
        <f>IF('別紙様式2-2（４・５月分）'!N91="","",'別紙様式2-2（４・５月分）'!N91)</f>
        <v/>
      </c>
      <c r="AW117" s="937"/>
      <c r="BK117" s="689" t="str">
        <f>G114</f>
        <v/>
      </c>
    </row>
    <row r="118" ht="30.0" customHeight="1">
      <c r="A118" s="773">
        <v>27.0</v>
      </c>
      <c r="B118" s="722" t="str">
        <f>IF('基本情報入力シート'!C80="","",'基本情報入力シート'!C80)</f>
        <v/>
      </c>
      <c r="C118" s="723"/>
      <c r="D118" s="723"/>
      <c r="E118" s="723"/>
      <c r="F118" s="724"/>
      <c r="G118" s="725" t="str">
        <f>IF('基本情報入力シート'!M80="","",'基本情報入力シート'!M80)</f>
        <v/>
      </c>
      <c r="H118" s="725" t="str">
        <f>IF('基本情報入力シート'!R80="","",'基本情報入力シート'!R80)</f>
        <v/>
      </c>
      <c r="I118" s="725" t="str">
        <f>IF('基本情報入力シート'!W80="","",'基本情報入力シート'!W80)</f>
        <v/>
      </c>
      <c r="J118" s="941" t="str">
        <f>IF('基本情報入力シート'!X80="","",'基本情報入力シート'!X80)</f>
        <v/>
      </c>
      <c r="K118" s="725" t="str">
        <f>IF('基本情報入力シート'!Y80="","",'基本情報入力シート'!Y80)</f>
        <v/>
      </c>
      <c r="L118" s="726" t="str">
        <f>IF('基本情報入力シート'!AB80="","",'基本情報入力シート'!AB80)</f>
        <v/>
      </c>
      <c r="M118" s="912" t="str">
        <f>IF('別紙様式2-2（４・５月分）'!P92="","",'別紙様式2-2（４・５月分）'!P92)</f>
        <v/>
      </c>
      <c r="N118" s="1004" t="str">
        <f>IF(SUM('別紙様式2-2（４・５月分）'!Q92:Q94)=0,"",SUM('別紙様式2-2（４・５月分）'!Q92:Q94))</f>
        <v/>
      </c>
      <c r="O118" s="914" t="str">
        <f>IFERROR(VLOOKUP('別紙様式2-2（４・５月分）'!AQ92,'【参考】数式用'!$AR$5:$AS$22,2,FALSE),"")</f>
        <v/>
      </c>
      <c r="P118" s="915"/>
      <c r="Q118" s="916"/>
      <c r="R118" s="917" t="str">
        <f>IFERROR(VLOOKUP(K118,'【参考】数式用'!$A$5:$AB$37,MATCH(O118,'【参考】数式用'!$B$4:$AB$4,0)+1,0),"")</f>
        <v/>
      </c>
      <c r="S118" s="918" t="s">
        <v>434</v>
      </c>
      <c r="T118" s="919"/>
      <c r="U118" s="920" t="str">
        <f>IFERROR(VLOOKUP(K118,'【参考】数式用'!$A$5:$AB$37,MATCH(T118,'【参考】数式用'!$B$4:$AB$4,0)+1,0),"")</f>
        <v/>
      </c>
      <c r="V118" s="921" t="s">
        <v>107</v>
      </c>
      <c r="W118" s="922">
        <v>6.0</v>
      </c>
      <c r="X118" s="923" t="s">
        <v>108</v>
      </c>
      <c r="Y118" s="922">
        <v>6.0</v>
      </c>
      <c r="Z118" s="923" t="s">
        <v>392</v>
      </c>
      <c r="AA118" s="922">
        <v>7.0</v>
      </c>
      <c r="AB118" s="923" t="s">
        <v>108</v>
      </c>
      <c r="AC118" s="922">
        <v>3.0</v>
      </c>
      <c r="AD118" s="923" t="s">
        <v>109</v>
      </c>
      <c r="AE118" s="923" t="s">
        <v>120</v>
      </c>
      <c r="AF118" s="923">
        <f>IF(W118&gt;=1,(AA118*12+AC118)-(W118*12+Y118)+1,"")</f>
        <v>10</v>
      </c>
      <c r="AG118" s="924" t="s">
        <v>393</v>
      </c>
      <c r="AH118" s="925">
        <f>IFERROR(ROUNDDOWN(ROUND(L118*U118,0),0)*AF118,"")</f>
        <v>0</v>
      </c>
      <c r="AI118" s="926">
        <f>IFERROR(ROUNDDOWN(ROUND((L118*(U118-AW118)),0),0)*AF118,"")</f>
        <v>0</v>
      </c>
      <c r="AJ118" s="927">
        <f>IFERROR(IF(OR(M118="",M119="",M121=""),0,ROUNDDOWN(ROUNDDOWN(ROUND(L118*VLOOKUP(K118,'【参考】数式用'!$A$5:$AB$37,MATCH("新加算Ⅳ",'【参考】数式用'!$B$4:$AB$4,0)+1,0),0),0)*AF118*0.5,0)),"")</f>
        <v>0</v>
      </c>
      <c r="AK118" s="928"/>
      <c r="AL118" s="929">
        <f>IFERROR(IF(OR(M121="ベア加算",M121=""),0, IF(OR(T118="新加算Ⅰ",T118="新加算Ⅱ",T118="新加算Ⅲ",T118="新加算Ⅳ"),ROUNDDOWN(ROUND(L118*VLOOKUP(K118,'【参考】数式用'!$A$5:$I$37,MATCH("ベア加算",'【参考】数式用'!$B$4:$I$4,0)+1,0),0),0)*AF118,0)),"")</f>
        <v>0</v>
      </c>
      <c r="AM118" s="928"/>
      <c r="AN118" s="930"/>
      <c r="AO118" s="931"/>
      <c r="AP118" s="931"/>
      <c r="AQ118" s="932"/>
      <c r="AR118" s="933"/>
      <c r="AS118" s="716" t="str">
        <f>IF(AU118="","",IF(U118&lt;N118,"！加算の要件上は問題ありませんが、令和６年４・５月と比較して令和６年６月に加算率が下がる計画になっています。",""))</f>
        <v/>
      </c>
      <c r="AT118" s="1005"/>
      <c r="AU118" s="935" t="str">
        <f>IF(K118&lt;&gt;"","V列に色付け","")</f>
        <v/>
      </c>
      <c r="AV118" s="1020" t="str">
        <f>IF('別紙様式2-2（４・５月分）'!N92="","",'別紙様式2-2（４・５月分）'!N92)</f>
        <v/>
      </c>
      <c r="AW118" s="937" t="str">
        <f>IF(SUM('別紙様式2-2（４・５月分）'!O92:O94)=0,"",SUM('別紙様式2-2（４・５月分）'!O92:O94))</f>
        <v/>
      </c>
      <c r="AX118" s="938" t="str">
        <f>IFERROR(VLOOKUP(K118,'【参考】数式用'!$AH$2:$AI$34,2,FALSE),"")</f>
        <v/>
      </c>
      <c r="AY118" s="629" t="s">
        <v>436</v>
      </c>
      <c r="AZ118" s="629" t="s">
        <v>437</v>
      </c>
      <c r="BA118" s="629" t="s">
        <v>435</v>
      </c>
      <c r="BB118" s="629" t="s">
        <v>438</v>
      </c>
      <c r="BC118" s="629" t="str">
        <f>IF(AND(O118&lt;&gt;"新加算Ⅰ",O118&lt;&gt;"新加算Ⅱ",O118&lt;&gt;"新加算Ⅲ",O118&lt;&gt;"新加算Ⅳ"),O118,IF(P120&lt;&gt;"",P120,""))</f>
        <v/>
      </c>
      <c r="BD118" s="629"/>
      <c r="BE118" s="629" t="str">
        <f>IF(AL118&lt;&gt;0,IF(AM118="○","入力済","未入力"),"")</f>
        <v/>
      </c>
      <c r="BF118" s="629"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629" t="str">
        <f>IF(OR(T118="新加算Ⅴ（７）",T118="新加算Ⅴ（９）",T118="新加算Ⅴ（10）",T118="新加算Ⅴ（12）",T118="新加算Ⅴ（13）",T118="新加算Ⅴ（14）"),IF(OR(AO118="○",AO118="令和６年度中に満たす"),"入力済","未入力"),"")</f>
        <v/>
      </c>
      <c r="BH118" s="939" t="str">
        <f>IF(OR(T118="新加算Ⅰ",T118="新加算Ⅱ",T118="新加算Ⅲ",T118="新加算Ⅴ（１）",T118="新加算Ⅴ（３）",T118="新加算Ⅴ（８）"),IF(OR(AP118="○",AP118="令和６年度中に満たす"),"入力済","未入力"),"")</f>
        <v/>
      </c>
      <c r="BI118" s="1006" t="str">
        <f>IF(OR(T118="新加算Ⅰ",T118="新加算Ⅱ",T118="新加算Ⅴ（１）",T118="新加算Ⅴ（２）",T118="新加算Ⅴ（３）",T118="新加算Ⅴ（４）",T118="新加算Ⅴ（５）",T118="新加算Ⅴ（６）",T118="新加算Ⅴ（７）",T118="新加算Ⅴ（９）",T118="新加算Ⅴ（10）",T118="新加算Ⅴ（12）"),1,"")</f>
        <v/>
      </c>
      <c r="BJ118" s="935" t="str">
        <f>IF(OR(T118="新加算Ⅰ",T118="新加算Ⅴ（１）",T118="新加算Ⅴ（２）",T118="新加算Ⅴ（５）",T118="新加算Ⅴ（７）",T118="新加算Ⅴ（10）"),IF(AR118="","未入力","入力済"),"")</f>
        <v/>
      </c>
      <c r="BK118" s="689" t="str">
        <f>G118</f>
        <v/>
      </c>
    </row>
    <row r="119" ht="15.0" customHeight="1">
      <c r="A119" s="787"/>
      <c r="B119" s="722"/>
      <c r="C119" s="723"/>
      <c r="D119" s="723"/>
      <c r="E119" s="723"/>
      <c r="F119" s="724"/>
      <c r="G119" s="725"/>
      <c r="H119" s="725"/>
      <c r="I119" s="725"/>
      <c r="J119" s="941"/>
      <c r="K119" s="725"/>
      <c r="L119" s="726"/>
      <c r="M119" s="943" t="str">
        <f>IF('別紙様式2-2（４・５月分）'!P93="","",'別紙様式2-2（４・５月分）'!P93)</f>
        <v/>
      </c>
      <c r="N119" s="1007"/>
      <c r="O119" s="945"/>
      <c r="P119" s="946"/>
      <c r="Q119" s="947"/>
      <c r="R119" s="948"/>
      <c r="S119" s="949"/>
      <c r="T119" s="950"/>
      <c r="U119" s="951"/>
      <c r="V119" s="952"/>
      <c r="W119" s="953"/>
      <c r="X119" s="778"/>
      <c r="Y119" s="953"/>
      <c r="Z119" s="778"/>
      <c r="AA119" s="953"/>
      <c r="AB119" s="778"/>
      <c r="AC119" s="953"/>
      <c r="AD119" s="778"/>
      <c r="AE119" s="778"/>
      <c r="AF119" s="778"/>
      <c r="AG119" s="954"/>
      <c r="AH119" s="955"/>
      <c r="AI119" s="956"/>
      <c r="AJ119" s="957"/>
      <c r="AK119" s="784"/>
      <c r="AL119" s="958"/>
      <c r="AM119" s="784"/>
      <c r="AN119" s="959"/>
      <c r="AO119" s="825"/>
      <c r="AP119" s="825"/>
      <c r="AQ119" s="960"/>
      <c r="AR119" s="961"/>
      <c r="AS119" s="962" t="str">
        <f>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1005"/>
      <c r="AU119" s="935"/>
      <c r="AV119" s="1020" t="str">
        <f>IF('別紙様式2-2（４・５月分）'!N93="","",'別紙様式2-2（４・５月分）'!N93)</f>
        <v/>
      </c>
      <c r="AW119" s="937"/>
      <c r="AX119" s="938"/>
      <c r="AY119" s="629"/>
      <c r="AZ119" s="629"/>
      <c r="BA119" s="629"/>
      <c r="BB119" s="629"/>
      <c r="BC119" s="629"/>
      <c r="BD119" s="629"/>
      <c r="BE119" s="629"/>
      <c r="BF119" s="629"/>
      <c r="BG119" s="629"/>
      <c r="BH119" s="963"/>
      <c r="BI119" s="1008"/>
      <c r="BJ119" s="935"/>
      <c r="BK119" s="689" t="str">
        <f>G118</f>
        <v/>
      </c>
    </row>
    <row r="120" ht="15.0" customHeight="1">
      <c r="A120" s="798"/>
      <c r="B120" s="722"/>
      <c r="C120" s="723"/>
      <c r="D120" s="723"/>
      <c r="E120" s="723"/>
      <c r="F120" s="724"/>
      <c r="G120" s="725"/>
      <c r="H120" s="725"/>
      <c r="I120" s="725"/>
      <c r="J120" s="941"/>
      <c r="K120" s="725"/>
      <c r="L120" s="726"/>
      <c r="M120" s="964"/>
      <c r="N120" s="1009"/>
      <c r="O120" s="1013" t="s">
        <v>111</v>
      </c>
      <c r="P120" s="967" t="str">
        <f>IFERROR(VLOOKUP('別紙様式2-2（４・５月分）'!AQ92,'【参考】数式用'!$AR$5:$AT$22,3,FALSE),"")</f>
        <v/>
      </c>
      <c r="Q120" s="1014" t="s">
        <v>113</v>
      </c>
      <c r="R120" s="969" t="str">
        <f>IFERROR(VLOOKUP(K118,'【参考】数式用'!$A$5:$AB$37,MATCH(P120,'【参考】数式用'!$B$4:$AB$4,0)+1,0),"")</f>
        <v/>
      </c>
      <c r="S120" s="970" t="s">
        <v>439</v>
      </c>
      <c r="T120" s="971"/>
      <c r="U120" s="972" t="str">
        <f>IFERROR(VLOOKUP(K118,'【参考】数式用'!$A$5:$AB$37,MATCH(T120,'【参考】数式用'!$B$4:$AB$4,0)+1,0),"")</f>
        <v/>
      </c>
      <c r="V120" s="973" t="s">
        <v>107</v>
      </c>
      <c r="W120" s="1025">
        <v>7.0</v>
      </c>
      <c r="X120" s="812" t="s">
        <v>108</v>
      </c>
      <c r="Y120" s="1025">
        <v>4.0</v>
      </c>
      <c r="Z120" s="812" t="s">
        <v>392</v>
      </c>
      <c r="AA120" s="1025">
        <v>8.0</v>
      </c>
      <c r="AB120" s="812" t="s">
        <v>108</v>
      </c>
      <c r="AC120" s="1025">
        <v>3.0</v>
      </c>
      <c r="AD120" s="812" t="s">
        <v>109</v>
      </c>
      <c r="AE120" s="812" t="s">
        <v>120</v>
      </c>
      <c r="AF120" s="812">
        <f>IF(W120&gt;=1,(AA120*12+AC120)-(W120*12+Y120)+1,"")</f>
        <v>12</v>
      </c>
      <c r="AG120" s="974" t="s">
        <v>393</v>
      </c>
      <c r="AH120" s="975">
        <f>IFERROR(ROUNDDOWN(ROUND(L118*U120,0),0)*AF120,"")</f>
        <v>0</v>
      </c>
      <c r="AI120" s="976">
        <f>IFERROR(ROUNDDOWN(ROUND((L118*(U120-AW118)),0),0)*AF120,"")</f>
        <v>0</v>
      </c>
      <c r="AJ120" s="977">
        <f>IFERROR(IF(OR(M118="",M119="",M121=""),0,ROUNDDOWN(ROUNDDOWN(ROUND(L118*VLOOKUP(K118,'【参考】数式用'!$A$5:$AB$37,MATCH("新加算Ⅳ",'【参考】数式用'!$B$4:$AB$4,0)+1,0),0),0)*AF120*0.5,0)),"")</f>
        <v>0</v>
      </c>
      <c r="AK120" s="978" t="str">
        <f>IF(T120&lt;&gt;"","新規に適用","")</f>
        <v/>
      </c>
      <c r="AL120" s="979">
        <f>IFERROR(IF(OR(M121="ベア加算",M121=""),0, IF(OR(T118="新加算Ⅰ",T118="新加算Ⅱ",T118="新加算Ⅲ",T118="新加算Ⅳ"),0,ROUNDDOWN(ROUND(L118*VLOOKUP(K118,'【参考】数式用'!$A$5:$I$37,MATCH("ベア加算",'【参考】数式用'!$B$4:$I$4,0)+1,0),0),0)*AF120)),"")</f>
        <v>0</v>
      </c>
      <c r="AM120" s="978" t="str">
        <f>IF(AND(T120&lt;&gt;"",AM118=""),"新規に適用",IF(AND(T120&lt;&gt;"",AM118&lt;&gt;""),"継続で適用",""))</f>
        <v/>
      </c>
      <c r="AN120" s="978" t="str">
        <f>IF(AND(T120&lt;&gt;"",AN118=""),"新規に適用",IF(AND(T120&lt;&gt;"",AN118&lt;&gt;""),"継続で適用",""))</f>
        <v/>
      </c>
      <c r="AO120" s="978"/>
      <c r="AP120" s="978" t="str">
        <f>IF(AND(T120&lt;&gt;"",AP118=""),"新規に適用",IF(AND(T120&lt;&gt;"",AP118&lt;&gt;""),"継続で適用",""))</f>
        <v/>
      </c>
      <c r="AQ120" s="980" t="str">
        <f>IF(AND(T120&lt;&gt;"",AN118=""),"新規に適用",IF(AND(T120&lt;&gt;"",OR(T118="新加算Ⅰ",T118="新加算Ⅱ",T118="新加算Ⅴ（１）",T118="新加算Ⅴ（２）",T118="新加算Ⅴ（３）",T118="新加算Ⅴ（４）",T118="新加算Ⅴ（５）",T118="新加算Ⅴ（６）",T118="新加算Ⅴ（７）",T118="新加算Ⅴ（９）",T118="新加算Ⅴ（10）",T118="新加算Ⅴ（12）")),"継続で適用",""))</f>
        <v/>
      </c>
      <c r="AR120" s="978" t="str">
        <f>IF(AND(T120&lt;&gt;"",AR118=""),"新規に適用",IF(AND(T120&lt;&gt;"",AR118&lt;&gt;""),"継続で適用",""))</f>
        <v/>
      </c>
      <c r="AS120" s="962"/>
      <c r="AT120" s="1005"/>
      <c r="AU120" s="935" t="str">
        <f>IF(K118&lt;&gt;"","V列に色付け","")</f>
        <v/>
      </c>
      <c r="AV120" s="1020"/>
      <c r="AW120" s="937"/>
      <c r="BK120" s="689" t="str">
        <f>G118</f>
        <v/>
      </c>
    </row>
    <row r="121" ht="30.0" customHeight="1">
      <c r="A121" s="788"/>
      <c r="B121" s="746"/>
      <c r="C121" s="747"/>
      <c r="D121" s="747"/>
      <c r="E121" s="747"/>
      <c r="F121" s="748"/>
      <c r="G121" s="749"/>
      <c r="H121" s="749"/>
      <c r="I121" s="749"/>
      <c r="J121" s="982"/>
      <c r="K121" s="749"/>
      <c r="L121" s="750"/>
      <c r="M121" s="984" t="str">
        <f>IF('別紙様式2-2（４・５月分）'!P94="","",'別紙様式2-2（４・５月分）'!P94)</f>
        <v/>
      </c>
      <c r="N121" s="1010"/>
      <c r="O121" s="1015"/>
      <c r="P121" s="987"/>
      <c r="Q121" s="1016"/>
      <c r="R121" s="989"/>
      <c r="S121" s="990"/>
      <c r="T121" s="991"/>
      <c r="U121" s="992"/>
      <c r="V121" s="993"/>
      <c r="W121" s="1026"/>
      <c r="X121" s="994"/>
      <c r="Y121" s="1026"/>
      <c r="Z121" s="994"/>
      <c r="AA121" s="1026"/>
      <c r="AB121" s="994"/>
      <c r="AC121" s="1026"/>
      <c r="AD121" s="994"/>
      <c r="AE121" s="994"/>
      <c r="AF121" s="994"/>
      <c r="AG121" s="995"/>
      <c r="AH121" s="996"/>
      <c r="AI121" s="997"/>
      <c r="AJ121" s="998"/>
      <c r="AK121" s="999"/>
      <c r="AL121" s="1000"/>
      <c r="AM121" s="999"/>
      <c r="AN121" s="999"/>
      <c r="AO121" s="999"/>
      <c r="AP121" s="999"/>
      <c r="AQ121" s="1001"/>
      <c r="AR121" s="999"/>
      <c r="AS121" s="769" t="str">
        <f>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1005"/>
      <c r="AU121" s="935"/>
      <c r="AV121" s="1020" t="str">
        <f>IF('別紙様式2-2（４・５月分）'!N94="","",'別紙様式2-2（４・５月分）'!N94)</f>
        <v/>
      </c>
      <c r="AW121" s="937"/>
      <c r="BK121" s="689" t="str">
        <f>G118</f>
        <v/>
      </c>
    </row>
    <row r="122" ht="30.0" customHeight="1">
      <c r="A122" s="789">
        <v>28.0</v>
      </c>
      <c r="B122" s="1019" t="str">
        <f>IF('基本情報入力シート'!C81="","",'基本情報入力シート'!C81)</f>
        <v/>
      </c>
      <c r="C122" s="696"/>
      <c r="D122" s="696"/>
      <c r="E122" s="696"/>
      <c r="F122" s="697"/>
      <c r="G122" s="698" t="str">
        <f>IF('基本情報入力シート'!M81="","",'基本情報入力シート'!M81)</f>
        <v/>
      </c>
      <c r="H122" s="698" t="str">
        <f>IF('基本情報入力シート'!R81="","",'基本情報入力シート'!R81)</f>
        <v/>
      </c>
      <c r="I122" s="698" t="str">
        <f>IF('基本情報入力シート'!W81="","",'基本情報入力シート'!W81)</f>
        <v/>
      </c>
      <c r="J122" s="910" t="str">
        <f>IF('基本情報入力シート'!X81="","",'基本情報入力シート'!X81)</f>
        <v/>
      </c>
      <c r="K122" s="698" t="str">
        <f>IF('基本情報入力シート'!Y81="","",'基本情報入力シート'!Y81)</f>
        <v/>
      </c>
      <c r="L122" s="699" t="str">
        <f>IF('基本情報入力シート'!AB81="","",'基本情報入力シート'!AB81)</f>
        <v/>
      </c>
      <c r="M122" s="912" t="str">
        <f>IF('別紙様式2-2（４・５月分）'!P95="","",'別紙様式2-2（４・５月分）'!P95)</f>
        <v/>
      </c>
      <c r="N122" s="1004" t="str">
        <f>IF(SUM('別紙様式2-2（４・５月分）'!Q95:Q97)=0,"",SUM('別紙様式2-2（４・５月分）'!Q95:Q97))</f>
        <v/>
      </c>
      <c r="O122" s="914" t="str">
        <f>IFERROR(VLOOKUP('別紙様式2-2（４・５月分）'!AQ95,'【参考】数式用'!$AR$5:$AS$22,2,FALSE),"")</f>
        <v/>
      </c>
      <c r="P122" s="915"/>
      <c r="Q122" s="916"/>
      <c r="R122" s="917" t="str">
        <f>IFERROR(VLOOKUP(K122,'【参考】数式用'!$A$5:$AB$37,MATCH(O122,'【参考】数式用'!$B$4:$AB$4,0)+1,0),"")</f>
        <v/>
      </c>
      <c r="S122" s="918" t="s">
        <v>434</v>
      </c>
      <c r="T122" s="919"/>
      <c r="U122" s="920" t="str">
        <f>IFERROR(VLOOKUP(K122,'【参考】数式用'!$A$5:$AB$37,MATCH(T122,'【参考】数式用'!$B$4:$AB$4,0)+1,0),"")</f>
        <v/>
      </c>
      <c r="V122" s="921" t="s">
        <v>107</v>
      </c>
      <c r="W122" s="922">
        <v>6.0</v>
      </c>
      <c r="X122" s="923" t="s">
        <v>108</v>
      </c>
      <c r="Y122" s="922">
        <v>6.0</v>
      </c>
      <c r="Z122" s="923" t="s">
        <v>392</v>
      </c>
      <c r="AA122" s="922">
        <v>7.0</v>
      </c>
      <c r="AB122" s="923" t="s">
        <v>108</v>
      </c>
      <c r="AC122" s="922">
        <v>3.0</v>
      </c>
      <c r="AD122" s="923" t="s">
        <v>109</v>
      </c>
      <c r="AE122" s="923" t="s">
        <v>120</v>
      </c>
      <c r="AF122" s="923">
        <f>IF(W122&gt;=1,(AA122*12+AC122)-(W122*12+Y122)+1,"")</f>
        <v>10</v>
      </c>
      <c r="AG122" s="924" t="s">
        <v>393</v>
      </c>
      <c r="AH122" s="925">
        <f>IFERROR(ROUNDDOWN(ROUND(L122*U122,0),0)*AF122,"")</f>
        <v>0</v>
      </c>
      <c r="AI122" s="926">
        <f>IFERROR(ROUNDDOWN(ROUND((L122*(U122-AW122)),0),0)*AF122,"")</f>
        <v>0</v>
      </c>
      <c r="AJ122" s="927">
        <f>IFERROR(IF(OR(M122="",M123="",M125=""),0,ROUNDDOWN(ROUNDDOWN(ROUND(L122*VLOOKUP(K122,'【参考】数式用'!$A$5:$AB$37,MATCH("新加算Ⅳ",'【参考】数式用'!$B$4:$AB$4,0)+1,0),0),0)*AF122*0.5,0)),"")</f>
        <v>0</v>
      </c>
      <c r="AK122" s="928"/>
      <c r="AL122" s="929">
        <f>IFERROR(IF(OR(M125="ベア加算",M125=""),0, IF(OR(T122="新加算Ⅰ",T122="新加算Ⅱ",T122="新加算Ⅲ",T122="新加算Ⅳ"),ROUNDDOWN(ROUND(L122*VLOOKUP(K122,'【参考】数式用'!$A$5:$I$37,MATCH("ベア加算",'【参考】数式用'!$B$4:$I$4,0)+1,0),0),0)*AF122,0)),"")</f>
        <v>0</v>
      </c>
      <c r="AM122" s="928"/>
      <c r="AN122" s="930"/>
      <c r="AO122" s="931"/>
      <c r="AP122" s="931"/>
      <c r="AQ122" s="932"/>
      <c r="AR122" s="933"/>
      <c r="AS122" s="716" t="str">
        <f>IF(AU122="","",IF(U122&lt;N122,"！加算の要件上は問題ありませんが、令和６年４・５月と比較して令和６年６月に加算率が下がる計画になっています。",""))</f>
        <v/>
      </c>
      <c r="AT122" s="1005"/>
      <c r="AU122" s="935" t="str">
        <f>IF(K122&lt;&gt;"","V列に色付け","")</f>
        <v/>
      </c>
      <c r="AV122" s="1020" t="str">
        <f>IF('別紙様式2-2（４・５月分）'!N95="","",'別紙様式2-2（４・５月分）'!N95)</f>
        <v/>
      </c>
      <c r="AW122" s="937" t="str">
        <f>IF(SUM('別紙様式2-2（４・５月分）'!O95:O97)=0,"",SUM('別紙様式2-2（４・５月分）'!O95:O97))</f>
        <v/>
      </c>
      <c r="AX122" s="938" t="str">
        <f>IFERROR(VLOOKUP(K122,'【参考】数式用'!$AH$2:$AI$34,2,FALSE),"")</f>
        <v/>
      </c>
      <c r="AY122" s="629" t="s">
        <v>436</v>
      </c>
      <c r="AZ122" s="629" t="s">
        <v>437</v>
      </c>
      <c r="BA122" s="629" t="s">
        <v>435</v>
      </c>
      <c r="BB122" s="629" t="s">
        <v>438</v>
      </c>
      <c r="BC122" s="629" t="str">
        <f>IF(AND(O122&lt;&gt;"新加算Ⅰ",O122&lt;&gt;"新加算Ⅱ",O122&lt;&gt;"新加算Ⅲ",O122&lt;&gt;"新加算Ⅳ"),O122,IF(P124&lt;&gt;"",P124,""))</f>
        <v/>
      </c>
      <c r="BD122" s="629"/>
      <c r="BE122" s="629" t="str">
        <f>IF(AL122&lt;&gt;0,IF(AM122="○","入力済","未入力"),"")</f>
        <v/>
      </c>
      <c r="BF122" s="629"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629" t="str">
        <f>IF(OR(T122="新加算Ⅴ（７）",T122="新加算Ⅴ（９）",T122="新加算Ⅴ（10）",T122="新加算Ⅴ（12）",T122="新加算Ⅴ（13）",T122="新加算Ⅴ（14）"),IF(OR(AO122="○",AO122="令和６年度中に満たす"),"入力済","未入力"),"")</f>
        <v/>
      </c>
      <c r="BH122" s="939" t="str">
        <f>IF(OR(T122="新加算Ⅰ",T122="新加算Ⅱ",T122="新加算Ⅲ",T122="新加算Ⅴ（１）",T122="新加算Ⅴ（３）",T122="新加算Ⅴ（８）"),IF(OR(AP122="○",AP122="令和６年度中に満たす"),"入力済","未入力"),"")</f>
        <v/>
      </c>
      <c r="BI122" s="1006" t="str">
        <f>IF(OR(T122="新加算Ⅰ",T122="新加算Ⅱ",T122="新加算Ⅴ（１）",T122="新加算Ⅴ（２）",T122="新加算Ⅴ（３）",T122="新加算Ⅴ（４）",T122="新加算Ⅴ（５）",T122="新加算Ⅴ（６）",T122="新加算Ⅴ（７）",T122="新加算Ⅴ（９）",T122="新加算Ⅴ（10）",T122="新加算Ⅴ（12）"),1,"")</f>
        <v/>
      </c>
      <c r="BJ122" s="935" t="str">
        <f>IF(OR(T122="新加算Ⅰ",T122="新加算Ⅴ（１）",T122="新加算Ⅴ（２）",T122="新加算Ⅴ（５）",T122="新加算Ⅴ（７）",T122="新加算Ⅴ（10）"),IF(AR122="","未入力","入力済"),"")</f>
        <v/>
      </c>
      <c r="BK122" s="689" t="str">
        <f>G122</f>
        <v/>
      </c>
    </row>
    <row r="123" ht="15.0" customHeight="1">
      <c r="A123" s="787"/>
      <c r="B123" s="722"/>
      <c r="C123" s="723"/>
      <c r="D123" s="723"/>
      <c r="E123" s="723"/>
      <c r="F123" s="724"/>
      <c r="G123" s="725"/>
      <c r="H123" s="725"/>
      <c r="I123" s="725"/>
      <c r="J123" s="941"/>
      <c r="K123" s="725"/>
      <c r="L123" s="726"/>
      <c r="M123" s="943" t="str">
        <f>IF('別紙様式2-2（４・５月分）'!P96="","",'別紙様式2-2（４・５月分）'!P96)</f>
        <v/>
      </c>
      <c r="N123" s="1007"/>
      <c r="O123" s="945"/>
      <c r="P123" s="946"/>
      <c r="Q123" s="947"/>
      <c r="R123" s="948"/>
      <c r="S123" s="949"/>
      <c r="T123" s="950"/>
      <c r="U123" s="951"/>
      <c r="V123" s="952"/>
      <c r="W123" s="953"/>
      <c r="X123" s="778"/>
      <c r="Y123" s="953"/>
      <c r="Z123" s="778"/>
      <c r="AA123" s="953"/>
      <c r="AB123" s="778"/>
      <c r="AC123" s="953"/>
      <c r="AD123" s="778"/>
      <c r="AE123" s="778"/>
      <c r="AF123" s="778"/>
      <c r="AG123" s="954"/>
      <c r="AH123" s="955"/>
      <c r="AI123" s="956"/>
      <c r="AJ123" s="957"/>
      <c r="AK123" s="784"/>
      <c r="AL123" s="958"/>
      <c r="AM123" s="784"/>
      <c r="AN123" s="959"/>
      <c r="AO123" s="825"/>
      <c r="AP123" s="825"/>
      <c r="AQ123" s="960"/>
      <c r="AR123" s="961"/>
      <c r="AS123" s="962" t="str">
        <f>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1005"/>
      <c r="AU123" s="935"/>
      <c r="AV123" s="1020" t="str">
        <f>IF('別紙様式2-2（４・５月分）'!N96="","",'別紙様式2-2（４・５月分）'!N96)</f>
        <v/>
      </c>
      <c r="AW123" s="937"/>
      <c r="AX123" s="938"/>
      <c r="AY123" s="629"/>
      <c r="AZ123" s="629"/>
      <c r="BA123" s="629"/>
      <c r="BB123" s="629"/>
      <c r="BC123" s="629"/>
      <c r="BD123" s="629"/>
      <c r="BE123" s="629"/>
      <c r="BF123" s="629"/>
      <c r="BG123" s="629"/>
      <c r="BH123" s="963"/>
      <c r="BI123" s="1008"/>
      <c r="BJ123" s="935"/>
      <c r="BK123" s="689" t="str">
        <f>G122</f>
        <v/>
      </c>
    </row>
    <row r="124" ht="15.0" customHeight="1">
      <c r="A124" s="798"/>
      <c r="B124" s="722"/>
      <c r="C124" s="723"/>
      <c r="D124" s="723"/>
      <c r="E124" s="723"/>
      <c r="F124" s="724"/>
      <c r="G124" s="725"/>
      <c r="H124" s="725"/>
      <c r="I124" s="725"/>
      <c r="J124" s="941"/>
      <c r="K124" s="725"/>
      <c r="L124" s="726"/>
      <c r="M124" s="964"/>
      <c r="N124" s="1009"/>
      <c r="O124" s="1013" t="s">
        <v>111</v>
      </c>
      <c r="P124" s="967" t="str">
        <f>IFERROR(VLOOKUP('別紙様式2-2（４・５月分）'!AQ95,'【参考】数式用'!$AR$5:$AT$22,3,FALSE),"")</f>
        <v/>
      </c>
      <c r="Q124" s="1014" t="s">
        <v>113</v>
      </c>
      <c r="R124" s="969" t="str">
        <f>IFERROR(VLOOKUP(K122,'【参考】数式用'!$A$5:$AB$37,MATCH(P124,'【参考】数式用'!$B$4:$AB$4,0)+1,0),"")</f>
        <v/>
      </c>
      <c r="S124" s="970" t="s">
        <v>439</v>
      </c>
      <c r="T124" s="971"/>
      <c r="U124" s="972" t="str">
        <f>IFERROR(VLOOKUP(K122,'【参考】数式用'!$A$5:$AB$37,MATCH(T124,'【参考】数式用'!$B$4:$AB$4,0)+1,0),"")</f>
        <v/>
      </c>
      <c r="V124" s="973" t="s">
        <v>107</v>
      </c>
      <c r="W124" s="1025">
        <v>7.0</v>
      </c>
      <c r="X124" s="812" t="s">
        <v>108</v>
      </c>
      <c r="Y124" s="1025">
        <v>4.0</v>
      </c>
      <c r="Z124" s="812" t="s">
        <v>392</v>
      </c>
      <c r="AA124" s="1025">
        <v>8.0</v>
      </c>
      <c r="AB124" s="812" t="s">
        <v>108</v>
      </c>
      <c r="AC124" s="1025">
        <v>3.0</v>
      </c>
      <c r="AD124" s="812" t="s">
        <v>109</v>
      </c>
      <c r="AE124" s="812" t="s">
        <v>120</v>
      </c>
      <c r="AF124" s="812">
        <f>IF(W124&gt;=1,(AA124*12+AC124)-(W124*12+Y124)+1,"")</f>
        <v>12</v>
      </c>
      <c r="AG124" s="974" t="s">
        <v>393</v>
      </c>
      <c r="AH124" s="975">
        <f>IFERROR(ROUNDDOWN(ROUND(L122*U124,0),0)*AF124,"")</f>
        <v>0</v>
      </c>
      <c r="AI124" s="976">
        <f>IFERROR(ROUNDDOWN(ROUND((L122*(U124-AW122)),0),0)*AF124,"")</f>
        <v>0</v>
      </c>
      <c r="AJ124" s="977">
        <f>IFERROR(IF(OR(M122="",M123="",M125=""),0,ROUNDDOWN(ROUNDDOWN(ROUND(L122*VLOOKUP(K122,'【参考】数式用'!$A$5:$AB$37,MATCH("新加算Ⅳ",'【参考】数式用'!$B$4:$AB$4,0)+1,0),0),0)*AF124*0.5,0)),"")</f>
        <v>0</v>
      </c>
      <c r="AK124" s="978" t="str">
        <f>IF(T124&lt;&gt;"","新規に適用","")</f>
        <v/>
      </c>
      <c r="AL124" s="979">
        <f>IFERROR(IF(OR(M125="ベア加算",M125=""),0, IF(OR(T122="新加算Ⅰ",T122="新加算Ⅱ",T122="新加算Ⅲ",T122="新加算Ⅳ"),0,ROUNDDOWN(ROUND(L122*VLOOKUP(K122,'【参考】数式用'!$A$5:$I$37,MATCH("ベア加算",'【参考】数式用'!$B$4:$I$4,0)+1,0),0),0)*AF124)),"")</f>
        <v>0</v>
      </c>
      <c r="AM124" s="978" t="str">
        <f>IF(AND(T124&lt;&gt;"",AM122=""),"新規に適用",IF(AND(T124&lt;&gt;"",AM122&lt;&gt;""),"継続で適用",""))</f>
        <v/>
      </c>
      <c r="AN124" s="978" t="str">
        <f>IF(AND(T124&lt;&gt;"",AN122=""),"新規に適用",IF(AND(T124&lt;&gt;"",AN122&lt;&gt;""),"継続で適用",""))</f>
        <v/>
      </c>
      <c r="AO124" s="978"/>
      <c r="AP124" s="978" t="str">
        <f>IF(AND(T124&lt;&gt;"",AP122=""),"新規に適用",IF(AND(T124&lt;&gt;"",AP122&lt;&gt;""),"継続で適用",""))</f>
        <v/>
      </c>
      <c r="AQ124" s="980" t="str">
        <f>IF(AND(T124&lt;&gt;"",AN122=""),"新規に適用",IF(AND(T124&lt;&gt;"",OR(T122="新加算Ⅰ",T122="新加算Ⅱ",T122="新加算Ⅴ（１）",T122="新加算Ⅴ（２）",T122="新加算Ⅴ（３）",T122="新加算Ⅴ（４）",T122="新加算Ⅴ（５）",T122="新加算Ⅴ（６）",T122="新加算Ⅴ（７）",T122="新加算Ⅴ（９）",T122="新加算Ⅴ（10）",T122="新加算Ⅴ（12）")),"継続で適用",""))</f>
        <v/>
      </c>
      <c r="AR124" s="978" t="str">
        <f>IF(AND(T124&lt;&gt;"",AR122=""),"新規に適用",IF(AND(T124&lt;&gt;"",AR122&lt;&gt;""),"継続で適用",""))</f>
        <v/>
      </c>
      <c r="AS124" s="962"/>
      <c r="AT124" s="1005"/>
      <c r="AU124" s="935" t="str">
        <f>IF(K122&lt;&gt;"","V列に色付け","")</f>
        <v/>
      </c>
      <c r="AV124" s="1020"/>
      <c r="AW124" s="937"/>
      <c r="BK124" s="689" t="str">
        <f>G122</f>
        <v/>
      </c>
    </row>
    <row r="125" ht="30.0" customHeight="1">
      <c r="A125" s="788"/>
      <c r="B125" s="746"/>
      <c r="C125" s="747"/>
      <c r="D125" s="747"/>
      <c r="E125" s="747"/>
      <c r="F125" s="748"/>
      <c r="G125" s="749"/>
      <c r="H125" s="749"/>
      <c r="I125" s="749"/>
      <c r="J125" s="982"/>
      <c r="K125" s="749"/>
      <c r="L125" s="750"/>
      <c r="M125" s="984" t="str">
        <f>IF('別紙様式2-2（４・５月分）'!P97="","",'別紙様式2-2（４・５月分）'!P97)</f>
        <v/>
      </c>
      <c r="N125" s="1010"/>
      <c r="O125" s="1015"/>
      <c r="P125" s="987"/>
      <c r="Q125" s="1016"/>
      <c r="R125" s="989"/>
      <c r="S125" s="990"/>
      <c r="T125" s="991"/>
      <c r="U125" s="992"/>
      <c r="V125" s="993"/>
      <c r="W125" s="1026"/>
      <c r="X125" s="994"/>
      <c r="Y125" s="1026"/>
      <c r="Z125" s="994"/>
      <c r="AA125" s="1026"/>
      <c r="AB125" s="994"/>
      <c r="AC125" s="1026"/>
      <c r="AD125" s="994"/>
      <c r="AE125" s="994"/>
      <c r="AF125" s="994"/>
      <c r="AG125" s="995"/>
      <c r="AH125" s="996"/>
      <c r="AI125" s="997"/>
      <c r="AJ125" s="998"/>
      <c r="AK125" s="999"/>
      <c r="AL125" s="1000"/>
      <c r="AM125" s="999"/>
      <c r="AN125" s="999"/>
      <c r="AO125" s="999"/>
      <c r="AP125" s="999"/>
      <c r="AQ125" s="1001"/>
      <c r="AR125" s="999"/>
      <c r="AS125" s="769" t="str">
        <f>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1005"/>
      <c r="AU125" s="935"/>
      <c r="AV125" s="1020" t="str">
        <f>IF('別紙様式2-2（４・５月分）'!N97="","",'別紙様式2-2（４・５月分）'!N97)</f>
        <v/>
      </c>
      <c r="AW125" s="937"/>
      <c r="BK125" s="689" t="str">
        <f>G122</f>
        <v/>
      </c>
    </row>
    <row r="126" ht="30.0" customHeight="1">
      <c r="A126" s="773">
        <v>29.0</v>
      </c>
      <c r="B126" s="722" t="str">
        <f>IF('基本情報入力シート'!C82="","",'基本情報入力シート'!C82)</f>
        <v/>
      </c>
      <c r="C126" s="723"/>
      <c r="D126" s="723"/>
      <c r="E126" s="723"/>
      <c r="F126" s="724"/>
      <c r="G126" s="725" t="str">
        <f>IF('基本情報入力シート'!M82="","",'基本情報入力シート'!M82)</f>
        <v/>
      </c>
      <c r="H126" s="725" t="str">
        <f>IF('基本情報入力シート'!R82="","",'基本情報入力シート'!R82)</f>
        <v/>
      </c>
      <c r="I126" s="725" t="str">
        <f>IF('基本情報入力シート'!W82="","",'基本情報入力シート'!W82)</f>
        <v/>
      </c>
      <c r="J126" s="941" t="str">
        <f>IF('基本情報入力シート'!X82="","",'基本情報入力シート'!X82)</f>
        <v/>
      </c>
      <c r="K126" s="725" t="str">
        <f>IF('基本情報入力シート'!Y82="","",'基本情報入力シート'!Y82)</f>
        <v/>
      </c>
      <c r="L126" s="726" t="str">
        <f>IF('基本情報入力シート'!AB82="","",'基本情報入力シート'!AB82)</f>
        <v/>
      </c>
      <c r="M126" s="912" t="str">
        <f>IF('別紙様式2-2（４・５月分）'!P98="","",'別紙様式2-2（４・５月分）'!P98)</f>
        <v/>
      </c>
      <c r="N126" s="1004" t="str">
        <f>IF(SUM('別紙様式2-2（４・５月分）'!Q98:Q100)=0,"",SUM('別紙様式2-2（４・５月分）'!Q98:Q100))</f>
        <v/>
      </c>
      <c r="O126" s="914" t="str">
        <f>IFERROR(VLOOKUP('別紙様式2-2（４・５月分）'!AQ98,'【参考】数式用'!$AR$5:$AS$22,2,FALSE),"")</f>
        <v/>
      </c>
      <c r="P126" s="915"/>
      <c r="Q126" s="916"/>
      <c r="R126" s="917" t="str">
        <f>IFERROR(VLOOKUP(K126,'【参考】数式用'!$A$5:$AB$37,MATCH(O126,'【参考】数式用'!$B$4:$AB$4,0)+1,0),"")</f>
        <v/>
      </c>
      <c r="S126" s="918" t="s">
        <v>434</v>
      </c>
      <c r="T126" s="919"/>
      <c r="U126" s="920" t="str">
        <f>IFERROR(VLOOKUP(K126,'【参考】数式用'!$A$5:$AB$37,MATCH(T126,'【参考】数式用'!$B$4:$AB$4,0)+1,0),"")</f>
        <v/>
      </c>
      <c r="V126" s="921" t="s">
        <v>107</v>
      </c>
      <c r="W126" s="922">
        <v>6.0</v>
      </c>
      <c r="X126" s="923" t="s">
        <v>108</v>
      </c>
      <c r="Y126" s="922">
        <v>6.0</v>
      </c>
      <c r="Z126" s="923" t="s">
        <v>392</v>
      </c>
      <c r="AA126" s="922">
        <v>7.0</v>
      </c>
      <c r="AB126" s="923" t="s">
        <v>108</v>
      </c>
      <c r="AC126" s="922">
        <v>3.0</v>
      </c>
      <c r="AD126" s="923" t="s">
        <v>109</v>
      </c>
      <c r="AE126" s="923" t="s">
        <v>120</v>
      </c>
      <c r="AF126" s="923">
        <f>IF(W126&gt;=1,(AA126*12+AC126)-(W126*12+Y126)+1,"")</f>
        <v>10</v>
      </c>
      <c r="AG126" s="924" t="s">
        <v>393</v>
      </c>
      <c r="AH126" s="925">
        <f>IFERROR(ROUNDDOWN(ROUND(L126*U126,0),0)*AF126,"")</f>
        <v>0</v>
      </c>
      <c r="AI126" s="926">
        <f>IFERROR(ROUNDDOWN(ROUND((L126*(U126-AW126)),0),0)*AF126,"")</f>
        <v>0</v>
      </c>
      <c r="AJ126" s="927">
        <f>IFERROR(IF(OR(M126="",M127="",M129=""),0,ROUNDDOWN(ROUNDDOWN(ROUND(L126*VLOOKUP(K126,'【参考】数式用'!$A$5:$AB$37,MATCH("新加算Ⅳ",'【参考】数式用'!$B$4:$AB$4,0)+1,0),0),0)*AF126*0.5,0)),"")</f>
        <v>0</v>
      </c>
      <c r="AK126" s="928"/>
      <c r="AL126" s="929">
        <f>IFERROR(IF(OR(M129="ベア加算",M129=""),0, IF(OR(T126="新加算Ⅰ",T126="新加算Ⅱ",T126="新加算Ⅲ",T126="新加算Ⅳ"),ROUNDDOWN(ROUND(L126*VLOOKUP(K126,'【参考】数式用'!$A$5:$I$37,MATCH("ベア加算",'【参考】数式用'!$B$4:$I$4,0)+1,0),0),0)*AF126,0)),"")</f>
        <v>0</v>
      </c>
      <c r="AM126" s="928"/>
      <c r="AN126" s="930"/>
      <c r="AO126" s="931"/>
      <c r="AP126" s="931"/>
      <c r="AQ126" s="932"/>
      <c r="AR126" s="933"/>
      <c r="AS126" s="716" t="str">
        <f>IF(AU126="","",IF(U126&lt;N126,"！加算の要件上は問題ありませんが、令和６年４・５月と比較して令和６年６月に加算率が下がる計画になっています。",""))</f>
        <v/>
      </c>
      <c r="AT126" s="1005"/>
      <c r="AU126" s="935" t="str">
        <f>IF(K126&lt;&gt;"","V列に色付け","")</f>
        <v/>
      </c>
      <c r="AV126" s="1020" t="str">
        <f>IF('別紙様式2-2（４・５月分）'!N98="","",'別紙様式2-2（４・５月分）'!N98)</f>
        <v/>
      </c>
      <c r="AW126" s="937" t="str">
        <f>IF(SUM('別紙様式2-2（４・５月分）'!O98:O100)=0,"",SUM('別紙様式2-2（４・５月分）'!O98:O100))</f>
        <v/>
      </c>
      <c r="AX126" s="938" t="str">
        <f>IFERROR(VLOOKUP(K126,'【参考】数式用'!$AH$2:$AI$34,2,FALSE),"")</f>
        <v/>
      </c>
      <c r="AY126" s="629" t="s">
        <v>436</v>
      </c>
      <c r="AZ126" s="629" t="s">
        <v>437</v>
      </c>
      <c r="BA126" s="629" t="s">
        <v>435</v>
      </c>
      <c r="BB126" s="629" t="s">
        <v>438</v>
      </c>
      <c r="BC126" s="629" t="str">
        <f>IF(AND(O126&lt;&gt;"新加算Ⅰ",O126&lt;&gt;"新加算Ⅱ",O126&lt;&gt;"新加算Ⅲ",O126&lt;&gt;"新加算Ⅳ"),O126,IF(P128&lt;&gt;"",P128,""))</f>
        <v/>
      </c>
      <c r="BD126" s="629"/>
      <c r="BE126" s="629" t="str">
        <f>IF(AL126&lt;&gt;0,IF(AM126="○","入力済","未入力"),"")</f>
        <v/>
      </c>
      <c r="BF126" s="629"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629" t="str">
        <f>IF(OR(T126="新加算Ⅴ（７）",T126="新加算Ⅴ（９）",T126="新加算Ⅴ（10）",T126="新加算Ⅴ（12）",T126="新加算Ⅴ（13）",T126="新加算Ⅴ（14）"),IF(OR(AO126="○",AO126="令和６年度中に満たす"),"入力済","未入力"),"")</f>
        <v/>
      </c>
      <c r="BH126" s="939" t="str">
        <f>IF(OR(T126="新加算Ⅰ",T126="新加算Ⅱ",T126="新加算Ⅲ",T126="新加算Ⅴ（１）",T126="新加算Ⅴ（３）",T126="新加算Ⅴ（８）"),IF(OR(AP126="○",AP126="令和６年度中に満たす"),"入力済","未入力"),"")</f>
        <v/>
      </c>
      <c r="BI126" s="1006" t="str">
        <f>IF(OR(T126="新加算Ⅰ",T126="新加算Ⅱ",T126="新加算Ⅴ（１）",T126="新加算Ⅴ（２）",T126="新加算Ⅴ（３）",T126="新加算Ⅴ（４）",T126="新加算Ⅴ（５）",T126="新加算Ⅴ（６）",T126="新加算Ⅴ（７）",T126="新加算Ⅴ（９）",T126="新加算Ⅴ（10）",T126="新加算Ⅴ（12）"),1,"")</f>
        <v/>
      </c>
      <c r="BJ126" s="935" t="str">
        <f>IF(OR(T126="新加算Ⅰ",T126="新加算Ⅴ（１）",T126="新加算Ⅴ（２）",T126="新加算Ⅴ（５）",T126="新加算Ⅴ（７）",T126="新加算Ⅴ（10）"),IF(AR126="","未入力","入力済"),"")</f>
        <v/>
      </c>
      <c r="BK126" s="689" t="str">
        <f>G126</f>
        <v/>
      </c>
    </row>
    <row r="127" ht="15.0" customHeight="1">
      <c r="A127" s="787"/>
      <c r="B127" s="722"/>
      <c r="C127" s="723"/>
      <c r="D127" s="723"/>
      <c r="E127" s="723"/>
      <c r="F127" s="724"/>
      <c r="G127" s="725"/>
      <c r="H127" s="725"/>
      <c r="I127" s="725"/>
      <c r="J127" s="941"/>
      <c r="K127" s="725"/>
      <c r="L127" s="726"/>
      <c r="M127" s="943" t="str">
        <f>IF('別紙様式2-2（４・５月分）'!P99="","",'別紙様式2-2（４・５月分）'!P99)</f>
        <v/>
      </c>
      <c r="N127" s="1007"/>
      <c r="O127" s="945"/>
      <c r="P127" s="946"/>
      <c r="Q127" s="947"/>
      <c r="R127" s="948"/>
      <c r="S127" s="949"/>
      <c r="T127" s="950"/>
      <c r="U127" s="951"/>
      <c r="V127" s="952"/>
      <c r="W127" s="953"/>
      <c r="X127" s="778"/>
      <c r="Y127" s="953"/>
      <c r="Z127" s="778"/>
      <c r="AA127" s="953"/>
      <c r="AB127" s="778"/>
      <c r="AC127" s="953"/>
      <c r="AD127" s="778"/>
      <c r="AE127" s="778"/>
      <c r="AF127" s="778"/>
      <c r="AG127" s="954"/>
      <c r="AH127" s="955"/>
      <c r="AI127" s="956"/>
      <c r="AJ127" s="957"/>
      <c r="AK127" s="784"/>
      <c r="AL127" s="958"/>
      <c r="AM127" s="784"/>
      <c r="AN127" s="959"/>
      <c r="AO127" s="825"/>
      <c r="AP127" s="825"/>
      <c r="AQ127" s="960"/>
      <c r="AR127" s="961"/>
      <c r="AS127" s="962" t="str">
        <f>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1005"/>
      <c r="AU127" s="935"/>
      <c r="AV127" s="1020" t="str">
        <f>IF('別紙様式2-2（４・５月分）'!N99="","",'別紙様式2-2（４・５月分）'!N99)</f>
        <v/>
      </c>
      <c r="AW127" s="937"/>
      <c r="AX127" s="938"/>
      <c r="AY127" s="629"/>
      <c r="AZ127" s="629"/>
      <c r="BA127" s="629"/>
      <c r="BB127" s="629"/>
      <c r="BC127" s="629"/>
      <c r="BD127" s="629"/>
      <c r="BE127" s="629"/>
      <c r="BF127" s="629"/>
      <c r="BG127" s="629"/>
      <c r="BH127" s="963"/>
      <c r="BI127" s="1008"/>
      <c r="BJ127" s="935"/>
      <c r="BK127" s="689" t="str">
        <f>G126</f>
        <v/>
      </c>
    </row>
    <row r="128" ht="15.0" customHeight="1">
      <c r="A128" s="798"/>
      <c r="B128" s="722"/>
      <c r="C128" s="723"/>
      <c r="D128" s="723"/>
      <c r="E128" s="723"/>
      <c r="F128" s="724"/>
      <c r="G128" s="725"/>
      <c r="H128" s="725"/>
      <c r="I128" s="725"/>
      <c r="J128" s="941"/>
      <c r="K128" s="725"/>
      <c r="L128" s="726"/>
      <c r="M128" s="964"/>
      <c r="N128" s="1009"/>
      <c r="O128" s="1013" t="s">
        <v>111</v>
      </c>
      <c r="P128" s="967" t="str">
        <f>IFERROR(VLOOKUP('別紙様式2-2（４・５月分）'!AQ98,'【参考】数式用'!$AR$5:$AT$22,3,FALSE),"")</f>
        <v/>
      </c>
      <c r="Q128" s="1014" t="s">
        <v>113</v>
      </c>
      <c r="R128" s="969" t="str">
        <f>IFERROR(VLOOKUP(K126,'【参考】数式用'!$A$5:$AB$37,MATCH(P128,'【参考】数式用'!$B$4:$AB$4,0)+1,0),"")</f>
        <v/>
      </c>
      <c r="S128" s="970" t="s">
        <v>439</v>
      </c>
      <c r="T128" s="971"/>
      <c r="U128" s="972" t="str">
        <f>IFERROR(VLOOKUP(K126,'【参考】数式用'!$A$5:$AB$37,MATCH(T128,'【参考】数式用'!$B$4:$AB$4,0)+1,0),"")</f>
        <v/>
      </c>
      <c r="V128" s="973" t="s">
        <v>107</v>
      </c>
      <c r="W128" s="1025">
        <v>7.0</v>
      </c>
      <c r="X128" s="812" t="s">
        <v>108</v>
      </c>
      <c r="Y128" s="1025">
        <v>4.0</v>
      </c>
      <c r="Z128" s="812" t="s">
        <v>392</v>
      </c>
      <c r="AA128" s="1025">
        <v>8.0</v>
      </c>
      <c r="AB128" s="812" t="s">
        <v>108</v>
      </c>
      <c r="AC128" s="1025">
        <v>3.0</v>
      </c>
      <c r="AD128" s="812" t="s">
        <v>109</v>
      </c>
      <c r="AE128" s="812" t="s">
        <v>120</v>
      </c>
      <c r="AF128" s="812">
        <f>IF(W128&gt;=1,(AA128*12+AC128)-(W128*12+Y128)+1,"")</f>
        <v>12</v>
      </c>
      <c r="AG128" s="974" t="s">
        <v>393</v>
      </c>
      <c r="AH128" s="975">
        <f>IFERROR(ROUNDDOWN(ROUND(L126*U128,0),0)*AF128,"")</f>
        <v>0</v>
      </c>
      <c r="AI128" s="976">
        <f>IFERROR(ROUNDDOWN(ROUND((L126*(U128-AW126)),0),0)*AF128,"")</f>
        <v>0</v>
      </c>
      <c r="AJ128" s="977">
        <f>IFERROR(IF(OR(M126="",M127="",M129=""),0,ROUNDDOWN(ROUNDDOWN(ROUND(L126*VLOOKUP(K126,'【参考】数式用'!$A$5:$AB$37,MATCH("新加算Ⅳ",'【参考】数式用'!$B$4:$AB$4,0)+1,0),0),0)*AF128*0.5,0)),"")</f>
        <v>0</v>
      </c>
      <c r="AK128" s="978" t="str">
        <f>IF(T128&lt;&gt;"","新規に適用","")</f>
        <v/>
      </c>
      <c r="AL128" s="979">
        <f>IFERROR(IF(OR(M129="ベア加算",M129=""),0, IF(OR(T126="新加算Ⅰ",T126="新加算Ⅱ",T126="新加算Ⅲ",T126="新加算Ⅳ"),0,ROUNDDOWN(ROUND(L126*VLOOKUP(K126,'【参考】数式用'!$A$5:$I$37,MATCH("ベア加算",'【参考】数式用'!$B$4:$I$4,0)+1,0),0),0)*AF128)),"")</f>
        <v>0</v>
      </c>
      <c r="AM128" s="978" t="str">
        <f>IF(AND(T128&lt;&gt;"",AM126=""),"新規に適用",IF(AND(T128&lt;&gt;"",AM126&lt;&gt;""),"継続で適用",""))</f>
        <v/>
      </c>
      <c r="AN128" s="978" t="str">
        <f>IF(AND(T128&lt;&gt;"",AN126=""),"新規に適用",IF(AND(T128&lt;&gt;"",AN126&lt;&gt;""),"継続で適用",""))</f>
        <v/>
      </c>
      <c r="AO128" s="978"/>
      <c r="AP128" s="978" t="str">
        <f>IF(AND(T128&lt;&gt;"",AP126=""),"新規に適用",IF(AND(T128&lt;&gt;"",AP126&lt;&gt;""),"継続で適用",""))</f>
        <v/>
      </c>
      <c r="AQ128" s="980" t="str">
        <f>IF(AND(T128&lt;&gt;"",AN126=""),"新規に適用",IF(AND(T128&lt;&gt;"",OR(T126="新加算Ⅰ",T126="新加算Ⅱ",T126="新加算Ⅴ（１）",T126="新加算Ⅴ（２）",T126="新加算Ⅴ（３）",T126="新加算Ⅴ（４）",T126="新加算Ⅴ（５）",T126="新加算Ⅴ（６）",T126="新加算Ⅴ（７）",T126="新加算Ⅴ（９）",T126="新加算Ⅴ（10）",T126="新加算Ⅴ（12）")),"継続で適用",""))</f>
        <v/>
      </c>
      <c r="AR128" s="978" t="str">
        <f>IF(AND(T128&lt;&gt;"",AR126=""),"新規に適用",IF(AND(T128&lt;&gt;"",AR126&lt;&gt;""),"継続で適用",""))</f>
        <v/>
      </c>
      <c r="AS128" s="962"/>
      <c r="AT128" s="1005"/>
      <c r="AU128" s="935" t="str">
        <f>IF(K126&lt;&gt;"","V列に色付け","")</f>
        <v/>
      </c>
      <c r="AV128" s="1020"/>
      <c r="AW128" s="937"/>
      <c r="BK128" s="689" t="str">
        <f>G126</f>
        <v/>
      </c>
    </row>
    <row r="129" ht="30.0" customHeight="1">
      <c r="A129" s="788"/>
      <c r="B129" s="746"/>
      <c r="C129" s="747"/>
      <c r="D129" s="747"/>
      <c r="E129" s="747"/>
      <c r="F129" s="748"/>
      <c r="G129" s="749"/>
      <c r="H129" s="749"/>
      <c r="I129" s="749"/>
      <c r="J129" s="982"/>
      <c r="K129" s="749"/>
      <c r="L129" s="750"/>
      <c r="M129" s="984" t="str">
        <f>IF('別紙様式2-2（４・５月分）'!P100="","",'別紙様式2-2（４・５月分）'!P100)</f>
        <v/>
      </c>
      <c r="N129" s="1010"/>
      <c r="O129" s="1015"/>
      <c r="P129" s="987"/>
      <c r="Q129" s="1016"/>
      <c r="R129" s="989"/>
      <c r="S129" s="990"/>
      <c r="T129" s="991"/>
      <c r="U129" s="992"/>
      <c r="V129" s="993"/>
      <c r="W129" s="1026"/>
      <c r="X129" s="994"/>
      <c r="Y129" s="1026"/>
      <c r="Z129" s="994"/>
      <c r="AA129" s="1026"/>
      <c r="AB129" s="994"/>
      <c r="AC129" s="1026"/>
      <c r="AD129" s="994"/>
      <c r="AE129" s="994"/>
      <c r="AF129" s="994"/>
      <c r="AG129" s="995"/>
      <c r="AH129" s="996"/>
      <c r="AI129" s="997"/>
      <c r="AJ129" s="998"/>
      <c r="AK129" s="999"/>
      <c r="AL129" s="1000"/>
      <c r="AM129" s="999"/>
      <c r="AN129" s="999"/>
      <c r="AO129" s="999"/>
      <c r="AP129" s="999"/>
      <c r="AQ129" s="1001"/>
      <c r="AR129" s="999"/>
      <c r="AS129" s="769" t="str">
        <f>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1005"/>
      <c r="AU129" s="935"/>
      <c r="AV129" s="1020" t="str">
        <f>IF('別紙様式2-2（４・５月分）'!N100="","",'別紙様式2-2（４・５月分）'!N100)</f>
        <v/>
      </c>
      <c r="AW129" s="937"/>
      <c r="BK129" s="689" t="str">
        <f>G126</f>
        <v/>
      </c>
    </row>
    <row r="130" ht="30.0" customHeight="1">
      <c r="A130" s="789">
        <v>30.0</v>
      </c>
      <c r="B130" s="1019" t="str">
        <f>IF('基本情報入力シート'!C83="","",'基本情報入力シート'!C83)</f>
        <v/>
      </c>
      <c r="C130" s="696"/>
      <c r="D130" s="696"/>
      <c r="E130" s="696"/>
      <c r="F130" s="697"/>
      <c r="G130" s="698" t="str">
        <f>IF('基本情報入力シート'!M83="","",'基本情報入力シート'!M83)</f>
        <v/>
      </c>
      <c r="H130" s="698" t="str">
        <f>IF('基本情報入力シート'!R83="","",'基本情報入力シート'!R83)</f>
        <v/>
      </c>
      <c r="I130" s="698" t="str">
        <f>IF('基本情報入力シート'!W83="","",'基本情報入力シート'!W83)</f>
        <v/>
      </c>
      <c r="J130" s="910" t="str">
        <f>IF('基本情報入力シート'!X83="","",'基本情報入力シート'!X83)</f>
        <v/>
      </c>
      <c r="K130" s="698" t="str">
        <f>IF('基本情報入力シート'!Y83="","",'基本情報入力シート'!Y83)</f>
        <v/>
      </c>
      <c r="L130" s="699" t="str">
        <f>IF('基本情報入力シート'!AB83="","",'基本情報入力シート'!AB83)</f>
        <v/>
      </c>
      <c r="M130" s="912" t="str">
        <f>IF('別紙様式2-2（４・５月分）'!P101="","",'別紙様式2-2（４・５月分）'!P101)</f>
        <v/>
      </c>
      <c r="N130" s="1004" t="str">
        <f>IF(SUM('別紙様式2-2（４・５月分）'!Q101:Q103)=0,"",SUM('別紙様式2-2（４・５月分）'!Q101:Q103))</f>
        <v/>
      </c>
      <c r="O130" s="914" t="str">
        <f>IFERROR(VLOOKUP('別紙様式2-2（４・５月分）'!AQ101,'【参考】数式用'!$AR$5:$AS$22,2,FALSE),"")</f>
        <v/>
      </c>
      <c r="P130" s="915"/>
      <c r="Q130" s="916"/>
      <c r="R130" s="917" t="str">
        <f>IFERROR(VLOOKUP(K130,'【参考】数式用'!$A$5:$AB$37,MATCH(O130,'【参考】数式用'!$B$4:$AB$4,0)+1,0),"")</f>
        <v/>
      </c>
      <c r="S130" s="918" t="s">
        <v>434</v>
      </c>
      <c r="T130" s="919"/>
      <c r="U130" s="920" t="str">
        <f>IFERROR(VLOOKUP(K130,'【参考】数式用'!$A$5:$AB$37,MATCH(T130,'【参考】数式用'!$B$4:$AB$4,0)+1,0),"")</f>
        <v/>
      </c>
      <c r="V130" s="921" t="s">
        <v>107</v>
      </c>
      <c r="W130" s="922">
        <v>6.0</v>
      </c>
      <c r="X130" s="923" t="s">
        <v>108</v>
      </c>
      <c r="Y130" s="922">
        <v>6.0</v>
      </c>
      <c r="Z130" s="923" t="s">
        <v>392</v>
      </c>
      <c r="AA130" s="922">
        <v>7.0</v>
      </c>
      <c r="AB130" s="923" t="s">
        <v>108</v>
      </c>
      <c r="AC130" s="922">
        <v>3.0</v>
      </c>
      <c r="AD130" s="923" t="s">
        <v>109</v>
      </c>
      <c r="AE130" s="923" t="s">
        <v>120</v>
      </c>
      <c r="AF130" s="923">
        <f>IF(W130&gt;=1,(AA130*12+AC130)-(W130*12+Y130)+1,"")</f>
        <v>10</v>
      </c>
      <c r="AG130" s="924" t="s">
        <v>393</v>
      </c>
      <c r="AH130" s="925">
        <f>IFERROR(ROUNDDOWN(ROUND(L130*U130,0),0)*AF130,"")</f>
        <v>0</v>
      </c>
      <c r="AI130" s="926">
        <f>IFERROR(ROUNDDOWN(ROUND((L130*(U130-AW130)),0),0)*AF130,"")</f>
        <v>0</v>
      </c>
      <c r="AJ130" s="927">
        <f>IFERROR(IF(OR(M130="",M131="",M133=""),0,ROUNDDOWN(ROUNDDOWN(ROUND(L130*VLOOKUP(K130,'【参考】数式用'!$A$5:$AB$37,MATCH("新加算Ⅳ",'【参考】数式用'!$B$4:$AB$4,0)+1,0),0),0)*AF130*0.5,0)),"")</f>
        <v>0</v>
      </c>
      <c r="AK130" s="928"/>
      <c r="AL130" s="929">
        <f>IFERROR(IF(OR(M133="ベア加算",M133=""),0, IF(OR(T130="新加算Ⅰ",T130="新加算Ⅱ",T130="新加算Ⅲ",T130="新加算Ⅳ"),ROUNDDOWN(ROUND(L130*VLOOKUP(K130,'【参考】数式用'!$A$5:$I$37,MATCH("ベア加算",'【参考】数式用'!$B$4:$I$4,0)+1,0),0),0)*AF130,0)),"")</f>
        <v>0</v>
      </c>
      <c r="AM130" s="928"/>
      <c r="AN130" s="930"/>
      <c r="AO130" s="931"/>
      <c r="AP130" s="931"/>
      <c r="AQ130" s="932"/>
      <c r="AR130" s="933"/>
      <c r="AS130" s="716" t="str">
        <f>IF(AU130="","",IF(U130&lt;N130,"！加算の要件上は問題ありませんが、令和６年４・５月と比較して令和６年６月に加算率が下がる計画になっています。",""))</f>
        <v/>
      </c>
      <c r="AT130" s="1005"/>
      <c r="AU130" s="935" t="str">
        <f>IF(K130&lt;&gt;"","V列に色付け","")</f>
        <v/>
      </c>
      <c r="AV130" s="1020" t="str">
        <f>IF('別紙様式2-2（４・５月分）'!N101="","",'別紙様式2-2（４・５月分）'!N101)</f>
        <v/>
      </c>
      <c r="AW130" s="937" t="str">
        <f>IF(SUM('別紙様式2-2（４・５月分）'!O101:O103)=0,"",SUM('別紙様式2-2（４・５月分）'!O101:O103))</f>
        <v/>
      </c>
      <c r="AX130" s="938" t="str">
        <f>IFERROR(VLOOKUP(K130,'【参考】数式用'!$AH$2:$AI$34,2,FALSE),"")</f>
        <v/>
      </c>
      <c r="AY130" s="629" t="s">
        <v>436</v>
      </c>
      <c r="AZ130" s="629" t="s">
        <v>437</v>
      </c>
      <c r="BA130" s="629" t="s">
        <v>435</v>
      </c>
      <c r="BB130" s="629" t="s">
        <v>438</v>
      </c>
      <c r="BC130" s="629" t="str">
        <f>IF(AND(O130&lt;&gt;"新加算Ⅰ",O130&lt;&gt;"新加算Ⅱ",O130&lt;&gt;"新加算Ⅲ",O130&lt;&gt;"新加算Ⅳ"),O130,IF(P132&lt;&gt;"",P132,""))</f>
        <v/>
      </c>
      <c r="BD130" s="629"/>
      <c r="BE130" s="629" t="str">
        <f>IF(AL130&lt;&gt;0,IF(AM130="○","入力済","未入力"),"")</f>
        <v/>
      </c>
      <c r="BF130" s="629"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629" t="str">
        <f>IF(OR(T130="新加算Ⅴ（７）",T130="新加算Ⅴ（９）",T130="新加算Ⅴ（10）",T130="新加算Ⅴ（12）",T130="新加算Ⅴ（13）",T130="新加算Ⅴ（14）"),IF(OR(AO130="○",AO130="令和６年度中に満たす"),"入力済","未入力"),"")</f>
        <v/>
      </c>
      <c r="BH130" s="939" t="str">
        <f>IF(OR(T130="新加算Ⅰ",T130="新加算Ⅱ",T130="新加算Ⅲ",T130="新加算Ⅴ（１）",T130="新加算Ⅴ（３）",T130="新加算Ⅴ（８）"),IF(OR(AP130="○",AP130="令和６年度中に満たす"),"入力済","未入力"),"")</f>
        <v/>
      </c>
      <c r="BI130" s="1006" t="str">
        <f>IF(OR(T130="新加算Ⅰ",T130="新加算Ⅱ",T130="新加算Ⅴ（１）",T130="新加算Ⅴ（２）",T130="新加算Ⅴ（３）",T130="新加算Ⅴ（４）",T130="新加算Ⅴ（５）",T130="新加算Ⅴ（６）",T130="新加算Ⅴ（７）",T130="新加算Ⅴ（９）",T130="新加算Ⅴ（10）",T130="新加算Ⅴ（12）"),1,"")</f>
        <v/>
      </c>
      <c r="BJ130" s="935" t="str">
        <f>IF(OR(T130="新加算Ⅰ",T130="新加算Ⅴ（１）",T130="新加算Ⅴ（２）",T130="新加算Ⅴ（５）",T130="新加算Ⅴ（７）",T130="新加算Ⅴ（10）"),IF(AR130="","未入力","入力済"),"")</f>
        <v/>
      </c>
      <c r="BK130" s="689" t="str">
        <f>G130</f>
        <v/>
      </c>
    </row>
    <row r="131" ht="15.0" customHeight="1">
      <c r="A131" s="787"/>
      <c r="B131" s="722"/>
      <c r="C131" s="723"/>
      <c r="D131" s="723"/>
      <c r="E131" s="723"/>
      <c r="F131" s="724"/>
      <c r="G131" s="725"/>
      <c r="H131" s="725"/>
      <c r="I131" s="725"/>
      <c r="J131" s="941"/>
      <c r="K131" s="725"/>
      <c r="L131" s="726"/>
      <c r="M131" s="943" t="str">
        <f>IF('別紙様式2-2（４・５月分）'!P102="","",'別紙様式2-2（４・５月分）'!P102)</f>
        <v/>
      </c>
      <c r="N131" s="1007"/>
      <c r="O131" s="945"/>
      <c r="P131" s="946"/>
      <c r="Q131" s="947"/>
      <c r="R131" s="948"/>
      <c r="S131" s="949"/>
      <c r="T131" s="950"/>
      <c r="U131" s="951"/>
      <c r="V131" s="952"/>
      <c r="W131" s="953"/>
      <c r="X131" s="778"/>
      <c r="Y131" s="953"/>
      <c r="Z131" s="778"/>
      <c r="AA131" s="953"/>
      <c r="AB131" s="778"/>
      <c r="AC131" s="953"/>
      <c r="AD131" s="778"/>
      <c r="AE131" s="778"/>
      <c r="AF131" s="778"/>
      <c r="AG131" s="954"/>
      <c r="AH131" s="955"/>
      <c r="AI131" s="956"/>
      <c r="AJ131" s="957"/>
      <c r="AK131" s="784"/>
      <c r="AL131" s="958"/>
      <c r="AM131" s="784"/>
      <c r="AN131" s="959"/>
      <c r="AO131" s="825"/>
      <c r="AP131" s="825"/>
      <c r="AQ131" s="960"/>
      <c r="AR131" s="961"/>
      <c r="AS131" s="962" t="str">
        <f>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1005"/>
      <c r="AU131" s="935"/>
      <c r="AV131" s="1020" t="str">
        <f>IF('別紙様式2-2（４・５月分）'!N102="","",'別紙様式2-2（４・５月分）'!N102)</f>
        <v/>
      </c>
      <c r="AW131" s="937"/>
      <c r="AX131" s="938"/>
      <c r="AY131" s="629"/>
      <c r="AZ131" s="629"/>
      <c r="BA131" s="629"/>
      <c r="BB131" s="629"/>
      <c r="BC131" s="629"/>
      <c r="BD131" s="629"/>
      <c r="BE131" s="629"/>
      <c r="BF131" s="629"/>
      <c r="BG131" s="629"/>
      <c r="BH131" s="963"/>
      <c r="BI131" s="1008"/>
      <c r="BJ131" s="935"/>
      <c r="BK131" s="689" t="str">
        <f>G130</f>
        <v/>
      </c>
    </row>
    <row r="132" ht="15.0" customHeight="1">
      <c r="A132" s="798"/>
      <c r="B132" s="722"/>
      <c r="C132" s="723"/>
      <c r="D132" s="723"/>
      <c r="E132" s="723"/>
      <c r="F132" s="724"/>
      <c r="G132" s="725"/>
      <c r="H132" s="725"/>
      <c r="I132" s="725"/>
      <c r="J132" s="941"/>
      <c r="K132" s="725"/>
      <c r="L132" s="726"/>
      <c r="M132" s="964"/>
      <c r="N132" s="1009"/>
      <c r="O132" s="1013" t="s">
        <v>111</v>
      </c>
      <c r="P132" s="967" t="str">
        <f>IFERROR(VLOOKUP('別紙様式2-2（４・５月分）'!AQ101,'【参考】数式用'!$AR$5:$AT$22,3,FALSE),"")</f>
        <v/>
      </c>
      <c r="Q132" s="1014" t="s">
        <v>113</v>
      </c>
      <c r="R132" s="969" t="str">
        <f>IFERROR(VLOOKUP(K130,'【参考】数式用'!$A$5:$AB$37,MATCH(P132,'【参考】数式用'!$B$4:$AB$4,0)+1,0),"")</f>
        <v/>
      </c>
      <c r="S132" s="970" t="s">
        <v>439</v>
      </c>
      <c r="T132" s="971"/>
      <c r="U132" s="972" t="str">
        <f>IFERROR(VLOOKUP(K130,'【参考】数式用'!$A$5:$AB$37,MATCH(T132,'【参考】数式用'!$B$4:$AB$4,0)+1,0),"")</f>
        <v/>
      </c>
      <c r="V132" s="973" t="s">
        <v>107</v>
      </c>
      <c r="W132" s="1025">
        <v>7.0</v>
      </c>
      <c r="X132" s="812" t="s">
        <v>108</v>
      </c>
      <c r="Y132" s="1025">
        <v>4.0</v>
      </c>
      <c r="Z132" s="812" t="s">
        <v>392</v>
      </c>
      <c r="AA132" s="1025">
        <v>8.0</v>
      </c>
      <c r="AB132" s="812" t="s">
        <v>108</v>
      </c>
      <c r="AC132" s="1025">
        <v>3.0</v>
      </c>
      <c r="AD132" s="812" t="s">
        <v>109</v>
      </c>
      <c r="AE132" s="812" t="s">
        <v>120</v>
      </c>
      <c r="AF132" s="812">
        <f>IF(W132&gt;=1,(AA132*12+AC132)-(W132*12+Y132)+1,"")</f>
        <v>12</v>
      </c>
      <c r="AG132" s="974" t="s">
        <v>393</v>
      </c>
      <c r="AH132" s="975">
        <f>IFERROR(ROUNDDOWN(ROUND(L130*U132,0),0)*AF132,"")</f>
        <v>0</v>
      </c>
      <c r="AI132" s="976">
        <f>IFERROR(ROUNDDOWN(ROUND((L130*(U132-AW130)),0),0)*AF132,"")</f>
        <v>0</v>
      </c>
      <c r="AJ132" s="977">
        <f>IFERROR(IF(OR(M130="",M131="",M133=""),0,ROUNDDOWN(ROUNDDOWN(ROUND(L130*VLOOKUP(K130,'【参考】数式用'!$A$5:$AB$37,MATCH("新加算Ⅳ",'【参考】数式用'!$B$4:$AB$4,0)+1,0),0),0)*AF132*0.5,0)),"")</f>
        <v>0</v>
      </c>
      <c r="AK132" s="978" t="str">
        <f>IF(T132&lt;&gt;"","新規に適用","")</f>
        <v/>
      </c>
      <c r="AL132" s="979">
        <f>IFERROR(IF(OR(M133="ベア加算",M133=""),0, IF(OR(T130="新加算Ⅰ",T130="新加算Ⅱ",T130="新加算Ⅲ",T130="新加算Ⅳ"),0,ROUNDDOWN(ROUND(L130*VLOOKUP(K130,'【参考】数式用'!$A$5:$I$37,MATCH("ベア加算",'【参考】数式用'!$B$4:$I$4,0)+1,0),0),0)*AF132)),"")</f>
        <v>0</v>
      </c>
      <c r="AM132" s="978" t="str">
        <f>IF(AND(T132&lt;&gt;"",AM130=""),"新規に適用",IF(AND(T132&lt;&gt;"",AM130&lt;&gt;""),"継続で適用",""))</f>
        <v/>
      </c>
      <c r="AN132" s="978" t="str">
        <f>IF(AND(T132&lt;&gt;"",AN130=""),"新規に適用",IF(AND(T132&lt;&gt;"",AN130&lt;&gt;""),"継続で適用",""))</f>
        <v/>
      </c>
      <c r="AO132" s="978"/>
      <c r="AP132" s="978" t="str">
        <f>IF(AND(T132&lt;&gt;"",AP130=""),"新規に適用",IF(AND(T132&lt;&gt;"",AP130&lt;&gt;""),"継続で適用",""))</f>
        <v/>
      </c>
      <c r="AQ132" s="980" t="str">
        <f>IF(AND(T132&lt;&gt;"",AN130=""),"新規に適用",IF(AND(T132&lt;&gt;"",OR(T130="新加算Ⅰ",T130="新加算Ⅱ",T130="新加算Ⅴ（１）",T130="新加算Ⅴ（２）",T130="新加算Ⅴ（３）",T130="新加算Ⅴ（４）",T130="新加算Ⅴ（５）",T130="新加算Ⅴ（６）",T130="新加算Ⅴ（７）",T130="新加算Ⅴ（９）",T130="新加算Ⅴ（10）",T130="新加算Ⅴ（12）")),"継続で適用",""))</f>
        <v/>
      </c>
      <c r="AR132" s="978" t="str">
        <f>IF(AND(T132&lt;&gt;"",AR130=""),"新規に適用",IF(AND(T132&lt;&gt;"",AR130&lt;&gt;""),"継続で適用",""))</f>
        <v/>
      </c>
      <c r="AS132" s="962"/>
      <c r="AT132" s="1005"/>
      <c r="AU132" s="935" t="str">
        <f>IF(K130&lt;&gt;"","V列に色付け","")</f>
        <v/>
      </c>
      <c r="AV132" s="1020"/>
      <c r="AW132" s="937"/>
      <c r="BK132" s="689" t="str">
        <f>G130</f>
        <v/>
      </c>
    </row>
    <row r="133" ht="30.0" customHeight="1">
      <c r="A133" s="788"/>
      <c r="B133" s="746"/>
      <c r="C133" s="747"/>
      <c r="D133" s="747"/>
      <c r="E133" s="747"/>
      <c r="F133" s="748"/>
      <c r="G133" s="749"/>
      <c r="H133" s="749"/>
      <c r="I133" s="749"/>
      <c r="J133" s="982"/>
      <c r="K133" s="749"/>
      <c r="L133" s="750"/>
      <c r="M133" s="984" t="str">
        <f>IF('別紙様式2-2（４・５月分）'!P103="","",'別紙様式2-2（４・５月分）'!P103)</f>
        <v/>
      </c>
      <c r="N133" s="1010"/>
      <c r="O133" s="1015"/>
      <c r="P133" s="987"/>
      <c r="Q133" s="1016"/>
      <c r="R133" s="989"/>
      <c r="S133" s="990"/>
      <c r="T133" s="991"/>
      <c r="U133" s="992"/>
      <c r="V133" s="993"/>
      <c r="W133" s="1026"/>
      <c r="X133" s="994"/>
      <c r="Y133" s="1026"/>
      <c r="Z133" s="994"/>
      <c r="AA133" s="1026"/>
      <c r="AB133" s="994"/>
      <c r="AC133" s="1026"/>
      <c r="AD133" s="994"/>
      <c r="AE133" s="994"/>
      <c r="AF133" s="994"/>
      <c r="AG133" s="995"/>
      <c r="AH133" s="996"/>
      <c r="AI133" s="997"/>
      <c r="AJ133" s="998"/>
      <c r="AK133" s="999"/>
      <c r="AL133" s="1000"/>
      <c r="AM133" s="999"/>
      <c r="AN133" s="999"/>
      <c r="AO133" s="999"/>
      <c r="AP133" s="999"/>
      <c r="AQ133" s="1001"/>
      <c r="AR133" s="999"/>
      <c r="AS133" s="769" t="str">
        <f>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1005"/>
      <c r="AU133" s="935"/>
      <c r="AV133" s="1020" t="str">
        <f>IF('別紙様式2-2（４・５月分）'!N103="","",'別紙様式2-2（４・５月分）'!N103)</f>
        <v/>
      </c>
      <c r="AW133" s="937"/>
      <c r="BK133" s="689" t="str">
        <f>G130</f>
        <v/>
      </c>
    </row>
    <row r="134" ht="30.0" customHeight="1">
      <c r="A134" s="773">
        <v>31.0</v>
      </c>
      <c r="B134" s="722" t="str">
        <f>IF('基本情報入力シート'!C84="","",'基本情報入力シート'!C84)</f>
        <v/>
      </c>
      <c r="C134" s="723"/>
      <c r="D134" s="723"/>
      <c r="E134" s="723"/>
      <c r="F134" s="724"/>
      <c r="G134" s="725" t="str">
        <f>IF('基本情報入力シート'!M84="","",'基本情報入力シート'!M84)</f>
        <v/>
      </c>
      <c r="H134" s="725" t="str">
        <f>IF('基本情報入力シート'!R84="","",'基本情報入力シート'!R84)</f>
        <v/>
      </c>
      <c r="I134" s="725" t="str">
        <f>IF('基本情報入力シート'!W84="","",'基本情報入力シート'!W84)</f>
        <v/>
      </c>
      <c r="J134" s="941" t="str">
        <f>IF('基本情報入力シート'!X84="","",'基本情報入力シート'!X84)</f>
        <v/>
      </c>
      <c r="K134" s="725" t="str">
        <f>IF('基本情報入力シート'!Y84="","",'基本情報入力シート'!Y84)</f>
        <v/>
      </c>
      <c r="L134" s="726" t="str">
        <f>IF('基本情報入力シート'!AB84="","",'基本情報入力シート'!AB84)</f>
        <v/>
      </c>
      <c r="M134" s="912" t="str">
        <f>IF('別紙様式2-2（４・５月分）'!P104="","",'別紙様式2-2（４・５月分）'!P104)</f>
        <v/>
      </c>
      <c r="N134" s="1004" t="str">
        <f>IF(SUM('別紙様式2-2（４・５月分）'!Q104:Q106)=0,"",SUM('別紙様式2-2（４・５月分）'!Q104:Q106))</f>
        <v/>
      </c>
      <c r="O134" s="914" t="str">
        <f>IFERROR(VLOOKUP('別紙様式2-2（４・５月分）'!AQ104,'【参考】数式用'!$AR$5:$AS$22,2,FALSE),"")</f>
        <v/>
      </c>
      <c r="P134" s="915"/>
      <c r="Q134" s="916"/>
      <c r="R134" s="917" t="str">
        <f>IFERROR(VLOOKUP(K134,'【参考】数式用'!$A$5:$AB$37,MATCH(O134,'【参考】数式用'!$B$4:$AB$4,0)+1,0),"")</f>
        <v/>
      </c>
      <c r="S134" s="918" t="s">
        <v>434</v>
      </c>
      <c r="T134" s="919"/>
      <c r="U134" s="920" t="str">
        <f>IFERROR(VLOOKUP(K134,'【参考】数式用'!$A$5:$AB$37,MATCH(T134,'【参考】数式用'!$B$4:$AB$4,0)+1,0),"")</f>
        <v/>
      </c>
      <c r="V134" s="921" t="s">
        <v>107</v>
      </c>
      <c r="W134" s="922">
        <v>6.0</v>
      </c>
      <c r="X134" s="923" t="s">
        <v>108</v>
      </c>
      <c r="Y134" s="922">
        <v>6.0</v>
      </c>
      <c r="Z134" s="923" t="s">
        <v>392</v>
      </c>
      <c r="AA134" s="922">
        <v>7.0</v>
      </c>
      <c r="AB134" s="923" t="s">
        <v>108</v>
      </c>
      <c r="AC134" s="922">
        <v>3.0</v>
      </c>
      <c r="AD134" s="923" t="s">
        <v>109</v>
      </c>
      <c r="AE134" s="923" t="s">
        <v>120</v>
      </c>
      <c r="AF134" s="923">
        <f>IF(W134&gt;=1,(AA134*12+AC134)-(W134*12+Y134)+1,"")</f>
        <v>10</v>
      </c>
      <c r="AG134" s="924" t="s">
        <v>393</v>
      </c>
      <c r="AH134" s="925">
        <f>IFERROR(ROUNDDOWN(ROUND(L134*U134,0),0)*AF134,"")</f>
        <v>0</v>
      </c>
      <c r="AI134" s="926">
        <f>IFERROR(ROUNDDOWN(ROUND((L134*(U134-AW134)),0),0)*AF134,"")</f>
        <v>0</v>
      </c>
      <c r="AJ134" s="927">
        <f>IFERROR(IF(OR(M134="",M135="",M137=""),0,ROUNDDOWN(ROUNDDOWN(ROUND(L134*VLOOKUP(K134,'【参考】数式用'!$A$5:$AB$37,MATCH("新加算Ⅳ",'【参考】数式用'!$B$4:$AB$4,0)+1,0),0),0)*AF134*0.5,0)),"")</f>
        <v>0</v>
      </c>
      <c r="AK134" s="928"/>
      <c r="AL134" s="929">
        <f>IFERROR(IF(OR(M137="ベア加算",M137=""),0, IF(OR(T134="新加算Ⅰ",T134="新加算Ⅱ",T134="新加算Ⅲ",T134="新加算Ⅳ"),ROUNDDOWN(ROUND(L134*VLOOKUP(K134,'【参考】数式用'!$A$5:$I$37,MATCH("ベア加算",'【参考】数式用'!$B$4:$I$4,0)+1,0),0),0)*AF134,0)),"")</f>
        <v>0</v>
      </c>
      <c r="AM134" s="928"/>
      <c r="AN134" s="930"/>
      <c r="AO134" s="931"/>
      <c r="AP134" s="931"/>
      <c r="AQ134" s="932"/>
      <c r="AR134" s="933"/>
      <c r="AS134" s="716" t="str">
        <f>IF(AU134="","",IF(U134&lt;N134,"！加算の要件上は問題ありませんが、令和６年４・５月と比較して令和６年６月に加算率が下がる計画になっています。",""))</f>
        <v/>
      </c>
      <c r="AT134" s="1005"/>
      <c r="AU134" s="935" t="str">
        <f>IF(K134&lt;&gt;"","V列に色付け","")</f>
        <v/>
      </c>
      <c r="AV134" s="1020" t="str">
        <f>IF('別紙様式2-2（４・５月分）'!N104="","",'別紙様式2-2（４・５月分）'!N104)</f>
        <v/>
      </c>
      <c r="AW134" s="937" t="str">
        <f>IF(SUM('別紙様式2-2（４・５月分）'!O104:O106)=0,"",SUM('別紙様式2-2（４・５月分）'!O104:O106))</f>
        <v/>
      </c>
      <c r="AX134" s="938" t="str">
        <f>IFERROR(VLOOKUP(K134,'【参考】数式用'!$AH$2:$AI$34,2,FALSE),"")</f>
        <v/>
      </c>
      <c r="AY134" s="629" t="s">
        <v>436</v>
      </c>
      <c r="AZ134" s="629" t="s">
        <v>437</v>
      </c>
      <c r="BA134" s="629" t="s">
        <v>435</v>
      </c>
      <c r="BB134" s="629" t="s">
        <v>438</v>
      </c>
      <c r="BC134" s="629" t="str">
        <f>IF(AND(O134&lt;&gt;"新加算Ⅰ",O134&lt;&gt;"新加算Ⅱ",O134&lt;&gt;"新加算Ⅲ",O134&lt;&gt;"新加算Ⅳ"),O134,IF(P136&lt;&gt;"",P136,""))</f>
        <v/>
      </c>
      <c r="BD134" s="629"/>
      <c r="BE134" s="629" t="str">
        <f>IF(AL134&lt;&gt;0,IF(AM134="○","入力済","未入力"),"")</f>
        <v/>
      </c>
      <c r="BF134" s="629"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629" t="str">
        <f>IF(OR(T134="新加算Ⅴ（７）",T134="新加算Ⅴ（９）",T134="新加算Ⅴ（10）",T134="新加算Ⅴ（12）",T134="新加算Ⅴ（13）",T134="新加算Ⅴ（14）"),IF(OR(AO134="○",AO134="令和６年度中に満たす"),"入力済","未入力"),"")</f>
        <v/>
      </c>
      <c r="BH134" s="939" t="str">
        <f>IF(OR(T134="新加算Ⅰ",T134="新加算Ⅱ",T134="新加算Ⅲ",T134="新加算Ⅴ（１）",T134="新加算Ⅴ（３）",T134="新加算Ⅴ（８）"),IF(OR(AP134="○",AP134="令和６年度中に満たす"),"入力済","未入力"),"")</f>
        <v/>
      </c>
      <c r="BI134" s="1006" t="str">
        <f>IF(OR(T134="新加算Ⅰ",T134="新加算Ⅱ",T134="新加算Ⅴ（１）",T134="新加算Ⅴ（２）",T134="新加算Ⅴ（３）",T134="新加算Ⅴ（４）",T134="新加算Ⅴ（５）",T134="新加算Ⅴ（６）",T134="新加算Ⅴ（７）",T134="新加算Ⅴ（９）",T134="新加算Ⅴ（10）",T134="新加算Ⅴ（12）"),1,"")</f>
        <v/>
      </c>
      <c r="BJ134" s="935" t="str">
        <f>IF(OR(T134="新加算Ⅰ",T134="新加算Ⅴ（１）",T134="新加算Ⅴ（２）",T134="新加算Ⅴ（５）",T134="新加算Ⅴ（７）",T134="新加算Ⅴ（10）"),IF(AR134="","未入力","入力済"),"")</f>
        <v/>
      </c>
      <c r="BK134" s="689" t="str">
        <f>G134</f>
        <v/>
      </c>
    </row>
    <row r="135" ht="15.0" customHeight="1">
      <c r="A135" s="787"/>
      <c r="B135" s="722"/>
      <c r="C135" s="723"/>
      <c r="D135" s="723"/>
      <c r="E135" s="723"/>
      <c r="F135" s="724"/>
      <c r="G135" s="725"/>
      <c r="H135" s="725"/>
      <c r="I135" s="725"/>
      <c r="J135" s="941"/>
      <c r="K135" s="725"/>
      <c r="L135" s="726"/>
      <c r="M135" s="943" t="str">
        <f>IF('別紙様式2-2（４・５月分）'!P105="","",'別紙様式2-2（４・５月分）'!P105)</f>
        <v/>
      </c>
      <c r="N135" s="1007"/>
      <c r="O135" s="945"/>
      <c r="P135" s="946"/>
      <c r="Q135" s="947"/>
      <c r="R135" s="948"/>
      <c r="S135" s="949"/>
      <c r="T135" s="950"/>
      <c r="U135" s="951"/>
      <c r="V135" s="952"/>
      <c r="W135" s="953"/>
      <c r="X135" s="778"/>
      <c r="Y135" s="953"/>
      <c r="Z135" s="778"/>
      <c r="AA135" s="953"/>
      <c r="AB135" s="778"/>
      <c r="AC135" s="953"/>
      <c r="AD135" s="778"/>
      <c r="AE135" s="778"/>
      <c r="AF135" s="778"/>
      <c r="AG135" s="954"/>
      <c r="AH135" s="955"/>
      <c r="AI135" s="956"/>
      <c r="AJ135" s="957"/>
      <c r="AK135" s="784"/>
      <c r="AL135" s="958"/>
      <c r="AM135" s="784"/>
      <c r="AN135" s="959"/>
      <c r="AO135" s="825"/>
      <c r="AP135" s="825"/>
      <c r="AQ135" s="960"/>
      <c r="AR135" s="961"/>
      <c r="AS135" s="962" t="str">
        <f>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1005"/>
      <c r="AU135" s="935"/>
      <c r="AV135" s="1020" t="str">
        <f>IF('別紙様式2-2（４・５月分）'!N105="","",'別紙様式2-2（４・５月分）'!N105)</f>
        <v/>
      </c>
      <c r="AW135" s="937"/>
      <c r="AX135" s="938"/>
      <c r="AY135" s="629"/>
      <c r="AZ135" s="629"/>
      <c r="BA135" s="629"/>
      <c r="BB135" s="629"/>
      <c r="BC135" s="629"/>
      <c r="BD135" s="629"/>
      <c r="BE135" s="629"/>
      <c r="BF135" s="629"/>
      <c r="BG135" s="629"/>
      <c r="BH135" s="963"/>
      <c r="BI135" s="1008"/>
      <c r="BJ135" s="935"/>
      <c r="BK135" s="689" t="str">
        <f>G134</f>
        <v/>
      </c>
    </row>
    <row r="136" ht="15.0" customHeight="1">
      <c r="A136" s="798"/>
      <c r="B136" s="722"/>
      <c r="C136" s="723"/>
      <c r="D136" s="723"/>
      <c r="E136" s="723"/>
      <c r="F136" s="724"/>
      <c r="G136" s="725"/>
      <c r="H136" s="725"/>
      <c r="I136" s="725"/>
      <c r="J136" s="941"/>
      <c r="K136" s="725"/>
      <c r="L136" s="726"/>
      <c r="M136" s="964"/>
      <c r="N136" s="1009"/>
      <c r="O136" s="1013" t="s">
        <v>111</v>
      </c>
      <c r="P136" s="967" t="str">
        <f>IFERROR(VLOOKUP('別紙様式2-2（４・５月分）'!AQ104,'【参考】数式用'!$AR$5:$AT$22,3,FALSE),"")</f>
        <v/>
      </c>
      <c r="Q136" s="1014" t="s">
        <v>113</v>
      </c>
      <c r="R136" s="969" t="str">
        <f>IFERROR(VLOOKUP(K134,'【参考】数式用'!$A$5:$AB$37,MATCH(P136,'【参考】数式用'!$B$4:$AB$4,0)+1,0),"")</f>
        <v/>
      </c>
      <c r="S136" s="970" t="s">
        <v>439</v>
      </c>
      <c r="T136" s="971"/>
      <c r="U136" s="972" t="str">
        <f>IFERROR(VLOOKUP(K134,'【参考】数式用'!$A$5:$AB$37,MATCH(T136,'【参考】数式用'!$B$4:$AB$4,0)+1,0),"")</f>
        <v/>
      </c>
      <c r="V136" s="973" t="s">
        <v>107</v>
      </c>
      <c r="W136" s="1025">
        <v>7.0</v>
      </c>
      <c r="X136" s="812" t="s">
        <v>108</v>
      </c>
      <c r="Y136" s="1025">
        <v>4.0</v>
      </c>
      <c r="Z136" s="812" t="s">
        <v>392</v>
      </c>
      <c r="AA136" s="1025">
        <v>8.0</v>
      </c>
      <c r="AB136" s="812" t="s">
        <v>108</v>
      </c>
      <c r="AC136" s="1025">
        <v>3.0</v>
      </c>
      <c r="AD136" s="812" t="s">
        <v>109</v>
      </c>
      <c r="AE136" s="812" t="s">
        <v>120</v>
      </c>
      <c r="AF136" s="812">
        <f>IF(W136&gt;=1,(AA136*12+AC136)-(W136*12+Y136)+1,"")</f>
        <v>12</v>
      </c>
      <c r="AG136" s="974" t="s">
        <v>393</v>
      </c>
      <c r="AH136" s="975">
        <f>IFERROR(ROUNDDOWN(ROUND(L134*U136,0),0)*AF136,"")</f>
        <v>0</v>
      </c>
      <c r="AI136" s="976">
        <f>IFERROR(ROUNDDOWN(ROUND((L134*(U136-AW134)),0),0)*AF136,"")</f>
        <v>0</v>
      </c>
      <c r="AJ136" s="977">
        <f>IFERROR(IF(OR(M134="",M135="",M137=""),0,ROUNDDOWN(ROUNDDOWN(ROUND(L134*VLOOKUP(K134,'【参考】数式用'!$A$5:$AB$37,MATCH("新加算Ⅳ",'【参考】数式用'!$B$4:$AB$4,0)+1,0),0),0)*AF136*0.5,0)),"")</f>
        <v>0</v>
      </c>
      <c r="AK136" s="978" t="str">
        <f>IF(T136&lt;&gt;"","新規に適用","")</f>
        <v/>
      </c>
      <c r="AL136" s="979">
        <f>IFERROR(IF(OR(M137="ベア加算",M137=""),0, IF(OR(T134="新加算Ⅰ",T134="新加算Ⅱ",T134="新加算Ⅲ",T134="新加算Ⅳ"),0,ROUNDDOWN(ROUND(L134*VLOOKUP(K134,'【参考】数式用'!$A$5:$I$37,MATCH("ベア加算",'【参考】数式用'!$B$4:$I$4,0)+1,0),0),0)*AF136)),"")</f>
        <v>0</v>
      </c>
      <c r="AM136" s="978" t="str">
        <f>IF(AND(T136&lt;&gt;"",AM134=""),"新規に適用",IF(AND(T136&lt;&gt;"",AM134&lt;&gt;""),"継続で適用",""))</f>
        <v/>
      </c>
      <c r="AN136" s="978" t="str">
        <f>IF(AND(T136&lt;&gt;"",AN134=""),"新規に適用",IF(AND(T136&lt;&gt;"",AN134&lt;&gt;""),"継続で適用",""))</f>
        <v/>
      </c>
      <c r="AO136" s="978"/>
      <c r="AP136" s="978" t="str">
        <f>IF(AND(T136&lt;&gt;"",AP134=""),"新規に適用",IF(AND(T136&lt;&gt;"",AP134&lt;&gt;""),"継続で適用",""))</f>
        <v/>
      </c>
      <c r="AQ136" s="980" t="str">
        <f>IF(AND(T136&lt;&gt;"",AN134=""),"新規に適用",IF(AND(T136&lt;&gt;"",OR(T134="新加算Ⅰ",T134="新加算Ⅱ",T134="新加算Ⅴ（１）",T134="新加算Ⅴ（２）",T134="新加算Ⅴ（３）",T134="新加算Ⅴ（４）",T134="新加算Ⅴ（５）",T134="新加算Ⅴ（６）",T134="新加算Ⅴ（７）",T134="新加算Ⅴ（９）",T134="新加算Ⅴ（10）",T134="新加算Ⅴ（12）")),"継続で適用",""))</f>
        <v/>
      </c>
      <c r="AR136" s="978" t="str">
        <f>IF(AND(T136&lt;&gt;"",AR134=""),"新規に適用",IF(AND(T136&lt;&gt;"",AR134&lt;&gt;""),"継続で適用",""))</f>
        <v/>
      </c>
      <c r="AS136" s="962"/>
      <c r="AT136" s="1005"/>
      <c r="AU136" s="935" t="str">
        <f>IF(K134&lt;&gt;"","V列に色付け","")</f>
        <v/>
      </c>
      <c r="AV136" s="1020"/>
      <c r="AW136" s="937"/>
      <c r="BK136" s="689" t="str">
        <f>G134</f>
        <v/>
      </c>
    </row>
    <row r="137" ht="30.0" customHeight="1">
      <c r="A137" s="788"/>
      <c r="B137" s="746"/>
      <c r="C137" s="747"/>
      <c r="D137" s="747"/>
      <c r="E137" s="747"/>
      <c r="F137" s="748"/>
      <c r="G137" s="749"/>
      <c r="H137" s="749"/>
      <c r="I137" s="749"/>
      <c r="J137" s="982"/>
      <c r="K137" s="749"/>
      <c r="L137" s="750"/>
      <c r="M137" s="984" t="str">
        <f>IF('別紙様式2-2（４・５月分）'!P106="","",'別紙様式2-2（４・５月分）'!P106)</f>
        <v/>
      </c>
      <c r="N137" s="1010"/>
      <c r="O137" s="1015"/>
      <c r="P137" s="987"/>
      <c r="Q137" s="1016"/>
      <c r="R137" s="989"/>
      <c r="S137" s="990"/>
      <c r="T137" s="991"/>
      <c r="U137" s="992"/>
      <c r="V137" s="993"/>
      <c r="W137" s="1026"/>
      <c r="X137" s="994"/>
      <c r="Y137" s="1026"/>
      <c r="Z137" s="994"/>
      <c r="AA137" s="1026"/>
      <c r="AB137" s="994"/>
      <c r="AC137" s="1026"/>
      <c r="AD137" s="994"/>
      <c r="AE137" s="994"/>
      <c r="AF137" s="994"/>
      <c r="AG137" s="995"/>
      <c r="AH137" s="996"/>
      <c r="AI137" s="997"/>
      <c r="AJ137" s="998"/>
      <c r="AK137" s="999"/>
      <c r="AL137" s="1000"/>
      <c r="AM137" s="999"/>
      <c r="AN137" s="999"/>
      <c r="AO137" s="999"/>
      <c r="AP137" s="999"/>
      <c r="AQ137" s="1001"/>
      <c r="AR137" s="999"/>
      <c r="AS137" s="769" t="str">
        <f>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1005"/>
      <c r="AU137" s="935"/>
      <c r="AV137" s="1020" t="str">
        <f>IF('別紙様式2-2（４・５月分）'!N106="","",'別紙様式2-2（４・５月分）'!N106)</f>
        <v/>
      </c>
      <c r="AW137" s="937"/>
      <c r="BK137" s="689" t="str">
        <f>G134</f>
        <v/>
      </c>
    </row>
    <row r="138" ht="30.0" customHeight="1">
      <c r="A138" s="789">
        <v>32.0</v>
      </c>
      <c r="B138" s="1019" t="str">
        <f>IF('基本情報入力シート'!C85="","",'基本情報入力シート'!C85)</f>
        <v/>
      </c>
      <c r="C138" s="696"/>
      <c r="D138" s="696"/>
      <c r="E138" s="696"/>
      <c r="F138" s="697"/>
      <c r="G138" s="698" t="str">
        <f>IF('基本情報入力シート'!M85="","",'基本情報入力シート'!M85)</f>
        <v/>
      </c>
      <c r="H138" s="698" t="str">
        <f>IF('基本情報入力シート'!R85="","",'基本情報入力シート'!R85)</f>
        <v/>
      </c>
      <c r="I138" s="698" t="str">
        <f>IF('基本情報入力シート'!W85="","",'基本情報入力シート'!W85)</f>
        <v/>
      </c>
      <c r="J138" s="910" t="str">
        <f>IF('基本情報入力シート'!X85="","",'基本情報入力シート'!X85)</f>
        <v/>
      </c>
      <c r="K138" s="698" t="str">
        <f>IF('基本情報入力シート'!Y85="","",'基本情報入力シート'!Y85)</f>
        <v/>
      </c>
      <c r="L138" s="699" t="str">
        <f>IF('基本情報入力シート'!AB85="","",'基本情報入力シート'!AB85)</f>
        <v/>
      </c>
      <c r="M138" s="912" t="str">
        <f>IF('別紙様式2-2（４・５月分）'!P107="","",'別紙様式2-2（４・５月分）'!P107)</f>
        <v/>
      </c>
      <c r="N138" s="1004" t="str">
        <f>IF(SUM('別紙様式2-2（４・５月分）'!Q107:Q109)=0,"",SUM('別紙様式2-2（４・５月分）'!Q107:Q109))</f>
        <v/>
      </c>
      <c r="O138" s="914" t="str">
        <f>IFERROR(VLOOKUP('別紙様式2-2（４・５月分）'!AQ107,'【参考】数式用'!$AR$5:$AS$22,2,FALSE),"")</f>
        <v/>
      </c>
      <c r="P138" s="915"/>
      <c r="Q138" s="916"/>
      <c r="R138" s="917" t="str">
        <f>IFERROR(VLOOKUP(K138,'【参考】数式用'!$A$5:$AB$37,MATCH(O138,'【参考】数式用'!$B$4:$AB$4,0)+1,0),"")</f>
        <v/>
      </c>
      <c r="S138" s="918" t="s">
        <v>434</v>
      </c>
      <c r="T138" s="919"/>
      <c r="U138" s="920" t="str">
        <f>IFERROR(VLOOKUP(K138,'【参考】数式用'!$A$5:$AB$37,MATCH(T138,'【参考】数式用'!$B$4:$AB$4,0)+1,0),"")</f>
        <v/>
      </c>
      <c r="V138" s="921" t="s">
        <v>107</v>
      </c>
      <c r="W138" s="922">
        <v>6.0</v>
      </c>
      <c r="X138" s="923" t="s">
        <v>108</v>
      </c>
      <c r="Y138" s="922">
        <v>6.0</v>
      </c>
      <c r="Z138" s="923" t="s">
        <v>392</v>
      </c>
      <c r="AA138" s="922">
        <v>7.0</v>
      </c>
      <c r="AB138" s="923" t="s">
        <v>108</v>
      </c>
      <c r="AC138" s="922">
        <v>3.0</v>
      </c>
      <c r="AD138" s="923" t="s">
        <v>109</v>
      </c>
      <c r="AE138" s="923" t="s">
        <v>120</v>
      </c>
      <c r="AF138" s="923">
        <f>IF(W138&gt;=1,(AA138*12+AC138)-(W138*12+Y138)+1,"")</f>
        <v>10</v>
      </c>
      <c r="AG138" s="924" t="s">
        <v>393</v>
      </c>
      <c r="AH138" s="925">
        <f>IFERROR(ROUNDDOWN(ROUND(L138*U138,0),0)*AF138,"")</f>
        <v>0</v>
      </c>
      <c r="AI138" s="926">
        <f>IFERROR(ROUNDDOWN(ROUND((L138*(U138-AW138)),0),0)*AF138,"")</f>
        <v>0</v>
      </c>
      <c r="AJ138" s="927">
        <f>IFERROR(IF(OR(M138="",M139="",M141=""),0,ROUNDDOWN(ROUNDDOWN(ROUND(L138*VLOOKUP(K138,'【参考】数式用'!$A$5:$AB$37,MATCH("新加算Ⅳ",'【参考】数式用'!$B$4:$AB$4,0)+1,0),0),0)*AF138*0.5,0)),"")</f>
        <v>0</v>
      </c>
      <c r="AK138" s="928"/>
      <c r="AL138" s="929">
        <f>IFERROR(IF(OR(M141="ベア加算",M141=""),0, IF(OR(T138="新加算Ⅰ",T138="新加算Ⅱ",T138="新加算Ⅲ",T138="新加算Ⅳ"),ROUNDDOWN(ROUND(L138*VLOOKUP(K138,'【参考】数式用'!$A$5:$I$37,MATCH("ベア加算",'【参考】数式用'!$B$4:$I$4,0)+1,0),0),0)*AF138,0)),"")</f>
        <v>0</v>
      </c>
      <c r="AM138" s="928"/>
      <c r="AN138" s="930"/>
      <c r="AO138" s="931"/>
      <c r="AP138" s="931"/>
      <c r="AQ138" s="932"/>
      <c r="AR138" s="933"/>
      <c r="AS138" s="716" t="str">
        <f>IF(AU138="","",IF(U138&lt;N138,"！加算の要件上は問題ありませんが、令和６年４・５月と比較して令和６年６月に加算率が下がる計画になっています。",""))</f>
        <v/>
      </c>
      <c r="AT138" s="1005"/>
      <c r="AU138" s="935" t="str">
        <f>IF(K138&lt;&gt;"","V列に色付け","")</f>
        <v/>
      </c>
      <c r="AV138" s="1020" t="str">
        <f>IF('別紙様式2-2（４・５月分）'!N107="","",'別紙様式2-2（４・５月分）'!N107)</f>
        <v/>
      </c>
      <c r="AW138" s="937" t="str">
        <f>IF(SUM('別紙様式2-2（４・５月分）'!O107:O109)=0,"",SUM('別紙様式2-2（４・５月分）'!O107:O109))</f>
        <v/>
      </c>
      <c r="AX138" s="938" t="str">
        <f>IFERROR(VLOOKUP(K138,'【参考】数式用'!$AH$2:$AI$34,2,FALSE),"")</f>
        <v/>
      </c>
      <c r="AY138" s="629" t="s">
        <v>436</v>
      </c>
      <c r="AZ138" s="629" t="s">
        <v>437</v>
      </c>
      <c r="BA138" s="629" t="s">
        <v>435</v>
      </c>
      <c r="BB138" s="629" t="s">
        <v>438</v>
      </c>
      <c r="BC138" s="629" t="str">
        <f>IF(AND(O138&lt;&gt;"新加算Ⅰ",O138&lt;&gt;"新加算Ⅱ",O138&lt;&gt;"新加算Ⅲ",O138&lt;&gt;"新加算Ⅳ"),O138,IF(P140&lt;&gt;"",P140,""))</f>
        <v/>
      </c>
      <c r="BD138" s="629"/>
      <c r="BE138" s="629" t="str">
        <f>IF(AL138&lt;&gt;0,IF(AM138="○","入力済","未入力"),"")</f>
        <v/>
      </c>
      <c r="BF138" s="629"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629" t="str">
        <f>IF(OR(T138="新加算Ⅴ（７）",T138="新加算Ⅴ（９）",T138="新加算Ⅴ（10）",T138="新加算Ⅴ（12）",T138="新加算Ⅴ（13）",T138="新加算Ⅴ（14）"),IF(OR(AO138="○",AO138="令和６年度中に満たす"),"入力済","未入力"),"")</f>
        <v/>
      </c>
      <c r="BH138" s="939" t="str">
        <f>IF(OR(T138="新加算Ⅰ",T138="新加算Ⅱ",T138="新加算Ⅲ",T138="新加算Ⅴ（１）",T138="新加算Ⅴ（３）",T138="新加算Ⅴ（８）"),IF(OR(AP138="○",AP138="令和６年度中に満たす"),"入力済","未入力"),"")</f>
        <v/>
      </c>
      <c r="BI138" s="1006" t="str">
        <f>IF(OR(T138="新加算Ⅰ",T138="新加算Ⅱ",T138="新加算Ⅴ（１）",T138="新加算Ⅴ（２）",T138="新加算Ⅴ（３）",T138="新加算Ⅴ（４）",T138="新加算Ⅴ（５）",T138="新加算Ⅴ（６）",T138="新加算Ⅴ（７）",T138="新加算Ⅴ（９）",T138="新加算Ⅴ（10）",T138="新加算Ⅴ（12）"),1,"")</f>
        <v/>
      </c>
      <c r="BJ138" s="935" t="str">
        <f>IF(OR(T138="新加算Ⅰ",T138="新加算Ⅴ（１）",T138="新加算Ⅴ（２）",T138="新加算Ⅴ（５）",T138="新加算Ⅴ（７）",T138="新加算Ⅴ（10）"),IF(AR138="","未入力","入力済"),"")</f>
        <v/>
      </c>
      <c r="BK138" s="689" t="str">
        <f>G138</f>
        <v/>
      </c>
    </row>
    <row r="139" ht="15.0" customHeight="1">
      <c r="A139" s="787"/>
      <c r="B139" s="722"/>
      <c r="C139" s="723"/>
      <c r="D139" s="723"/>
      <c r="E139" s="723"/>
      <c r="F139" s="724"/>
      <c r="G139" s="725"/>
      <c r="H139" s="725"/>
      <c r="I139" s="725"/>
      <c r="J139" s="941"/>
      <c r="K139" s="725"/>
      <c r="L139" s="726"/>
      <c r="M139" s="943" t="str">
        <f>IF('別紙様式2-2（４・５月分）'!P108="","",'別紙様式2-2（４・５月分）'!P108)</f>
        <v/>
      </c>
      <c r="N139" s="1007"/>
      <c r="O139" s="945"/>
      <c r="P139" s="946"/>
      <c r="Q139" s="947"/>
      <c r="R139" s="948"/>
      <c r="S139" s="949"/>
      <c r="T139" s="950"/>
      <c r="U139" s="951"/>
      <c r="V139" s="952"/>
      <c r="W139" s="953"/>
      <c r="X139" s="778"/>
      <c r="Y139" s="953"/>
      <c r="Z139" s="778"/>
      <c r="AA139" s="953"/>
      <c r="AB139" s="778"/>
      <c r="AC139" s="953"/>
      <c r="AD139" s="778"/>
      <c r="AE139" s="778"/>
      <c r="AF139" s="778"/>
      <c r="AG139" s="954"/>
      <c r="AH139" s="955"/>
      <c r="AI139" s="956"/>
      <c r="AJ139" s="957"/>
      <c r="AK139" s="784"/>
      <c r="AL139" s="958"/>
      <c r="AM139" s="784"/>
      <c r="AN139" s="959"/>
      <c r="AO139" s="825"/>
      <c r="AP139" s="825"/>
      <c r="AQ139" s="960"/>
      <c r="AR139" s="961"/>
      <c r="AS139" s="962" t="str">
        <f>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1005"/>
      <c r="AU139" s="935"/>
      <c r="AV139" s="1020" t="str">
        <f>IF('別紙様式2-2（４・５月分）'!N108="","",'別紙様式2-2（４・５月分）'!N108)</f>
        <v/>
      </c>
      <c r="AW139" s="937"/>
      <c r="AX139" s="938"/>
      <c r="AY139" s="629"/>
      <c r="AZ139" s="629"/>
      <c r="BA139" s="629"/>
      <c r="BB139" s="629"/>
      <c r="BC139" s="629"/>
      <c r="BD139" s="629"/>
      <c r="BE139" s="629"/>
      <c r="BF139" s="629"/>
      <c r="BG139" s="629"/>
      <c r="BH139" s="963"/>
      <c r="BI139" s="1008"/>
      <c r="BJ139" s="935"/>
      <c r="BK139" s="689" t="str">
        <f>G138</f>
        <v/>
      </c>
    </row>
    <row r="140" ht="15.0" customHeight="1">
      <c r="A140" s="798"/>
      <c r="B140" s="722"/>
      <c r="C140" s="723"/>
      <c r="D140" s="723"/>
      <c r="E140" s="723"/>
      <c r="F140" s="724"/>
      <c r="G140" s="725"/>
      <c r="H140" s="725"/>
      <c r="I140" s="725"/>
      <c r="J140" s="941"/>
      <c r="K140" s="725"/>
      <c r="L140" s="726"/>
      <c r="M140" s="964"/>
      <c r="N140" s="1009"/>
      <c r="O140" s="1013" t="s">
        <v>111</v>
      </c>
      <c r="P140" s="967" t="str">
        <f>IFERROR(VLOOKUP('別紙様式2-2（４・５月分）'!AQ107,'【参考】数式用'!$AR$5:$AT$22,3,FALSE),"")</f>
        <v/>
      </c>
      <c r="Q140" s="1014" t="s">
        <v>113</v>
      </c>
      <c r="R140" s="969" t="str">
        <f>IFERROR(VLOOKUP(K138,'【参考】数式用'!$A$5:$AB$37,MATCH(P140,'【参考】数式用'!$B$4:$AB$4,0)+1,0),"")</f>
        <v/>
      </c>
      <c r="S140" s="970" t="s">
        <v>439</v>
      </c>
      <c r="T140" s="971"/>
      <c r="U140" s="972" t="str">
        <f>IFERROR(VLOOKUP(K138,'【参考】数式用'!$A$5:$AB$37,MATCH(T140,'【参考】数式用'!$B$4:$AB$4,0)+1,0),"")</f>
        <v/>
      </c>
      <c r="V140" s="973" t="s">
        <v>107</v>
      </c>
      <c r="W140" s="1025">
        <v>7.0</v>
      </c>
      <c r="X140" s="812" t="s">
        <v>108</v>
      </c>
      <c r="Y140" s="1025">
        <v>4.0</v>
      </c>
      <c r="Z140" s="812" t="s">
        <v>392</v>
      </c>
      <c r="AA140" s="1025">
        <v>8.0</v>
      </c>
      <c r="AB140" s="812" t="s">
        <v>108</v>
      </c>
      <c r="AC140" s="1025">
        <v>3.0</v>
      </c>
      <c r="AD140" s="812" t="s">
        <v>109</v>
      </c>
      <c r="AE140" s="812" t="s">
        <v>120</v>
      </c>
      <c r="AF140" s="812">
        <f>IF(W140&gt;=1,(AA140*12+AC140)-(W140*12+Y140)+1,"")</f>
        <v>12</v>
      </c>
      <c r="AG140" s="974" t="s">
        <v>393</v>
      </c>
      <c r="AH140" s="975">
        <f>IFERROR(ROUNDDOWN(ROUND(L138*U140,0),0)*AF140,"")</f>
        <v>0</v>
      </c>
      <c r="AI140" s="976">
        <f>IFERROR(ROUNDDOWN(ROUND((L138*(U140-AW138)),0),0)*AF140,"")</f>
        <v>0</v>
      </c>
      <c r="AJ140" s="977">
        <f>IFERROR(IF(OR(M138="",M139="",M141=""),0,ROUNDDOWN(ROUNDDOWN(ROUND(L138*VLOOKUP(K138,'【参考】数式用'!$A$5:$AB$37,MATCH("新加算Ⅳ",'【参考】数式用'!$B$4:$AB$4,0)+1,0),0),0)*AF140*0.5,0)),"")</f>
        <v>0</v>
      </c>
      <c r="AK140" s="978" t="str">
        <f>IF(T140&lt;&gt;"","新規に適用","")</f>
        <v/>
      </c>
      <c r="AL140" s="979">
        <f>IFERROR(IF(OR(M141="ベア加算",M141=""),0, IF(OR(T138="新加算Ⅰ",T138="新加算Ⅱ",T138="新加算Ⅲ",T138="新加算Ⅳ"),0,ROUNDDOWN(ROUND(L138*VLOOKUP(K138,'【参考】数式用'!$A$5:$I$37,MATCH("ベア加算",'【参考】数式用'!$B$4:$I$4,0)+1,0),0),0)*AF140)),"")</f>
        <v>0</v>
      </c>
      <c r="AM140" s="978" t="str">
        <f>IF(AND(T140&lt;&gt;"",AM138=""),"新規に適用",IF(AND(T140&lt;&gt;"",AM138&lt;&gt;""),"継続で適用",""))</f>
        <v/>
      </c>
      <c r="AN140" s="978" t="str">
        <f>IF(AND(T140&lt;&gt;"",AN138=""),"新規に適用",IF(AND(T140&lt;&gt;"",AN138&lt;&gt;""),"継続で適用",""))</f>
        <v/>
      </c>
      <c r="AO140" s="978"/>
      <c r="AP140" s="978" t="str">
        <f>IF(AND(T140&lt;&gt;"",AP138=""),"新規に適用",IF(AND(T140&lt;&gt;"",AP138&lt;&gt;""),"継続で適用",""))</f>
        <v/>
      </c>
      <c r="AQ140" s="980" t="str">
        <f>IF(AND(T140&lt;&gt;"",AN138=""),"新規に適用",IF(AND(T140&lt;&gt;"",OR(T138="新加算Ⅰ",T138="新加算Ⅱ",T138="新加算Ⅴ（１）",T138="新加算Ⅴ（２）",T138="新加算Ⅴ（３）",T138="新加算Ⅴ（４）",T138="新加算Ⅴ（５）",T138="新加算Ⅴ（６）",T138="新加算Ⅴ（７）",T138="新加算Ⅴ（９）",T138="新加算Ⅴ（10）",T138="新加算Ⅴ（12）")),"継続で適用",""))</f>
        <v/>
      </c>
      <c r="AR140" s="978" t="str">
        <f>IF(AND(T140&lt;&gt;"",AR138=""),"新規に適用",IF(AND(T140&lt;&gt;"",AR138&lt;&gt;""),"継続で適用",""))</f>
        <v/>
      </c>
      <c r="AS140" s="962"/>
      <c r="AT140" s="1005"/>
      <c r="AU140" s="935" t="str">
        <f>IF(K138&lt;&gt;"","V列に色付け","")</f>
        <v/>
      </c>
      <c r="AV140" s="1020"/>
      <c r="AW140" s="937"/>
      <c r="BK140" s="689" t="str">
        <f>G138</f>
        <v/>
      </c>
    </row>
    <row r="141" ht="30.0" customHeight="1">
      <c r="A141" s="788"/>
      <c r="B141" s="746"/>
      <c r="C141" s="747"/>
      <c r="D141" s="747"/>
      <c r="E141" s="747"/>
      <c r="F141" s="748"/>
      <c r="G141" s="749"/>
      <c r="H141" s="749"/>
      <c r="I141" s="749"/>
      <c r="J141" s="982"/>
      <c r="K141" s="749"/>
      <c r="L141" s="750"/>
      <c r="M141" s="984" t="str">
        <f>IF('別紙様式2-2（４・５月分）'!P109="","",'別紙様式2-2（４・５月分）'!P109)</f>
        <v/>
      </c>
      <c r="N141" s="1010"/>
      <c r="O141" s="1015"/>
      <c r="P141" s="987"/>
      <c r="Q141" s="1016"/>
      <c r="R141" s="989"/>
      <c r="S141" s="990"/>
      <c r="T141" s="991"/>
      <c r="U141" s="992"/>
      <c r="V141" s="993"/>
      <c r="W141" s="1026"/>
      <c r="X141" s="994"/>
      <c r="Y141" s="1026"/>
      <c r="Z141" s="994"/>
      <c r="AA141" s="1026"/>
      <c r="AB141" s="994"/>
      <c r="AC141" s="1026"/>
      <c r="AD141" s="994"/>
      <c r="AE141" s="994"/>
      <c r="AF141" s="994"/>
      <c r="AG141" s="995"/>
      <c r="AH141" s="996"/>
      <c r="AI141" s="997"/>
      <c r="AJ141" s="998"/>
      <c r="AK141" s="999"/>
      <c r="AL141" s="1000"/>
      <c r="AM141" s="999"/>
      <c r="AN141" s="999"/>
      <c r="AO141" s="999"/>
      <c r="AP141" s="999"/>
      <c r="AQ141" s="1001"/>
      <c r="AR141" s="999"/>
      <c r="AS141" s="769" t="str">
        <f>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1005"/>
      <c r="AU141" s="935"/>
      <c r="AV141" s="1020" t="str">
        <f>IF('別紙様式2-2（４・５月分）'!N109="","",'別紙様式2-2（４・５月分）'!N109)</f>
        <v/>
      </c>
      <c r="AW141" s="937"/>
      <c r="BK141" s="689" t="str">
        <f>G138</f>
        <v/>
      </c>
    </row>
    <row r="142" ht="30.0" customHeight="1">
      <c r="A142" s="773">
        <v>33.0</v>
      </c>
      <c r="B142" s="722" t="str">
        <f>IF('基本情報入力シート'!C86="","",'基本情報入力シート'!C86)</f>
        <v/>
      </c>
      <c r="C142" s="723"/>
      <c r="D142" s="723"/>
      <c r="E142" s="723"/>
      <c r="F142" s="724"/>
      <c r="G142" s="725" t="str">
        <f>IF('基本情報入力シート'!M86="","",'基本情報入力シート'!M86)</f>
        <v/>
      </c>
      <c r="H142" s="725" t="str">
        <f>IF('基本情報入力シート'!R86="","",'基本情報入力シート'!R86)</f>
        <v/>
      </c>
      <c r="I142" s="725" t="str">
        <f>IF('基本情報入力シート'!W86="","",'基本情報入力シート'!W86)</f>
        <v/>
      </c>
      <c r="J142" s="941" t="str">
        <f>IF('基本情報入力シート'!X86="","",'基本情報入力シート'!X86)</f>
        <v/>
      </c>
      <c r="K142" s="725" t="str">
        <f>IF('基本情報入力シート'!Y86="","",'基本情報入力シート'!Y86)</f>
        <v/>
      </c>
      <c r="L142" s="726" t="str">
        <f>IF('基本情報入力シート'!AB86="","",'基本情報入力シート'!AB86)</f>
        <v/>
      </c>
      <c r="M142" s="912" t="str">
        <f>IF('別紙様式2-2（４・５月分）'!P110="","",'別紙様式2-2（４・５月分）'!P110)</f>
        <v/>
      </c>
      <c r="N142" s="1004" t="str">
        <f>IF(SUM('別紙様式2-2（４・５月分）'!Q110:Q112)=0,"",SUM('別紙様式2-2（４・５月分）'!Q110:Q112))</f>
        <v/>
      </c>
      <c r="O142" s="914" t="str">
        <f>IFERROR(VLOOKUP('別紙様式2-2（４・５月分）'!AQ110,'【参考】数式用'!$AR$5:$AS$22,2,FALSE),"")</f>
        <v/>
      </c>
      <c r="P142" s="915"/>
      <c r="Q142" s="916"/>
      <c r="R142" s="917" t="str">
        <f>IFERROR(VLOOKUP(K142,'【参考】数式用'!$A$5:$AB$37,MATCH(O142,'【参考】数式用'!$B$4:$AB$4,0)+1,0),"")</f>
        <v/>
      </c>
      <c r="S142" s="918" t="s">
        <v>434</v>
      </c>
      <c r="T142" s="919"/>
      <c r="U142" s="920" t="str">
        <f>IFERROR(VLOOKUP(K142,'【参考】数式用'!$A$5:$AB$37,MATCH(T142,'【参考】数式用'!$B$4:$AB$4,0)+1,0),"")</f>
        <v/>
      </c>
      <c r="V142" s="921" t="s">
        <v>107</v>
      </c>
      <c r="W142" s="922">
        <v>6.0</v>
      </c>
      <c r="X142" s="923" t="s">
        <v>108</v>
      </c>
      <c r="Y142" s="922">
        <v>6.0</v>
      </c>
      <c r="Z142" s="923" t="s">
        <v>392</v>
      </c>
      <c r="AA142" s="922">
        <v>7.0</v>
      </c>
      <c r="AB142" s="923" t="s">
        <v>108</v>
      </c>
      <c r="AC142" s="922">
        <v>3.0</v>
      </c>
      <c r="AD142" s="923" t="s">
        <v>109</v>
      </c>
      <c r="AE142" s="923" t="s">
        <v>120</v>
      </c>
      <c r="AF142" s="923">
        <f>IF(W142&gt;=1,(AA142*12+AC142)-(W142*12+Y142)+1,"")</f>
        <v>10</v>
      </c>
      <c r="AG142" s="924" t="s">
        <v>393</v>
      </c>
      <c r="AH142" s="925">
        <f>IFERROR(ROUNDDOWN(ROUND(L142*U142,0),0)*AF142,"")</f>
        <v>0</v>
      </c>
      <c r="AI142" s="926">
        <f>IFERROR(ROUNDDOWN(ROUND((L142*(U142-AW142)),0),0)*AF142,"")</f>
        <v>0</v>
      </c>
      <c r="AJ142" s="927">
        <f>IFERROR(IF(OR(M142="",M143="",M145=""),0,ROUNDDOWN(ROUNDDOWN(ROUND(L142*VLOOKUP(K142,'【参考】数式用'!$A$5:$AB$37,MATCH("新加算Ⅳ",'【参考】数式用'!$B$4:$AB$4,0)+1,0),0),0)*AF142*0.5,0)),"")</f>
        <v>0</v>
      </c>
      <c r="AK142" s="928"/>
      <c r="AL142" s="929">
        <f>IFERROR(IF(OR(M145="ベア加算",M145=""),0, IF(OR(T142="新加算Ⅰ",T142="新加算Ⅱ",T142="新加算Ⅲ",T142="新加算Ⅳ"),ROUNDDOWN(ROUND(L142*VLOOKUP(K142,'【参考】数式用'!$A$5:$I$37,MATCH("ベア加算",'【参考】数式用'!$B$4:$I$4,0)+1,0),0),0)*AF142,0)),"")</f>
        <v>0</v>
      </c>
      <c r="AM142" s="928"/>
      <c r="AN142" s="930"/>
      <c r="AO142" s="931"/>
      <c r="AP142" s="931"/>
      <c r="AQ142" s="932"/>
      <c r="AR142" s="933"/>
      <c r="AS142" s="716" t="str">
        <f>IF(AU142="","",IF(U142&lt;N142,"！加算の要件上は問題ありませんが、令和６年４・５月と比較して令和６年６月に加算率が下がる計画になっています。",""))</f>
        <v/>
      </c>
      <c r="AT142" s="1005"/>
      <c r="AU142" s="935" t="str">
        <f>IF(K142&lt;&gt;"","V列に色付け","")</f>
        <v/>
      </c>
      <c r="AV142" s="1020" t="str">
        <f>IF('別紙様式2-2（４・５月分）'!N110="","",'別紙様式2-2（４・５月分）'!N110)</f>
        <v/>
      </c>
      <c r="AW142" s="937" t="str">
        <f>IF(SUM('別紙様式2-2（４・５月分）'!O110:O112)=0,"",SUM('別紙様式2-2（４・５月分）'!O110:O112))</f>
        <v/>
      </c>
      <c r="AX142" s="938" t="str">
        <f>IFERROR(VLOOKUP(K142,'【参考】数式用'!$AH$2:$AI$34,2,FALSE),"")</f>
        <v/>
      </c>
      <c r="AY142" s="629" t="s">
        <v>436</v>
      </c>
      <c r="AZ142" s="629" t="s">
        <v>437</v>
      </c>
      <c r="BA142" s="629" t="s">
        <v>435</v>
      </c>
      <c r="BB142" s="629" t="s">
        <v>438</v>
      </c>
      <c r="BC142" s="629" t="str">
        <f>IF(AND(O142&lt;&gt;"新加算Ⅰ",O142&lt;&gt;"新加算Ⅱ",O142&lt;&gt;"新加算Ⅲ",O142&lt;&gt;"新加算Ⅳ"),O142,IF(P144&lt;&gt;"",P144,""))</f>
        <v/>
      </c>
      <c r="BD142" s="629"/>
      <c r="BE142" s="629" t="str">
        <f>IF(AL142&lt;&gt;0,IF(AM142="○","入力済","未入力"),"")</f>
        <v/>
      </c>
      <c r="BF142" s="629"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629" t="str">
        <f>IF(OR(T142="新加算Ⅴ（７）",T142="新加算Ⅴ（９）",T142="新加算Ⅴ（10）",T142="新加算Ⅴ（12）",T142="新加算Ⅴ（13）",T142="新加算Ⅴ（14）"),IF(OR(AO142="○",AO142="令和６年度中に満たす"),"入力済","未入力"),"")</f>
        <v/>
      </c>
      <c r="BH142" s="939" t="str">
        <f>IF(OR(T142="新加算Ⅰ",T142="新加算Ⅱ",T142="新加算Ⅲ",T142="新加算Ⅴ（１）",T142="新加算Ⅴ（３）",T142="新加算Ⅴ（８）"),IF(OR(AP142="○",AP142="令和６年度中に満たす"),"入力済","未入力"),"")</f>
        <v/>
      </c>
      <c r="BI142" s="1006" t="str">
        <f>IF(OR(T142="新加算Ⅰ",T142="新加算Ⅱ",T142="新加算Ⅴ（１）",T142="新加算Ⅴ（２）",T142="新加算Ⅴ（３）",T142="新加算Ⅴ（４）",T142="新加算Ⅴ（５）",T142="新加算Ⅴ（６）",T142="新加算Ⅴ（７）",T142="新加算Ⅴ（９）",T142="新加算Ⅴ（10）",T142="新加算Ⅴ（12）"),1,"")</f>
        <v/>
      </c>
      <c r="BJ142" s="935" t="str">
        <f>IF(OR(T142="新加算Ⅰ",T142="新加算Ⅴ（１）",T142="新加算Ⅴ（２）",T142="新加算Ⅴ（５）",T142="新加算Ⅴ（７）",T142="新加算Ⅴ（10）"),IF(AR142="","未入力","入力済"),"")</f>
        <v/>
      </c>
      <c r="BK142" s="689" t="str">
        <f>G142</f>
        <v/>
      </c>
    </row>
    <row r="143" ht="15.0" customHeight="1">
      <c r="A143" s="787"/>
      <c r="B143" s="722"/>
      <c r="C143" s="723"/>
      <c r="D143" s="723"/>
      <c r="E143" s="723"/>
      <c r="F143" s="724"/>
      <c r="G143" s="725"/>
      <c r="H143" s="725"/>
      <c r="I143" s="725"/>
      <c r="J143" s="941"/>
      <c r="K143" s="725"/>
      <c r="L143" s="726"/>
      <c r="M143" s="943" t="str">
        <f>IF('別紙様式2-2（４・５月分）'!P111="","",'別紙様式2-2（４・５月分）'!P111)</f>
        <v/>
      </c>
      <c r="N143" s="1007"/>
      <c r="O143" s="945"/>
      <c r="P143" s="946"/>
      <c r="Q143" s="947"/>
      <c r="R143" s="948"/>
      <c r="S143" s="949"/>
      <c r="T143" s="950"/>
      <c r="U143" s="951"/>
      <c r="V143" s="952"/>
      <c r="W143" s="953"/>
      <c r="X143" s="778"/>
      <c r="Y143" s="953"/>
      <c r="Z143" s="778"/>
      <c r="AA143" s="953"/>
      <c r="AB143" s="778"/>
      <c r="AC143" s="953"/>
      <c r="AD143" s="778"/>
      <c r="AE143" s="778"/>
      <c r="AF143" s="778"/>
      <c r="AG143" s="954"/>
      <c r="AH143" s="955"/>
      <c r="AI143" s="956"/>
      <c r="AJ143" s="957"/>
      <c r="AK143" s="784"/>
      <c r="AL143" s="958"/>
      <c r="AM143" s="784"/>
      <c r="AN143" s="959"/>
      <c r="AO143" s="825"/>
      <c r="AP143" s="825"/>
      <c r="AQ143" s="960"/>
      <c r="AR143" s="961"/>
      <c r="AS143" s="962" t="str">
        <f>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1005"/>
      <c r="AU143" s="935"/>
      <c r="AV143" s="1020" t="str">
        <f>IF('別紙様式2-2（４・５月分）'!N111="","",'別紙様式2-2（４・５月分）'!N111)</f>
        <v/>
      </c>
      <c r="AW143" s="937"/>
      <c r="AX143" s="938"/>
      <c r="AY143" s="629"/>
      <c r="AZ143" s="629"/>
      <c r="BA143" s="629"/>
      <c r="BB143" s="629"/>
      <c r="BC143" s="629"/>
      <c r="BD143" s="629"/>
      <c r="BE143" s="629"/>
      <c r="BF143" s="629"/>
      <c r="BG143" s="629"/>
      <c r="BH143" s="963"/>
      <c r="BI143" s="1008"/>
      <c r="BJ143" s="935"/>
      <c r="BK143" s="689" t="str">
        <f>G142</f>
        <v/>
      </c>
    </row>
    <row r="144" ht="15.0" customHeight="1">
      <c r="A144" s="798"/>
      <c r="B144" s="722"/>
      <c r="C144" s="723"/>
      <c r="D144" s="723"/>
      <c r="E144" s="723"/>
      <c r="F144" s="724"/>
      <c r="G144" s="725"/>
      <c r="H144" s="725"/>
      <c r="I144" s="725"/>
      <c r="J144" s="941"/>
      <c r="K144" s="725"/>
      <c r="L144" s="726"/>
      <c r="M144" s="964"/>
      <c r="N144" s="1009"/>
      <c r="O144" s="1013" t="s">
        <v>111</v>
      </c>
      <c r="P144" s="967" t="str">
        <f>IFERROR(VLOOKUP('別紙様式2-2（４・５月分）'!AQ110,'【参考】数式用'!$AR$5:$AT$22,3,FALSE),"")</f>
        <v/>
      </c>
      <c r="Q144" s="1014" t="s">
        <v>113</v>
      </c>
      <c r="R144" s="969" t="str">
        <f>IFERROR(VLOOKUP(K142,'【参考】数式用'!$A$5:$AB$37,MATCH(P144,'【参考】数式用'!$B$4:$AB$4,0)+1,0),"")</f>
        <v/>
      </c>
      <c r="S144" s="970" t="s">
        <v>439</v>
      </c>
      <c r="T144" s="971"/>
      <c r="U144" s="972" t="str">
        <f>IFERROR(VLOOKUP(K142,'【参考】数式用'!$A$5:$AB$37,MATCH(T144,'【参考】数式用'!$B$4:$AB$4,0)+1,0),"")</f>
        <v/>
      </c>
      <c r="V144" s="973" t="s">
        <v>107</v>
      </c>
      <c r="W144" s="1025">
        <v>7.0</v>
      </c>
      <c r="X144" s="812" t="s">
        <v>108</v>
      </c>
      <c r="Y144" s="1025">
        <v>4.0</v>
      </c>
      <c r="Z144" s="812" t="s">
        <v>392</v>
      </c>
      <c r="AA144" s="1025">
        <v>8.0</v>
      </c>
      <c r="AB144" s="812" t="s">
        <v>108</v>
      </c>
      <c r="AC144" s="1025">
        <v>3.0</v>
      </c>
      <c r="AD144" s="812" t="s">
        <v>109</v>
      </c>
      <c r="AE144" s="812" t="s">
        <v>120</v>
      </c>
      <c r="AF144" s="812">
        <f>IF(W144&gt;=1,(AA144*12+AC144)-(W144*12+Y144)+1,"")</f>
        <v>12</v>
      </c>
      <c r="AG144" s="974" t="s">
        <v>393</v>
      </c>
      <c r="AH144" s="975">
        <f>IFERROR(ROUNDDOWN(ROUND(L142*U144,0),0)*AF144,"")</f>
        <v>0</v>
      </c>
      <c r="AI144" s="976">
        <f>IFERROR(ROUNDDOWN(ROUND((L142*(U144-AW142)),0),0)*AF144,"")</f>
        <v>0</v>
      </c>
      <c r="AJ144" s="977">
        <f>IFERROR(IF(OR(M142="",M143="",M145=""),0,ROUNDDOWN(ROUNDDOWN(ROUND(L142*VLOOKUP(K142,'【参考】数式用'!$A$5:$AB$37,MATCH("新加算Ⅳ",'【参考】数式用'!$B$4:$AB$4,0)+1,0),0),0)*AF144*0.5,0)),"")</f>
        <v>0</v>
      </c>
      <c r="AK144" s="978" t="str">
        <f>IF(T144&lt;&gt;"","新規に適用","")</f>
        <v/>
      </c>
      <c r="AL144" s="979">
        <f>IFERROR(IF(OR(M145="ベア加算",M145=""),0, IF(OR(T142="新加算Ⅰ",T142="新加算Ⅱ",T142="新加算Ⅲ",T142="新加算Ⅳ"),0,ROUNDDOWN(ROUND(L142*VLOOKUP(K142,'【参考】数式用'!$A$5:$I$37,MATCH("ベア加算",'【参考】数式用'!$B$4:$I$4,0)+1,0),0),0)*AF144)),"")</f>
        <v>0</v>
      </c>
      <c r="AM144" s="978" t="str">
        <f>IF(AND(T144&lt;&gt;"",AM142=""),"新規に適用",IF(AND(T144&lt;&gt;"",AM142&lt;&gt;""),"継続で適用",""))</f>
        <v/>
      </c>
      <c r="AN144" s="978" t="str">
        <f>IF(AND(T144&lt;&gt;"",AN142=""),"新規に適用",IF(AND(T144&lt;&gt;"",AN142&lt;&gt;""),"継続で適用",""))</f>
        <v/>
      </c>
      <c r="AO144" s="978"/>
      <c r="AP144" s="978" t="str">
        <f>IF(AND(T144&lt;&gt;"",AP142=""),"新規に適用",IF(AND(T144&lt;&gt;"",AP142&lt;&gt;""),"継続で適用",""))</f>
        <v/>
      </c>
      <c r="AQ144" s="980" t="str">
        <f>IF(AND(T144&lt;&gt;"",AN142=""),"新規に適用",IF(AND(T144&lt;&gt;"",OR(T142="新加算Ⅰ",T142="新加算Ⅱ",T142="新加算Ⅴ（１）",T142="新加算Ⅴ（２）",T142="新加算Ⅴ（３）",T142="新加算Ⅴ（４）",T142="新加算Ⅴ（５）",T142="新加算Ⅴ（６）",T142="新加算Ⅴ（７）",T142="新加算Ⅴ（９）",T142="新加算Ⅴ（10）",T142="新加算Ⅴ（12）")),"継続で適用",""))</f>
        <v/>
      </c>
      <c r="AR144" s="978" t="str">
        <f>IF(AND(T144&lt;&gt;"",AR142=""),"新規に適用",IF(AND(T144&lt;&gt;"",AR142&lt;&gt;""),"継続で適用",""))</f>
        <v/>
      </c>
      <c r="AS144" s="962"/>
      <c r="AT144" s="1005"/>
      <c r="AU144" s="935" t="str">
        <f>IF(K142&lt;&gt;"","V列に色付け","")</f>
        <v/>
      </c>
      <c r="AV144" s="1020"/>
      <c r="AW144" s="937"/>
      <c r="BK144" s="689" t="str">
        <f>G142</f>
        <v/>
      </c>
    </row>
    <row r="145" ht="30.0" customHeight="1">
      <c r="A145" s="788"/>
      <c r="B145" s="746"/>
      <c r="C145" s="747"/>
      <c r="D145" s="747"/>
      <c r="E145" s="747"/>
      <c r="F145" s="748"/>
      <c r="G145" s="749"/>
      <c r="H145" s="749"/>
      <c r="I145" s="749"/>
      <c r="J145" s="982"/>
      <c r="K145" s="749"/>
      <c r="L145" s="750"/>
      <c r="M145" s="984" t="str">
        <f>IF('別紙様式2-2（４・５月分）'!P112="","",'別紙様式2-2（４・５月分）'!P112)</f>
        <v/>
      </c>
      <c r="N145" s="1010"/>
      <c r="O145" s="1015"/>
      <c r="P145" s="987"/>
      <c r="Q145" s="1016"/>
      <c r="R145" s="989"/>
      <c r="S145" s="990"/>
      <c r="T145" s="991"/>
      <c r="U145" s="992"/>
      <c r="V145" s="993"/>
      <c r="W145" s="1026"/>
      <c r="X145" s="994"/>
      <c r="Y145" s="1026"/>
      <c r="Z145" s="994"/>
      <c r="AA145" s="1026"/>
      <c r="AB145" s="994"/>
      <c r="AC145" s="1026"/>
      <c r="AD145" s="994"/>
      <c r="AE145" s="994"/>
      <c r="AF145" s="994"/>
      <c r="AG145" s="995"/>
      <c r="AH145" s="996"/>
      <c r="AI145" s="997"/>
      <c r="AJ145" s="998"/>
      <c r="AK145" s="999"/>
      <c r="AL145" s="1000"/>
      <c r="AM145" s="999"/>
      <c r="AN145" s="999"/>
      <c r="AO145" s="999"/>
      <c r="AP145" s="999"/>
      <c r="AQ145" s="1001"/>
      <c r="AR145" s="999"/>
      <c r="AS145" s="769" t="str">
        <f>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1005"/>
      <c r="AU145" s="935"/>
      <c r="AV145" s="1020" t="str">
        <f>IF('別紙様式2-2（４・５月分）'!N112="","",'別紙様式2-2（４・５月分）'!N112)</f>
        <v/>
      </c>
      <c r="AW145" s="937"/>
      <c r="BK145" s="689" t="str">
        <f>G142</f>
        <v/>
      </c>
    </row>
    <row r="146" ht="30.0" customHeight="1">
      <c r="A146" s="789">
        <v>34.0</v>
      </c>
      <c r="B146" s="1019" t="str">
        <f>IF('基本情報入力シート'!C87="","",'基本情報入力シート'!C87)</f>
        <v/>
      </c>
      <c r="C146" s="696"/>
      <c r="D146" s="696"/>
      <c r="E146" s="696"/>
      <c r="F146" s="697"/>
      <c r="G146" s="698" t="str">
        <f>IF('基本情報入力シート'!M87="","",'基本情報入力シート'!M87)</f>
        <v/>
      </c>
      <c r="H146" s="698" t="str">
        <f>IF('基本情報入力シート'!R87="","",'基本情報入力シート'!R87)</f>
        <v/>
      </c>
      <c r="I146" s="698" t="str">
        <f>IF('基本情報入力シート'!W87="","",'基本情報入力シート'!W87)</f>
        <v/>
      </c>
      <c r="J146" s="910" t="str">
        <f>IF('基本情報入力シート'!X87="","",'基本情報入力シート'!X87)</f>
        <v/>
      </c>
      <c r="K146" s="698" t="str">
        <f>IF('基本情報入力シート'!Y87="","",'基本情報入力シート'!Y87)</f>
        <v/>
      </c>
      <c r="L146" s="699" t="str">
        <f>IF('基本情報入力シート'!AB87="","",'基本情報入力シート'!AB87)</f>
        <v/>
      </c>
      <c r="M146" s="912" t="str">
        <f>IF('別紙様式2-2（４・５月分）'!P113="","",'別紙様式2-2（４・５月分）'!P113)</f>
        <v/>
      </c>
      <c r="N146" s="1004" t="str">
        <f>IF(SUM('別紙様式2-2（４・５月分）'!Q113:Q115)=0,"",SUM('別紙様式2-2（４・５月分）'!Q113:Q115))</f>
        <v/>
      </c>
      <c r="O146" s="914" t="str">
        <f>IFERROR(VLOOKUP('別紙様式2-2（４・５月分）'!AQ113,'【参考】数式用'!$AR$5:$AS$22,2,FALSE),"")</f>
        <v/>
      </c>
      <c r="P146" s="915"/>
      <c r="Q146" s="916"/>
      <c r="R146" s="917" t="str">
        <f>IFERROR(VLOOKUP(K146,'【参考】数式用'!$A$5:$AB$37,MATCH(O146,'【参考】数式用'!$B$4:$AB$4,0)+1,0),"")</f>
        <v/>
      </c>
      <c r="S146" s="918" t="s">
        <v>434</v>
      </c>
      <c r="T146" s="919"/>
      <c r="U146" s="920" t="str">
        <f>IFERROR(VLOOKUP(K146,'【参考】数式用'!$A$5:$AB$37,MATCH(T146,'【参考】数式用'!$B$4:$AB$4,0)+1,0),"")</f>
        <v/>
      </c>
      <c r="V146" s="921" t="s">
        <v>107</v>
      </c>
      <c r="W146" s="922">
        <v>6.0</v>
      </c>
      <c r="X146" s="923" t="s">
        <v>108</v>
      </c>
      <c r="Y146" s="922">
        <v>6.0</v>
      </c>
      <c r="Z146" s="923" t="s">
        <v>392</v>
      </c>
      <c r="AA146" s="922">
        <v>7.0</v>
      </c>
      <c r="AB146" s="923" t="s">
        <v>108</v>
      </c>
      <c r="AC146" s="922">
        <v>3.0</v>
      </c>
      <c r="AD146" s="923" t="s">
        <v>109</v>
      </c>
      <c r="AE146" s="923" t="s">
        <v>120</v>
      </c>
      <c r="AF146" s="923">
        <f>IF(W146&gt;=1,(AA146*12+AC146)-(W146*12+Y146)+1,"")</f>
        <v>10</v>
      </c>
      <c r="AG146" s="924" t="s">
        <v>393</v>
      </c>
      <c r="AH146" s="925">
        <f>IFERROR(ROUNDDOWN(ROUND(L146*U146,0),0)*AF146,"")</f>
        <v>0</v>
      </c>
      <c r="AI146" s="926">
        <f>IFERROR(ROUNDDOWN(ROUND((L146*(U146-AW146)),0),0)*AF146,"")</f>
        <v>0</v>
      </c>
      <c r="AJ146" s="927">
        <f>IFERROR(IF(OR(M146="",M147="",M149=""),0,ROUNDDOWN(ROUNDDOWN(ROUND(L146*VLOOKUP(K146,'【参考】数式用'!$A$5:$AB$37,MATCH("新加算Ⅳ",'【参考】数式用'!$B$4:$AB$4,0)+1,0),0),0)*AF146*0.5,0)),"")</f>
        <v>0</v>
      </c>
      <c r="AK146" s="928"/>
      <c r="AL146" s="929">
        <f>IFERROR(IF(OR(M149="ベア加算",M149=""),0, IF(OR(T146="新加算Ⅰ",T146="新加算Ⅱ",T146="新加算Ⅲ",T146="新加算Ⅳ"),ROUNDDOWN(ROUND(L146*VLOOKUP(K146,'【参考】数式用'!$A$5:$I$37,MATCH("ベア加算",'【参考】数式用'!$B$4:$I$4,0)+1,0),0),0)*AF146,0)),"")</f>
        <v>0</v>
      </c>
      <c r="AM146" s="928"/>
      <c r="AN146" s="930"/>
      <c r="AO146" s="931"/>
      <c r="AP146" s="931"/>
      <c r="AQ146" s="932"/>
      <c r="AR146" s="933"/>
      <c r="AS146" s="716" t="str">
        <f>IF(AU146="","",IF(U146&lt;N146,"！加算の要件上は問題ありませんが、令和６年４・５月と比較して令和６年６月に加算率が下がる計画になっています。",""))</f>
        <v/>
      </c>
      <c r="AT146" s="1005"/>
      <c r="AU146" s="935" t="str">
        <f>IF(K146&lt;&gt;"","V列に色付け","")</f>
        <v/>
      </c>
      <c r="AV146" s="1020" t="str">
        <f>IF('別紙様式2-2（４・５月分）'!N113="","",'別紙様式2-2（４・５月分）'!N113)</f>
        <v/>
      </c>
      <c r="AW146" s="937" t="str">
        <f>IF(SUM('別紙様式2-2（４・５月分）'!O113:O115)=0,"",SUM('別紙様式2-2（４・５月分）'!O113:O115))</f>
        <v/>
      </c>
      <c r="AX146" s="938" t="str">
        <f>IFERROR(VLOOKUP(K146,'【参考】数式用'!$AH$2:$AI$34,2,FALSE),"")</f>
        <v/>
      </c>
      <c r="AY146" s="629" t="s">
        <v>436</v>
      </c>
      <c r="AZ146" s="629" t="s">
        <v>437</v>
      </c>
      <c r="BA146" s="629" t="s">
        <v>435</v>
      </c>
      <c r="BB146" s="629" t="s">
        <v>438</v>
      </c>
      <c r="BC146" s="629" t="str">
        <f>IF(AND(O146&lt;&gt;"新加算Ⅰ",O146&lt;&gt;"新加算Ⅱ",O146&lt;&gt;"新加算Ⅲ",O146&lt;&gt;"新加算Ⅳ"),O146,IF(P148&lt;&gt;"",P148,""))</f>
        <v/>
      </c>
      <c r="BD146" s="629"/>
      <c r="BE146" s="629" t="str">
        <f>IF(AL146&lt;&gt;0,IF(AM146="○","入力済","未入力"),"")</f>
        <v/>
      </c>
      <c r="BF146" s="629"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629" t="str">
        <f>IF(OR(T146="新加算Ⅴ（７）",T146="新加算Ⅴ（９）",T146="新加算Ⅴ（10）",T146="新加算Ⅴ（12）",T146="新加算Ⅴ（13）",T146="新加算Ⅴ（14）"),IF(OR(AO146="○",AO146="令和６年度中に満たす"),"入力済","未入力"),"")</f>
        <v/>
      </c>
      <c r="BH146" s="939" t="str">
        <f>IF(OR(T146="新加算Ⅰ",T146="新加算Ⅱ",T146="新加算Ⅲ",T146="新加算Ⅴ（１）",T146="新加算Ⅴ（３）",T146="新加算Ⅴ（８）"),IF(OR(AP146="○",AP146="令和６年度中に満たす"),"入力済","未入力"),"")</f>
        <v/>
      </c>
      <c r="BI146" s="1006" t="str">
        <f>IF(OR(T146="新加算Ⅰ",T146="新加算Ⅱ",T146="新加算Ⅴ（１）",T146="新加算Ⅴ（２）",T146="新加算Ⅴ（３）",T146="新加算Ⅴ（４）",T146="新加算Ⅴ（５）",T146="新加算Ⅴ（６）",T146="新加算Ⅴ（７）",T146="新加算Ⅴ（９）",T146="新加算Ⅴ（10）",T146="新加算Ⅴ（12）"),1,"")</f>
        <v/>
      </c>
      <c r="BJ146" s="935" t="str">
        <f>IF(OR(T146="新加算Ⅰ",T146="新加算Ⅴ（１）",T146="新加算Ⅴ（２）",T146="新加算Ⅴ（５）",T146="新加算Ⅴ（７）",T146="新加算Ⅴ（10）"),IF(AR146="","未入力","入力済"),"")</f>
        <v/>
      </c>
      <c r="BK146" s="689" t="str">
        <f>G146</f>
        <v/>
      </c>
    </row>
    <row r="147" ht="15.0" customHeight="1">
      <c r="A147" s="787"/>
      <c r="B147" s="722"/>
      <c r="C147" s="723"/>
      <c r="D147" s="723"/>
      <c r="E147" s="723"/>
      <c r="F147" s="724"/>
      <c r="G147" s="725"/>
      <c r="H147" s="725"/>
      <c r="I147" s="725"/>
      <c r="J147" s="941"/>
      <c r="K147" s="725"/>
      <c r="L147" s="726"/>
      <c r="M147" s="943" t="str">
        <f>IF('別紙様式2-2（４・５月分）'!P114="","",'別紙様式2-2（４・５月分）'!P114)</f>
        <v/>
      </c>
      <c r="N147" s="1007"/>
      <c r="O147" s="945"/>
      <c r="P147" s="946"/>
      <c r="Q147" s="947"/>
      <c r="R147" s="948"/>
      <c r="S147" s="949"/>
      <c r="T147" s="950"/>
      <c r="U147" s="951"/>
      <c r="V147" s="952"/>
      <c r="W147" s="953"/>
      <c r="X147" s="778"/>
      <c r="Y147" s="953"/>
      <c r="Z147" s="778"/>
      <c r="AA147" s="953"/>
      <c r="AB147" s="778"/>
      <c r="AC147" s="953"/>
      <c r="AD147" s="778"/>
      <c r="AE147" s="778"/>
      <c r="AF147" s="778"/>
      <c r="AG147" s="954"/>
      <c r="AH147" s="955"/>
      <c r="AI147" s="956"/>
      <c r="AJ147" s="957"/>
      <c r="AK147" s="784"/>
      <c r="AL147" s="958"/>
      <c r="AM147" s="784"/>
      <c r="AN147" s="959"/>
      <c r="AO147" s="825"/>
      <c r="AP147" s="825"/>
      <c r="AQ147" s="960"/>
      <c r="AR147" s="961"/>
      <c r="AS147" s="962" t="str">
        <f>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1005"/>
      <c r="AU147" s="935"/>
      <c r="AV147" s="1020" t="str">
        <f>IF('別紙様式2-2（４・５月分）'!N114="","",'別紙様式2-2（４・５月分）'!N114)</f>
        <v/>
      </c>
      <c r="AW147" s="937"/>
      <c r="AX147" s="938"/>
      <c r="AY147" s="629"/>
      <c r="AZ147" s="629"/>
      <c r="BA147" s="629"/>
      <c r="BB147" s="629"/>
      <c r="BC147" s="629"/>
      <c r="BD147" s="629"/>
      <c r="BE147" s="629"/>
      <c r="BF147" s="629"/>
      <c r="BG147" s="629"/>
      <c r="BH147" s="963"/>
      <c r="BI147" s="1008"/>
      <c r="BJ147" s="935"/>
      <c r="BK147" s="689" t="str">
        <f>G146</f>
        <v/>
      </c>
    </row>
    <row r="148" ht="15.0" customHeight="1">
      <c r="A148" s="798"/>
      <c r="B148" s="722"/>
      <c r="C148" s="723"/>
      <c r="D148" s="723"/>
      <c r="E148" s="723"/>
      <c r="F148" s="724"/>
      <c r="G148" s="725"/>
      <c r="H148" s="725"/>
      <c r="I148" s="725"/>
      <c r="J148" s="941"/>
      <c r="K148" s="725"/>
      <c r="L148" s="726"/>
      <c r="M148" s="964"/>
      <c r="N148" s="1009"/>
      <c r="O148" s="1013" t="s">
        <v>111</v>
      </c>
      <c r="P148" s="967" t="str">
        <f>IFERROR(VLOOKUP('別紙様式2-2（４・５月分）'!AQ113,'【参考】数式用'!$AR$5:$AT$22,3,FALSE),"")</f>
        <v/>
      </c>
      <c r="Q148" s="1014" t="s">
        <v>113</v>
      </c>
      <c r="R148" s="969" t="str">
        <f>IFERROR(VLOOKUP(K146,'【参考】数式用'!$A$5:$AB$37,MATCH(P148,'【参考】数式用'!$B$4:$AB$4,0)+1,0),"")</f>
        <v/>
      </c>
      <c r="S148" s="970" t="s">
        <v>439</v>
      </c>
      <c r="T148" s="971"/>
      <c r="U148" s="972" t="str">
        <f>IFERROR(VLOOKUP(K146,'【参考】数式用'!$A$5:$AB$37,MATCH(T148,'【参考】数式用'!$B$4:$AB$4,0)+1,0),"")</f>
        <v/>
      </c>
      <c r="V148" s="973" t="s">
        <v>107</v>
      </c>
      <c r="W148" s="1025">
        <v>7.0</v>
      </c>
      <c r="X148" s="812" t="s">
        <v>108</v>
      </c>
      <c r="Y148" s="1025">
        <v>4.0</v>
      </c>
      <c r="Z148" s="812" t="s">
        <v>392</v>
      </c>
      <c r="AA148" s="1025">
        <v>8.0</v>
      </c>
      <c r="AB148" s="812" t="s">
        <v>108</v>
      </c>
      <c r="AC148" s="1025">
        <v>3.0</v>
      </c>
      <c r="AD148" s="812" t="s">
        <v>109</v>
      </c>
      <c r="AE148" s="812" t="s">
        <v>120</v>
      </c>
      <c r="AF148" s="812">
        <f>IF(W148&gt;=1,(AA148*12+AC148)-(W148*12+Y148)+1,"")</f>
        <v>12</v>
      </c>
      <c r="AG148" s="974" t="s">
        <v>393</v>
      </c>
      <c r="AH148" s="975">
        <f>IFERROR(ROUNDDOWN(ROUND(L146*U148,0),0)*AF148,"")</f>
        <v>0</v>
      </c>
      <c r="AI148" s="976">
        <f>IFERROR(ROUNDDOWN(ROUND((L146*(U148-AW146)),0),0)*AF148,"")</f>
        <v>0</v>
      </c>
      <c r="AJ148" s="977">
        <f>IFERROR(IF(OR(M146="",M147="",M149=""),0,ROUNDDOWN(ROUNDDOWN(ROUND(L146*VLOOKUP(K146,'【参考】数式用'!$A$5:$AB$37,MATCH("新加算Ⅳ",'【参考】数式用'!$B$4:$AB$4,0)+1,0),0),0)*AF148*0.5,0)),"")</f>
        <v>0</v>
      </c>
      <c r="AK148" s="978" t="str">
        <f>IF(T148&lt;&gt;"","新規に適用","")</f>
        <v/>
      </c>
      <c r="AL148" s="979">
        <f>IFERROR(IF(OR(M149="ベア加算",M149=""),0, IF(OR(T146="新加算Ⅰ",T146="新加算Ⅱ",T146="新加算Ⅲ",T146="新加算Ⅳ"),0,ROUNDDOWN(ROUND(L146*VLOOKUP(K146,'【参考】数式用'!$A$5:$I$37,MATCH("ベア加算",'【参考】数式用'!$B$4:$I$4,0)+1,0),0),0)*AF148)),"")</f>
        <v>0</v>
      </c>
      <c r="AM148" s="978" t="str">
        <f>IF(AND(T148&lt;&gt;"",AM146=""),"新規に適用",IF(AND(T148&lt;&gt;"",AM146&lt;&gt;""),"継続で適用",""))</f>
        <v/>
      </c>
      <c r="AN148" s="978" t="str">
        <f>IF(AND(T148&lt;&gt;"",AN146=""),"新規に適用",IF(AND(T148&lt;&gt;"",AN146&lt;&gt;""),"継続で適用",""))</f>
        <v/>
      </c>
      <c r="AO148" s="978"/>
      <c r="AP148" s="978" t="str">
        <f>IF(AND(T148&lt;&gt;"",AP146=""),"新規に適用",IF(AND(T148&lt;&gt;"",AP146&lt;&gt;""),"継続で適用",""))</f>
        <v/>
      </c>
      <c r="AQ148" s="980" t="str">
        <f>IF(AND(T148&lt;&gt;"",AN146=""),"新規に適用",IF(AND(T148&lt;&gt;"",OR(T146="新加算Ⅰ",T146="新加算Ⅱ",T146="新加算Ⅴ（１）",T146="新加算Ⅴ（２）",T146="新加算Ⅴ（３）",T146="新加算Ⅴ（４）",T146="新加算Ⅴ（５）",T146="新加算Ⅴ（６）",T146="新加算Ⅴ（７）",T146="新加算Ⅴ（９）",T146="新加算Ⅴ（10）",T146="新加算Ⅴ（12）")),"継続で適用",""))</f>
        <v/>
      </c>
      <c r="AR148" s="978" t="str">
        <f>IF(AND(T148&lt;&gt;"",AR146=""),"新規に適用",IF(AND(T148&lt;&gt;"",AR146&lt;&gt;""),"継続で適用",""))</f>
        <v/>
      </c>
      <c r="AS148" s="962"/>
      <c r="AT148" s="1005"/>
      <c r="AU148" s="935" t="str">
        <f>IF(K146&lt;&gt;"","V列に色付け","")</f>
        <v/>
      </c>
      <c r="AV148" s="1020"/>
      <c r="AW148" s="937"/>
      <c r="BK148" s="689" t="str">
        <f>G146</f>
        <v/>
      </c>
    </row>
    <row r="149" ht="30.0" customHeight="1">
      <c r="A149" s="788"/>
      <c r="B149" s="746"/>
      <c r="C149" s="747"/>
      <c r="D149" s="747"/>
      <c r="E149" s="747"/>
      <c r="F149" s="748"/>
      <c r="G149" s="749"/>
      <c r="H149" s="749"/>
      <c r="I149" s="749"/>
      <c r="J149" s="982"/>
      <c r="K149" s="749"/>
      <c r="L149" s="750"/>
      <c r="M149" s="984" t="str">
        <f>IF('別紙様式2-2（４・５月分）'!P115="","",'別紙様式2-2（４・５月分）'!P115)</f>
        <v/>
      </c>
      <c r="N149" s="1010"/>
      <c r="O149" s="1015"/>
      <c r="P149" s="987"/>
      <c r="Q149" s="1016"/>
      <c r="R149" s="989"/>
      <c r="S149" s="990"/>
      <c r="T149" s="991"/>
      <c r="U149" s="992"/>
      <c r="V149" s="993"/>
      <c r="W149" s="1026"/>
      <c r="X149" s="994"/>
      <c r="Y149" s="1026"/>
      <c r="Z149" s="994"/>
      <c r="AA149" s="1026"/>
      <c r="AB149" s="994"/>
      <c r="AC149" s="1026"/>
      <c r="AD149" s="994"/>
      <c r="AE149" s="994"/>
      <c r="AF149" s="994"/>
      <c r="AG149" s="995"/>
      <c r="AH149" s="996"/>
      <c r="AI149" s="997"/>
      <c r="AJ149" s="998"/>
      <c r="AK149" s="999"/>
      <c r="AL149" s="1000"/>
      <c r="AM149" s="999"/>
      <c r="AN149" s="999"/>
      <c r="AO149" s="999"/>
      <c r="AP149" s="999"/>
      <c r="AQ149" s="1001"/>
      <c r="AR149" s="999"/>
      <c r="AS149" s="769" t="str">
        <f>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1005"/>
      <c r="AU149" s="935"/>
      <c r="AV149" s="1020" t="str">
        <f>IF('別紙様式2-2（４・５月分）'!N115="","",'別紙様式2-2（４・５月分）'!N115)</f>
        <v/>
      </c>
      <c r="AW149" s="937"/>
      <c r="BK149" s="689" t="str">
        <f>G146</f>
        <v/>
      </c>
    </row>
    <row r="150" ht="30.0" customHeight="1">
      <c r="A150" s="773">
        <v>35.0</v>
      </c>
      <c r="B150" s="722" t="str">
        <f>IF('基本情報入力シート'!C88="","",'基本情報入力シート'!C88)</f>
        <v/>
      </c>
      <c r="C150" s="723"/>
      <c r="D150" s="723"/>
      <c r="E150" s="723"/>
      <c r="F150" s="724"/>
      <c r="G150" s="725" t="str">
        <f>IF('基本情報入力シート'!M88="","",'基本情報入力シート'!M88)</f>
        <v/>
      </c>
      <c r="H150" s="725" t="str">
        <f>IF('基本情報入力シート'!R88="","",'基本情報入力シート'!R88)</f>
        <v/>
      </c>
      <c r="I150" s="725" t="str">
        <f>IF('基本情報入力シート'!W88="","",'基本情報入力シート'!W88)</f>
        <v/>
      </c>
      <c r="J150" s="941" t="str">
        <f>IF('基本情報入力シート'!X88="","",'基本情報入力シート'!X88)</f>
        <v/>
      </c>
      <c r="K150" s="725" t="str">
        <f>IF('基本情報入力シート'!Y88="","",'基本情報入力シート'!Y88)</f>
        <v/>
      </c>
      <c r="L150" s="726" t="str">
        <f>IF('基本情報入力シート'!AB88="","",'基本情報入力シート'!AB88)</f>
        <v/>
      </c>
      <c r="M150" s="912" t="str">
        <f>IF('別紙様式2-2（４・５月分）'!P116="","",'別紙様式2-2（４・５月分）'!P116)</f>
        <v/>
      </c>
      <c r="N150" s="1004" t="str">
        <f>IF(SUM('別紙様式2-2（４・５月分）'!Q116:Q118)=0,"",SUM('別紙様式2-2（４・５月分）'!Q116:Q118))</f>
        <v/>
      </c>
      <c r="O150" s="914" t="str">
        <f>IFERROR(VLOOKUP('別紙様式2-2（４・５月分）'!AQ116,'【参考】数式用'!$AR$5:$AS$22,2,FALSE),"")</f>
        <v/>
      </c>
      <c r="P150" s="915"/>
      <c r="Q150" s="916"/>
      <c r="R150" s="917" t="str">
        <f>IFERROR(VLOOKUP(K150,'【参考】数式用'!$A$5:$AB$37,MATCH(O150,'【参考】数式用'!$B$4:$AB$4,0)+1,0),"")</f>
        <v/>
      </c>
      <c r="S150" s="918" t="s">
        <v>434</v>
      </c>
      <c r="T150" s="919"/>
      <c r="U150" s="920" t="str">
        <f>IFERROR(VLOOKUP(K150,'【参考】数式用'!$A$5:$AB$37,MATCH(T150,'【参考】数式用'!$B$4:$AB$4,0)+1,0),"")</f>
        <v/>
      </c>
      <c r="V150" s="921" t="s">
        <v>107</v>
      </c>
      <c r="W150" s="922">
        <v>6.0</v>
      </c>
      <c r="X150" s="923" t="s">
        <v>108</v>
      </c>
      <c r="Y150" s="922">
        <v>6.0</v>
      </c>
      <c r="Z150" s="923" t="s">
        <v>392</v>
      </c>
      <c r="AA150" s="922">
        <v>7.0</v>
      </c>
      <c r="AB150" s="923" t="s">
        <v>108</v>
      </c>
      <c r="AC150" s="922">
        <v>3.0</v>
      </c>
      <c r="AD150" s="923" t="s">
        <v>109</v>
      </c>
      <c r="AE150" s="923" t="s">
        <v>120</v>
      </c>
      <c r="AF150" s="923">
        <f>IF(W150&gt;=1,(AA150*12+AC150)-(W150*12+Y150)+1,"")</f>
        <v>10</v>
      </c>
      <c r="AG150" s="924" t="s">
        <v>393</v>
      </c>
      <c r="AH150" s="925">
        <f>IFERROR(ROUNDDOWN(ROUND(L150*U150,0),0)*AF150,"")</f>
        <v>0</v>
      </c>
      <c r="AI150" s="926">
        <f>IFERROR(ROUNDDOWN(ROUND((L150*(U150-AW150)),0),0)*AF150,"")</f>
        <v>0</v>
      </c>
      <c r="AJ150" s="927">
        <f>IFERROR(IF(OR(M150="",M151="",M153=""),0,ROUNDDOWN(ROUNDDOWN(ROUND(L150*VLOOKUP(K150,'【参考】数式用'!$A$5:$AB$37,MATCH("新加算Ⅳ",'【参考】数式用'!$B$4:$AB$4,0)+1,0),0),0)*AF150*0.5,0)),"")</f>
        <v>0</v>
      </c>
      <c r="AK150" s="928"/>
      <c r="AL150" s="929">
        <f>IFERROR(IF(OR(M153="ベア加算",M153=""),0, IF(OR(T150="新加算Ⅰ",T150="新加算Ⅱ",T150="新加算Ⅲ",T150="新加算Ⅳ"),ROUNDDOWN(ROUND(L150*VLOOKUP(K150,'【参考】数式用'!$A$5:$I$37,MATCH("ベア加算",'【参考】数式用'!$B$4:$I$4,0)+1,0),0),0)*AF150,0)),"")</f>
        <v>0</v>
      </c>
      <c r="AM150" s="928"/>
      <c r="AN150" s="930"/>
      <c r="AO150" s="931"/>
      <c r="AP150" s="931"/>
      <c r="AQ150" s="932"/>
      <c r="AR150" s="933"/>
      <c r="AS150" s="716" t="str">
        <f>IF(AU150="","",IF(U150&lt;N150,"！加算の要件上は問題ありませんが、令和６年４・５月と比較して令和６年６月に加算率が下がる計画になっています。",""))</f>
        <v/>
      </c>
      <c r="AT150" s="1005"/>
      <c r="AU150" s="935" t="str">
        <f>IF(K150&lt;&gt;"","V列に色付け","")</f>
        <v/>
      </c>
      <c r="AV150" s="1020" t="str">
        <f>IF('別紙様式2-2（４・５月分）'!N116="","",'別紙様式2-2（４・５月分）'!N116)</f>
        <v/>
      </c>
      <c r="AW150" s="937" t="str">
        <f>IF(SUM('別紙様式2-2（４・５月分）'!O116:O118)=0,"",SUM('別紙様式2-2（４・５月分）'!O116:O118))</f>
        <v/>
      </c>
      <c r="AX150" s="938" t="str">
        <f>IFERROR(VLOOKUP(K150,'【参考】数式用'!$AH$2:$AI$34,2,FALSE),"")</f>
        <v/>
      </c>
      <c r="AY150" s="629" t="s">
        <v>436</v>
      </c>
      <c r="AZ150" s="629" t="s">
        <v>437</v>
      </c>
      <c r="BA150" s="629" t="s">
        <v>435</v>
      </c>
      <c r="BB150" s="629" t="s">
        <v>438</v>
      </c>
      <c r="BC150" s="629" t="str">
        <f>IF(AND(O150&lt;&gt;"新加算Ⅰ",O150&lt;&gt;"新加算Ⅱ",O150&lt;&gt;"新加算Ⅲ",O150&lt;&gt;"新加算Ⅳ"),O150,IF(P152&lt;&gt;"",P152,""))</f>
        <v/>
      </c>
      <c r="BD150" s="629"/>
      <c r="BE150" s="629" t="str">
        <f>IF(AL150&lt;&gt;0,IF(AM150="○","入力済","未入力"),"")</f>
        <v/>
      </c>
      <c r="BF150" s="629"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629" t="str">
        <f>IF(OR(T150="新加算Ⅴ（７）",T150="新加算Ⅴ（９）",T150="新加算Ⅴ（10）",T150="新加算Ⅴ（12）",T150="新加算Ⅴ（13）",T150="新加算Ⅴ（14）"),IF(OR(AO150="○",AO150="令和６年度中に満たす"),"入力済","未入力"),"")</f>
        <v/>
      </c>
      <c r="BH150" s="939" t="str">
        <f>IF(OR(T150="新加算Ⅰ",T150="新加算Ⅱ",T150="新加算Ⅲ",T150="新加算Ⅴ（１）",T150="新加算Ⅴ（３）",T150="新加算Ⅴ（８）"),IF(OR(AP150="○",AP150="令和６年度中に満たす"),"入力済","未入力"),"")</f>
        <v/>
      </c>
      <c r="BI150" s="1006" t="str">
        <f>IF(OR(T150="新加算Ⅰ",T150="新加算Ⅱ",T150="新加算Ⅴ（１）",T150="新加算Ⅴ（２）",T150="新加算Ⅴ（３）",T150="新加算Ⅴ（４）",T150="新加算Ⅴ（５）",T150="新加算Ⅴ（６）",T150="新加算Ⅴ（７）",T150="新加算Ⅴ（９）",T150="新加算Ⅴ（10）",T150="新加算Ⅴ（12）"),1,"")</f>
        <v/>
      </c>
      <c r="BJ150" s="935" t="str">
        <f>IF(OR(T150="新加算Ⅰ",T150="新加算Ⅴ（１）",T150="新加算Ⅴ（２）",T150="新加算Ⅴ（５）",T150="新加算Ⅴ（７）",T150="新加算Ⅴ（10）"),IF(AR150="","未入力","入力済"),"")</f>
        <v/>
      </c>
      <c r="BK150" s="689" t="str">
        <f>G150</f>
        <v/>
      </c>
    </row>
    <row r="151" ht="15.0" customHeight="1">
      <c r="A151" s="787"/>
      <c r="B151" s="722"/>
      <c r="C151" s="723"/>
      <c r="D151" s="723"/>
      <c r="E151" s="723"/>
      <c r="F151" s="724"/>
      <c r="G151" s="725"/>
      <c r="H151" s="725"/>
      <c r="I151" s="725"/>
      <c r="J151" s="941"/>
      <c r="K151" s="725"/>
      <c r="L151" s="726"/>
      <c r="M151" s="943" t="str">
        <f>IF('別紙様式2-2（４・５月分）'!P117="","",'別紙様式2-2（４・５月分）'!P117)</f>
        <v/>
      </c>
      <c r="N151" s="1007"/>
      <c r="O151" s="945"/>
      <c r="P151" s="946"/>
      <c r="Q151" s="947"/>
      <c r="R151" s="948"/>
      <c r="S151" s="949"/>
      <c r="T151" s="950"/>
      <c r="U151" s="951"/>
      <c r="V151" s="952"/>
      <c r="W151" s="953"/>
      <c r="X151" s="778"/>
      <c r="Y151" s="953"/>
      <c r="Z151" s="778"/>
      <c r="AA151" s="953"/>
      <c r="AB151" s="778"/>
      <c r="AC151" s="953"/>
      <c r="AD151" s="778"/>
      <c r="AE151" s="778"/>
      <c r="AF151" s="778"/>
      <c r="AG151" s="954"/>
      <c r="AH151" s="955"/>
      <c r="AI151" s="956"/>
      <c r="AJ151" s="957"/>
      <c r="AK151" s="784"/>
      <c r="AL151" s="958"/>
      <c r="AM151" s="784"/>
      <c r="AN151" s="959"/>
      <c r="AO151" s="825"/>
      <c r="AP151" s="825"/>
      <c r="AQ151" s="960"/>
      <c r="AR151" s="961"/>
      <c r="AS151" s="962" t="str">
        <f>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1005"/>
      <c r="AU151" s="935"/>
      <c r="AV151" s="1020" t="str">
        <f>IF('別紙様式2-2（４・５月分）'!N117="","",'別紙様式2-2（４・５月分）'!N117)</f>
        <v/>
      </c>
      <c r="AW151" s="937"/>
      <c r="AX151" s="938"/>
      <c r="AY151" s="629"/>
      <c r="AZ151" s="629"/>
      <c r="BA151" s="629"/>
      <c r="BB151" s="629"/>
      <c r="BC151" s="629"/>
      <c r="BD151" s="629"/>
      <c r="BE151" s="629"/>
      <c r="BF151" s="629"/>
      <c r="BG151" s="629"/>
      <c r="BH151" s="963"/>
      <c r="BI151" s="1008"/>
      <c r="BJ151" s="935"/>
      <c r="BK151" s="689" t="str">
        <f>G150</f>
        <v/>
      </c>
    </row>
    <row r="152" ht="15.0" customHeight="1">
      <c r="A152" s="798"/>
      <c r="B152" s="722"/>
      <c r="C152" s="723"/>
      <c r="D152" s="723"/>
      <c r="E152" s="723"/>
      <c r="F152" s="724"/>
      <c r="G152" s="725"/>
      <c r="H152" s="725"/>
      <c r="I152" s="725"/>
      <c r="J152" s="941"/>
      <c r="K152" s="725"/>
      <c r="L152" s="726"/>
      <c r="M152" s="964"/>
      <c r="N152" s="1009"/>
      <c r="O152" s="1013" t="s">
        <v>111</v>
      </c>
      <c r="P152" s="967" t="str">
        <f>IFERROR(VLOOKUP('別紙様式2-2（４・５月分）'!AQ116,'【参考】数式用'!$AR$5:$AT$22,3,FALSE),"")</f>
        <v/>
      </c>
      <c r="Q152" s="1014" t="s">
        <v>113</v>
      </c>
      <c r="R152" s="969" t="str">
        <f>IFERROR(VLOOKUP(K150,'【参考】数式用'!$A$5:$AB$37,MATCH(P152,'【参考】数式用'!$B$4:$AB$4,0)+1,0),"")</f>
        <v/>
      </c>
      <c r="S152" s="970" t="s">
        <v>439</v>
      </c>
      <c r="T152" s="971"/>
      <c r="U152" s="972" t="str">
        <f>IFERROR(VLOOKUP(K150,'【参考】数式用'!$A$5:$AB$37,MATCH(T152,'【参考】数式用'!$B$4:$AB$4,0)+1,0),"")</f>
        <v/>
      </c>
      <c r="V152" s="973" t="s">
        <v>107</v>
      </c>
      <c r="W152" s="1025">
        <v>7.0</v>
      </c>
      <c r="X152" s="812" t="s">
        <v>108</v>
      </c>
      <c r="Y152" s="1025">
        <v>4.0</v>
      </c>
      <c r="Z152" s="812" t="s">
        <v>392</v>
      </c>
      <c r="AA152" s="1025">
        <v>8.0</v>
      </c>
      <c r="AB152" s="812" t="s">
        <v>108</v>
      </c>
      <c r="AC152" s="1025">
        <v>3.0</v>
      </c>
      <c r="AD152" s="812" t="s">
        <v>109</v>
      </c>
      <c r="AE152" s="812" t="s">
        <v>120</v>
      </c>
      <c r="AF152" s="812">
        <f>IF(W152&gt;=1,(AA152*12+AC152)-(W152*12+Y152)+1,"")</f>
        <v>12</v>
      </c>
      <c r="AG152" s="974" t="s">
        <v>393</v>
      </c>
      <c r="AH152" s="975">
        <f>IFERROR(ROUNDDOWN(ROUND(L150*U152,0),0)*AF152,"")</f>
        <v>0</v>
      </c>
      <c r="AI152" s="976">
        <f>IFERROR(ROUNDDOWN(ROUND((L150*(U152-AW150)),0),0)*AF152,"")</f>
        <v>0</v>
      </c>
      <c r="AJ152" s="977">
        <f>IFERROR(IF(OR(M150="",M151="",M153=""),0,ROUNDDOWN(ROUNDDOWN(ROUND(L150*VLOOKUP(K150,'【参考】数式用'!$A$5:$AB$37,MATCH("新加算Ⅳ",'【参考】数式用'!$B$4:$AB$4,0)+1,0),0),0)*AF152*0.5,0)),"")</f>
        <v>0</v>
      </c>
      <c r="AK152" s="978" t="str">
        <f>IF(T152&lt;&gt;"","新規に適用","")</f>
        <v/>
      </c>
      <c r="AL152" s="979">
        <f>IFERROR(IF(OR(M153="ベア加算",M153=""),0, IF(OR(T150="新加算Ⅰ",T150="新加算Ⅱ",T150="新加算Ⅲ",T150="新加算Ⅳ"),0,ROUNDDOWN(ROUND(L150*VLOOKUP(K150,'【参考】数式用'!$A$5:$I$37,MATCH("ベア加算",'【参考】数式用'!$B$4:$I$4,0)+1,0),0),0)*AF152)),"")</f>
        <v>0</v>
      </c>
      <c r="AM152" s="978" t="str">
        <f>IF(AND(T152&lt;&gt;"",AM150=""),"新規に適用",IF(AND(T152&lt;&gt;"",AM150&lt;&gt;""),"継続で適用",""))</f>
        <v/>
      </c>
      <c r="AN152" s="978" t="str">
        <f>IF(AND(T152&lt;&gt;"",AN150=""),"新規に適用",IF(AND(T152&lt;&gt;"",AN150&lt;&gt;""),"継続で適用",""))</f>
        <v/>
      </c>
      <c r="AO152" s="978"/>
      <c r="AP152" s="978" t="str">
        <f>IF(AND(T152&lt;&gt;"",AP150=""),"新規に適用",IF(AND(T152&lt;&gt;"",AP150&lt;&gt;""),"継続で適用",""))</f>
        <v/>
      </c>
      <c r="AQ152" s="980" t="str">
        <f>IF(AND(T152&lt;&gt;"",AN150=""),"新規に適用",IF(AND(T152&lt;&gt;"",OR(T150="新加算Ⅰ",T150="新加算Ⅱ",T150="新加算Ⅴ（１）",T150="新加算Ⅴ（２）",T150="新加算Ⅴ（３）",T150="新加算Ⅴ（４）",T150="新加算Ⅴ（５）",T150="新加算Ⅴ（６）",T150="新加算Ⅴ（７）",T150="新加算Ⅴ（９）",T150="新加算Ⅴ（10）",T150="新加算Ⅴ（12）")),"継続で適用",""))</f>
        <v/>
      </c>
      <c r="AR152" s="978" t="str">
        <f>IF(AND(T152&lt;&gt;"",AR150=""),"新規に適用",IF(AND(T152&lt;&gt;"",AR150&lt;&gt;""),"継続で適用",""))</f>
        <v/>
      </c>
      <c r="AS152" s="962"/>
      <c r="AT152" s="1005"/>
      <c r="AU152" s="935" t="str">
        <f>IF(K150&lt;&gt;"","V列に色付け","")</f>
        <v/>
      </c>
      <c r="AV152" s="1020"/>
      <c r="AW152" s="937"/>
      <c r="BK152" s="689" t="str">
        <f>G150</f>
        <v/>
      </c>
    </row>
    <row r="153" ht="30.0" customHeight="1">
      <c r="A153" s="788"/>
      <c r="B153" s="746"/>
      <c r="C153" s="747"/>
      <c r="D153" s="747"/>
      <c r="E153" s="747"/>
      <c r="F153" s="748"/>
      <c r="G153" s="749"/>
      <c r="H153" s="749"/>
      <c r="I153" s="749"/>
      <c r="J153" s="982"/>
      <c r="K153" s="749"/>
      <c r="L153" s="750"/>
      <c r="M153" s="984" t="str">
        <f>IF('別紙様式2-2（４・５月分）'!P118="","",'別紙様式2-2（４・５月分）'!P118)</f>
        <v/>
      </c>
      <c r="N153" s="1010"/>
      <c r="O153" s="1015"/>
      <c r="P153" s="987"/>
      <c r="Q153" s="1016"/>
      <c r="R153" s="989"/>
      <c r="S153" s="990"/>
      <c r="T153" s="991"/>
      <c r="U153" s="992"/>
      <c r="V153" s="993"/>
      <c r="W153" s="1026"/>
      <c r="X153" s="994"/>
      <c r="Y153" s="1026"/>
      <c r="Z153" s="994"/>
      <c r="AA153" s="1026"/>
      <c r="AB153" s="994"/>
      <c r="AC153" s="1026"/>
      <c r="AD153" s="994"/>
      <c r="AE153" s="994"/>
      <c r="AF153" s="994"/>
      <c r="AG153" s="995"/>
      <c r="AH153" s="996"/>
      <c r="AI153" s="997"/>
      <c r="AJ153" s="998"/>
      <c r="AK153" s="999"/>
      <c r="AL153" s="1000"/>
      <c r="AM153" s="999"/>
      <c r="AN153" s="999"/>
      <c r="AO153" s="999"/>
      <c r="AP153" s="999"/>
      <c r="AQ153" s="1001"/>
      <c r="AR153" s="999"/>
      <c r="AS153" s="769" t="str">
        <f>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1005"/>
      <c r="AU153" s="935"/>
      <c r="AV153" s="1020" t="str">
        <f>IF('別紙様式2-2（４・５月分）'!N118="","",'別紙様式2-2（４・５月分）'!N118)</f>
        <v/>
      </c>
      <c r="AW153" s="937"/>
      <c r="BK153" s="689" t="str">
        <f>G150</f>
        <v/>
      </c>
    </row>
    <row r="154" ht="30.0" customHeight="1">
      <c r="A154" s="789">
        <v>36.0</v>
      </c>
      <c r="B154" s="1019" t="str">
        <f>IF('基本情報入力シート'!C89="","",'基本情報入力シート'!C89)</f>
        <v/>
      </c>
      <c r="C154" s="696"/>
      <c r="D154" s="696"/>
      <c r="E154" s="696"/>
      <c r="F154" s="697"/>
      <c r="G154" s="698" t="str">
        <f>IF('基本情報入力シート'!M89="","",'基本情報入力シート'!M89)</f>
        <v/>
      </c>
      <c r="H154" s="698" t="str">
        <f>IF('基本情報入力シート'!R89="","",'基本情報入力シート'!R89)</f>
        <v/>
      </c>
      <c r="I154" s="698" t="str">
        <f>IF('基本情報入力シート'!W89="","",'基本情報入力シート'!W89)</f>
        <v/>
      </c>
      <c r="J154" s="910" t="str">
        <f>IF('基本情報入力シート'!X89="","",'基本情報入力シート'!X89)</f>
        <v/>
      </c>
      <c r="K154" s="698" t="str">
        <f>IF('基本情報入力シート'!Y89="","",'基本情報入力シート'!Y89)</f>
        <v/>
      </c>
      <c r="L154" s="699" t="str">
        <f>IF('基本情報入力シート'!AB89="","",'基本情報入力シート'!AB89)</f>
        <v/>
      </c>
      <c r="M154" s="912" t="str">
        <f>IF('別紙様式2-2（４・５月分）'!P119="","",'別紙様式2-2（４・５月分）'!P119)</f>
        <v/>
      </c>
      <c r="N154" s="1004" t="str">
        <f>IF(SUM('別紙様式2-2（４・５月分）'!Q119:Q121)=0,"",SUM('別紙様式2-2（４・５月分）'!Q119:Q121))</f>
        <v/>
      </c>
      <c r="O154" s="914" t="str">
        <f>IFERROR(VLOOKUP('別紙様式2-2（４・５月分）'!AQ119,'【参考】数式用'!$AR$5:$AS$22,2,FALSE),"")</f>
        <v/>
      </c>
      <c r="P154" s="915"/>
      <c r="Q154" s="916"/>
      <c r="R154" s="917" t="str">
        <f>IFERROR(VLOOKUP(K154,'【参考】数式用'!$A$5:$AB$37,MATCH(O154,'【参考】数式用'!$B$4:$AB$4,0)+1,0),"")</f>
        <v/>
      </c>
      <c r="S154" s="918" t="s">
        <v>434</v>
      </c>
      <c r="T154" s="919"/>
      <c r="U154" s="920" t="str">
        <f>IFERROR(VLOOKUP(K154,'【参考】数式用'!$A$5:$AB$37,MATCH(T154,'【参考】数式用'!$B$4:$AB$4,0)+1,0),"")</f>
        <v/>
      </c>
      <c r="V154" s="921" t="s">
        <v>107</v>
      </c>
      <c r="W154" s="922">
        <v>6.0</v>
      </c>
      <c r="X154" s="923" t="s">
        <v>108</v>
      </c>
      <c r="Y154" s="922">
        <v>6.0</v>
      </c>
      <c r="Z154" s="923" t="s">
        <v>392</v>
      </c>
      <c r="AA154" s="922">
        <v>7.0</v>
      </c>
      <c r="AB154" s="923" t="s">
        <v>108</v>
      </c>
      <c r="AC154" s="922">
        <v>3.0</v>
      </c>
      <c r="AD154" s="923" t="s">
        <v>109</v>
      </c>
      <c r="AE154" s="923" t="s">
        <v>120</v>
      </c>
      <c r="AF154" s="923">
        <f>IF(W154&gt;=1,(AA154*12+AC154)-(W154*12+Y154)+1,"")</f>
        <v>10</v>
      </c>
      <c r="AG154" s="924" t="s">
        <v>393</v>
      </c>
      <c r="AH154" s="925">
        <f>IFERROR(ROUNDDOWN(ROUND(L154*U154,0),0)*AF154,"")</f>
        <v>0</v>
      </c>
      <c r="AI154" s="926">
        <f>IFERROR(ROUNDDOWN(ROUND((L154*(U154-AW154)),0),0)*AF154,"")</f>
        <v>0</v>
      </c>
      <c r="AJ154" s="927">
        <f>IFERROR(IF(OR(M154="",M155="",M157=""),0,ROUNDDOWN(ROUNDDOWN(ROUND(L154*VLOOKUP(K154,'【参考】数式用'!$A$5:$AB$37,MATCH("新加算Ⅳ",'【参考】数式用'!$B$4:$AB$4,0)+1,0),0),0)*AF154*0.5,0)),"")</f>
        <v>0</v>
      </c>
      <c r="AK154" s="928"/>
      <c r="AL154" s="929">
        <f>IFERROR(IF(OR(M157="ベア加算",M157=""),0, IF(OR(T154="新加算Ⅰ",T154="新加算Ⅱ",T154="新加算Ⅲ",T154="新加算Ⅳ"),ROUNDDOWN(ROUND(L154*VLOOKUP(K154,'【参考】数式用'!$A$5:$I$37,MATCH("ベア加算",'【参考】数式用'!$B$4:$I$4,0)+1,0),0),0)*AF154,0)),"")</f>
        <v>0</v>
      </c>
      <c r="AM154" s="928"/>
      <c r="AN154" s="930"/>
      <c r="AO154" s="931"/>
      <c r="AP154" s="931"/>
      <c r="AQ154" s="932"/>
      <c r="AR154" s="933"/>
      <c r="AS154" s="716" t="str">
        <f>IF(AU154="","",IF(U154&lt;N154,"！加算の要件上は問題ありませんが、令和６年４・５月と比較して令和６年６月に加算率が下がる計画になっています。",""))</f>
        <v/>
      </c>
      <c r="AT154" s="1005"/>
      <c r="AU154" s="935" t="str">
        <f>IF(K154&lt;&gt;"","V列に色付け","")</f>
        <v/>
      </c>
      <c r="AV154" s="1020" t="str">
        <f>IF('別紙様式2-2（４・５月分）'!N119="","",'別紙様式2-2（４・５月分）'!N119)</f>
        <v/>
      </c>
      <c r="AW154" s="937" t="str">
        <f>IF(SUM('別紙様式2-2（４・５月分）'!O119:O121)=0,"",SUM('別紙様式2-2（４・５月分）'!O119:O121))</f>
        <v/>
      </c>
      <c r="AX154" s="938" t="str">
        <f>IFERROR(VLOOKUP(K154,'【参考】数式用'!$AH$2:$AI$34,2,FALSE),"")</f>
        <v/>
      </c>
      <c r="AY154" s="629" t="s">
        <v>436</v>
      </c>
      <c r="AZ154" s="629" t="s">
        <v>437</v>
      </c>
      <c r="BA154" s="629" t="s">
        <v>435</v>
      </c>
      <c r="BB154" s="629" t="s">
        <v>438</v>
      </c>
      <c r="BC154" s="629" t="str">
        <f>IF(AND(O154&lt;&gt;"新加算Ⅰ",O154&lt;&gt;"新加算Ⅱ",O154&lt;&gt;"新加算Ⅲ",O154&lt;&gt;"新加算Ⅳ"),O154,IF(P156&lt;&gt;"",P156,""))</f>
        <v/>
      </c>
      <c r="BD154" s="629"/>
      <c r="BE154" s="629" t="str">
        <f>IF(AL154&lt;&gt;0,IF(AM154="○","入力済","未入力"),"")</f>
        <v/>
      </c>
      <c r="BF154" s="629"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629" t="str">
        <f>IF(OR(T154="新加算Ⅴ（７）",T154="新加算Ⅴ（９）",T154="新加算Ⅴ（10）",T154="新加算Ⅴ（12）",T154="新加算Ⅴ（13）",T154="新加算Ⅴ（14）"),IF(OR(AO154="○",AO154="令和６年度中に満たす"),"入力済","未入力"),"")</f>
        <v/>
      </c>
      <c r="BH154" s="939" t="str">
        <f>IF(OR(T154="新加算Ⅰ",T154="新加算Ⅱ",T154="新加算Ⅲ",T154="新加算Ⅴ（１）",T154="新加算Ⅴ（３）",T154="新加算Ⅴ（８）"),IF(OR(AP154="○",AP154="令和６年度中に満たす"),"入力済","未入力"),"")</f>
        <v/>
      </c>
      <c r="BI154" s="1006" t="str">
        <f>IF(OR(T154="新加算Ⅰ",T154="新加算Ⅱ",T154="新加算Ⅴ（１）",T154="新加算Ⅴ（２）",T154="新加算Ⅴ（３）",T154="新加算Ⅴ（４）",T154="新加算Ⅴ（５）",T154="新加算Ⅴ（６）",T154="新加算Ⅴ（７）",T154="新加算Ⅴ（９）",T154="新加算Ⅴ（10）",T154="新加算Ⅴ（12）"),1,"")</f>
        <v/>
      </c>
      <c r="BJ154" s="935" t="str">
        <f>IF(OR(T154="新加算Ⅰ",T154="新加算Ⅴ（１）",T154="新加算Ⅴ（２）",T154="新加算Ⅴ（５）",T154="新加算Ⅴ（７）",T154="新加算Ⅴ（10）"),IF(AR154="","未入力","入力済"),"")</f>
        <v/>
      </c>
      <c r="BK154" s="689" t="str">
        <f>G154</f>
        <v/>
      </c>
    </row>
    <row r="155" ht="15.0" customHeight="1">
      <c r="A155" s="787"/>
      <c r="B155" s="722"/>
      <c r="C155" s="723"/>
      <c r="D155" s="723"/>
      <c r="E155" s="723"/>
      <c r="F155" s="724"/>
      <c r="G155" s="725"/>
      <c r="H155" s="725"/>
      <c r="I155" s="725"/>
      <c r="J155" s="941"/>
      <c r="K155" s="725"/>
      <c r="L155" s="726"/>
      <c r="M155" s="943" t="str">
        <f>IF('別紙様式2-2（４・５月分）'!P120="","",'別紙様式2-2（４・５月分）'!P120)</f>
        <v/>
      </c>
      <c r="N155" s="1007"/>
      <c r="O155" s="945"/>
      <c r="P155" s="946"/>
      <c r="Q155" s="947"/>
      <c r="R155" s="948"/>
      <c r="S155" s="949"/>
      <c r="T155" s="950"/>
      <c r="U155" s="951"/>
      <c r="V155" s="952"/>
      <c r="W155" s="953"/>
      <c r="X155" s="778"/>
      <c r="Y155" s="953"/>
      <c r="Z155" s="778"/>
      <c r="AA155" s="953"/>
      <c r="AB155" s="778"/>
      <c r="AC155" s="953"/>
      <c r="AD155" s="778"/>
      <c r="AE155" s="778"/>
      <c r="AF155" s="778"/>
      <c r="AG155" s="954"/>
      <c r="AH155" s="955"/>
      <c r="AI155" s="956"/>
      <c r="AJ155" s="957"/>
      <c r="AK155" s="784"/>
      <c r="AL155" s="958"/>
      <c r="AM155" s="784"/>
      <c r="AN155" s="959"/>
      <c r="AO155" s="825"/>
      <c r="AP155" s="825"/>
      <c r="AQ155" s="960"/>
      <c r="AR155" s="961"/>
      <c r="AS155" s="962" t="str">
        <f>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1005"/>
      <c r="AU155" s="935"/>
      <c r="AV155" s="1020" t="str">
        <f>IF('別紙様式2-2（４・５月分）'!N120="","",'別紙様式2-2（４・５月分）'!N120)</f>
        <v/>
      </c>
      <c r="AW155" s="937"/>
      <c r="AX155" s="938"/>
      <c r="AY155" s="629"/>
      <c r="AZ155" s="629"/>
      <c r="BA155" s="629"/>
      <c r="BB155" s="629"/>
      <c r="BC155" s="629"/>
      <c r="BD155" s="629"/>
      <c r="BE155" s="629"/>
      <c r="BF155" s="629"/>
      <c r="BG155" s="629"/>
      <c r="BH155" s="963"/>
      <c r="BI155" s="1008"/>
      <c r="BJ155" s="935"/>
      <c r="BK155" s="689" t="str">
        <f>G154</f>
        <v/>
      </c>
    </row>
    <row r="156" ht="15.0" customHeight="1">
      <c r="A156" s="798"/>
      <c r="B156" s="722"/>
      <c r="C156" s="723"/>
      <c r="D156" s="723"/>
      <c r="E156" s="723"/>
      <c r="F156" s="724"/>
      <c r="G156" s="725"/>
      <c r="H156" s="725"/>
      <c r="I156" s="725"/>
      <c r="J156" s="941"/>
      <c r="K156" s="725"/>
      <c r="L156" s="726"/>
      <c r="M156" s="964"/>
      <c r="N156" s="1009"/>
      <c r="O156" s="1013" t="s">
        <v>111</v>
      </c>
      <c r="P156" s="967" t="str">
        <f>IFERROR(VLOOKUP('別紙様式2-2（４・５月分）'!AQ119,'【参考】数式用'!$AR$5:$AT$22,3,FALSE),"")</f>
        <v/>
      </c>
      <c r="Q156" s="1014" t="s">
        <v>113</v>
      </c>
      <c r="R156" s="969" t="str">
        <f>IFERROR(VLOOKUP(K154,'【参考】数式用'!$A$5:$AB$37,MATCH(P156,'【参考】数式用'!$B$4:$AB$4,0)+1,0),"")</f>
        <v/>
      </c>
      <c r="S156" s="970" t="s">
        <v>439</v>
      </c>
      <c r="T156" s="971"/>
      <c r="U156" s="972" t="str">
        <f>IFERROR(VLOOKUP(K154,'【参考】数式用'!$A$5:$AB$37,MATCH(T156,'【参考】数式用'!$B$4:$AB$4,0)+1,0),"")</f>
        <v/>
      </c>
      <c r="V156" s="973" t="s">
        <v>107</v>
      </c>
      <c r="W156" s="1025">
        <v>7.0</v>
      </c>
      <c r="X156" s="812" t="s">
        <v>108</v>
      </c>
      <c r="Y156" s="1025">
        <v>4.0</v>
      </c>
      <c r="Z156" s="812" t="s">
        <v>392</v>
      </c>
      <c r="AA156" s="1025">
        <v>8.0</v>
      </c>
      <c r="AB156" s="812" t="s">
        <v>108</v>
      </c>
      <c r="AC156" s="1025">
        <v>3.0</v>
      </c>
      <c r="AD156" s="812" t="s">
        <v>109</v>
      </c>
      <c r="AE156" s="812" t="s">
        <v>120</v>
      </c>
      <c r="AF156" s="812">
        <f>IF(W156&gt;=1,(AA156*12+AC156)-(W156*12+Y156)+1,"")</f>
        <v>12</v>
      </c>
      <c r="AG156" s="974" t="s">
        <v>393</v>
      </c>
      <c r="AH156" s="975">
        <f>IFERROR(ROUNDDOWN(ROUND(L154*U156,0),0)*AF156,"")</f>
        <v>0</v>
      </c>
      <c r="AI156" s="976">
        <f>IFERROR(ROUNDDOWN(ROUND((L154*(U156-AW154)),0),0)*AF156,"")</f>
        <v>0</v>
      </c>
      <c r="AJ156" s="977">
        <f>IFERROR(IF(OR(M154="",M155="",M157=""),0,ROUNDDOWN(ROUNDDOWN(ROUND(L154*VLOOKUP(K154,'【参考】数式用'!$A$5:$AB$37,MATCH("新加算Ⅳ",'【参考】数式用'!$B$4:$AB$4,0)+1,0),0),0)*AF156*0.5,0)),"")</f>
        <v>0</v>
      </c>
      <c r="AK156" s="978" t="str">
        <f>IF(T156&lt;&gt;"","新規に適用","")</f>
        <v/>
      </c>
      <c r="AL156" s="979">
        <f>IFERROR(IF(OR(M157="ベア加算",M157=""),0, IF(OR(T154="新加算Ⅰ",T154="新加算Ⅱ",T154="新加算Ⅲ",T154="新加算Ⅳ"),0,ROUNDDOWN(ROUND(L154*VLOOKUP(K154,'【参考】数式用'!$A$5:$I$37,MATCH("ベア加算",'【参考】数式用'!$B$4:$I$4,0)+1,0),0),0)*AF156)),"")</f>
        <v>0</v>
      </c>
      <c r="AM156" s="978" t="str">
        <f>IF(AND(T156&lt;&gt;"",AM154=""),"新規に適用",IF(AND(T156&lt;&gt;"",AM154&lt;&gt;""),"継続で適用",""))</f>
        <v/>
      </c>
      <c r="AN156" s="978" t="str">
        <f>IF(AND(T156&lt;&gt;"",AN154=""),"新規に適用",IF(AND(T156&lt;&gt;"",AN154&lt;&gt;""),"継続で適用",""))</f>
        <v/>
      </c>
      <c r="AO156" s="978"/>
      <c r="AP156" s="978" t="str">
        <f>IF(AND(T156&lt;&gt;"",AP154=""),"新規に適用",IF(AND(T156&lt;&gt;"",AP154&lt;&gt;""),"継続で適用",""))</f>
        <v/>
      </c>
      <c r="AQ156" s="980" t="str">
        <f>IF(AND(T156&lt;&gt;"",AN154=""),"新規に適用",IF(AND(T156&lt;&gt;"",OR(T154="新加算Ⅰ",T154="新加算Ⅱ",T154="新加算Ⅴ（１）",T154="新加算Ⅴ（２）",T154="新加算Ⅴ（３）",T154="新加算Ⅴ（４）",T154="新加算Ⅴ（５）",T154="新加算Ⅴ（６）",T154="新加算Ⅴ（７）",T154="新加算Ⅴ（９）",T154="新加算Ⅴ（10）",T154="新加算Ⅴ（12）")),"継続で適用",""))</f>
        <v/>
      </c>
      <c r="AR156" s="978" t="str">
        <f>IF(AND(T156&lt;&gt;"",AR154=""),"新規に適用",IF(AND(T156&lt;&gt;"",AR154&lt;&gt;""),"継続で適用",""))</f>
        <v/>
      </c>
      <c r="AS156" s="962"/>
      <c r="AT156" s="1005"/>
      <c r="AU156" s="935" t="str">
        <f>IF(K154&lt;&gt;"","V列に色付け","")</f>
        <v/>
      </c>
      <c r="AV156" s="1020"/>
      <c r="AW156" s="937"/>
      <c r="BK156" s="689" t="str">
        <f>G154</f>
        <v/>
      </c>
    </row>
    <row r="157" ht="30.0" customHeight="1">
      <c r="A157" s="788"/>
      <c r="B157" s="746"/>
      <c r="C157" s="747"/>
      <c r="D157" s="747"/>
      <c r="E157" s="747"/>
      <c r="F157" s="748"/>
      <c r="G157" s="749"/>
      <c r="H157" s="749"/>
      <c r="I157" s="749"/>
      <c r="J157" s="982"/>
      <c r="K157" s="749"/>
      <c r="L157" s="750"/>
      <c r="M157" s="984" t="str">
        <f>IF('別紙様式2-2（４・５月分）'!P121="","",'別紙様式2-2（４・５月分）'!P121)</f>
        <v/>
      </c>
      <c r="N157" s="1010"/>
      <c r="O157" s="1015"/>
      <c r="P157" s="987"/>
      <c r="Q157" s="1016"/>
      <c r="R157" s="989"/>
      <c r="S157" s="990"/>
      <c r="T157" s="991"/>
      <c r="U157" s="992"/>
      <c r="V157" s="993"/>
      <c r="W157" s="1026"/>
      <c r="X157" s="994"/>
      <c r="Y157" s="1026"/>
      <c r="Z157" s="994"/>
      <c r="AA157" s="1026"/>
      <c r="AB157" s="994"/>
      <c r="AC157" s="1026"/>
      <c r="AD157" s="994"/>
      <c r="AE157" s="994"/>
      <c r="AF157" s="994"/>
      <c r="AG157" s="995"/>
      <c r="AH157" s="996"/>
      <c r="AI157" s="997"/>
      <c r="AJ157" s="998"/>
      <c r="AK157" s="999"/>
      <c r="AL157" s="1000"/>
      <c r="AM157" s="999"/>
      <c r="AN157" s="999"/>
      <c r="AO157" s="999"/>
      <c r="AP157" s="999"/>
      <c r="AQ157" s="1001"/>
      <c r="AR157" s="999"/>
      <c r="AS157" s="769" t="str">
        <f>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1005"/>
      <c r="AU157" s="935"/>
      <c r="AV157" s="1020" t="str">
        <f>IF('別紙様式2-2（４・５月分）'!N121="","",'別紙様式2-2（４・５月分）'!N121)</f>
        <v/>
      </c>
      <c r="AW157" s="937"/>
      <c r="BK157" s="689" t="str">
        <f>G154</f>
        <v/>
      </c>
    </row>
    <row r="158" ht="30.0" customHeight="1">
      <c r="A158" s="773">
        <v>37.0</v>
      </c>
      <c r="B158" s="722" t="str">
        <f>IF('基本情報入力シート'!C90="","",'基本情報入力シート'!C90)</f>
        <v/>
      </c>
      <c r="C158" s="723"/>
      <c r="D158" s="723"/>
      <c r="E158" s="723"/>
      <c r="F158" s="724"/>
      <c r="G158" s="725" t="str">
        <f>IF('基本情報入力シート'!M90="","",'基本情報入力シート'!M90)</f>
        <v/>
      </c>
      <c r="H158" s="725" t="str">
        <f>IF('基本情報入力シート'!R90="","",'基本情報入力シート'!R90)</f>
        <v/>
      </c>
      <c r="I158" s="725" t="str">
        <f>IF('基本情報入力シート'!W90="","",'基本情報入力シート'!W90)</f>
        <v/>
      </c>
      <c r="J158" s="941" t="str">
        <f>IF('基本情報入力シート'!X90="","",'基本情報入力シート'!X90)</f>
        <v/>
      </c>
      <c r="K158" s="725" t="str">
        <f>IF('基本情報入力シート'!Y90="","",'基本情報入力シート'!Y90)</f>
        <v/>
      </c>
      <c r="L158" s="726" t="str">
        <f>IF('基本情報入力シート'!AB90="","",'基本情報入力シート'!AB90)</f>
        <v/>
      </c>
      <c r="M158" s="912" t="str">
        <f>IF('別紙様式2-2（４・５月分）'!P122="","",'別紙様式2-2（４・５月分）'!P122)</f>
        <v/>
      </c>
      <c r="N158" s="1004" t="str">
        <f>IF(SUM('別紙様式2-2（４・５月分）'!Q122:Q124)=0,"",SUM('別紙様式2-2（４・５月分）'!Q122:Q124))</f>
        <v/>
      </c>
      <c r="O158" s="914" t="str">
        <f>IFERROR(VLOOKUP('別紙様式2-2（４・５月分）'!AQ122,'【参考】数式用'!$AR$5:$AS$22,2,FALSE),"")</f>
        <v/>
      </c>
      <c r="P158" s="915"/>
      <c r="Q158" s="916"/>
      <c r="R158" s="917" t="str">
        <f>IFERROR(VLOOKUP(K158,'【参考】数式用'!$A$5:$AB$37,MATCH(O158,'【参考】数式用'!$B$4:$AB$4,0)+1,0),"")</f>
        <v/>
      </c>
      <c r="S158" s="918" t="s">
        <v>434</v>
      </c>
      <c r="T158" s="919"/>
      <c r="U158" s="920" t="str">
        <f>IFERROR(VLOOKUP(K158,'【参考】数式用'!$A$5:$AB$37,MATCH(T158,'【参考】数式用'!$B$4:$AB$4,0)+1,0),"")</f>
        <v/>
      </c>
      <c r="V158" s="921" t="s">
        <v>107</v>
      </c>
      <c r="W158" s="922">
        <v>6.0</v>
      </c>
      <c r="X158" s="923" t="s">
        <v>108</v>
      </c>
      <c r="Y158" s="922">
        <v>6.0</v>
      </c>
      <c r="Z158" s="923" t="s">
        <v>392</v>
      </c>
      <c r="AA158" s="922">
        <v>7.0</v>
      </c>
      <c r="AB158" s="923" t="s">
        <v>108</v>
      </c>
      <c r="AC158" s="922">
        <v>3.0</v>
      </c>
      <c r="AD158" s="923" t="s">
        <v>109</v>
      </c>
      <c r="AE158" s="923" t="s">
        <v>120</v>
      </c>
      <c r="AF158" s="923">
        <f>IF(W158&gt;=1,(AA158*12+AC158)-(W158*12+Y158)+1,"")</f>
        <v>10</v>
      </c>
      <c r="AG158" s="924" t="s">
        <v>393</v>
      </c>
      <c r="AH158" s="925">
        <f>IFERROR(ROUNDDOWN(ROUND(L158*U158,0),0)*AF158,"")</f>
        <v>0</v>
      </c>
      <c r="AI158" s="926">
        <f>IFERROR(ROUNDDOWN(ROUND((L158*(U158-AW158)),0),0)*AF158,"")</f>
        <v>0</v>
      </c>
      <c r="AJ158" s="927">
        <f>IFERROR(IF(OR(M158="",M159="",M161=""),0,ROUNDDOWN(ROUNDDOWN(ROUND(L158*VLOOKUP(K158,'【参考】数式用'!$A$5:$AB$37,MATCH("新加算Ⅳ",'【参考】数式用'!$B$4:$AB$4,0)+1,0),0),0)*AF158*0.5,0)),"")</f>
        <v>0</v>
      </c>
      <c r="AK158" s="928"/>
      <c r="AL158" s="929">
        <f>IFERROR(IF(OR(M161="ベア加算",M161=""),0, IF(OR(T158="新加算Ⅰ",T158="新加算Ⅱ",T158="新加算Ⅲ",T158="新加算Ⅳ"),ROUNDDOWN(ROUND(L158*VLOOKUP(K158,'【参考】数式用'!$A$5:$I$37,MATCH("ベア加算",'【参考】数式用'!$B$4:$I$4,0)+1,0),0),0)*AF158,0)),"")</f>
        <v>0</v>
      </c>
      <c r="AM158" s="928"/>
      <c r="AN158" s="930"/>
      <c r="AO158" s="931"/>
      <c r="AP158" s="931"/>
      <c r="AQ158" s="932"/>
      <c r="AR158" s="933"/>
      <c r="AS158" s="716" t="str">
        <f>IF(AU158="","",IF(U158&lt;N158,"！加算の要件上は問題ありませんが、令和６年４・５月と比較して令和６年６月に加算率が下がる計画になっています。",""))</f>
        <v/>
      </c>
      <c r="AT158" s="1005"/>
      <c r="AU158" s="935" t="str">
        <f>IF(K158&lt;&gt;"","V列に色付け","")</f>
        <v/>
      </c>
      <c r="AV158" s="1020" t="str">
        <f>IF('別紙様式2-2（４・５月分）'!N122="","",'別紙様式2-2（４・５月分）'!N122)</f>
        <v/>
      </c>
      <c r="AW158" s="937" t="str">
        <f>IF(SUM('別紙様式2-2（４・５月分）'!O122:O124)=0,"",SUM('別紙様式2-2（４・５月分）'!O122:O124))</f>
        <v/>
      </c>
      <c r="AX158" s="938" t="str">
        <f>IFERROR(VLOOKUP(K158,'【参考】数式用'!$AH$2:$AI$34,2,FALSE),"")</f>
        <v/>
      </c>
      <c r="AY158" s="629" t="s">
        <v>436</v>
      </c>
      <c r="AZ158" s="629" t="s">
        <v>437</v>
      </c>
      <c r="BA158" s="629" t="s">
        <v>435</v>
      </c>
      <c r="BB158" s="629" t="s">
        <v>438</v>
      </c>
      <c r="BC158" s="629" t="str">
        <f>IF(AND(O158&lt;&gt;"新加算Ⅰ",O158&lt;&gt;"新加算Ⅱ",O158&lt;&gt;"新加算Ⅲ",O158&lt;&gt;"新加算Ⅳ"),O158,IF(P160&lt;&gt;"",P160,""))</f>
        <v/>
      </c>
      <c r="BD158" s="629"/>
      <c r="BE158" s="629" t="str">
        <f>IF(AL158&lt;&gt;0,IF(AM158="○","入力済","未入力"),"")</f>
        <v/>
      </c>
      <c r="BF158" s="629"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629" t="str">
        <f>IF(OR(T158="新加算Ⅴ（７）",T158="新加算Ⅴ（９）",T158="新加算Ⅴ（10）",T158="新加算Ⅴ（12）",T158="新加算Ⅴ（13）",T158="新加算Ⅴ（14）"),IF(OR(AO158="○",AO158="令和６年度中に満たす"),"入力済","未入力"),"")</f>
        <v/>
      </c>
      <c r="BH158" s="939" t="str">
        <f>IF(OR(T158="新加算Ⅰ",T158="新加算Ⅱ",T158="新加算Ⅲ",T158="新加算Ⅴ（１）",T158="新加算Ⅴ（３）",T158="新加算Ⅴ（８）"),IF(OR(AP158="○",AP158="令和６年度中に満たす"),"入力済","未入力"),"")</f>
        <v/>
      </c>
      <c r="BI158" s="1006" t="str">
        <f>IF(OR(T158="新加算Ⅰ",T158="新加算Ⅱ",T158="新加算Ⅴ（１）",T158="新加算Ⅴ（２）",T158="新加算Ⅴ（３）",T158="新加算Ⅴ（４）",T158="新加算Ⅴ（５）",T158="新加算Ⅴ（６）",T158="新加算Ⅴ（７）",T158="新加算Ⅴ（９）",T158="新加算Ⅴ（10）",T158="新加算Ⅴ（12）"),1,"")</f>
        <v/>
      </c>
      <c r="BJ158" s="935" t="str">
        <f>IF(OR(T158="新加算Ⅰ",T158="新加算Ⅴ（１）",T158="新加算Ⅴ（２）",T158="新加算Ⅴ（５）",T158="新加算Ⅴ（７）",T158="新加算Ⅴ（10）"),IF(AR158="","未入力","入力済"),"")</f>
        <v/>
      </c>
      <c r="BK158" s="689" t="str">
        <f>G158</f>
        <v/>
      </c>
    </row>
    <row r="159" ht="15.0" customHeight="1">
      <c r="A159" s="787"/>
      <c r="B159" s="722"/>
      <c r="C159" s="723"/>
      <c r="D159" s="723"/>
      <c r="E159" s="723"/>
      <c r="F159" s="724"/>
      <c r="G159" s="725"/>
      <c r="H159" s="725"/>
      <c r="I159" s="725"/>
      <c r="J159" s="941"/>
      <c r="K159" s="725"/>
      <c r="L159" s="726"/>
      <c r="M159" s="943" t="str">
        <f>IF('別紙様式2-2（４・５月分）'!P123="","",'別紙様式2-2（４・５月分）'!P123)</f>
        <v/>
      </c>
      <c r="N159" s="1007"/>
      <c r="O159" s="945"/>
      <c r="P159" s="946"/>
      <c r="Q159" s="947"/>
      <c r="R159" s="948"/>
      <c r="S159" s="949"/>
      <c r="T159" s="950"/>
      <c r="U159" s="951"/>
      <c r="V159" s="952"/>
      <c r="W159" s="953"/>
      <c r="X159" s="778"/>
      <c r="Y159" s="953"/>
      <c r="Z159" s="778"/>
      <c r="AA159" s="953"/>
      <c r="AB159" s="778"/>
      <c r="AC159" s="953"/>
      <c r="AD159" s="778"/>
      <c r="AE159" s="778"/>
      <c r="AF159" s="778"/>
      <c r="AG159" s="954"/>
      <c r="AH159" s="955"/>
      <c r="AI159" s="956"/>
      <c r="AJ159" s="957"/>
      <c r="AK159" s="784"/>
      <c r="AL159" s="958"/>
      <c r="AM159" s="784"/>
      <c r="AN159" s="959"/>
      <c r="AO159" s="825"/>
      <c r="AP159" s="825"/>
      <c r="AQ159" s="960"/>
      <c r="AR159" s="961"/>
      <c r="AS159" s="962" t="str">
        <f>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1005"/>
      <c r="AU159" s="935"/>
      <c r="AV159" s="1020" t="str">
        <f>IF('別紙様式2-2（４・５月分）'!N123="","",'別紙様式2-2（４・５月分）'!N123)</f>
        <v/>
      </c>
      <c r="AW159" s="937"/>
      <c r="AX159" s="938"/>
      <c r="AY159" s="629"/>
      <c r="AZ159" s="629"/>
      <c r="BA159" s="629"/>
      <c r="BB159" s="629"/>
      <c r="BC159" s="629"/>
      <c r="BD159" s="629"/>
      <c r="BE159" s="629"/>
      <c r="BF159" s="629"/>
      <c r="BG159" s="629"/>
      <c r="BH159" s="963"/>
      <c r="BI159" s="1008"/>
      <c r="BJ159" s="935"/>
      <c r="BK159" s="689" t="str">
        <f>G158</f>
        <v/>
      </c>
    </row>
    <row r="160" ht="15.0" customHeight="1">
      <c r="A160" s="798"/>
      <c r="B160" s="722"/>
      <c r="C160" s="723"/>
      <c r="D160" s="723"/>
      <c r="E160" s="723"/>
      <c r="F160" s="724"/>
      <c r="G160" s="725"/>
      <c r="H160" s="725"/>
      <c r="I160" s="725"/>
      <c r="J160" s="941"/>
      <c r="K160" s="725"/>
      <c r="L160" s="726"/>
      <c r="M160" s="964"/>
      <c r="N160" s="1009"/>
      <c r="O160" s="1013" t="s">
        <v>111</v>
      </c>
      <c r="P160" s="967" t="str">
        <f>IFERROR(VLOOKUP('別紙様式2-2（４・５月分）'!AQ122,'【参考】数式用'!$AR$5:$AT$22,3,FALSE),"")</f>
        <v/>
      </c>
      <c r="Q160" s="1014" t="s">
        <v>113</v>
      </c>
      <c r="R160" s="969" t="str">
        <f>IFERROR(VLOOKUP(K158,'【参考】数式用'!$A$5:$AB$37,MATCH(P160,'【参考】数式用'!$B$4:$AB$4,0)+1,0),"")</f>
        <v/>
      </c>
      <c r="S160" s="970" t="s">
        <v>439</v>
      </c>
      <c r="T160" s="971"/>
      <c r="U160" s="972" t="str">
        <f>IFERROR(VLOOKUP(K158,'【参考】数式用'!$A$5:$AB$37,MATCH(T160,'【参考】数式用'!$B$4:$AB$4,0)+1,0),"")</f>
        <v/>
      </c>
      <c r="V160" s="973" t="s">
        <v>107</v>
      </c>
      <c r="W160" s="1025">
        <v>7.0</v>
      </c>
      <c r="X160" s="812" t="s">
        <v>108</v>
      </c>
      <c r="Y160" s="1025">
        <v>4.0</v>
      </c>
      <c r="Z160" s="812" t="s">
        <v>392</v>
      </c>
      <c r="AA160" s="1025">
        <v>8.0</v>
      </c>
      <c r="AB160" s="812" t="s">
        <v>108</v>
      </c>
      <c r="AC160" s="1025">
        <v>3.0</v>
      </c>
      <c r="AD160" s="812" t="s">
        <v>109</v>
      </c>
      <c r="AE160" s="812" t="s">
        <v>120</v>
      </c>
      <c r="AF160" s="812">
        <f>IF(W160&gt;=1,(AA160*12+AC160)-(W160*12+Y160)+1,"")</f>
        <v>12</v>
      </c>
      <c r="AG160" s="974" t="s">
        <v>393</v>
      </c>
      <c r="AH160" s="975">
        <f>IFERROR(ROUNDDOWN(ROUND(L158*U160,0),0)*AF160,"")</f>
        <v>0</v>
      </c>
      <c r="AI160" s="976">
        <f>IFERROR(ROUNDDOWN(ROUND((L158*(U160-AW158)),0),0)*AF160,"")</f>
        <v>0</v>
      </c>
      <c r="AJ160" s="977">
        <f>IFERROR(IF(OR(M158="",M159="",M161=""),0,ROUNDDOWN(ROUNDDOWN(ROUND(L158*VLOOKUP(K158,'【参考】数式用'!$A$5:$AB$37,MATCH("新加算Ⅳ",'【参考】数式用'!$B$4:$AB$4,0)+1,0),0),0)*AF160*0.5,0)),"")</f>
        <v>0</v>
      </c>
      <c r="AK160" s="978" t="str">
        <f>IF(T160&lt;&gt;"","新規に適用","")</f>
        <v/>
      </c>
      <c r="AL160" s="979">
        <f>IFERROR(IF(OR(M161="ベア加算",M161=""),0, IF(OR(T158="新加算Ⅰ",T158="新加算Ⅱ",T158="新加算Ⅲ",T158="新加算Ⅳ"),0,ROUNDDOWN(ROUND(L158*VLOOKUP(K158,'【参考】数式用'!$A$5:$I$37,MATCH("ベア加算",'【参考】数式用'!$B$4:$I$4,0)+1,0),0),0)*AF160)),"")</f>
        <v>0</v>
      </c>
      <c r="AM160" s="978" t="str">
        <f>IF(AND(T160&lt;&gt;"",AM158=""),"新規に適用",IF(AND(T160&lt;&gt;"",AM158&lt;&gt;""),"継続で適用",""))</f>
        <v/>
      </c>
      <c r="AN160" s="978" t="str">
        <f>IF(AND(T160&lt;&gt;"",AN158=""),"新規に適用",IF(AND(T160&lt;&gt;"",AN158&lt;&gt;""),"継続で適用",""))</f>
        <v/>
      </c>
      <c r="AO160" s="978"/>
      <c r="AP160" s="978" t="str">
        <f>IF(AND(T160&lt;&gt;"",AP158=""),"新規に適用",IF(AND(T160&lt;&gt;"",AP158&lt;&gt;""),"継続で適用",""))</f>
        <v/>
      </c>
      <c r="AQ160" s="980" t="str">
        <f>IF(AND(T160&lt;&gt;"",AN158=""),"新規に適用",IF(AND(T160&lt;&gt;"",OR(T158="新加算Ⅰ",T158="新加算Ⅱ",T158="新加算Ⅴ（１）",T158="新加算Ⅴ（２）",T158="新加算Ⅴ（３）",T158="新加算Ⅴ（４）",T158="新加算Ⅴ（５）",T158="新加算Ⅴ（６）",T158="新加算Ⅴ（７）",T158="新加算Ⅴ（９）",T158="新加算Ⅴ（10）",T158="新加算Ⅴ（12）")),"継続で適用",""))</f>
        <v/>
      </c>
      <c r="AR160" s="978" t="str">
        <f>IF(AND(T160&lt;&gt;"",AR158=""),"新規に適用",IF(AND(T160&lt;&gt;"",AR158&lt;&gt;""),"継続で適用",""))</f>
        <v/>
      </c>
      <c r="AS160" s="962"/>
      <c r="AT160" s="1005"/>
      <c r="AU160" s="935" t="str">
        <f>IF(K158&lt;&gt;"","V列に色付け","")</f>
        <v/>
      </c>
      <c r="AV160" s="1020"/>
      <c r="AW160" s="937"/>
      <c r="BK160" s="689" t="str">
        <f>G158</f>
        <v/>
      </c>
    </row>
    <row r="161" ht="30.0" customHeight="1">
      <c r="A161" s="788"/>
      <c r="B161" s="746"/>
      <c r="C161" s="747"/>
      <c r="D161" s="747"/>
      <c r="E161" s="747"/>
      <c r="F161" s="748"/>
      <c r="G161" s="749"/>
      <c r="H161" s="749"/>
      <c r="I161" s="749"/>
      <c r="J161" s="982"/>
      <c r="K161" s="749"/>
      <c r="L161" s="750"/>
      <c r="M161" s="984" t="str">
        <f>IF('別紙様式2-2（４・５月分）'!P124="","",'別紙様式2-2（４・５月分）'!P124)</f>
        <v/>
      </c>
      <c r="N161" s="1010"/>
      <c r="O161" s="1015"/>
      <c r="P161" s="987"/>
      <c r="Q161" s="1016"/>
      <c r="R161" s="989"/>
      <c r="S161" s="990"/>
      <c r="T161" s="991"/>
      <c r="U161" s="992"/>
      <c r="V161" s="993"/>
      <c r="W161" s="1026"/>
      <c r="X161" s="994"/>
      <c r="Y161" s="1026"/>
      <c r="Z161" s="994"/>
      <c r="AA161" s="1026"/>
      <c r="AB161" s="994"/>
      <c r="AC161" s="1026"/>
      <c r="AD161" s="994"/>
      <c r="AE161" s="994"/>
      <c r="AF161" s="994"/>
      <c r="AG161" s="995"/>
      <c r="AH161" s="996"/>
      <c r="AI161" s="997"/>
      <c r="AJ161" s="998"/>
      <c r="AK161" s="999"/>
      <c r="AL161" s="1000"/>
      <c r="AM161" s="999"/>
      <c r="AN161" s="999"/>
      <c r="AO161" s="999"/>
      <c r="AP161" s="999"/>
      <c r="AQ161" s="1001"/>
      <c r="AR161" s="999"/>
      <c r="AS161" s="769" t="str">
        <f>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1005"/>
      <c r="AU161" s="935"/>
      <c r="AV161" s="1020" t="str">
        <f>IF('別紙様式2-2（４・５月分）'!N124="","",'別紙様式2-2（４・５月分）'!N124)</f>
        <v/>
      </c>
      <c r="AW161" s="937"/>
      <c r="BK161" s="689" t="str">
        <f>G158</f>
        <v/>
      </c>
    </row>
    <row r="162" ht="30.0" customHeight="1">
      <c r="A162" s="789">
        <v>38.0</v>
      </c>
      <c r="B162" s="1019" t="str">
        <f>IF('基本情報入力シート'!C91="","",'基本情報入力シート'!C91)</f>
        <v/>
      </c>
      <c r="C162" s="696"/>
      <c r="D162" s="696"/>
      <c r="E162" s="696"/>
      <c r="F162" s="697"/>
      <c r="G162" s="698" t="str">
        <f>IF('基本情報入力シート'!M91="","",'基本情報入力シート'!M91)</f>
        <v/>
      </c>
      <c r="H162" s="698" t="str">
        <f>IF('基本情報入力シート'!R91="","",'基本情報入力シート'!R91)</f>
        <v/>
      </c>
      <c r="I162" s="698" t="str">
        <f>IF('基本情報入力シート'!W91="","",'基本情報入力シート'!W91)</f>
        <v/>
      </c>
      <c r="J162" s="910" t="str">
        <f>IF('基本情報入力シート'!X91="","",'基本情報入力シート'!X91)</f>
        <v/>
      </c>
      <c r="K162" s="698" t="str">
        <f>IF('基本情報入力シート'!Y91="","",'基本情報入力シート'!Y91)</f>
        <v/>
      </c>
      <c r="L162" s="699" t="str">
        <f>IF('基本情報入力シート'!AB91="","",'基本情報入力シート'!AB91)</f>
        <v/>
      </c>
      <c r="M162" s="912" t="str">
        <f>IF('別紙様式2-2（４・５月分）'!P125="","",'別紙様式2-2（４・５月分）'!P125)</f>
        <v/>
      </c>
      <c r="N162" s="1004" t="str">
        <f>IF(SUM('別紙様式2-2（４・５月分）'!Q125:Q127)=0,"",SUM('別紙様式2-2（４・５月分）'!Q125:Q127))</f>
        <v/>
      </c>
      <c r="O162" s="914" t="str">
        <f>IFERROR(VLOOKUP('別紙様式2-2（４・５月分）'!AQ125,'【参考】数式用'!$AR$5:$AS$22,2,FALSE),"")</f>
        <v/>
      </c>
      <c r="P162" s="915"/>
      <c r="Q162" s="916"/>
      <c r="R162" s="917" t="str">
        <f>IFERROR(VLOOKUP(K162,'【参考】数式用'!$A$5:$AB$37,MATCH(O162,'【参考】数式用'!$B$4:$AB$4,0)+1,0),"")</f>
        <v/>
      </c>
      <c r="S162" s="918" t="s">
        <v>434</v>
      </c>
      <c r="T162" s="919"/>
      <c r="U162" s="920" t="str">
        <f>IFERROR(VLOOKUP(K162,'【参考】数式用'!$A$5:$AB$37,MATCH(T162,'【参考】数式用'!$B$4:$AB$4,0)+1,0),"")</f>
        <v/>
      </c>
      <c r="V162" s="921" t="s">
        <v>107</v>
      </c>
      <c r="W162" s="922">
        <v>6.0</v>
      </c>
      <c r="X162" s="923" t="s">
        <v>108</v>
      </c>
      <c r="Y162" s="922">
        <v>6.0</v>
      </c>
      <c r="Z162" s="923" t="s">
        <v>392</v>
      </c>
      <c r="AA162" s="922">
        <v>7.0</v>
      </c>
      <c r="AB162" s="923" t="s">
        <v>108</v>
      </c>
      <c r="AC162" s="922">
        <v>3.0</v>
      </c>
      <c r="AD162" s="923" t="s">
        <v>109</v>
      </c>
      <c r="AE162" s="923" t="s">
        <v>120</v>
      </c>
      <c r="AF162" s="923">
        <f>IF(W162&gt;=1,(AA162*12+AC162)-(W162*12+Y162)+1,"")</f>
        <v>10</v>
      </c>
      <c r="AG162" s="924" t="s">
        <v>393</v>
      </c>
      <c r="AH162" s="925">
        <f>IFERROR(ROUNDDOWN(ROUND(L162*U162,0),0)*AF162,"")</f>
        <v>0</v>
      </c>
      <c r="AI162" s="926">
        <f>IFERROR(ROUNDDOWN(ROUND((L162*(U162-AW162)),0),0)*AF162,"")</f>
        <v>0</v>
      </c>
      <c r="AJ162" s="927">
        <f>IFERROR(IF(OR(M162="",M163="",M165=""),0,ROUNDDOWN(ROUNDDOWN(ROUND(L162*VLOOKUP(K162,'【参考】数式用'!$A$5:$AB$37,MATCH("新加算Ⅳ",'【参考】数式用'!$B$4:$AB$4,0)+1,0),0),0)*AF162*0.5,0)),"")</f>
        <v>0</v>
      </c>
      <c r="AK162" s="928"/>
      <c r="AL162" s="929">
        <f>IFERROR(IF(OR(M165="ベア加算",M165=""),0, IF(OR(T162="新加算Ⅰ",T162="新加算Ⅱ",T162="新加算Ⅲ",T162="新加算Ⅳ"),ROUNDDOWN(ROUND(L162*VLOOKUP(K162,'【参考】数式用'!$A$5:$I$37,MATCH("ベア加算",'【参考】数式用'!$B$4:$I$4,0)+1,0),0),0)*AF162,0)),"")</f>
        <v>0</v>
      </c>
      <c r="AM162" s="928"/>
      <c r="AN162" s="930"/>
      <c r="AO162" s="931"/>
      <c r="AP162" s="931"/>
      <c r="AQ162" s="932"/>
      <c r="AR162" s="933"/>
      <c r="AS162" s="716" t="str">
        <f>IF(AU162="","",IF(U162&lt;N162,"！加算の要件上は問題ありませんが、令和６年４・５月と比較して令和６年６月に加算率が下がる計画になっています。",""))</f>
        <v/>
      </c>
      <c r="AT162" s="1005"/>
      <c r="AU162" s="935" t="str">
        <f>IF(K162&lt;&gt;"","V列に色付け","")</f>
        <v/>
      </c>
      <c r="AV162" s="1020" t="str">
        <f>IF('別紙様式2-2（４・５月分）'!N125="","",'別紙様式2-2（４・５月分）'!N125)</f>
        <v/>
      </c>
      <c r="AW162" s="937" t="str">
        <f>IF(SUM('別紙様式2-2（４・５月分）'!O125:O127)=0,"",SUM('別紙様式2-2（４・５月分）'!O125:O127))</f>
        <v/>
      </c>
      <c r="AX162" s="938" t="str">
        <f>IFERROR(VLOOKUP(K162,'【参考】数式用'!$AH$2:$AI$34,2,FALSE),"")</f>
        <v/>
      </c>
      <c r="AY162" s="629" t="s">
        <v>436</v>
      </c>
      <c r="AZ162" s="629" t="s">
        <v>437</v>
      </c>
      <c r="BA162" s="629" t="s">
        <v>435</v>
      </c>
      <c r="BB162" s="629" t="s">
        <v>438</v>
      </c>
      <c r="BC162" s="629" t="str">
        <f>IF(AND(O162&lt;&gt;"新加算Ⅰ",O162&lt;&gt;"新加算Ⅱ",O162&lt;&gt;"新加算Ⅲ",O162&lt;&gt;"新加算Ⅳ"),O162,IF(P164&lt;&gt;"",P164,""))</f>
        <v/>
      </c>
      <c r="BD162" s="629"/>
      <c r="BE162" s="629" t="str">
        <f>IF(AL162&lt;&gt;0,IF(AM162="○","入力済","未入力"),"")</f>
        <v/>
      </c>
      <c r="BF162" s="629"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629" t="str">
        <f>IF(OR(T162="新加算Ⅴ（７）",T162="新加算Ⅴ（９）",T162="新加算Ⅴ（10）",T162="新加算Ⅴ（12）",T162="新加算Ⅴ（13）",T162="新加算Ⅴ（14）"),IF(OR(AO162="○",AO162="令和６年度中に満たす"),"入力済","未入力"),"")</f>
        <v/>
      </c>
      <c r="BH162" s="939" t="str">
        <f>IF(OR(T162="新加算Ⅰ",T162="新加算Ⅱ",T162="新加算Ⅲ",T162="新加算Ⅴ（１）",T162="新加算Ⅴ（３）",T162="新加算Ⅴ（８）"),IF(OR(AP162="○",AP162="令和６年度中に満たす"),"入力済","未入力"),"")</f>
        <v/>
      </c>
      <c r="BI162" s="1006" t="str">
        <f>IF(OR(T162="新加算Ⅰ",T162="新加算Ⅱ",T162="新加算Ⅴ（１）",T162="新加算Ⅴ（２）",T162="新加算Ⅴ（３）",T162="新加算Ⅴ（４）",T162="新加算Ⅴ（５）",T162="新加算Ⅴ（６）",T162="新加算Ⅴ（７）",T162="新加算Ⅴ（９）",T162="新加算Ⅴ（10）",T162="新加算Ⅴ（12）"),1,"")</f>
        <v/>
      </c>
      <c r="BJ162" s="935" t="str">
        <f>IF(OR(T162="新加算Ⅰ",T162="新加算Ⅴ（１）",T162="新加算Ⅴ（２）",T162="新加算Ⅴ（５）",T162="新加算Ⅴ（７）",T162="新加算Ⅴ（10）"),IF(AR162="","未入力","入力済"),"")</f>
        <v/>
      </c>
      <c r="BK162" s="689" t="str">
        <f>G162</f>
        <v/>
      </c>
    </row>
    <row r="163" ht="15.0" customHeight="1">
      <c r="A163" s="787"/>
      <c r="B163" s="722"/>
      <c r="C163" s="723"/>
      <c r="D163" s="723"/>
      <c r="E163" s="723"/>
      <c r="F163" s="724"/>
      <c r="G163" s="725"/>
      <c r="H163" s="725"/>
      <c r="I163" s="725"/>
      <c r="J163" s="941"/>
      <c r="K163" s="725"/>
      <c r="L163" s="726"/>
      <c r="M163" s="943" t="str">
        <f>IF('別紙様式2-2（４・５月分）'!P126="","",'別紙様式2-2（４・５月分）'!P126)</f>
        <v/>
      </c>
      <c r="N163" s="1007"/>
      <c r="O163" s="945"/>
      <c r="P163" s="946"/>
      <c r="Q163" s="947"/>
      <c r="R163" s="948"/>
      <c r="S163" s="949"/>
      <c r="T163" s="950"/>
      <c r="U163" s="951"/>
      <c r="V163" s="952"/>
      <c r="W163" s="953"/>
      <c r="X163" s="778"/>
      <c r="Y163" s="953"/>
      <c r="Z163" s="778"/>
      <c r="AA163" s="953"/>
      <c r="AB163" s="778"/>
      <c r="AC163" s="953"/>
      <c r="AD163" s="778"/>
      <c r="AE163" s="778"/>
      <c r="AF163" s="778"/>
      <c r="AG163" s="954"/>
      <c r="AH163" s="955"/>
      <c r="AI163" s="956"/>
      <c r="AJ163" s="957"/>
      <c r="AK163" s="784"/>
      <c r="AL163" s="958"/>
      <c r="AM163" s="784"/>
      <c r="AN163" s="959"/>
      <c r="AO163" s="825"/>
      <c r="AP163" s="825"/>
      <c r="AQ163" s="960"/>
      <c r="AR163" s="961"/>
      <c r="AS163" s="962" t="str">
        <f>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1005"/>
      <c r="AU163" s="935"/>
      <c r="AV163" s="1020" t="str">
        <f>IF('別紙様式2-2（４・５月分）'!N126="","",'別紙様式2-2（４・５月分）'!N126)</f>
        <v/>
      </c>
      <c r="AW163" s="937"/>
      <c r="AX163" s="938"/>
      <c r="AY163" s="629"/>
      <c r="AZ163" s="629"/>
      <c r="BA163" s="629"/>
      <c r="BB163" s="629"/>
      <c r="BC163" s="629"/>
      <c r="BD163" s="629"/>
      <c r="BE163" s="629"/>
      <c r="BF163" s="629"/>
      <c r="BG163" s="629"/>
      <c r="BH163" s="963"/>
      <c r="BI163" s="1008"/>
      <c r="BJ163" s="935"/>
      <c r="BK163" s="689" t="str">
        <f>G162</f>
        <v/>
      </c>
    </row>
    <row r="164" ht="15.0" customHeight="1">
      <c r="A164" s="798"/>
      <c r="B164" s="722"/>
      <c r="C164" s="723"/>
      <c r="D164" s="723"/>
      <c r="E164" s="723"/>
      <c r="F164" s="724"/>
      <c r="G164" s="725"/>
      <c r="H164" s="725"/>
      <c r="I164" s="725"/>
      <c r="J164" s="941"/>
      <c r="K164" s="725"/>
      <c r="L164" s="726"/>
      <c r="M164" s="964"/>
      <c r="N164" s="1009"/>
      <c r="O164" s="1013" t="s">
        <v>111</v>
      </c>
      <c r="P164" s="967" t="str">
        <f>IFERROR(VLOOKUP('別紙様式2-2（４・５月分）'!AQ125,'【参考】数式用'!$AR$5:$AT$22,3,FALSE),"")</f>
        <v/>
      </c>
      <c r="Q164" s="1014" t="s">
        <v>113</v>
      </c>
      <c r="R164" s="969" t="str">
        <f>IFERROR(VLOOKUP(K162,'【参考】数式用'!$A$5:$AB$37,MATCH(P164,'【参考】数式用'!$B$4:$AB$4,0)+1,0),"")</f>
        <v/>
      </c>
      <c r="S164" s="970" t="s">
        <v>439</v>
      </c>
      <c r="T164" s="971"/>
      <c r="U164" s="972" t="str">
        <f>IFERROR(VLOOKUP(K162,'【参考】数式用'!$A$5:$AB$37,MATCH(T164,'【参考】数式用'!$B$4:$AB$4,0)+1,0),"")</f>
        <v/>
      </c>
      <c r="V164" s="973" t="s">
        <v>107</v>
      </c>
      <c r="W164" s="1025">
        <v>7.0</v>
      </c>
      <c r="X164" s="812" t="s">
        <v>108</v>
      </c>
      <c r="Y164" s="1025">
        <v>4.0</v>
      </c>
      <c r="Z164" s="812" t="s">
        <v>392</v>
      </c>
      <c r="AA164" s="1025">
        <v>8.0</v>
      </c>
      <c r="AB164" s="812" t="s">
        <v>108</v>
      </c>
      <c r="AC164" s="1025">
        <v>3.0</v>
      </c>
      <c r="AD164" s="812" t="s">
        <v>109</v>
      </c>
      <c r="AE164" s="812" t="s">
        <v>120</v>
      </c>
      <c r="AF164" s="812">
        <f>IF(W164&gt;=1,(AA164*12+AC164)-(W164*12+Y164)+1,"")</f>
        <v>12</v>
      </c>
      <c r="AG164" s="974" t="s">
        <v>393</v>
      </c>
      <c r="AH164" s="975">
        <f>IFERROR(ROUNDDOWN(ROUND(L162*U164,0),0)*AF164,"")</f>
        <v>0</v>
      </c>
      <c r="AI164" s="976">
        <f>IFERROR(ROUNDDOWN(ROUND((L162*(U164-AW162)),0),0)*AF164,"")</f>
        <v>0</v>
      </c>
      <c r="AJ164" s="977">
        <f>IFERROR(IF(OR(M162="",M163="",M165=""),0,ROUNDDOWN(ROUNDDOWN(ROUND(L162*VLOOKUP(K162,'【参考】数式用'!$A$5:$AB$37,MATCH("新加算Ⅳ",'【参考】数式用'!$B$4:$AB$4,0)+1,0),0),0)*AF164*0.5,0)),"")</f>
        <v>0</v>
      </c>
      <c r="AK164" s="978" t="str">
        <f>IF(T164&lt;&gt;"","新規に適用","")</f>
        <v/>
      </c>
      <c r="AL164" s="979">
        <f>IFERROR(IF(OR(M165="ベア加算",M165=""),0, IF(OR(T162="新加算Ⅰ",T162="新加算Ⅱ",T162="新加算Ⅲ",T162="新加算Ⅳ"),0,ROUNDDOWN(ROUND(L162*VLOOKUP(K162,'【参考】数式用'!$A$5:$I$37,MATCH("ベア加算",'【参考】数式用'!$B$4:$I$4,0)+1,0),0),0)*AF164)),"")</f>
        <v>0</v>
      </c>
      <c r="AM164" s="978" t="str">
        <f>IF(AND(T164&lt;&gt;"",AM162=""),"新規に適用",IF(AND(T164&lt;&gt;"",AM162&lt;&gt;""),"継続で適用",""))</f>
        <v/>
      </c>
      <c r="AN164" s="978" t="str">
        <f>IF(AND(T164&lt;&gt;"",AN162=""),"新規に適用",IF(AND(T164&lt;&gt;"",AN162&lt;&gt;""),"継続で適用",""))</f>
        <v/>
      </c>
      <c r="AO164" s="978"/>
      <c r="AP164" s="978" t="str">
        <f>IF(AND(T164&lt;&gt;"",AP162=""),"新規に適用",IF(AND(T164&lt;&gt;"",AP162&lt;&gt;""),"継続で適用",""))</f>
        <v/>
      </c>
      <c r="AQ164" s="980" t="str">
        <f>IF(AND(T164&lt;&gt;"",AN162=""),"新規に適用",IF(AND(T164&lt;&gt;"",OR(T162="新加算Ⅰ",T162="新加算Ⅱ",T162="新加算Ⅴ（１）",T162="新加算Ⅴ（２）",T162="新加算Ⅴ（３）",T162="新加算Ⅴ（４）",T162="新加算Ⅴ（５）",T162="新加算Ⅴ（６）",T162="新加算Ⅴ（７）",T162="新加算Ⅴ（９）",T162="新加算Ⅴ（10）",T162="新加算Ⅴ（12）")),"継続で適用",""))</f>
        <v/>
      </c>
      <c r="AR164" s="978" t="str">
        <f>IF(AND(T164&lt;&gt;"",AR162=""),"新規に適用",IF(AND(T164&lt;&gt;"",AR162&lt;&gt;""),"継続で適用",""))</f>
        <v/>
      </c>
      <c r="AS164" s="962"/>
      <c r="AT164" s="1005"/>
      <c r="AU164" s="935" t="str">
        <f>IF(K162&lt;&gt;"","V列に色付け","")</f>
        <v/>
      </c>
      <c r="AV164" s="1020"/>
      <c r="AW164" s="937"/>
      <c r="BK164" s="689" t="str">
        <f>G162</f>
        <v/>
      </c>
    </row>
    <row r="165" ht="30.0" customHeight="1">
      <c r="A165" s="788"/>
      <c r="B165" s="746"/>
      <c r="C165" s="747"/>
      <c r="D165" s="747"/>
      <c r="E165" s="747"/>
      <c r="F165" s="748"/>
      <c r="G165" s="749"/>
      <c r="H165" s="749"/>
      <c r="I165" s="749"/>
      <c r="J165" s="982"/>
      <c r="K165" s="749"/>
      <c r="L165" s="750"/>
      <c r="M165" s="984" t="str">
        <f>IF('別紙様式2-2（４・５月分）'!P127="","",'別紙様式2-2（４・５月分）'!P127)</f>
        <v/>
      </c>
      <c r="N165" s="1010"/>
      <c r="O165" s="1015"/>
      <c r="P165" s="987"/>
      <c r="Q165" s="1016"/>
      <c r="R165" s="989"/>
      <c r="S165" s="990"/>
      <c r="T165" s="991"/>
      <c r="U165" s="992"/>
      <c r="V165" s="993"/>
      <c r="W165" s="1026"/>
      <c r="X165" s="994"/>
      <c r="Y165" s="1026"/>
      <c r="Z165" s="994"/>
      <c r="AA165" s="1026"/>
      <c r="AB165" s="994"/>
      <c r="AC165" s="1026"/>
      <c r="AD165" s="994"/>
      <c r="AE165" s="994"/>
      <c r="AF165" s="994"/>
      <c r="AG165" s="995"/>
      <c r="AH165" s="996"/>
      <c r="AI165" s="997"/>
      <c r="AJ165" s="998"/>
      <c r="AK165" s="999"/>
      <c r="AL165" s="1000"/>
      <c r="AM165" s="999"/>
      <c r="AN165" s="999"/>
      <c r="AO165" s="999"/>
      <c r="AP165" s="999"/>
      <c r="AQ165" s="1001"/>
      <c r="AR165" s="999"/>
      <c r="AS165" s="769" t="str">
        <f>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1005"/>
      <c r="AU165" s="935"/>
      <c r="AV165" s="1020" t="str">
        <f>IF('別紙様式2-2（４・５月分）'!N127="","",'別紙様式2-2（４・５月分）'!N127)</f>
        <v/>
      </c>
      <c r="AW165" s="937"/>
      <c r="BK165" s="689" t="str">
        <f>G162</f>
        <v/>
      </c>
    </row>
    <row r="166" ht="30.0" customHeight="1">
      <c r="A166" s="773">
        <v>39.0</v>
      </c>
      <c r="B166" s="722" t="str">
        <f>IF('基本情報入力シート'!C92="","",'基本情報入力シート'!C92)</f>
        <v/>
      </c>
      <c r="C166" s="723"/>
      <c r="D166" s="723"/>
      <c r="E166" s="723"/>
      <c r="F166" s="724"/>
      <c r="G166" s="725" t="str">
        <f>IF('基本情報入力シート'!M92="","",'基本情報入力シート'!M92)</f>
        <v/>
      </c>
      <c r="H166" s="725" t="str">
        <f>IF('基本情報入力シート'!R92="","",'基本情報入力シート'!R92)</f>
        <v/>
      </c>
      <c r="I166" s="725" t="str">
        <f>IF('基本情報入力シート'!W92="","",'基本情報入力シート'!W92)</f>
        <v/>
      </c>
      <c r="J166" s="941" t="str">
        <f>IF('基本情報入力シート'!X92="","",'基本情報入力シート'!X92)</f>
        <v/>
      </c>
      <c r="K166" s="725" t="str">
        <f>IF('基本情報入力シート'!Y92="","",'基本情報入力シート'!Y92)</f>
        <v/>
      </c>
      <c r="L166" s="726" t="str">
        <f>IF('基本情報入力シート'!AB92="","",'基本情報入力シート'!AB92)</f>
        <v/>
      </c>
      <c r="M166" s="912" t="str">
        <f>IF('別紙様式2-2（４・５月分）'!P128="","",'別紙様式2-2（４・５月分）'!P128)</f>
        <v/>
      </c>
      <c r="N166" s="1004" t="str">
        <f>IF(SUM('別紙様式2-2（４・５月分）'!Q128:Q130)=0,"",SUM('別紙様式2-2（４・５月分）'!Q128:Q130))</f>
        <v/>
      </c>
      <c r="O166" s="914" t="str">
        <f>IFERROR(VLOOKUP('別紙様式2-2（４・５月分）'!AQ128,'【参考】数式用'!$AR$5:$AS$22,2,FALSE),"")</f>
        <v/>
      </c>
      <c r="P166" s="915"/>
      <c r="Q166" s="916"/>
      <c r="R166" s="917" t="str">
        <f>IFERROR(VLOOKUP(K166,'【参考】数式用'!$A$5:$AB$37,MATCH(O166,'【参考】数式用'!$B$4:$AB$4,0)+1,0),"")</f>
        <v/>
      </c>
      <c r="S166" s="918" t="s">
        <v>434</v>
      </c>
      <c r="T166" s="919"/>
      <c r="U166" s="920" t="str">
        <f>IFERROR(VLOOKUP(K166,'【参考】数式用'!$A$5:$AB$37,MATCH(T166,'【参考】数式用'!$B$4:$AB$4,0)+1,0),"")</f>
        <v/>
      </c>
      <c r="V166" s="921" t="s">
        <v>107</v>
      </c>
      <c r="W166" s="922">
        <v>6.0</v>
      </c>
      <c r="X166" s="923" t="s">
        <v>108</v>
      </c>
      <c r="Y166" s="922">
        <v>6.0</v>
      </c>
      <c r="Z166" s="923" t="s">
        <v>392</v>
      </c>
      <c r="AA166" s="922">
        <v>7.0</v>
      </c>
      <c r="AB166" s="923" t="s">
        <v>108</v>
      </c>
      <c r="AC166" s="922">
        <v>3.0</v>
      </c>
      <c r="AD166" s="923" t="s">
        <v>109</v>
      </c>
      <c r="AE166" s="923" t="s">
        <v>120</v>
      </c>
      <c r="AF166" s="923">
        <f>IF(W166&gt;=1,(AA166*12+AC166)-(W166*12+Y166)+1,"")</f>
        <v>10</v>
      </c>
      <c r="AG166" s="924" t="s">
        <v>393</v>
      </c>
      <c r="AH166" s="925">
        <f>IFERROR(ROUNDDOWN(ROUND(L166*U166,0),0)*AF166,"")</f>
        <v>0</v>
      </c>
      <c r="AI166" s="926">
        <f>IFERROR(ROUNDDOWN(ROUND((L166*(U166-AW166)),0),0)*AF166,"")</f>
        <v>0</v>
      </c>
      <c r="AJ166" s="927">
        <f>IFERROR(IF(OR(M166="",M167="",M169=""),0,ROUNDDOWN(ROUNDDOWN(ROUND(L166*VLOOKUP(K166,'【参考】数式用'!$A$5:$AB$37,MATCH("新加算Ⅳ",'【参考】数式用'!$B$4:$AB$4,0)+1,0),0),0)*AF166*0.5,0)),"")</f>
        <v>0</v>
      </c>
      <c r="AK166" s="928"/>
      <c r="AL166" s="929">
        <f>IFERROR(IF(OR(M169="ベア加算",M169=""),0, IF(OR(T166="新加算Ⅰ",T166="新加算Ⅱ",T166="新加算Ⅲ",T166="新加算Ⅳ"),ROUNDDOWN(ROUND(L166*VLOOKUP(K166,'【参考】数式用'!$A$5:$I$37,MATCH("ベア加算",'【参考】数式用'!$B$4:$I$4,0)+1,0),0),0)*AF166,0)),"")</f>
        <v>0</v>
      </c>
      <c r="AM166" s="928"/>
      <c r="AN166" s="930"/>
      <c r="AO166" s="931"/>
      <c r="AP166" s="931"/>
      <c r="AQ166" s="932"/>
      <c r="AR166" s="933"/>
      <c r="AS166" s="716" t="str">
        <f>IF(AU166="","",IF(U166&lt;N166,"！加算の要件上は問題ありませんが、令和６年４・５月と比較して令和６年６月に加算率が下がる計画になっています。",""))</f>
        <v/>
      </c>
      <c r="AT166" s="1005"/>
      <c r="AU166" s="935" t="str">
        <f>IF(K166&lt;&gt;"","V列に色付け","")</f>
        <v/>
      </c>
      <c r="AV166" s="1020" t="str">
        <f>IF('別紙様式2-2（４・５月分）'!N128="","",'別紙様式2-2（４・５月分）'!N128)</f>
        <v/>
      </c>
      <c r="AW166" s="937" t="str">
        <f>IF(SUM('別紙様式2-2（４・５月分）'!O128:O130)=0,"",SUM('別紙様式2-2（４・５月分）'!O128:O130))</f>
        <v/>
      </c>
      <c r="AX166" s="938" t="str">
        <f>IFERROR(VLOOKUP(K166,'【参考】数式用'!$AH$2:$AI$34,2,FALSE),"")</f>
        <v/>
      </c>
      <c r="AY166" s="629" t="s">
        <v>436</v>
      </c>
      <c r="AZ166" s="629" t="s">
        <v>437</v>
      </c>
      <c r="BA166" s="629" t="s">
        <v>435</v>
      </c>
      <c r="BB166" s="629" t="s">
        <v>438</v>
      </c>
      <c r="BC166" s="629" t="str">
        <f>IF(AND(O166&lt;&gt;"新加算Ⅰ",O166&lt;&gt;"新加算Ⅱ",O166&lt;&gt;"新加算Ⅲ",O166&lt;&gt;"新加算Ⅳ"),O166,IF(P168&lt;&gt;"",P168,""))</f>
        <v/>
      </c>
      <c r="BD166" s="629"/>
      <c r="BE166" s="629" t="str">
        <f>IF(AL166&lt;&gt;0,IF(AM166="○","入力済","未入力"),"")</f>
        <v/>
      </c>
      <c r="BF166" s="629"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629" t="str">
        <f>IF(OR(T166="新加算Ⅴ（７）",T166="新加算Ⅴ（９）",T166="新加算Ⅴ（10）",T166="新加算Ⅴ（12）",T166="新加算Ⅴ（13）",T166="新加算Ⅴ（14）"),IF(OR(AO166="○",AO166="令和６年度中に満たす"),"入力済","未入力"),"")</f>
        <v/>
      </c>
      <c r="BH166" s="939" t="str">
        <f>IF(OR(T166="新加算Ⅰ",T166="新加算Ⅱ",T166="新加算Ⅲ",T166="新加算Ⅴ（１）",T166="新加算Ⅴ（３）",T166="新加算Ⅴ（８）"),IF(OR(AP166="○",AP166="令和６年度中に満たす"),"入力済","未入力"),"")</f>
        <v/>
      </c>
      <c r="BI166" s="1006" t="str">
        <f>IF(OR(T166="新加算Ⅰ",T166="新加算Ⅱ",T166="新加算Ⅴ（１）",T166="新加算Ⅴ（２）",T166="新加算Ⅴ（３）",T166="新加算Ⅴ（４）",T166="新加算Ⅴ（５）",T166="新加算Ⅴ（６）",T166="新加算Ⅴ（７）",T166="新加算Ⅴ（９）",T166="新加算Ⅴ（10）",T166="新加算Ⅴ（12）"),1,"")</f>
        <v/>
      </c>
      <c r="BJ166" s="935" t="str">
        <f>IF(OR(T166="新加算Ⅰ",T166="新加算Ⅴ（１）",T166="新加算Ⅴ（２）",T166="新加算Ⅴ（５）",T166="新加算Ⅴ（７）",T166="新加算Ⅴ（10）"),IF(AR166="","未入力","入力済"),"")</f>
        <v/>
      </c>
      <c r="BK166" s="689" t="str">
        <f>G166</f>
        <v/>
      </c>
    </row>
    <row r="167" ht="15.0" customHeight="1">
      <c r="A167" s="787"/>
      <c r="B167" s="722"/>
      <c r="C167" s="723"/>
      <c r="D167" s="723"/>
      <c r="E167" s="723"/>
      <c r="F167" s="724"/>
      <c r="G167" s="725"/>
      <c r="H167" s="725"/>
      <c r="I167" s="725"/>
      <c r="J167" s="941"/>
      <c r="K167" s="725"/>
      <c r="L167" s="726"/>
      <c r="M167" s="943" t="str">
        <f>IF('別紙様式2-2（４・５月分）'!P129="","",'別紙様式2-2（４・５月分）'!P129)</f>
        <v/>
      </c>
      <c r="N167" s="1007"/>
      <c r="O167" s="945"/>
      <c r="P167" s="946"/>
      <c r="Q167" s="947"/>
      <c r="R167" s="948"/>
      <c r="S167" s="949"/>
      <c r="T167" s="950"/>
      <c r="U167" s="951"/>
      <c r="V167" s="952"/>
      <c r="W167" s="953"/>
      <c r="X167" s="778"/>
      <c r="Y167" s="953"/>
      <c r="Z167" s="778"/>
      <c r="AA167" s="953"/>
      <c r="AB167" s="778"/>
      <c r="AC167" s="953"/>
      <c r="AD167" s="778"/>
      <c r="AE167" s="778"/>
      <c r="AF167" s="778"/>
      <c r="AG167" s="954"/>
      <c r="AH167" s="955"/>
      <c r="AI167" s="956"/>
      <c r="AJ167" s="957"/>
      <c r="AK167" s="784"/>
      <c r="AL167" s="958"/>
      <c r="AM167" s="784"/>
      <c r="AN167" s="959"/>
      <c r="AO167" s="825"/>
      <c r="AP167" s="825"/>
      <c r="AQ167" s="960"/>
      <c r="AR167" s="961"/>
      <c r="AS167" s="962" t="str">
        <f>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1005"/>
      <c r="AU167" s="935"/>
      <c r="AV167" s="1020" t="str">
        <f>IF('別紙様式2-2（４・５月分）'!N129="","",'別紙様式2-2（４・５月分）'!N129)</f>
        <v/>
      </c>
      <c r="AW167" s="937"/>
      <c r="AX167" s="938"/>
      <c r="AY167" s="629"/>
      <c r="AZ167" s="629"/>
      <c r="BA167" s="629"/>
      <c r="BB167" s="629"/>
      <c r="BC167" s="629"/>
      <c r="BD167" s="629"/>
      <c r="BE167" s="629"/>
      <c r="BF167" s="629"/>
      <c r="BG167" s="629"/>
      <c r="BH167" s="963"/>
      <c r="BI167" s="1008"/>
      <c r="BJ167" s="935"/>
      <c r="BK167" s="689" t="str">
        <f>G166</f>
        <v/>
      </c>
    </row>
    <row r="168" ht="15.0" customHeight="1">
      <c r="A168" s="798"/>
      <c r="B168" s="722"/>
      <c r="C168" s="723"/>
      <c r="D168" s="723"/>
      <c r="E168" s="723"/>
      <c r="F168" s="724"/>
      <c r="G168" s="725"/>
      <c r="H168" s="725"/>
      <c r="I168" s="725"/>
      <c r="J168" s="941"/>
      <c r="K168" s="725"/>
      <c r="L168" s="726"/>
      <c r="M168" s="964"/>
      <c r="N168" s="1009"/>
      <c r="O168" s="1013" t="s">
        <v>111</v>
      </c>
      <c r="P168" s="967" t="str">
        <f>IFERROR(VLOOKUP('別紙様式2-2（４・５月分）'!AQ128,'【参考】数式用'!$AR$5:$AT$22,3,FALSE),"")</f>
        <v/>
      </c>
      <c r="Q168" s="1014" t="s">
        <v>113</v>
      </c>
      <c r="R168" s="969" t="str">
        <f>IFERROR(VLOOKUP(K166,'【参考】数式用'!$A$5:$AB$37,MATCH(P168,'【参考】数式用'!$B$4:$AB$4,0)+1,0),"")</f>
        <v/>
      </c>
      <c r="S168" s="970" t="s">
        <v>439</v>
      </c>
      <c r="T168" s="971"/>
      <c r="U168" s="972" t="str">
        <f>IFERROR(VLOOKUP(K166,'【参考】数式用'!$A$5:$AB$37,MATCH(T168,'【参考】数式用'!$B$4:$AB$4,0)+1,0),"")</f>
        <v/>
      </c>
      <c r="V168" s="973" t="s">
        <v>107</v>
      </c>
      <c r="W168" s="1025">
        <v>7.0</v>
      </c>
      <c r="X168" s="812" t="s">
        <v>108</v>
      </c>
      <c r="Y168" s="1025">
        <v>4.0</v>
      </c>
      <c r="Z168" s="812" t="s">
        <v>392</v>
      </c>
      <c r="AA168" s="1025">
        <v>8.0</v>
      </c>
      <c r="AB168" s="812" t="s">
        <v>108</v>
      </c>
      <c r="AC168" s="1025">
        <v>3.0</v>
      </c>
      <c r="AD168" s="812" t="s">
        <v>109</v>
      </c>
      <c r="AE168" s="812" t="s">
        <v>120</v>
      </c>
      <c r="AF168" s="812">
        <f>IF(W168&gt;=1,(AA168*12+AC168)-(W168*12+Y168)+1,"")</f>
        <v>12</v>
      </c>
      <c r="AG168" s="974" t="s">
        <v>393</v>
      </c>
      <c r="AH168" s="975">
        <f>IFERROR(ROUNDDOWN(ROUND(L166*U168,0),0)*AF168,"")</f>
        <v>0</v>
      </c>
      <c r="AI168" s="976">
        <f>IFERROR(ROUNDDOWN(ROUND((L166*(U168-AW166)),0),0)*AF168,"")</f>
        <v>0</v>
      </c>
      <c r="AJ168" s="977">
        <f>IFERROR(IF(OR(M166="",M167="",M169=""),0,ROUNDDOWN(ROUNDDOWN(ROUND(L166*VLOOKUP(K166,'【参考】数式用'!$A$5:$AB$37,MATCH("新加算Ⅳ",'【参考】数式用'!$B$4:$AB$4,0)+1,0),0),0)*AF168*0.5,0)),"")</f>
        <v>0</v>
      </c>
      <c r="AK168" s="978" t="str">
        <f>IF(T168&lt;&gt;"","新規に適用","")</f>
        <v/>
      </c>
      <c r="AL168" s="979">
        <f>IFERROR(IF(OR(M169="ベア加算",M169=""),0, IF(OR(T166="新加算Ⅰ",T166="新加算Ⅱ",T166="新加算Ⅲ",T166="新加算Ⅳ"),0,ROUNDDOWN(ROUND(L166*VLOOKUP(K166,'【参考】数式用'!$A$5:$I$37,MATCH("ベア加算",'【参考】数式用'!$B$4:$I$4,0)+1,0),0),0)*AF168)),"")</f>
        <v>0</v>
      </c>
      <c r="AM168" s="978" t="str">
        <f>IF(AND(T168&lt;&gt;"",AM166=""),"新規に適用",IF(AND(T168&lt;&gt;"",AM166&lt;&gt;""),"継続で適用",""))</f>
        <v/>
      </c>
      <c r="AN168" s="978" t="str">
        <f>IF(AND(T168&lt;&gt;"",AN166=""),"新規に適用",IF(AND(T168&lt;&gt;"",AN166&lt;&gt;""),"継続で適用",""))</f>
        <v/>
      </c>
      <c r="AO168" s="978"/>
      <c r="AP168" s="978" t="str">
        <f>IF(AND(T168&lt;&gt;"",AP166=""),"新規に適用",IF(AND(T168&lt;&gt;"",AP166&lt;&gt;""),"継続で適用",""))</f>
        <v/>
      </c>
      <c r="AQ168" s="980" t="str">
        <f>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978" t="str">
        <f>IF(AND(T168&lt;&gt;"",AR166=""),"新規に適用",IF(AND(T168&lt;&gt;"",AR166&lt;&gt;""),"継続で適用",""))</f>
        <v/>
      </c>
      <c r="AS168" s="962"/>
      <c r="AT168" s="1005"/>
      <c r="AU168" s="935" t="str">
        <f>IF(K166&lt;&gt;"","V列に色付け","")</f>
        <v/>
      </c>
      <c r="AV168" s="1020"/>
      <c r="AW168" s="937"/>
      <c r="BK168" s="689" t="str">
        <f>G166</f>
        <v/>
      </c>
    </row>
    <row r="169" ht="30.0" customHeight="1">
      <c r="A169" s="788"/>
      <c r="B169" s="746"/>
      <c r="C169" s="747"/>
      <c r="D169" s="747"/>
      <c r="E169" s="747"/>
      <c r="F169" s="748"/>
      <c r="G169" s="749"/>
      <c r="H169" s="749"/>
      <c r="I169" s="749"/>
      <c r="J169" s="982"/>
      <c r="K169" s="749"/>
      <c r="L169" s="750"/>
      <c r="M169" s="984" t="str">
        <f>IF('別紙様式2-2（４・５月分）'!P130="","",'別紙様式2-2（４・５月分）'!P130)</f>
        <v/>
      </c>
      <c r="N169" s="1010"/>
      <c r="O169" s="1015"/>
      <c r="P169" s="987"/>
      <c r="Q169" s="1016"/>
      <c r="R169" s="989"/>
      <c r="S169" s="990"/>
      <c r="T169" s="991"/>
      <c r="U169" s="992"/>
      <c r="V169" s="993"/>
      <c r="W169" s="1026"/>
      <c r="X169" s="994"/>
      <c r="Y169" s="1026"/>
      <c r="Z169" s="994"/>
      <c r="AA169" s="1026"/>
      <c r="AB169" s="994"/>
      <c r="AC169" s="1026"/>
      <c r="AD169" s="994"/>
      <c r="AE169" s="994"/>
      <c r="AF169" s="994"/>
      <c r="AG169" s="995"/>
      <c r="AH169" s="996"/>
      <c r="AI169" s="997"/>
      <c r="AJ169" s="998"/>
      <c r="AK169" s="999"/>
      <c r="AL169" s="1000"/>
      <c r="AM169" s="999"/>
      <c r="AN169" s="999"/>
      <c r="AO169" s="999"/>
      <c r="AP169" s="999"/>
      <c r="AQ169" s="1001"/>
      <c r="AR169" s="999"/>
      <c r="AS169" s="769" t="str">
        <f>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1005"/>
      <c r="AU169" s="935"/>
      <c r="AV169" s="1020" t="str">
        <f>IF('別紙様式2-2（４・５月分）'!N130="","",'別紙様式2-2（４・５月分）'!N130)</f>
        <v/>
      </c>
      <c r="AW169" s="937"/>
      <c r="BK169" s="689" t="str">
        <f>G166</f>
        <v/>
      </c>
    </row>
    <row r="170" ht="30.0" customHeight="1">
      <c r="A170" s="789">
        <v>40.0</v>
      </c>
      <c r="B170" s="722" t="str">
        <f>IF('基本情報入力シート'!C93="","",'基本情報入力シート'!C93)</f>
        <v/>
      </c>
      <c r="C170" s="723"/>
      <c r="D170" s="723"/>
      <c r="E170" s="723"/>
      <c r="F170" s="724"/>
      <c r="G170" s="725" t="str">
        <f>IF('基本情報入力シート'!M93="","",'基本情報入力シート'!M93)</f>
        <v/>
      </c>
      <c r="H170" s="725" t="str">
        <f>IF('基本情報入力シート'!R93="","",'基本情報入力シート'!R93)</f>
        <v/>
      </c>
      <c r="I170" s="725" t="str">
        <f>IF('基本情報入力シート'!W93="","",'基本情報入力シート'!W93)</f>
        <v/>
      </c>
      <c r="J170" s="941" t="str">
        <f>IF('基本情報入力シート'!X93="","",'基本情報入力シート'!X93)</f>
        <v/>
      </c>
      <c r="K170" s="725" t="str">
        <f>IF('基本情報入力シート'!Y93="","",'基本情報入力シート'!Y93)</f>
        <v/>
      </c>
      <c r="L170" s="726" t="str">
        <f>IF('基本情報入力シート'!AB93="","",'基本情報入力シート'!AB93)</f>
        <v/>
      </c>
      <c r="M170" s="912" t="str">
        <f>IF('別紙様式2-2（４・５月分）'!P131="","",'別紙様式2-2（４・５月分）'!P131)</f>
        <v/>
      </c>
      <c r="N170" s="1004" t="str">
        <f>IF(SUM('別紙様式2-2（４・５月分）'!Q131:Q133)=0,"",SUM('別紙様式2-2（４・５月分）'!Q131:Q133))</f>
        <v/>
      </c>
      <c r="O170" s="914" t="str">
        <f>IFERROR(VLOOKUP('別紙様式2-2（４・５月分）'!AQ131,'【参考】数式用'!$AR$5:$AS$22,2,FALSE),"")</f>
        <v/>
      </c>
      <c r="P170" s="915"/>
      <c r="Q170" s="916"/>
      <c r="R170" s="917" t="str">
        <f>IFERROR(VLOOKUP(K170,'【参考】数式用'!$A$5:$AB$37,MATCH(O170,'【参考】数式用'!$B$4:$AB$4,0)+1,0),"")</f>
        <v/>
      </c>
      <c r="S170" s="918" t="s">
        <v>434</v>
      </c>
      <c r="T170" s="919"/>
      <c r="U170" s="920" t="str">
        <f>IFERROR(VLOOKUP(K170,'【参考】数式用'!$A$5:$AB$37,MATCH(T170,'【参考】数式用'!$B$4:$AB$4,0)+1,0),"")</f>
        <v/>
      </c>
      <c r="V170" s="921" t="s">
        <v>107</v>
      </c>
      <c r="W170" s="922">
        <v>6.0</v>
      </c>
      <c r="X170" s="923" t="s">
        <v>108</v>
      </c>
      <c r="Y170" s="922">
        <v>6.0</v>
      </c>
      <c r="Z170" s="923" t="s">
        <v>392</v>
      </c>
      <c r="AA170" s="922">
        <v>7.0</v>
      </c>
      <c r="AB170" s="923" t="s">
        <v>108</v>
      </c>
      <c r="AC170" s="922">
        <v>3.0</v>
      </c>
      <c r="AD170" s="923" t="s">
        <v>109</v>
      </c>
      <c r="AE170" s="923" t="s">
        <v>120</v>
      </c>
      <c r="AF170" s="923">
        <f>IF(W170&gt;=1,(AA170*12+AC170)-(W170*12+Y170)+1,"")</f>
        <v>10</v>
      </c>
      <c r="AG170" s="924" t="s">
        <v>393</v>
      </c>
      <c r="AH170" s="925">
        <f>IFERROR(ROUNDDOWN(ROUND(L170*U170,0),0)*AF170,"")</f>
        <v>0</v>
      </c>
      <c r="AI170" s="926">
        <f>IFERROR(ROUNDDOWN(ROUND((L170*(U170-AW170)),0),0)*AF170,"")</f>
        <v>0</v>
      </c>
      <c r="AJ170" s="927">
        <f>IFERROR(IF(OR(M170="",M171="",M173=""),0,ROUNDDOWN(ROUNDDOWN(ROUND(L170*VLOOKUP(K170,'【参考】数式用'!$A$5:$AB$37,MATCH("新加算Ⅳ",'【参考】数式用'!$B$4:$AB$4,0)+1,0),0),0)*AF170*0.5,0)),"")</f>
        <v>0</v>
      </c>
      <c r="AK170" s="928"/>
      <c r="AL170" s="929">
        <f>IFERROR(IF(OR(M173="ベア加算",M173=""),0, IF(OR(T170="新加算Ⅰ",T170="新加算Ⅱ",T170="新加算Ⅲ",T170="新加算Ⅳ"),ROUNDDOWN(ROUND(L170*VLOOKUP(K170,'【参考】数式用'!$A$5:$I$37,MATCH("ベア加算",'【参考】数式用'!$B$4:$I$4,0)+1,0),0),0)*AF170,0)),"")</f>
        <v>0</v>
      </c>
      <c r="AM170" s="928"/>
      <c r="AN170" s="930"/>
      <c r="AO170" s="931"/>
      <c r="AP170" s="931"/>
      <c r="AQ170" s="932"/>
      <c r="AR170" s="933"/>
      <c r="AS170" s="716" t="str">
        <f>IF(AU170="","",IF(U170&lt;N170,"！加算の要件上は問題ありませんが、令和６年４・５月と比較して令和６年６月に加算率が下がる計画になっています。",""))</f>
        <v/>
      </c>
      <c r="AT170" s="1005"/>
      <c r="AU170" s="935" t="str">
        <f>IF(K170&lt;&gt;"","V列に色付け","")</f>
        <v/>
      </c>
      <c r="AV170" s="1020" t="str">
        <f>IF('別紙様式2-2（４・５月分）'!N131="","",'別紙様式2-2（４・５月分）'!N131)</f>
        <v/>
      </c>
      <c r="AW170" s="937" t="str">
        <f>IF(SUM('別紙様式2-2（４・５月分）'!O131:O133)=0,"",SUM('別紙様式2-2（４・５月分）'!O131:O133))</f>
        <v/>
      </c>
      <c r="AX170" s="938" t="str">
        <f>IFERROR(VLOOKUP(K170,'【参考】数式用'!$AH$2:$AI$34,2,FALSE),"")</f>
        <v/>
      </c>
      <c r="AY170" s="629" t="s">
        <v>436</v>
      </c>
      <c r="AZ170" s="629" t="s">
        <v>437</v>
      </c>
      <c r="BA170" s="629" t="s">
        <v>435</v>
      </c>
      <c r="BB170" s="629" t="s">
        <v>438</v>
      </c>
      <c r="BC170" s="629" t="str">
        <f>IF(AND(O170&lt;&gt;"新加算Ⅰ",O170&lt;&gt;"新加算Ⅱ",O170&lt;&gt;"新加算Ⅲ",O170&lt;&gt;"新加算Ⅳ"),O170,IF(P172&lt;&gt;"",P172,""))</f>
        <v/>
      </c>
      <c r="BD170" s="629"/>
      <c r="BE170" s="629" t="str">
        <f>IF(AL170&lt;&gt;0,IF(AM170="○","入力済","未入力"),"")</f>
        <v/>
      </c>
      <c r="BF170" s="629"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629" t="str">
        <f>IF(OR(T170="新加算Ⅴ（７）",T170="新加算Ⅴ（９）",T170="新加算Ⅴ（10）",T170="新加算Ⅴ（12）",T170="新加算Ⅴ（13）",T170="新加算Ⅴ（14）"),IF(OR(AO170="○",AO170="令和６年度中に満たす"),"入力済","未入力"),"")</f>
        <v/>
      </c>
      <c r="BH170" s="939" t="str">
        <f>IF(OR(T170="新加算Ⅰ",T170="新加算Ⅱ",T170="新加算Ⅲ",T170="新加算Ⅴ（１）",T170="新加算Ⅴ（３）",T170="新加算Ⅴ（８）"),IF(OR(AP170="○",AP170="令和６年度中に満たす"),"入力済","未入力"),"")</f>
        <v/>
      </c>
      <c r="BI170" s="1006" t="str">
        <f>IF(OR(T170="新加算Ⅰ",T170="新加算Ⅱ",T170="新加算Ⅴ（１）",T170="新加算Ⅴ（２）",T170="新加算Ⅴ（３）",T170="新加算Ⅴ（４）",T170="新加算Ⅴ（５）",T170="新加算Ⅴ（６）",T170="新加算Ⅴ（７）",T170="新加算Ⅴ（９）",T170="新加算Ⅴ（10）",T170="新加算Ⅴ（12）"),1,"")</f>
        <v/>
      </c>
      <c r="BJ170" s="935" t="str">
        <f>IF(OR(T170="新加算Ⅰ",T170="新加算Ⅴ（１）",T170="新加算Ⅴ（２）",T170="新加算Ⅴ（５）",T170="新加算Ⅴ（７）",T170="新加算Ⅴ（10）"),IF(AR170="","未入力","入力済"),"")</f>
        <v/>
      </c>
      <c r="BK170" s="689" t="str">
        <f>G170</f>
        <v/>
      </c>
    </row>
    <row r="171" ht="15.0" customHeight="1">
      <c r="A171" s="787"/>
      <c r="B171" s="722"/>
      <c r="C171" s="723"/>
      <c r="D171" s="723"/>
      <c r="E171" s="723"/>
      <c r="F171" s="724"/>
      <c r="G171" s="725"/>
      <c r="H171" s="725"/>
      <c r="I171" s="725"/>
      <c r="J171" s="941"/>
      <c r="K171" s="725"/>
      <c r="L171" s="726"/>
      <c r="M171" s="943" t="str">
        <f>IF('別紙様式2-2（４・５月分）'!P132="","",'別紙様式2-2（４・５月分）'!P132)</f>
        <v/>
      </c>
      <c r="N171" s="1007"/>
      <c r="O171" s="945"/>
      <c r="P171" s="946"/>
      <c r="Q171" s="947"/>
      <c r="R171" s="948"/>
      <c r="S171" s="949"/>
      <c r="T171" s="950"/>
      <c r="U171" s="951"/>
      <c r="V171" s="952"/>
      <c r="W171" s="953"/>
      <c r="X171" s="778"/>
      <c r="Y171" s="953"/>
      <c r="Z171" s="778"/>
      <c r="AA171" s="953"/>
      <c r="AB171" s="778"/>
      <c r="AC171" s="953"/>
      <c r="AD171" s="778"/>
      <c r="AE171" s="778"/>
      <c r="AF171" s="778"/>
      <c r="AG171" s="954"/>
      <c r="AH171" s="955"/>
      <c r="AI171" s="956"/>
      <c r="AJ171" s="957"/>
      <c r="AK171" s="784"/>
      <c r="AL171" s="958"/>
      <c r="AM171" s="784"/>
      <c r="AN171" s="959"/>
      <c r="AO171" s="825"/>
      <c r="AP171" s="825"/>
      <c r="AQ171" s="960"/>
      <c r="AR171" s="961"/>
      <c r="AS171" s="962" t="str">
        <f>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1005"/>
      <c r="AU171" s="935"/>
      <c r="AV171" s="1020" t="str">
        <f>IF('別紙様式2-2（４・５月分）'!N132="","",'別紙様式2-2（４・５月分）'!N132)</f>
        <v/>
      </c>
      <c r="AW171" s="937"/>
      <c r="AX171" s="938"/>
      <c r="AY171" s="629"/>
      <c r="AZ171" s="629"/>
      <c r="BA171" s="629"/>
      <c r="BB171" s="629"/>
      <c r="BC171" s="629"/>
      <c r="BD171" s="629"/>
      <c r="BE171" s="629"/>
      <c r="BF171" s="629"/>
      <c r="BG171" s="629"/>
      <c r="BH171" s="963"/>
      <c r="BI171" s="1008"/>
      <c r="BJ171" s="935"/>
      <c r="BK171" s="689" t="str">
        <f>G170</f>
        <v/>
      </c>
    </row>
    <row r="172" ht="15.0" customHeight="1">
      <c r="A172" s="798"/>
      <c r="B172" s="722"/>
      <c r="C172" s="723"/>
      <c r="D172" s="723"/>
      <c r="E172" s="723"/>
      <c r="F172" s="724"/>
      <c r="G172" s="725"/>
      <c r="H172" s="725"/>
      <c r="I172" s="725"/>
      <c r="J172" s="941"/>
      <c r="K172" s="725"/>
      <c r="L172" s="726"/>
      <c r="M172" s="964"/>
      <c r="N172" s="1009"/>
      <c r="O172" s="1013" t="s">
        <v>111</v>
      </c>
      <c r="P172" s="967" t="str">
        <f>IFERROR(VLOOKUP('別紙様式2-2（４・５月分）'!AQ131,'【参考】数式用'!$AR$5:$AT$22,3,FALSE),"")</f>
        <v/>
      </c>
      <c r="Q172" s="1014" t="s">
        <v>113</v>
      </c>
      <c r="R172" s="969" t="str">
        <f>IFERROR(VLOOKUP(K170,'【参考】数式用'!$A$5:$AB$37,MATCH(P172,'【参考】数式用'!$B$4:$AB$4,0)+1,0),"")</f>
        <v/>
      </c>
      <c r="S172" s="970" t="s">
        <v>439</v>
      </c>
      <c r="T172" s="971"/>
      <c r="U172" s="972" t="str">
        <f>IFERROR(VLOOKUP(K170,'【参考】数式用'!$A$5:$AB$37,MATCH(T172,'【参考】数式用'!$B$4:$AB$4,0)+1,0),"")</f>
        <v/>
      </c>
      <c r="V172" s="973" t="s">
        <v>107</v>
      </c>
      <c r="W172" s="1025">
        <v>7.0</v>
      </c>
      <c r="X172" s="812" t="s">
        <v>108</v>
      </c>
      <c r="Y172" s="1025">
        <v>4.0</v>
      </c>
      <c r="Z172" s="812" t="s">
        <v>392</v>
      </c>
      <c r="AA172" s="1025">
        <v>8.0</v>
      </c>
      <c r="AB172" s="812" t="s">
        <v>108</v>
      </c>
      <c r="AC172" s="1025">
        <v>3.0</v>
      </c>
      <c r="AD172" s="812" t="s">
        <v>109</v>
      </c>
      <c r="AE172" s="812" t="s">
        <v>120</v>
      </c>
      <c r="AF172" s="812">
        <f>IF(W172&gt;=1,(AA172*12+AC172)-(W172*12+Y172)+1,"")</f>
        <v>12</v>
      </c>
      <c r="AG172" s="974" t="s">
        <v>393</v>
      </c>
      <c r="AH172" s="975">
        <f>IFERROR(ROUNDDOWN(ROUND(L170*U172,0),0)*AF172,"")</f>
        <v>0</v>
      </c>
      <c r="AI172" s="976">
        <f>IFERROR(ROUNDDOWN(ROUND((L170*(U172-AW170)),0),0)*AF172,"")</f>
        <v>0</v>
      </c>
      <c r="AJ172" s="977">
        <f>IFERROR(IF(OR(M170="",M171="",M173=""),0,ROUNDDOWN(ROUNDDOWN(ROUND(L170*VLOOKUP(K170,'【参考】数式用'!$A$5:$AB$37,MATCH("新加算Ⅳ",'【参考】数式用'!$B$4:$AB$4,0)+1,0),0),0)*AF172*0.5,0)),"")</f>
        <v>0</v>
      </c>
      <c r="AK172" s="978" t="str">
        <f>IF(T172&lt;&gt;"","新規に適用","")</f>
        <v/>
      </c>
      <c r="AL172" s="979">
        <f>IFERROR(IF(OR(M173="ベア加算",M173=""),0, IF(OR(T170="新加算Ⅰ",T170="新加算Ⅱ",T170="新加算Ⅲ",T170="新加算Ⅳ"),0,ROUNDDOWN(ROUND(L170*VLOOKUP(K170,'【参考】数式用'!$A$5:$I$37,MATCH("ベア加算",'【参考】数式用'!$B$4:$I$4,0)+1,0),0),0)*AF172)),"")</f>
        <v>0</v>
      </c>
      <c r="AM172" s="978" t="str">
        <f>IF(AND(T172&lt;&gt;"",AM170=""),"新規に適用",IF(AND(T172&lt;&gt;"",AM170&lt;&gt;""),"継続で適用",""))</f>
        <v/>
      </c>
      <c r="AN172" s="978" t="str">
        <f>IF(AND(T172&lt;&gt;"",AN170=""),"新規に適用",IF(AND(T172&lt;&gt;"",AN170&lt;&gt;""),"継続で適用",""))</f>
        <v/>
      </c>
      <c r="AO172" s="978"/>
      <c r="AP172" s="978" t="str">
        <f>IF(AND(T172&lt;&gt;"",AP170=""),"新規に適用",IF(AND(T172&lt;&gt;"",AP170&lt;&gt;""),"継続で適用",""))</f>
        <v/>
      </c>
      <c r="AQ172" s="980" t="str">
        <f>IF(AND(T172&lt;&gt;"",AN170=""),"新規に適用",IF(AND(T172&lt;&gt;"",OR(T170="新加算Ⅰ",T170="新加算Ⅱ",T170="新加算Ⅴ（１）",T170="新加算Ⅴ（２）",T170="新加算Ⅴ（３）",T170="新加算Ⅴ（４）",T170="新加算Ⅴ（５）",T170="新加算Ⅴ（６）",T170="新加算Ⅴ（７）",T170="新加算Ⅴ（９）",T170="新加算Ⅴ（10）",T170="新加算Ⅴ（12）")),"継続で適用",""))</f>
        <v/>
      </c>
      <c r="AR172" s="978" t="str">
        <f>IF(AND(T172&lt;&gt;"",AR170=""),"新規に適用",IF(AND(T172&lt;&gt;"",AR170&lt;&gt;""),"継続で適用",""))</f>
        <v/>
      </c>
      <c r="AS172" s="962"/>
      <c r="AT172" s="1005"/>
      <c r="AU172" s="935" t="str">
        <f>IF(K170&lt;&gt;"","V列に色付け","")</f>
        <v/>
      </c>
      <c r="AV172" s="1020"/>
      <c r="AW172" s="937"/>
      <c r="BK172" s="689" t="str">
        <f>G170</f>
        <v/>
      </c>
    </row>
    <row r="173" ht="30.0" customHeight="1">
      <c r="A173" s="788"/>
      <c r="B173" s="746"/>
      <c r="C173" s="747"/>
      <c r="D173" s="747"/>
      <c r="E173" s="747"/>
      <c r="F173" s="748"/>
      <c r="G173" s="749"/>
      <c r="H173" s="749"/>
      <c r="I173" s="749"/>
      <c r="J173" s="982"/>
      <c r="K173" s="749"/>
      <c r="L173" s="750"/>
      <c r="M173" s="984" t="str">
        <f>IF('別紙様式2-2（４・５月分）'!P133="","",'別紙様式2-2（４・５月分）'!P133)</f>
        <v/>
      </c>
      <c r="N173" s="1010"/>
      <c r="O173" s="1015"/>
      <c r="P173" s="987"/>
      <c r="Q173" s="1016"/>
      <c r="R173" s="989"/>
      <c r="S173" s="990"/>
      <c r="T173" s="991"/>
      <c r="U173" s="992"/>
      <c r="V173" s="993"/>
      <c r="W173" s="1026"/>
      <c r="X173" s="994"/>
      <c r="Y173" s="1026"/>
      <c r="Z173" s="994"/>
      <c r="AA173" s="1026"/>
      <c r="AB173" s="994"/>
      <c r="AC173" s="1026"/>
      <c r="AD173" s="994"/>
      <c r="AE173" s="994"/>
      <c r="AF173" s="994"/>
      <c r="AG173" s="995"/>
      <c r="AH173" s="996"/>
      <c r="AI173" s="997"/>
      <c r="AJ173" s="998"/>
      <c r="AK173" s="999"/>
      <c r="AL173" s="1000"/>
      <c r="AM173" s="999"/>
      <c r="AN173" s="999"/>
      <c r="AO173" s="999"/>
      <c r="AP173" s="999"/>
      <c r="AQ173" s="1001"/>
      <c r="AR173" s="999"/>
      <c r="AS173" s="769" t="str">
        <f>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1005"/>
      <c r="AU173" s="935"/>
      <c r="AV173" s="1020" t="str">
        <f>IF('別紙様式2-2（４・５月分）'!N133="","",'別紙様式2-2（４・５月分）'!N133)</f>
        <v/>
      </c>
      <c r="AW173" s="937"/>
      <c r="BK173" s="689" t="str">
        <f>G170</f>
        <v/>
      </c>
    </row>
    <row r="174" ht="30.0" customHeight="1">
      <c r="A174" s="773">
        <v>41.0</v>
      </c>
      <c r="B174" s="1019" t="str">
        <f>IF('基本情報入力シート'!C94="","",'基本情報入力シート'!C94)</f>
        <v/>
      </c>
      <c r="C174" s="696"/>
      <c r="D174" s="696"/>
      <c r="E174" s="696"/>
      <c r="F174" s="697"/>
      <c r="G174" s="698" t="str">
        <f>IF('基本情報入力シート'!M94="","",'基本情報入力シート'!M94)</f>
        <v/>
      </c>
      <c r="H174" s="698" t="str">
        <f>IF('基本情報入力シート'!R94="","",'基本情報入力シート'!R94)</f>
        <v/>
      </c>
      <c r="I174" s="698" t="str">
        <f>IF('基本情報入力シート'!W94="","",'基本情報入力シート'!W94)</f>
        <v/>
      </c>
      <c r="J174" s="910" t="str">
        <f>IF('基本情報入力シート'!X94="","",'基本情報入力シート'!X94)</f>
        <v/>
      </c>
      <c r="K174" s="698" t="str">
        <f>IF('基本情報入力シート'!Y94="","",'基本情報入力シート'!Y94)</f>
        <v/>
      </c>
      <c r="L174" s="699" t="str">
        <f>IF('基本情報入力シート'!AB94="","",'基本情報入力シート'!AB94)</f>
        <v/>
      </c>
      <c r="M174" s="912" t="str">
        <f>IF('別紙様式2-2（４・５月分）'!P134="","",'別紙様式2-2（４・５月分）'!P134)</f>
        <v/>
      </c>
      <c r="N174" s="1004" t="str">
        <f>IF(SUM('別紙様式2-2（４・５月分）'!Q134:Q136)=0,"",SUM('別紙様式2-2（４・５月分）'!Q134:Q136))</f>
        <v/>
      </c>
      <c r="O174" s="914" t="str">
        <f>IFERROR(VLOOKUP('別紙様式2-2（４・５月分）'!AQ134,'【参考】数式用'!$AR$5:$AS$22,2,FALSE),"")</f>
        <v/>
      </c>
      <c r="P174" s="915"/>
      <c r="Q174" s="916"/>
      <c r="R174" s="917" t="str">
        <f>IFERROR(VLOOKUP(K174,'【参考】数式用'!$A$5:$AB$37,MATCH(O174,'【参考】数式用'!$B$4:$AB$4,0)+1,0),"")</f>
        <v/>
      </c>
      <c r="S174" s="918" t="s">
        <v>434</v>
      </c>
      <c r="T174" s="919"/>
      <c r="U174" s="920" t="str">
        <f>IFERROR(VLOOKUP(K174,'【参考】数式用'!$A$5:$AB$37,MATCH(T174,'【参考】数式用'!$B$4:$AB$4,0)+1,0),"")</f>
        <v/>
      </c>
      <c r="V174" s="921" t="s">
        <v>107</v>
      </c>
      <c r="W174" s="922">
        <v>6.0</v>
      </c>
      <c r="X174" s="923" t="s">
        <v>108</v>
      </c>
      <c r="Y174" s="922">
        <v>6.0</v>
      </c>
      <c r="Z174" s="923" t="s">
        <v>392</v>
      </c>
      <c r="AA174" s="922">
        <v>7.0</v>
      </c>
      <c r="AB174" s="923" t="s">
        <v>108</v>
      </c>
      <c r="AC174" s="922">
        <v>3.0</v>
      </c>
      <c r="AD174" s="923" t="s">
        <v>109</v>
      </c>
      <c r="AE174" s="923" t="s">
        <v>120</v>
      </c>
      <c r="AF174" s="923">
        <f>IF(W174&gt;=1,(AA174*12+AC174)-(W174*12+Y174)+1,"")</f>
        <v>10</v>
      </c>
      <c r="AG174" s="924" t="s">
        <v>393</v>
      </c>
      <c r="AH174" s="925">
        <f>IFERROR(ROUNDDOWN(ROUND(L174*U174,0),0)*AF174,"")</f>
        <v>0</v>
      </c>
      <c r="AI174" s="926">
        <f>IFERROR(ROUNDDOWN(ROUND((L174*(U174-AW174)),0),0)*AF174,"")</f>
        <v>0</v>
      </c>
      <c r="AJ174" s="927">
        <f>IFERROR(IF(OR(M174="",M175="",M177=""),0,ROUNDDOWN(ROUNDDOWN(ROUND(L174*VLOOKUP(K174,'【参考】数式用'!$A$5:$AB$37,MATCH("新加算Ⅳ",'【参考】数式用'!$B$4:$AB$4,0)+1,0),0),0)*AF174*0.5,0)),"")</f>
        <v>0</v>
      </c>
      <c r="AK174" s="928"/>
      <c r="AL174" s="929">
        <f>IFERROR(IF(OR(M177="ベア加算",M177=""),0, IF(OR(T174="新加算Ⅰ",T174="新加算Ⅱ",T174="新加算Ⅲ",T174="新加算Ⅳ"),ROUNDDOWN(ROUND(L174*VLOOKUP(K174,'【参考】数式用'!$A$5:$I$37,MATCH("ベア加算",'【参考】数式用'!$B$4:$I$4,0)+1,0),0),0)*AF174,0)),"")</f>
        <v>0</v>
      </c>
      <c r="AM174" s="928"/>
      <c r="AN174" s="930"/>
      <c r="AO174" s="931"/>
      <c r="AP174" s="931"/>
      <c r="AQ174" s="932"/>
      <c r="AR174" s="933"/>
      <c r="AS174" s="716" t="str">
        <f>IF(AU174="","",IF(U174&lt;N174,"！加算の要件上は問題ありませんが、令和６年４・５月と比較して令和６年６月に加算率が下がる計画になっています。",""))</f>
        <v/>
      </c>
      <c r="AT174" s="1005"/>
      <c r="AU174" s="935" t="str">
        <f>IF(K174&lt;&gt;"","V列に色付け","")</f>
        <v/>
      </c>
      <c r="AV174" s="1020" t="str">
        <f>IF('別紙様式2-2（４・５月分）'!N134="","",'別紙様式2-2（４・５月分）'!N134)</f>
        <v/>
      </c>
      <c r="AW174" s="937" t="str">
        <f>IF(SUM('別紙様式2-2（４・５月分）'!O134:O136)=0,"",SUM('別紙様式2-2（４・５月分）'!O134:O136))</f>
        <v/>
      </c>
      <c r="AX174" s="938" t="str">
        <f>IFERROR(VLOOKUP(K174,'【参考】数式用'!$AH$2:$AI$34,2,FALSE),"")</f>
        <v/>
      </c>
      <c r="AY174" s="629" t="s">
        <v>436</v>
      </c>
      <c r="AZ174" s="629" t="s">
        <v>437</v>
      </c>
      <c r="BA174" s="629" t="s">
        <v>435</v>
      </c>
      <c r="BB174" s="629" t="s">
        <v>438</v>
      </c>
      <c r="BC174" s="629" t="str">
        <f>IF(AND(O174&lt;&gt;"新加算Ⅰ",O174&lt;&gt;"新加算Ⅱ",O174&lt;&gt;"新加算Ⅲ",O174&lt;&gt;"新加算Ⅳ"),O174,IF(P176&lt;&gt;"",P176,""))</f>
        <v/>
      </c>
      <c r="BD174" s="629"/>
      <c r="BE174" s="629" t="str">
        <f>IF(AL174&lt;&gt;0,IF(AM174="○","入力済","未入力"),"")</f>
        <v/>
      </c>
      <c r="BF174" s="629"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629" t="str">
        <f>IF(OR(T174="新加算Ⅴ（７）",T174="新加算Ⅴ（９）",T174="新加算Ⅴ（10）",T174="新加算Ⅴ（12）",T174="新加算Ⅴ（13）",T174="新加算Ⅴ（14）"),IF(OR(AO174="○",AO174="令和６年度中に満たす"),"入力済","未入力"),"")</f>
        <v/>
      </c>
      <c r="BH174" s="939" t="str">
        <f>IF(OR(T174="新加算Ⅰ",T174="新加算Ⅱ",T174="新加算Ⅲ",T174="新加算Ⅴ（１）",T174="新加算Ⅴ（３）",T174="新加算Ⅴ（８）"),IF(OR(AP174="○",AP174="令和６年度中に満たす"),"入力済","未入力"),"")</f>
        <v/>
      </c>
      <c r="BI174" s="1006" t="str">
        <f>IF(OR(T174="新加算Ⅰ",T174="新加算Ⅱ",T174="新加算Ⅴ（１）",T174="新加算Ⅴ（２）",T174="新加算Ⅴ（３）",T174="新加算Ⅴ（４）",T174="新加算Ⅴ（５）",T174="新加算Ⅴ（６）",T174="新加算Ⅴ（７）",T174="新加算Ⅴ（９）",T174="新加算Ⅴ（10）",T174="新加算Ⅴ（12）"),1,"")</f>
        <v/>
      </c>
      <c r="BJ174" s="935" t="str">
        <f>IF(OR(T174="新加算Ⅰ",T174="新加算Ⅴ（１）",T174="新加算Ⅴ（２）",T174="新加算Ⅴ（５）",T174="新加算Ⅴ（７）",T174="新加算Ⅴ（10）"),IF(AR174="","未入力","入力済"),"")</f>
        <v/>
      </c>
      <c r="BK174" s="689" t="str">
        <f>G174</f>
        <v/>
      </c>
    </row>
    <row r="175" ht="15.0" customHeight="1">
      <c r="A175" s="787"/>
      <c r="B175" s="722"/>
      <c r="C175" s="723"/>
      <c r="D175" s="723"/>
      <c r="E175" s="723"/>
      <c r="F175" s="724"/>
      <c r="G175" s="725"/>
      <c r="H175" s="725"/>
      <c r="I175" s="725"/>
      <c r="J175" s="941"/>
      <c r="K175" s="725"/>
      <c r="L175" s="726"/>
      <c r="M175" s="943" t="str">
        <f>IF('別紙様式2-2（４・５月分）'!P135="","",'別紙様式2-2（４・５月分）'!P135)</f>
        <v/>
      </c>
      <c r="N175" s="1007"/>
      <c r="O175" s="945"/>
      <c r="P175" s="946"/>
      <c r="Q175" s="947"/>
      <c r="R175" s="948"/>
      <c r="S175" s="949"/>
      <c r="T175" s="950"/>
      <c r="U175" s="951"/>
      <c r="V175" s="952"/>
      <c r="W175" s="953"/>
      <c r="X175" s="778"/>
      <c r="Y175" s="953"/>
      <c r="Z175" s="778"/>
      <c r="AA175" s="953"/>
      <c r="AB175" s="778"/>
      <c r="AC175" s="953"/>
      <c r="AD175" s="778"/>
      <c r="AE175" s="778"/>
      <c r="AF175" s="778"/>
      <c r="AG175" s="954"/>
      <c r="AH175" s="955"/>
      <c r="AI175" s="956"/>
      <c r="AJ175" s="957"/>
      <c r="AK175" s="784"/>
      <c r="AL175" s="958"/>
      <c r="AM175" s="784"/>
      <c r="AN175" s="959"/>
      <c r="AO175" s="825"/>
      <c r="AP175" s="825"/>
      <c r="AQ175" s="960"/>
      <c r="AR175" s="961"/>
      <c r="AS175" s="962" t="str">
        <f>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1005"/>
      <c r="AU175" s="935"/>
      <c r="AV175" s="1020" t="str">
        <f>IF('別紙様式2-2（４・５月分）'!N135="","",'別紙様式2-2（４・５月分）'!N135)</f>
        <v/>
      </c>
      <c r="AW175" s="937"/>
      <c r="AX175" s="938"/>
      <c r="AY175" s="629"/>
      <c r="AZ175" s="629"/>
      <c r="BA175" s="629"/>
      <c r="BB175" s="629"/>
      <c r="BC175" s="629"/>
      <c r="BD175" s="629"/>
      <c r="BE175" s="629"/>
      <c r="BF175" s="629"/>
      <c r="BG175" s="629"/>
      <c r="BH175" s="963"/>
      <c r="BI175" s="1008"/>
      <c r="BJ175" s="935"/>
      <c r="BK175" s="689" t="str">
        <f>G174</f>
        <v/>
      </c>
    </row>
    <row r="176" ht="15.0" customHeight="1">
      <c r="A176" s="798"/>
      <c r="B176" s="722"/>
      <c r="C176" s="723"/>
      <c r="D176" s="723"/>
      <c r="E176" s="723"/>
      <c r="F176" s="724"/>
      <c r="G176" s="725"/>
      <c r="H176" s="725"/>
      <c r="I176" s="725"/>
      <c r="J176" s="941"/>
      <c r="K176" s="725"/>
      <c r="L176" s="726"/>
      <c r="M176" s="964"/>
      <c r="N176" s="1009"/>
      <c r="O176" s="1013" t="s">
        <v>111</v>
      </c>
      <c r="P176" s="967" t="str">
        <f>IFERROR(VLOOKUP('別紙様式2-2（４・５月分）'!AQ134,'【参考】数式用'!$AR$5:$AT$22,3,FALSE),"")</f>
        <v/>
      </c>
      <c r="Q176" s="1014" t="s">
        <v>113</v>
      </c>
      <c r="R176" s="969" t="str">
        <f>IFERROR(VLOOKUP(K174,'【参考】数式用'!$A$5:$AB$37,MATCH(P176,'【参考】数式用'!$B$4:$AB$4,0)+1,0),"")</f>
        <v/>
      </c>
      <c r="S176" s="970" t="s">
        <v>439</v>
      </c>
      <c r="T176" s="971"/>
      <c r="U176" s="972" t="str">
        <f>IFERROR(VLOOKUP(K174,'【参考】数式用'!$A$5:$AB$37,MATCH(T176,'【参考】数式用'!$B$4:$AB$4,0)+1,0),"")</f>
        <v/>
      </c>
      <c r="V176" s="973" t="s">
        <v>107</v>
      </c>
      <c r="W176" s="1025">
        <v>7.0</v>
      </c>
      <c r="X176" s="812" t="s">
        <v>108</v>
      </c>
      <c r="Y176" s="1025">
        <v>4.0</v>
      </c>
      <c r="Z176" s="812" t="s">
        <v>392</v>
      </c>
      <c r="AA176" s="1025">
        <v>8.0</v>
      </c>
      <c r="AB176" s="812" t="s">
        <v>108</v>
      </c>
      <c r="AC176" s="1025">
        <v>3.0</v>
      </c>
      <c r="AD176" s="812" t="s">
        <v>109</v>
      </c>
      <c r="AE176" s="812" t="s">
        <v>120</v>
      </c>
      <c r="AF176" s="812">
        <f>IF(W176&gt;=1,(AA176*12+AC176)-(W176*12+Y176)+1,"")</f>
        <v>12</v>
      </c>
      <c r="AG176" s="974" t="s">
        <v>393</v>
      </c>
      <c r="AH176" s="975">
        <f>IFERROR(ROUNDDOWN(ROUND(L174*U176,0),0)*AF176,"")</f>
        <v>0</v>
      </c>
      <c r="AI176" s="976">
        <f>IFERROR(ROUNDDOWN(ROUND((L174*(U176-AW174)),0),0)*AF176,"")</f>
        <v>0</v>
      </c>
      <c r="AJ176" s="977">
        <f>IFERROR(IF(OR(M174="",M175="",M177=""),0,ROUNDDOWN(ROUNDDOWN(ROUND(L174*VLOOKUP(K174,'【参考】数式用'!$A$5:$AB$37,MATCH("新加算Ⅳ",'【参考】数式用'!$B$4:$AB$4,0)+1,0),0),0)*AF176*0.5,0)),"")</f>
        <v>0</v>
      </c>
      <c r="AK176" s="978" t="str">
        <f>IF(T176&lt;&gt;"","新規に適用","")</f>
        <v/>
      </c>
      <c r="AL176" s="979">
        <f>IFERROR(IF(OR(M177="ベア加算",M177=""),0, IF(OR(T174="新加算Ⅰ",T174="新加算Ⅱ",T174="新加算Ⅲ",T174="新加算Ⅳ"),0,ROUNDDOWN(ROUND(L174*VLOOKUP(K174,'【参考】数式用'!$A$5:$I$37,MATCH("ベア加算",'【参考】数式用'!$B$4:$I$4,0)+1,0),0),0)*AF176)),"")</f>
        <v>0</v>
      </c>
      <c r="AM176" s="978" t="str">
        <f>IF(AND(T176&lt;&gt;"",AM174=""),"新規に適用",IF(AND(T176&lt;&gt;"",AM174&lt;&gt;""),"継続で適用",""))</f>
        <v/>
      </c>
      <c r="AN176" s="978" t="str">
        <f>IF(AND(T176&lt;&gt;"",AN174=""),"新規に適用",IF(AND(T176&lt;&gt;"",AN174&lt;&gt;""),"継続で適用",""))</f>
        <v/>
      </c>
      <c r="AO176" s="978"/>
      <c r="AP176" s="978" t="str">
        <f>IF(AND(T176&lt;&gt;"",AP174=""),"新規に適用",IF(AND(T176&lt;&gt;"",AP174&lt;&gt;""),"継続で適用",""))</f>
        <v/>
      </c>
      <c r="AQ176" s="980" t="str">
        <f>IF(AND(T176&lt;&gt;"",AN174=""),"新規に適用",IF(AND(T176&lt;&gt;"",OR(T174="新加算Ⅰ",T174="新加算Ⅱ",T174="新加算Ⅴ（１）",T174="新加算Ⅴ（２）",T174="新加算Ⅴ（３）",T174="新加算Ⅴ（４）",T174="新加算Ⅴ（５）",T174="新加算Ⅴ（６）",T174="新加算Ⅴ（７）",T174="新加算Ⅴ（９）",T174="新加算Ⅴ（10）",T174="新加算Ⅴ（12）")),"継続で適用",""))</f>
        <v/>
      </c>
      <c r="AR176" s="978" t="str">
        <f>IF(AND(T176&lt;&gt;"",AR174=""),"新規に適用",IF(AND(T176&lt;&gt;"",AR174&lt;&gt;""),"継続で適用",""))</f>
        <v/>
      </c>
      <c r="AS176" s="962"/>
      <c r="AT176" s="1005"/>
      <c r="AU176" s="935" t="str">
        <f>IF(K174&lt;&gt;"","V列に色付け","")</f>
        <v/>
      </c>
      <c r="AV176" s="1020"/>
      <c r="AW176" s="937"/>
      <c r="BK176" s="689" t="str">
        <f>G174</f>
        <v/>
      </c>
    </row>
    <row r="177" ht="30.0" customHeight="1">
      <c r="A177" s="788"/>
      <c r="B177" s="746"/>
      <c r="C177" s="747"/>
      <c r="D177" s="747"/>
      <c r="E177" s="747"/>
      <c r="F177" s="748"/>
      <c r="G177" s="749"/>
      <c r="H177" s="749"/>
      <c r="I177" s="749"/>
      <c r="J177" s="982"/>
      <c r="K177" s="749"/>
      <c r="L177" s="750"/>
      <c r="M177" s="984" t="str">
        <f>IF('別紙様式2-2（４・５月分）'!P136="","",'別紙様式2-2（４・５月分）'!P136)</f>
        <v/>
      </c>
      <c r="N177" s="1010"/>
      <c r="O177" s="1015"/>
      <c r="P177" s="987"/>
      <c r="Q177" s="1016"/>
      <c r="R177" s="989"/>
      <c r="S177" s="990"/>
      <c r="T177" s="991"/>
      <c r="U177" s="992"/>
      <c r="V177" s="993"/>
      <c r="W177" s="1026"/>
      <c r="X177" s="994"/>
      <c r="Y177" s="1026"/>
      <c r="Z177" s="994"/>
      <c r="AA177" s="1026"/>
      <c r="AB177" s="994"/>
      <c r="AC177" s="1026"/>
      <c r="AD177" s="994"/>
      <c r="AE177" s="994"/>
      <c r="AF177" s="994"/>
      <c r="AG177" s="995"/>
      <c r="AH177" s="996"/>
      <c r="AI177" s="997"/>
      <c r="AJ177" s="998"/>
      <c r="AK177" s="999"/>
      <c r="AL177" s="1000"/>
      <c r="AM177" s="999"/>
      <c r="AN177" s="999"/>
      <c r="AO177" s="999"/>
      <c r="AP177" s="999"/>
      <c r="AQ177" s="1001"/>
      <c r="AR177" s="999"/>
      <c r="AS177" s="769" t="str">
        <f>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1005"/>
      <c r="AU177" s="935"/>
      <c r="AV177" s="1020" t="str">
        <f>IF('別紙様式2-2（４・５月分）'!N136="","",'別紙様式2-2（４・５月分）'!N136)</f>
        <v/>
      </c>
      <c r="AW177" s="937"/>
      <c r="BK177" s="689" t="str">
        <f>G174</f>
        <v/>
      </c>
    </row>
    <row r="178" ht="30.0" customHeight="1">
      <c r="A178" s="789">
        <v>42.0</v>
      </c>
      <c r="B178" s="722" t="str">
        <f>IF('基本情報入力シート'!C95="","",'基本情報入力シート'!C95)</f>
        <v/>
      </c>
      <c r="C178" s="723"/>
      <c r="D178" s="723"/>
      <c r="E178" s="723"/>
      <c r="F178" s="724"/>
      <c r="G178" s="725" t="str">
        <f>IF('基本情報入力シート'!M95="","",'基本情報入力シート'!M95)</f>
        <v/>
      </c>
      <c r="H178" s="725" t="str">
        <f>IF('基本情報入力シート'!R95="","",'基本情報入力シート'!R95)</f>
        <v/>
      </c>
      <c r="I178" s="725" t="str">
        <f>IF('基本情報入力シート'!W95="","",'基本情報入力シート'!W95)</f>
        <v/>
      </c>
      <c r="J178" s="941" t="str">
        <f>IF('基本情報入力シート'!X95="","",'基本情報入力シート'!X95)</f>
        <v/>
      </c>
      <c r="K178" s="725" t="str">
        <f>IF('基本情報入力シート'!Y95="","",'基本情報入力シート'!Y95)</f>
        <v/>
      </c>
      <c r="L178" s="726" t="str">
        <f>IF('基本情報入力シート'!AB95="","",'基本情報入力シート'!AB95)</f>
        <v/>
      </c>
      <c r="M178" s="912" t="str">
        <f>IF('別紙様式2-2（４・５月分）'!P137="","",'別紙様式2-2（４・５月分）'!P137)</f>
        <v/>
      </c>
      <c r="N178" s="1004" t="str">
        <f>IF(SUM('別紙様式2-2（４・５月分）'!Q137:Q139)=0,"",SUM('別紙様式2-2（４・５月分）'!Q137:Q139))</f>
        <v/>
      </c>
      <c r="O178" s="914" t="str">
        <f>IFERROR(VLOOKUP('別紙様式2-2（４・５月分）'!AQ137,'【参考】数式用'!$AR$5:$AS$22,2,FALSE),"")</f>
        <v/>
      </c>
      <c r="P178" s="915"/>
      <c r="Q178" s="916"/>
      <c r="R178" s="917" t="str">
        <f>IFERROR(VLOOKUP(K178,'【参考】数式用'!$A$5:$AB$37,MATCH(O178,'【参考】数式用'!$B$4:$AB$4,0)+1,0),"")</f>
        <v/>
      </c>
      <c r="S178" s="918" t="s">
        <v>434</v>
      </c>
      <c r="T178" s="919"/>
      <c r="U178" s="920" t="str">
        <f>IFERROR(VLOOKUP(K178,'【参考】数式用'!$A$5:$AB$37,MATCH(T178,'【参考】数式用'!$B$4:$AB$4,0)+1,0),"")</f>
        <v/>
      </c>
      <c r="V178" s="921" t="s">
        <v>107</v>
      </c>
      <c r="W178" s="922">
        <v>6.0</v>
      </c>
      <c r="X178" s="923" t="s">
        <v>108</v>
      </c>
      <c r="Y178" s="922">
        <v>6.0</v>
      </c>
      <c r="Z178" s="923" t="s">
        <v>392</v>
      </c>
      <c r="AA178" s="922">
        <v>7.0</v>
      </c>
      <c r="AB178" s="923" t="s">
        <v>108</v>
      </c>
      <c r="AC178" s="922">
        <v>3.0</v>
      </c>
      <c r="AD178" s="923" t="s">
        <v>109</v>
      </c>
      <c r="AE178" s="923" t="s">
        <v>120</v>
      </c>
      <c r="AF178" s="923">
        <f>IF(W178&gt;=1,(AA178*12+AC178)-(W178*12+Y178)+1,"")</f>
        <v>10</v>
      </c>
      <c r="AG178" s="924" t="s">
        <v>393</v>
      </c>
      <c r="AH178" s="925">
        <f>IFERROR(ROUNDDOWN(ROUND(L178*U178,0),0)*AF178,"")</f>
        <v>0</v>
      </c>
      <c r="AI178" s="926">
        <f>IFERROR(ROUNDDOWN(ROUND((L178*(U178-AW178)),0),0)*AF178,"")</f>
        <v>0</v>
      </c>
      <c r="AJ178" s="927">
        <f>IFERROR(IF(OR(M178="",M179="",M181=""),0,ROUNDDOWN(ROUNDDOWN(ROUND(L178*VLOOKUP(K178,'【参考】数式用'!$A$5:$AB$37,MATCH("新加算Ⅳ",'【参考】数式用'!$B$4:$AB$4,0)+1,0),0),0)*AF178*0.5,0)),"")</f>
        <v>0</v>
      </c>
      <c r="AK178" s="928"/>
      <c r="AL178" s="929">
        <f>IFERROR(IF(OR(M181="ベア加算",M181=""),0, IF(OR(T178="新加算Ⅰ",T178="新加算Ⅱ",T178="新加算Ⅲ",T178="新加算Ⅳ"),ROUNDDOWN(ROUND(L178*VLOOKUP(K178,'【参考】数式用'!$A$5:$I$37,MATCH("ベア加算",'【参考】数式用'!$B$4:$I$4,0)+1,0),0),0)*AF178,0)),"")</f>
        <v>0</v>
      </c>
      <c r="AM178" s="928"/>
      <c r="AN178" s="930"/>
      <c r="AO178" s="931"/>
      <c r="AP178" s="931"/>
      <c r="AQ178" s="932"/>
      <c r="AR178" s="933"/>
      <c r="AS178" s="716" t="str">
        <f>IF(AU178="","",IF(U178&lt;N178,"！加算の要件上は問題ありませんが、令和６年４・５月と比較して令和６年６月に加算率が下がる計画になっています。",""))</f>
        <v/>
      </c>
      <c r="AT178" s="1005"/>
      <c r="AU178" s="935" t="str">
        <f>IF(K178&lt;&gt;"","V列に色付け","")</f>
        <v/>
      </c>
      <c r="AV178" s="1020" t="str">
        <f>IF('別紙様式2-2（４・５月分）'!N137="","",'別紙様式2-2（４・５月分）'!N137)</f>
        <v/>
      </c>
      <c r="AW178" s="937" t="str">
        <f>IF(SUM('別紙様式2-2（４・５月分）'!O137:O139)=0,"",SUM('別紙様式2-2（４・５月分）'!O137:O139))</f>
        <v/>
      </c>
      <c r="AX178" s="938" t="str">
        <f>IFERROR(VLOOKUP(K178,'【参考】数式用'!$AH$2:$AI$34,2,FALSE),"")</f>
        <v/>
      </c>
      <c r="AY178" s="629" t="s">
        <v>436</v>
      </c>
      <c r="AZ178" s="629" t="s">
        <v>437</v>
      </c>
      <c r="BA178" s="629" t="s">
        <v>435</v>
      </c>
      <c r="BB178" s="629" t="s">
        <v>438</v>
      </c>
      <c r="BC178" s="629" t="str">
        <f>IF(AND(O178&lt;&gt;"新加算Ⅰ",O178&lt;&gt;"新加算Ⅱ",O178&lt;&gt;"新加算Ⅲ",O178&lt;&gt;"新加算Ⅳ"),O178,IF(P180&lt;&gt;"",P180,""))</f>
        <v/>
      </c>
      <c r="BD178" s="629"/>
      <c r="BE178" s="629" t="str">
        <f>IF(AL178&lt;&gt;0,IF(AM178="○","入力済","未入力"),"")</f>
        <v/>
      </c>
      <c r="BF178" s="629"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629" t="str">
        <f>IF(OR(T178="新加算Ⅴ（７）",T178="新加算Ⅴ（９）",T178="新加算Ⅴ（10）",T178="新加算Ⅴ（12）",T178="新加算Ⅴ（13）",T178="新加算Ⅴ（14）"),IF(OR(AO178="○",AO178="令和６年度中に満たす"),"入力済","未入力"),"")</f>
        <v/>
      </c>
      <c r="BH178" s="939" t="str">
        <f>IF(OR(T178="新加算Ⅰ",T178="新加算Ⅱ",T178="新加算Ⅲ",T178="新加算Ⅴ（１）",T178="新加算Ⅴ（３）",T178="新加算Ⅴ（８）"),IF(OR(AP178="○",AP178="令和６年度中に満たす"),"入力済","未入力"),"")</f>
        <v/>
      </c>
      <c r="BI178" s="1006" t="str">
        <f>IF(OR(T178="新加算Ⅰ",T178="新加算Ⅱ",T178="新加算Ⅴ（１）",T178="新加算Ⅴ（２）",T178="新加算Ⅴ（３）",T178="新加算Ⅴ（４）",T178="新加算Ⅴ（５）",T178="新加算Ⅴ（６）",T178="新加算Ⅴ（７）",T178="新加算Ⅴ（９）",T178="新加算Ⅴ（10）",T178="新加算Ⅴ（12）"),1,"")</f>
        <v/>
      </c>
      <c r="BJ178" s="935" t="str">
        <f>IF(OR(T178="新加算Ⅰ",T178="新加算Ⅴ（１）",T178="新加算Ⅴ（２）",T178="新加算Ⅴ（５）",T178="新加算Ⅴ（７）",T178="新加算Ⅴ（10）"),IF(AR178="","未入力","入力済"),"")</f>
        <v/>
      </c>
      <c r="BK178" s="689" t="str">
        <f>G178</f>
        <v/>
      </c>
    </row>
    <row r="179" ht="15.0" customHeight="1">
      <c r="A179" s="787"/>
      <c r="B179" s="722"/>
      <c r="C179" s="723"/>
      <c r="D179" s="723"/>
      <c r="E179" s="723"/>
      <c r="F179" s="724"/>
      <c r="G179" s="725"/>
      <c r="H179" s="725"/>
      <c r="I179" s="725"/>
      <c r="J179" s="941"/>
      <c r="K179" s="725"/>
      <c r="L179" s="726"/>
      <c r="M179" s="943" t="str">
        <f>IF('別紙様式2-2（４・５月分）'!P138="","",'別紙様式2-2（４・５月分）'!P138)</f>
        <v/>
      </c>
      <c r="N179" s="1007"/>
      <c r="O179" s="945"/>
      <c r="P179" s="946"/>
      <c r="Q179" s="947"/>
      <c r="R179" s="948"/>
      <c r="S179" s="949"/>
      <c r="T179" s="950"/>
      <c r="U179" s="951"/>
      <c r="V179" s="952"/>
      <c r="W179" s="953"/>
      <c r="X179" s="778"/>
      <c r="Y179" s="953"/>
      <c r="Z179" s="778"/>
      <c r="AA179" s="953"/>
      <c r="AB179" s="778"/>
      <c r="AC179" s="953"/>
      <c r="AD179" s="778"/>
      <c r="AE179" s="778"/>
      <c r="AF179" s="778"/>
      <c r="AG179" s="954"/>
      <c r="AH179" s="955"/>
      <c r="AI179" s="956"/>
      <c r="AJ179" s="957"/>
      <c r="AK179" s="784"/>
      <c r="AL179" s="958"/>
      <c r="AM179" s="784"/>
      <c r="AN179" s="959"/>
      <c r="AO179" s="825"/>
      <c r="AP179" s="825"/>
      <c r="AQ179" s="960"/>
      <c r="AR179" s="961"/>
      <c r="AS179" s="962" t="str">
        <f>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1005"/>
      <c r="AU179" s="935"/>
      <c r="AV179" s="1020" t="str">
        <f>IF('別紙様式2-2（４・５月分）'!N138="","",'別紙様式2-2（４・５月分）'!N138)</f>
        <v/>
      </c>
      <c r="AW179" s="937"/>
      <c r="AX179" s="938"/>
      <c r="AY179" s="629"/>
      <c r="AZ179" s="629"/>
      <c r="BA179" s="629"/>
      <c r="BB179" s="629"/>
      <c r="BC179" s="629"/>
      <c r="BD179" s="629"/>
      <c r="BE179" s="629"/>
      <c r="BF179" s="629"/>
      <c r="BG179" s="629"/>
      <c r="BH179" s="963"/>
      <c r="BI179" s="1008"/>
      <c r="BJ179" s="935"/>
      <c r="BK179" s="689" t="str">
        <f>G178</f>
        <v/>
      </c>
    </row>
    <row r="180" ht="15.0" customHeight="1">
      <c r="A180" s="798"/>
      <c r="B180" s="722"/>
      <c r="C180" s="723"/>
      <c r="D180" s="723"/>
      <c r="E180" s="723"/>
      <c r="F180" s="724"/>
      <c r="G180" s="725"/>
      <c r="H180" s="725"/>
      <c r="I180" s="725"/>
      <c r="J180" s="941"/>
      <c r="K180" s="725"/>
      <c r="L180" s="726"/>
      <c r="M180" s="964"/>
      <c r="N180" s="1009"/>
      <c r="O180" s="1013" t="s">
        <v>111</v>
      </c>
      <c r="P180" s="967" t="str">
        <f>IFERROR(VLOOKUP('別紙様式2-2（４・５月分）'!AQ137,'【参考】数式用'!$AR$5:$AT$22,3,FALSE),"")</f>
        <v/>
      </c>
      <c r="Q180" s="1014" t="s">
        <v>113</v>
      </c>
      <c r="R180" s="969" t="str">
        <f>IFERROR(VLOOKUP(K178,'【参考】数式用'!$A$5:$AB$37,MATCH(P180,'【参考】数式用'!$B$4:$AB$4,0)+1,0),"")</f>
        <v/>
      </c>
      <c r="S180" s="970" t="s">
        <v>439</v>
      </c>
      <c r="T180" s="971"/>
      <c r="U180" s="972" t="str">
        <f>IFERROR(VLOOKUP(K178,'【参考】数式用'!$A$5:$AB$37,MATCH(T180,'【参考】数式用'!$B$4:$AB$4,0)+1,0),"")</f>
        <v/>
      </c>
      <c r="V180" s="973" t="s">
        <v>107</v>
      </c>
      <c r="W180" s="1025">
        <v>7.0</v>
      </c>
      <c r="X180" s="812" t="s">
        <v>108</v>
      </c>
      <c r="Y180" s="1025">
        <v>4.0</v>
      </c>
      <c r="Z180" s="812" t="s">
        <v>392</v>
      </c>
      <c r="AA180" s="1025">
        <v>8.0</v>
      </c>
      <c r="AB180" s="812" t="s">
        <v>108</v>
      </c>
      <c r="AC180" s="1025">
        <v>3.0</v>
      </c>
      <c r="AD180" s="812" t="s">
        <v>109</v>
      </c>
      <c r="AE180" s="812" t="s">
        <v>120</v>
      </c>
      <c r="AF180" s="812">
        <f>IF(W180&gt;=1,(AA180*12+AC180)-(W180*12+Y180)+1,"")</f>
        <v>12</v>
      </c>
      <c r="AG180" s="974" t="s">
        <v>393</v>
      </c>
      <c r="AH180" s="975">
        <f>IFERROR(ROUNDDOWN(ROUND(L178*U180,0),0)*AF180,"")</f>
        <v>0</v>
      </c>
      <c r="AI180" s="976">
        <f>IFERROR(ROUNDDOWN(ROUND((L178*(U180-AW178)),0),0)*AF180,"")</f>
        <v>0</v>
      </c>
      <c r="AJ180" s="977">
        <f>IFERROR(IF(OR(M178="",M179="",M181=""),0,ROUNDDOWN(ROUNDDOWN(ROUND(L178*VLOOKUP(K178,'【参考】数式用'!$A$5:$AB$37,MATCH("新加算Ⅳ",'【参考】数式用'!$B$4:$AB$4,0)+1,0),0),0)*AF180*0.5,0)),"")</f>
        <v>0</v>
      </c>
      <c r="AK180" s="978" t="str">
        <f>IF(T180&lt;&gt;"","新規に適用","")</f>
        <v/>
      </c>
      <c r="AL180" s="979">
        <f>IFERROR(IF(OR(M181="ベア加算",M181=""),0, IF(OR(T178="新加算Ⅰ",T178="新加算Ⅱ",T178="新加算Ⅲ",T178="新加算Ⅳ"),0,ROUNDDOWN(ROUND(L178*VLOOKUP(K178,'【参考】数式用'!$A$5:$I$37,MATCH("ベア加算",'【参考】数式用'!$B$4:$I$4,0)+1,0),0),0)*AF180)),"")</f>
        <v>0</v>
      </c>
      <c r="AM180" s="978" t="str">
        <f>IF(AND(T180&lt;&gt;"",AM178=""),"新規に適用",IF(AND(T180&lt;&gt;"",AM178&lt;&gt;""),"継続で適用",""))</f>
        <v/>
      </c>
      <c r="AN180" s="978" t="str">
        <f>IF(AND(T180&lt;&gt;"",AN178=""),"新規に適用",IF(AND(T180&lt;&gt;"",AN178&lt;&gt;""),"継続で適用",""))</f>
        <v/>
      </c>
      <c r="AO180" s="978"/>
      <c r="AP180" s="978" t="str">
        <f>IF(AND(T180&lt;&gt;"",AP178=""),"新規に適用",IF(AND(T180&lt;&gt;"",AP178&lt;&gt;""),"継続で適用",""))</f>
        <v/>
      </c>
      <c r="AQ180" s="980" t="str">
        <f>IF(AND(T180&lt;&gt;"",AN178=""),"新規に適用",IF(AND(T180&lt;&gt;"",OR(T178="新加算Ⅰ",T178="新加算Ⅱ",T178="新加算Ⅴ（１）",T178="新加算Ⅴ（２）",T178="新加算Ⅴ（３）",T178="新加算Ⅴ（４）",T178="新加算Ⅴ（５）",T178="新加算Ⅴ（６）",T178="新加算Ⅴ（７）",T178="新加算Ⅴ（９）",T178="新加算Ⅴ（10）",T178="新加算Ⅴ（12）")),"継続で適用",""))</f>
        <v/>
      </c>
      <c r="AR180" s="978" t="str">
        <f>IF(AND(T180&lt;&gt;"",AR178=""),"新規に適用",IF(AND(T180&lt;&gt;"",AR178&lt;&gt;""),"継続で適用",""))</f>
        <v/>
      </c>
      <c r="AS180" s="962"/>
      <c r="AT180" s="1005"/>
      <c r="AU180" s="935" t="str">
        <f>IF(K178&lt;&gt;"","V列に色付け","")</f>
        <v/>
      </c>
      <c r="AV180" s="1020"/>
      <c r="AW180" s="937"/>
      <c r="BK180" s="689" t="str">
        <f>G178</f>
        <v/>
      </c>
    </row>
    <row r="181" ht="30.0" customHeight="1">
      <c r="A181" s="788"/>
      <c r="B181" s="746"/>
      <c r="C181" s="747"/>
      <c r="D181" s="747"/>
      <c r="E181" s="747"/>
      <c r="F181" s="748"/>
      <c r="G181" s="749"/>
      <c r="H181" s="749"/>
      <c r="I181" s="749"/>
      <c r="J181" s="982"/>
      <c r="K181" s="749"/>
      <c r="L181" s="750"/>
      <c r="M181" s="984" t="str">
        <f>IF('別紙様式2-2（４・５月分）'!P139="","",'別紙様式2-2（４・５月分）'!P139)</f>
        <v/>
      </c>
      <c r="N181" s="1010"/>
      <c r="O181" s="1015"/>
      <c r="P181" s="987"/>
      <c r="Q181" s="1016"/>
      <c r="R181" s="989"/>
      <c r="S181" s="990"/>
      <c r="T181" s="991"/>
      <c r="U181" s="992"/>
      <c r="V181" s="993"/>
      <c r="W181" s="1026"/>
      <c r="X181" s="994"/>
      <c r="Y181" s="1026"/>
      <c r="Z181" s="994"/>
      <c r="AA181" s="1026"/>
      <c r="AB181" s="994"/>
      <c r="AC181" s="1026"/>
      <c r="AD181" s="994"/>
      <c r="AE181" s="994"/>
      <c r="AF181" s="994"/>
      <c r="AG181" s="995"/>
      <c r="AH181" s="996"/>
      <c r="AI181" s="997"/>
      <c r="AJ181" s="998"/>
      <c r="AK181" s="999"/>
      <c r="AL181" s="1000"/>
      <c r="AM181" s="999"/>
      <c r="AN181" s="999"/>
      <c r="AO181" s="999"/>
      <c r="AP181" s="999"/>
      <c r="AQ181" s="1001"/>
      <c r="AR181" s="999"/>
      <c r="AS181" s="769" t="str">
        <f>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1005"/>
      <c r="AU181" s="935"/>
      <c r="AV181" s="1020" t="str">
        <f>IF('別紙様式2-2（４・５月分）'!N139="","",'別紙様式2-2（４・５月分）'!N139)</f>
        <v/>
      </c>
      <c r="AW181" s="937"/>
      <c r="BK181" s="689" t="str">
        <f>G178</f>
        <v/>
      </c>
    </row>
    <row r="182" ht="30.0" customHeight="1">
      <c r="A182" s="773">
        <v>43.0</v>
      </c>
      <c r="B182" s="1019" t="str">
        <f>IF('基本情報入力シート'!C96="","",'基本情報入力シート'!C96)</f>
        <v/>
      </c>
      <c r="C182" s="696"/>
      <c r="D182" s="696"/>
      <c r="E182" s="696"/>
      <c r="F182" s="697"/>
      <c r="G182" s="698" t="str">
        <f>IF('基本情報入力シート'!M96="","",'基本情報入力シート'!M96)</f>
        <v/>
      </c>
      <c r="H182" s="698" t="str">
        <f>IF('基本情報入力シート'!R96="","",'基本情報入力シート'!R96)</f>
        <v/>
      </c>
      <c r="I182" s="698" t="str">
        <f>IF('基本情報入力シート'!W96="","",'基本情報入力シート'!W96)</f>
        <v/>
      </c>
      <c r="J182" s="910" t="str">
        <f>IF('基本情報入力シート'!X96="","",'基本情報入力シート'!X96)</f>
        <v/>
      </c>
      <c r="K182" s="698" t="str">
        <f>IF('基本情報入力シート'!Y96="","",'基本情報入力シート'!Y96)</f>
        <v/>
      </c>
      <c r="L182" s="699" t="str">
        <f>IF('基本情報入力シート'!AB96="","",'基本情報入力シート'!AB96)</f>
        <v/>
      </c>
      <c r="M182" s="912" t="str">
        <f>IF('別紙様式2-2（４・５月分）'!P140="","",'別紙様式2-2（４・５月分）'!P140)</f>
        <v/>
      </c>
      <c r="N182" s="1004" t="str">
        <f>IF(SUM('別紙様式2-2（４・５月分）'!Q140:Q142)=0,"",SUM('別紙様式2-2（４・５月分）'!Q140:Q142))</f>
        <v/>
      </c>
      <c r="O182" s="914" t="str">
        <f>IFERROR(VLOOKUP('別紙様式2-2（４・５月分）'!AQ140,'【参考】数式用'!$AR$5:$AS$22,2,FALSE),"")</f>
        <v/>
      </c>
      <c r="P182" s="915"/>
      <c r="Q182" s="916"/>
      <c r="R182" s="917" t="str">
        <f>IFERROR(VLOOKUP(K182,'【参考】数式用'!$A$5:$AB$37,MATCH(O182,'【参考】数式用'!$B$4:$AB$4,0)+1,0),"")</f>
        <v/>
      </c>
      <c r="S182" s="918" t="s">
        <v>434</v>
      </c>
      <c r="T182" s="919"/>
      <c r="U182" s="920" t="str">
        <f>IFERROR(VLOOKUP(K182,'【参考】数式用'!$A$5:$AB$37,MATCH(T182,'【参考】数式用'!$B$4:$AB$4,0)+1,0),"")</f>
        <v/>
      </c>
      <c r="V182" s="921" t="s">
        <v>107</v>
      </c>
      <c r="W182" s="922">
        <v>6.0</v>
      </c>
      <c r="X182" s="923" t="s">
        <v>108</v>
      </c>
      <c r="Y182" s="922">
        <v>6.0</v>
      </c>
      <c r="Z182" s="923" t="s">
        <v>392</v>
      </c>
      <c r="AA182" s="922">
        <v>7.0</v>
      </c>
      <c r="AB182" s="923" t="s">
        <v>108</v>
      </c>
      <c r="AC182" s="922">
        <v>3.0</v>
      </c>
      <c r="AD182" s="923" t="s">
        <v>109</v>
      </c>
      <c r="AE182" s="923" t="s">
        <v>120</v>
      </c>
      <c r="AF182" s="923">
        <f>IF(W182&gt;=1,(AA182*12+AC182)-(W182*12+Y182)+1,"")</f>
        <v>10</v>
      </c>
      <c r="AG182" s="924" t="s">
        <v>393</v>
      </c>
      <c r="AH182" s="925">
        <f>IFERROR(ROUNDDOWN(ROUND(L182*U182,0),0)*AF182,"")</f>
        <v>0</v>
      </c>
      <c r="AI182" s="926">
        <f>IFERROR(ROUNDDOWN(ROUND((L182*(U182-AW182)),0),0)*AF182,"")</f>
        <v>0</v>
      </c>
      <c r="AJ182" s="927">
        <f>IFERROR(IF(OR(M182="",M183="",M185=""),0,ROUNDDOWN(ROUNDDOWN(ROUND(L182*VLOOKUP(K182,'【参考】数式用'!$A$5:$AB$37,MATCH("新加算Ⅳ",'【参考】数式用'!$B$4:$AB$4,0)+1,0),0),0)*AF182*0.5,0)),"")</f>
        <v>0</v>
      </c>
      <c r="AK182" s="928"/>
      <c r="AL182" s="929">
        <f>IFERROR(IF(OR(M185="ベア加算",M185=""),0, IF(OR(T182="新加算Ⅰ",T182="新加算Ⅱ",T182="新加算Ⅲ",T182="新加算Ⅳ"),ROUNDDOWN(ROUND(L182*VLOOKUP(K182,'【参考】数式用'!$A$5:$I$37,MATCH("ベア加算",'【参考】数式用'!$B$4:$I$4,0)+1,0),0),0)*AF182,0)),"")</f>
        <v>0</v>
      </c>
      <c r="AM182" s="928"/>
      <c r="AN182" s="930"/>
      <c r="AO182" s="931"/>
      <c r="AP182" s="931"/>
      <c r="AQ182" s="932"/>
      <c r="AR182" s="933"/>
      <c r="AS182" s="716" t="str">
        <f>IF(AU182="","",IF(U182&lt;N182,"！加算の要件上は問題ありませんが、令和６年４・５月と比較して令和６年６月に加算率が下がる計画になっています。",""))</f>
        <v/>
      </c>
      <c r="AT182" s="1005"/>
      <c r="AU182" s="935" t="str">
        <f>IF(K182&lt;&gt;"","V列に色付け","")</f>
        <v/>
      </c>
      <c r="AV182" s="1020" t="str">
        <f>IF('別紙様式2-2（４・５月分）'!N140="","",'別紙様式2-2（４・５月分）'!N140)</f>
        <v/>
      </c>
      <c r="AW182" s="937" t="str">
        <f>IF(SUM('別紙様式2-2（４・５月分）'!O140:O142)=0,"",SUM('別紙様式2-2（４・５月分）'!O140:O142))</f>
        <v/>
      </c>
      <c r="AX182" s="938" t="str">
        <f>IFERROR(VLOOKUP(K182,'【参考】数式用'!$AH$2:$AI$34,2,FALSE),"")</f>
        <v/>
      </c>
      <c r="AY182" s="629" t="s">
        <v>436</v>
      </c>
      <c r="AZ182" s="629" t="s">
        <v>437</v>
      </c>
      <c r="BA182" s="629" t="s">
        <v>435</v>
      </c>
      <c r="BB182" s="629" t="s">
        <v>438</v>
      </c>
      <c r="BC182" s="629" t="str">
        <f>IF(AND(O182&lt;&gt;"新加算Ⅰ",O182&lt;&gt;"新加算Ⅱ",O182&lt;&gt;"新加算Ⅲ",O182&lt;&gt;"新加算Ⅳ"),O182,IF(P184&lt;&gt;"",P184,""))</f>
        <v/>
      </c>
      <c r="BD182" s="629"/>
      <c r="BE182" s="629" t="str">
        <f>IF(AL182&lt;&gt;0,IF(AM182="○","入力済","未入力"),"")</f>
        <v/>
      </c>
      <c r="BF182" s="629"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629" t="str">
        <f>IF(OR(T182="新加算Ⅴ（７）",T182="新加算Ⅴ（９）",T182="新加算Ⅴ（10）",T182="新加算Ⅴ（12）",T182="新加算Ⅴ（13）",T182="新加算Ⅴ（14）"),IF(OR(AO182="○",AO182="令和６年度中に満たす"),"入力済","未入力"),"")</f>
        <v/>
      </c>
      <c r="BH182" s="939" t="str">
        <f>IF(OR(T182="新加算Ⅰ",T182="新加算Ⅱ",T182="新加算Ⅲ",T182="新加算Ⅴ（１）",T182="新加算Ⅴ（３）",T182="新加算Ⅴ（８）"),IF(OR(AP182="○",AP182="令和６年度中に満たす"),"入力済","未入力"),"")</f>
        <v/>
      </c>
      <c r="BI182" s="1006" t="str">
        <f>IF(OR(T182="新加算Ⅰ",T182="新加算Ⅱ",T182="新加算Ⅴ（１）",T182="新加算Ⅴ（２）",T182="新加算Ⅴ（３）",T182="新加算Ⅴ（４）",T182="新加算Ⅴ（５）",T182="新加算Ⅴ（６）",T182="新加算Ⅴ（７）",T182="新加算Ⅴ（９）",T182="新加算Ⅴ（10）",T182="新加算Ⅴ（12）"),1,"")</f>
        <v/>
      </c>
      <c r="BJ182" s="935" t="str">
        <f>IF(OR(T182="新加算Ⅰ",T182="新加算Ⅴ（１）",T182="新加算Ⅴ（２）",T182="新加算Ⅴ（５）",T182="新加算Ⅴ（７）",T182="新加算Ⅴ（10）"),IF(AR182="","未入力","入力済"),"")</f>
        <v/>
      </c>
      <c r="BK182" s="689" t="str">
        <f>G182</f>
        <v/>
      </c>
    </row>
    <row r="183" ht="15.0" customHeight="1">
      <c r="A183" s="787"/>
      <c r="B183" s="722"/>
      <c r="C183" s="723"/>
      <c r="D183" s="723"/>
      <c r="E183" s="723"/>
      <c r="F183" s="724"/>
      <c r="G183" s="725"/>
      <c r="H183" s="725"/>
      <c r="I183" s="725"/>
      <c r="J183" s="941"/>
      <c r="K183" s="725"/>
      <c r="L183" s="726"/>
      <c r="M183" s="943" t="str">
        <f>IF('別紙様式2-2（４・５月分）'!P141="","",'別紙様式2-2（４・５月分）'!P141)</f>
        <v/>
      </c>
      <c r="N183" s="1007"/>
      <c r="O183" s="945"/>
      <c r="P183" s="946"/>
      <c r="Q183" s="947"/>
      <c r="R183" s="948"/>
      <c r="S183" s="949"/>
      <c r="T183" s="950"/>
      <c r="U183" s="951"/>
      <c r="V183" s="952"/>
      <c r="W183" s="953"/>
      <c r="X183" s="778"/>
      <c r="Y183" s="953"/>
      <c r="Z183" s="778"/>
      <c r="AA183" s="953"/>
      <c r="AB183" s="778"/>
      <c r="AC183" s="953"/>
      <c r="AD183" s="778"/>
      <c r="AE183" s="778"/>
      <c r="AF183" s="778"/>
      <c r="AG183" s="954"/>
      <c r="AH183" s="955"/>
      <c r="AI183" s="956"/>
      <c r="AJ183" s="957"/>
      <c r="AK183" s="784"/>
      <c r="AL183" s="958"/>
      <c r="AM183" s="784"/>
      <c r="AN183" s="959"/>
      <c r="AO183" s="825"/>
      <c r="AP183" s="825"/>
      <c r="AQ183" s="960"/>
      <c r="AR183" s="961"/>
      <c r="AS183" s="962" t="str">
        <f>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1005"/>
      <c r="AU183" s="935"/>
      <c r="AV183" s="1020" t="str">
        <f>IF('別紙様式2-2（４・５月分）'!N141="","",'別紙様式2-2（４・５月分）'!N141)</f>
        <v/>
      </c>
      <c r="AW183" s="937"/>
      <c r="AX183" s="938"/>
      <c r="AY183" s="629"/>
      <c r="AZ183" s="629"/>
      <c r="BA183" s="629"/>
      <c r="BB183" s="629"/>
      <c r="BC183" s="629"/>
      <c r="BD183" s="629"/>
      <c r="BE183" s="629"/>
      <c r="BF183" s="629"/>
      <c r="BG183" s="629"/>
      <c r="BH183" s="963"/>
      <c r="BI183" s="1008"/>
      <c r="BJ183" s="935"/>
      <c r="BK183" s="689" t="str">
        <f>G182</f>
        <v/>
      </c>
    </row>
    <row r="184" ht="15.0" customHeight="1">
      <c r="A184" s="798"/>
      <c r="B184" s="722"/>
      <c r="C184" s="723"/>
      <c r="D184" s="723"/>
      <c r="E184" s="723"/>
      <c r="F184" s="724"/>
      <c r="G184" s="725"/>
      <c r="H184" s="725"/>
      <c r="I184" s="725"/>
      <c r="J184" s="941"/>
      <c r="K184" s="725"/>
      <c r="L184" s="726"/>
      <c r="M184" s="964"/>
      <c r="N184" s="1009"/>
      <c r="O184" s="1013" t="s">
        <v>111</v>
      </c>
      <c r="P184" s="967" t="str">
        <f>IFERROR(VLOOKUP('別紙様式2-2（４・５月分）'!AQ140,'【参考】数式用'!$AR$5:$AT$22,3,FALSE),"")</f>
        <v/>
      </c>
      <c r="Q184" s="1014" t="s">
        <v>113</v>
      </c>
      <c r="R184" s="969" t="str">
        <f>IFERROR(VLOOKUP(K182,'【参考】数式用'!$A$5:$AB$37,MATCH(P184,'【参考】数式用'!$B$4:$AB$4,0)+1,0),"")</f>
        <v/>
      </c>
      <c r="S184" s="970" t="s">
        <v>439</v>
      </c>
      <c r="T184" s="971"/>
      <c r="U184" s="972" t="str">
        <f>IFERROR(VLOOKUP(K182,'【参考】数式用'!$A$5:$AB$37,MATCH(T184,'【参考】数式用'!$B$4:$AB$4,0)+1,0),"")</f>
        <v/>
      </c>
      <c r="V184" s="973" t="s">
        <v>107</v>
      </c>
      <c r="W184" s="1025">
        <v>7.0</v>
      </c>
      <c r="X184" s="812" t="s">
        <v>108</v>
      </c>
      <c r="Y184" s="1025">
        <v>4.0</v>
      </c>
      <c r="Z184" s="812" t="s">
        <v>392</v>
      </c>
      <c r="AA184" s="1025">
        <v>8.0</v>
      </c>
      <c r="AB184" s="812" t="s">
        <v>108</v>
      </c>
      <c r="AC184" s="1025">
        <v>3.0</v>
      </c>
      <c r="AD184" s="812" t="s">
        <v>109</v>
      </c>
      <c r="AE184" s="812" t="s">
        <v>120</v>
      </c>
      <c r="AF184" s="812">
        <f>IF(W184&gt;=1,(AA184*12+AC184)-(W184*12+Y184)+1,"")</f>
        <v>12</v>
      </c>
      <c r="AG184" s="974" t="s">
        <v>393</v>
      </c>
      <c r="AH184" s="975">
        <f>IFERROR(ROUNDDOWN(ROUND(L182*U184,0),0)*AF184,"")</f>
        <v>0</v>
      </c>
      <c r="AI184" s="976">
        <f>IFERROR(ROUNDDOWN(ROUND((L182*(U184-AW182)),0),0)*AF184,"")</f>
        <v>0</v>
      </c>
      <c r="AJ184" s="977">
        <f>IFERROR(IF(OR(M182="",M183="",M185=""),0,ROUNDDOWN(ROUNDDOWN(ROUND(L182*VLOOKUP(K182,'【参考】数式用'!$A$5:$AB$37,MATCH("新加算Ⅳ",'【参考】数式用'!$B$4:$AB$4,0)+1,0),0),0)*AF184*0.5,0)),"")</f>
        <v>0</v>
      </c>
      <c r="AK184" s="978" t="str">
        <f>IF(T184&lt;&gt;"","新規に適用","")</f>
        <v/>
      </c>
      <c r="AL184" s="979">
        <f>IFERROR(IF(OR(M185="ベア加算",M185=""),0, IF(OR(T182="新加算Ⅰ",T182="新加算Ⅱ",T182="新加算Ⅲ",T182="新加算Ⅳ"),0,ROUNDDOWN(ROUND(L182*VLOOKUP(K182,'【参考】数式用'!$A$5:$I$37,MATCH("ベア加算",'【参考】数式用'!$B$4:$I$4,0)+1,0),0),0)*AF184)),"")</f>
        <v>0</v>
      </c>
      <c r="AM184" s="978" t="str">
        <f>IF(AND(T184&lt;&gt;"",AM182=""),"新規に適用",IF(AND(T184&lt;&gt;"",AM182&lt;&gt;""),"継続で適用",""))</f>
        <v/>
      </c>
      <c r="AN184" s="978" t="str">
        <f>IF(AND(T184&lt;&gt;"",AN182=""),"新規に適用",IF(AND(T184&lt;&gt;"",AN182&lt;&gt;""),"継続で適用",""))</f>
        <v/>
      </c>
      <c r="AO184" s="978"/>
      <c r="AP184" s="978" t="str">
        <f>IF(AND(T184&lt;&gt;"",AP182=""),"新規に適用",IF(AND(T184&lt;&gt;"",AP182&lt;&gt;""),"継続で適用",""))</f>
        <v/>
      </c>
      <c r="AQ184" s="980" t="str">
        <f>IF(AND(T184&lt;&gt;"",AN182=""),"新規に適用",IF(AND(T184&lt;&gt;"",OR(T182="新加算Ⅰ",T182="新加算Ⅱ",T182="新加算Ⅴ（１）",T182="新加算Ⅴ（２）",T182="新加算Ⅴ（３）",T182="新加算Ⅴ（４）",T182="新加算Ⅴ（５）",T182="新加算Ⅴ（６）",T182="新加算Ⅴ（７）",T182="新加算Ⅴ（９）",T182="新加算Ⅴ（10）",T182="新加算Ⅴ（12）")),"継続で適用",""))</f>
        <v/>
      </c>
      <c r="AR184" s="978" t="str">
        <f>IF(AND(T184&lt;&gt;"",AR182=""),"新規に適用",IF(AND(T184&lt;&gt;"",AR182&lt;&gt;""),"継続で適用",""))</f>
        <v/>
      </c>
      <c r="AS184" s="962"/>
      <c r="AT184" s="1005"/>
      <c r="AU184" s="935" t="str">
        <f>IF(K182&lt;&gt;"","V列に色付け","")</f>
        <v/>
      </c>
      <c r="AV184" s="1020"/>
      <c r="AW184" s="937"/>
      <c r="BK184" s="689" t="str">
        <f>G182</f>
        <v/>
      </c>
    </row>
    <row r="185" ht="30.0" customHeight="1">
      <c r="A185" s="788"/>
      <c r="B185" s="746"/>
      <c r="C185" s="747"/>
      <c r="D185" s="747"/>
      <c r="E185" s="747"/>
      <c r="F185" s="748"/>
      <c r="G185" s="749"/>
      <c r="H185" s="749"/>
      <c r="I185" s="749"/>
      <c r="J185" s="982"/>
      <c r="K185" s="749"/>
      <c r="L185" s="750"/>
      <c r="M185" s="984" t="str">
        <f>IF('別紙様式2-2（４・５月分）'!P142="","",'別紙様式2-2（４・５月分）'!P142)</f>
        <v/>
      </c>
      <c r="N185" s="1010"/>
      <c r="O185" s="1015"/>
      <c r="P185" s="987"/>
      <c r="Q185" s="1016"/>
      <c r="R185" s="989"/>
      <c r="S185" s="990"/>
      <c r="T185" s="991"/>
      <c r="U185" s="992"/>
      <c r="V185" s="993"/>
      <c r="W185" s="1026"/>
      <c r="X185" s="994"/>
      <c r="Y185" s="1026"/>
      <c r="Z185" s="994"/>
      <c r="AA185" s="1026"/>
      <c r="AB185" s="994"/>
      <c r="AC185" s="1026"/>
      <c r="AD185" s="994"/>
      <c r="AE185" s="994"/>
      <c r="AF185" s="994"/>
      <c r="AG185" s="995"/>
      <c r="AH185" s="996"/>
      <c r="AI185" s="997"/>
      <c r="AJ185" s="998"/>
      <c r="AK185" s="999"/>
      <c r="AL185" s="1000"/>
      <c r="AM185" s="999"/>
      <c r="AN185" s="999"/>
      <c r="AO185" s="999"/>
      <c r="AP185" s="999"/>
      <c r="AQ185" s="1001"/>
      <c r="AR185" s="999"/>
      <c r="AS185" s="769" t="str">
        <f>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1005"/>
      <c r="AU185" s="935"/>
      <c r="AV185" s="1020" t="str">
        <f>IF('別紙様式2-2（４・５月分）'!N142="","",'別紙様式2-2（４・５月分）'!N142)</f>
        <v/>
      </c>
      <c r="AW185" s="937"/>
      <c r="BK185" s="689" t="str">
        <f>G182</f>
        <v/>
      </c>
    </row>
    <row r="186" ht="30.0" customHeight="1">
      <c r="A186" s="789">
        <v>44.0</v>
      </c>
      <c r="B186" s="722" t="str">
        <f>IF('基本情報入力シート'!C97="","",'基本情報入力シート'!C97)</f>
        <v/>
      </c>
      <c r="C186" s="723"/>
      <c r="D186" s="723"/>
      <c r="E186" s="723"/>
      <c r="F186" s="724"/>
      <c r="G186" s="725" t="str">
        <f>IF('基本情報入力シート'!M97="","",'基本情報入力シート'!M97)</f>
        <v/>
      </c>
      <c r="H186" s="725" t="str">
        <f>IF('基本情報入力シート'!R97="","",'基本情報入力シート'!R97)</f>
        <v/>
      </c>
      <c r="I186" s="725" t="str">
        <f>IF('基本情報入力シート'!W97="","",'基本情報入力シート'!W97)</f>
        <v/>
      </c>
      <c r="J186" s="941" t="str">
        <f>IF('基本情報入力シート'!X97="","",'基本情報入力シート'!X97)</f>
        <v/>
      </c>
      <c r="K186" s="725" t="str">
        <f>IF('基本情報入力シート'!Y97="","",'基本情報入力シート'!Y97)</f>
        <v/>
      </c>
      <c r="L186" s="726" t="str">
        <f>IF('基本情報入力シート'!AB97="","",'基本情報入力シート'!AB97)</f>
        <v/>
      </c>
      <c r="M186" s="912" t="str">
        <f>IF('別紙様式2-2（４・５月分）'!P143="","",'別紙様式2-2（４・５月分）'!P143)</f>
        <v/>
      </c>
      <c r="N186" s="1004" t="str">
        <f>IF(SUM('別紙様式2-2（４・５月分）'!Q143:Q145)=0,"",SUM('別紙様式2-2（４・５月分）'!Q143:Q145))</f>
        <v/>
      </c>
      <c r="O186" s="914" t="str">
        <f>IFERROR(VLOOKUP('別紙様式2-2（４・５月分）'!AQ143,'【参考】数式用'!$AR$5:$AS$22,2,FALSE),"")</f>
        <v/>
      </c>
      <c r="P186" s="915"/>
      <c r="Q186" s="916"/>
      <c r="R186" s="917" t="str">
        <f>IFERROR(VLOOKUP(K186,'【参考】数式用'!$A$5:$AB$37,MATCH(O186,'【参考】数式用'!$B$4:$AB$4,0)+1,0),"")</f>
        <v/>
      </c>
      <c r="S186" s="918" t="s">
        <v>434</v>
      </c>
      <c r="T186" s="919"/>
      <c r="U186" s="920" t="str">
        <f>IFERROR(VLOOKUP(K186,'【参考】数式用'!$A$5:$AB$37,MATCH(T186,'【参考】数式用'!$B$4:$AB$4,0)+1,0),"")</f>
        <v/>
      </c>
      <c r="V186" s="921" t="s">
        <v>107</v>
      </c>
      <c r="W186" s="922">
        <v>6.0</v>
      </c>
      <c r="X186" s="923" t="s">
        <v>108</v>
      </c>
      <c r="Y186" s="922">
        <v>6.0</v>
      </c>
      <c r="Z186" s="923" t="s">
        <v>392</v>
      </c>
      <c r="AA186" s="922">
        <v>7.0</v>
      </c>
      <c r="AB186" s="923" t="s">
        <v>108</v>
      </c>
      <c r="AC186" s="922">
        <v>3.0</v>
      </c>
      <c r="AD186" s="923" t="s">
        <v>109</v>
      </c>
      <c r="AE186" s="923" t="s">
        <v>120</v>
      </c>
      <c r="AF186" s="923">
        <f>IF(W186&gt;=1,(AA186*12+AC186)-(W186*12+Y186)+1,"")</f>
        <v>10</v>
      </c>
      <c r="AG186" s="924" t="s">
        <v>393</v>
      </c>
      <c r="AH186" s="925">
        <f>IFERROR(ROUNDDOWN(ROUND(L186*U186,0),0)*AF186,"")</f>
        <v>0</v>
      </c>
      <c r="AI186" s="926">
        <f>IFERROR(ROUNDDOWN(ROUND((L186*(U186-AW186)),0),0)*AF186,"")</f>
        <v>0</v>
      </c>
      <c r="AJ186" s="927">
        <f>IFERROR(IF(OR(M186="",M187="",M189=""),0,ROUNDDOWN(ROUNDDOWN(ROUND(L186*VLOOKUP(K186,'【参考】数式用'!$A$5:$AB$37,MATCH("新加算Ⅳ",'【参考】数式用'!$B$4:$AB$4,0)+1,0),0),0)*AF186*0.5,0)),"")</f>
        <v>0</v>
      </c>
      <c r="AK186" s="928"/>
      <c r="AL186" s="929">
        <f>IFERROR(IF(OR(M189="ベア加算",M189=""),0, IF(OR(T186="新加算Ⅰ",T186="新加算Ⅱ",T186="新加算Ⅲ",T186="新加算Ⅳ"),ROUNDDOWN(ROUND(L186*VLOOKUP(K186,'【参考】数式用'!$A$5:$I$37,MATCH("ベア加算",'【参考】数式用'!$B$4:$I$4,0)+1,0),0),0)*AF186,0)),"")</f>
        <v>0</v>
      </c>
      <c r="AM186" s="928"/>
      <c r="AN186" s="930"/>
      <c r="AO186" s="931"/>
      <c r="AP186" s="931"/>
      <c r="AQ186" s="932"/>
      <c r="AR186" s="933"/>
      <c r="AS186" s="716" t="str">
        <f>IF(AU186="","",IF(U186&lt;N186,"！加算の要件上は問題ありませんが、令和６年４・５月と比較して令和６年６月に加算率が下がる計画になっています。",""))</f>
        <v/>
      </c>
      <c r="AT186" s="1005"/>
      <c r="AU186" s="935" t="str">
        <f>IF(K186&lt;&gt;"","V列に色付け","")</f>
        <v/>
      </c>
      <c r="AV186" s="1020" t="str">
        <f>IF('別紙様式2-2（４・５月分）'!N143="","",'別紙様式2-2（４・５月分）'!N143)</f>
        <v/>
      </c>
      <c r="AW186" s="937" t="str">
        <f>IF(SUM('別紙様式2-2（４・５月分）'!O143:O145)=0,"",SUM('別紙様式2-2（４・５月分）'!O143:O145))</f>
        <v/>
      </c>
      <c r="AX186" s="938" t="str">
        <f>IFERROR(VLOOKUP(K186,'【参考】数式用'!$AH$2:$AI$34,2,FALSE),"")</f>
        <v/>
      </c>
      <c r="AY186" s="629" t="s">
        <v>436</v>
      </c>
      <c r="AZ186" s="629" t="s">
        <v>437</v>
      </c>
      <c r="BA186" s="629" t="s">
        <v>435</v>
      </c>
      <c r="BB186" s="629" t="s">
        <v>438</v>
      </c>
      <c r="BC186" s="629" t="str">
        <f>IF(AND(O186&lt;&gt;"新加算Ⅰ",O186&lt;&gt;"新加算Ⅱ",O186&lt;&gt;"新加算Ⅲ",O186&lt;&gt;"新加算Ⅳ"),O186,IF(P188&lt;&gt;"",P188,""))</f>
        <v/>
      </c>
      <c r="BD186" s="629"/>
      <c r="BE186" s="629" t="str">
        <f>IF(AL186&lt;&gt;0,IF(AM186="○","入力済","未入力"),"")</f>
        <v/>
      </c>
      <c r="BF186" s="629"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629" t="str">
        <f>IF(OR(T186="新加算Ⅴ（７）",T186="新加算Ⅴ（９）",T186="新加算Ⅴ（10）",T186="新加算Ⅴ（12）",T186="新加算Ⅴ（13）",T186="新加算Ⅴ（14）"),IF(OR(AO186="○",AO186="令和６年度中に満たす"),"入力済","未入力"),"")</f>
        <v/>
      </c>
      <c r="BH186" s="939" t="str">
        <f>IF(OR(T186="新加算Ⅰ",T186="新加算Ⅱ",T186="新加算Ⅲ",T186="新加算Ⅴ（１）",T186="新加算Ⅴ（３）",T186="新加算Ⅴ（８）"),IF(OR(AP186="○",AP186="令和６年度中に満たす"),"入力済","未入力"),"")</f>
        <v/>
      </c>
      <c r="BI186" s="1006" t="str">
        <f>IF(OR(T186="新加算Ⅰ",T186="新加算Ⅱ",T186="新加算Ⅴ（１）",T186="新加算Ⅴ（２）",T186="新加算Ⅴ（３）",T186="新加算Ⅴ（４）",T186="新加算Ⅴ（５）",T186="新加算Ⅴ（６）",T186="新加算Ⅴ（７）",T186="新加算Ⅴ（９）",T186="新加算Ⅴ（10）",T186="新加算Ⅴ（12）"),1,"")</f>
        <v/>
      </c>
      <c r="BJ186" s="935" t="str">
        <f>IF(OR(T186="新加算Ⅰ",T186="新加算Ⅴ（１）",T186="新加算Ⅴ（２）",T186="新加算Ⅴ（５）",T186="新加算Ⅴ（７）",T186="新加算Ⅴ（10）"),IF(AR186="","未入力","入力済"),"")</f>
        <v/>
      </c>
      <c r="BK186" s="689" t="str">
        <f>G186</f>
        <v/>
      </c>
    </row>
    <row r="187" ht="15.0" customHeight="1">
      <c r="A187" s="787"/>
      <c r="B187" s="722"/>
      <c r="C187" s="723"/>
      <c r="D187" s="723"/>
      <c r="E187" s="723"/>
      <c r="F187" s="724"/>
      <c r="G187" s="725"/>
      <c r="H187" s="725"/>
      <c r="I187" s="725"/>
      <c r="J187" s="941"/>
      <c r="K187" s="725"/>
      <c r="L187" s="726"/>
      <c r="M187" s="943" t="str">
        <f>IF('別紙様式2-2（４・５月分）'!P144="","",'別紙様式2-2（４・５月分）'!P144)</f>
        <v/>
      </c>
      <c r="N187" s="1007"/>
      <c r="O187" s="945"/>
      <c r="P187" s="946"/>
      <c r="Q187" s="947"/>
      <c r="R187" s="948"/>
      <c r="S187" s="949"/>
      <c r="T187" s="950"/>
      <c r="U187" s="951"/>
      <c r="V187" s="952"/>
      <c r="W187" s="953"/>
      <c r="X187" s="778"/>
      <c r="Y187" s="953"/>
      <c r="Z187" s="778"/>
      <c r="AA187" s="953"/>
      <c r="AB187" s="778"/>
      <c r="AC187" s="953"/>
      <c r="AD187" s="778"/>
      <c r="AE187" s="778"/>
      <c r="AF187" s="778"/>
      <c r="AG187" s="954"/>
      <c r="AH187" s="955"/>
      <c r="AI187" s="956"/>
      <c r="AJ187" s="957"/>
      <c r="AK187" s="784"/>
      <c r="AL187" s="958"/>
      <c r="AM187" s="784"/>
      <c r="AN187" s="959"/>
      <c r="AO187" s="825"/>
      <c r="AP187" s="825"/>
      <c r="AQ187" s="960"/>
      <c r="AR187" s="961"/>
      <c r="AS187" s="962" t="str">
        <f>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1005"/>
      <c r="AU187" s="935"/>
      <c r="AV187" s="1020" t="str">
        <f>IF('別紙様式2-2（４・５月分）'!N144="","",'別紙様式2-2（４・５月分）'!N144)</f>
        <v/>
      </c>
      <c r="AW187" s="937"/>
      <c r="AX187" s="938"/>
      <c r="AY187" s="629"/>
      <c r="AZ187" s="629"/>
      <c r="BA187" s="629"/>
      <c r="BB187" s="629"/>
      <c r="BC187" s="629"/>
      <c r="BD187" s="629"/>
      <c r="BE187" s="629"/>
      <c r="BF187" s="629"/>
      <c r="BG187" s="629"/>
      <c r="BH187" s="963"/>
      <c r="BI187" s="1008"/>
      <c r="BJ187" s="935"/>
      <c r="BK187" s="689" t="str">
        <f>G186</f>
        <v/>
      </c>
    </row>
    <row r="188" ht="15.0" customHeight="1">
      <c r="A188" s="798"/>
      <c r="B188" s="722"/>
      <c r="C188" s="723"/>
      <c r="D188" s="723"/>
      <c r="E188" s="723"/>
      <c r="F188" s="724"/>
      <c r="G188" s="725"/>
      <c r="H188" s="725"/>
      <c r="I188" s="725"/>
      <c r="J188" s="941"/>
      <c r="K188" s="725"/>
      <c r="L188" s="726"/>
      <c r="M188" s="964"/>
      <c r="N188" s="1009"/>
      <c r="O188" s="1013" t="s">
        <v>111</v>
      </c>
      <c r="P188" s="967" t="str">
        <f>IFERROR(VLOOKUP('別紙様式2-2（４・５月分）'!AQ143,'【参考】数式用'!$AR$5:$AT$22,3,FALSE),"")</f>
        <v/>
      </c>
      <c r="Q188" s="1014" t="s">
        <v>113</v>
      </c>
      <c r="R188" s="969" t="str">
        <f>IFERROR(VLOOKUP(K186,'【参考】数式用'!$A$5:$AB$37,MATCH(P188,'【参考】数式用'!$B$4:$AB$4,0)+1,0),"")</f>
        <v/>
      </c>
      <c r="S188" s="970" t="s">
        <v>439</v>
      </c>
      <c r="T188" s="971"/>
      <c r="U188" s="972" t="str">
        <f>IFERROR(VLOOKUP(K186,'【参考】数式用'!$A$5:$AB$37,MATCH(T188,'【参考】数式用'!$B$4:$AB$4,0)+1,0),"")</f>
        <v/>
      </c>
      <c r="V188" s="973" t="s">
        <v>107</v>
      </c>
      <c r="W188" s="1025">
        <v>7.0</v>
      </c>
      <c r="X188" s="812" t="s">
        <v>108</v>
      </c>
      <c r="Y188" s="1025">
        <v>4.0</v>
      </c>
      <c r="Z188" s="812" t="s">
        <v>392</v>
      </c>
      <c r="AA188" s="1025">
        <v>8.0</v>
      </c>
      <c r="AB188" s="812" t="s">
        <v>108</v>
      </c>
      <c r="AC188" s="1025">
        <v>3.0</v>
      </c>
      <c r="AD188" s="812" t="s">
        <v>109</v>
      </c>
      <c r="AE188" s="812" t="s">
        <v>120</v>
      </c>
      <c r="AF188" s="812">
        <f>IF(W188&gt;=1,(AA188*12+AC188)-(W188*12+Y188)+1,"")</f>
        <v>12</v>
      </c>
      <c r="AG188" s="974" t="s">
        <v>393</v>
      </c>
      <c r="AH188" s="975">
        <f>IFERROR(ROUNDDOWN(ROUND(L186*U188,0),0)*AF188,"")</f>
        <v>0</v>
      </c>
      <c r="AI188" s="976">
        <f>IFERROR(ROUNDDOWN(ROUND((L186*(U188-AW186)),0),0)*AF188,"")</f>
        <v>0</v>
      </c>
      <c r="AJ188" s="977">
        <f>IFERROR(IF(OR(M186="",M187="",M189=""),0,ROUNDDOWN(ROUNDDOWN(ROUND(L186*VLOOKUP(K186,'【参考】数式用'!$A$5:$AB$37,MATCH("新加算Ⅳ",'【参考】数式用'!$B$4:$AB$4,0)+1,0),0),0)*AF188*0.5,0)),"")</f>
        <v>0</v>
      </c>
      <c r="AK188" s="978" t="str">
        <f>IF(T188&lt;&gt;"","新規に適用","")</f>
        <v/>
      </c>
      <c r="AL188" s="979">
        <f>IFERROR(IF(OR(M189="ベア加算",M189=""),0, IF(OR(T186="新加算Ⅰ",T186="新加算Ⅱ",T186="新加算Ⅲ",T186="新加算Ⅳ"),0,ROUNDDOWN(ROUND(L186*VLOOKUP(K186,'【参考】数式用'!$A$5:$I$37,MATCH("ベア加算",'【参考】数式用'!$B$4:$I$4,0)+1,0),0),0)*AF188)),"")</f>
        <v>0</v>
      </c>
      <c r="AM188" s="978" t="str">
        <f>IF(AND(T188&lt;&gt;"",AM186=""),"新規に適用",IF(AND(T188&lt;&gt;"",AM186&lt;&gt;""),"継続で適用",""))</f>
        <v/>
      </c>
      <c r="AN188" s="978" t="str">
        <f>IF(AND(T188&lt;&gt;"",AN186=""),"新規に適用",IF(AND(T188&lt;&gt;"",AN186&lt;&gt;""),"継続で適用",""))</f>
        <v/>
      </c>
      <c r="AO188" s="978"/>
      <c r="AP188" s="978" t="str">
        <f>IF(AND(T188&lt;&gt;"",AP186=""),"新規に適用",IF(AND(T188&lt;&gt;"",AP186&lt;&gt;""),"継続で適用",""))</f>
        <v/>
      </c>
      <c r="AQ188" s="980" t="str">
        <f>IF(AND(T188&lt;&gt;"",AN186=""),"新規に適用",IF(AND(T188&lt;&gt;"",OR(T186="新加算Ⅰ",T186="新加算Ⅱ",T186="新加算Ⅴ（１）",T186="新加算Ⅴ（２）",T186="新加算Ⅴ（３）",T186="新加算Ⅴ（４）",T186="新加算Ⅴ（５）",T186="新加算Ⅴ（６）",T186="新加算Ⅴ（７）",T186="新加算Ⅴ（９）",T186="新加算Ⅴ（10）",T186="新加算Ⅴ（12）")),"継続で適用",""))</f>
        <v/>
      </c>
      <c r="AR188" s="978" t="str">
        <f>IF(AND(T188&lt;&gt;"",AR186=""),"新規に適用",IF(AND(T188&lt;&gt;"",AR186&lt;&gt;""),"継続で適用",""))</f>
        <v/>
      </c>
      <c r="AS188" s="962"/>
      <c r="AT188" s="1005"/>
      <c r="AU188" s="935" t="str">
        <f>IF(K186&lt;&gt;"","V列に色付け","")</f>
        <v/>
      </c>
      <c r="AV188" s="1020"/>
      <c r="AW188" s="937"/>
      <c r="BK188" s="689" t="str">
        <f>G186</f>
        <v/>
      </c>
    </row>
    <row r="189" ht="30.0" customHeight="1">
      <c r="A189" s="788"/>
      <c r="B189" s="746"/>
      <c r="C189" s="747"/>
      <c r="D189" s="747"/>
      <c r="E189" s="747"/>
      <c r="F189" s="748"/>
      <c r="G189" s="749"/>
      <c r="H189" s="749"/>
      <c r="I189" s="749"/>
      <c r="J189" s="982"/>
      <c r="K189" s="749"/>
      <c r="L189" s="750"/>
      <c r="M189" s="984" t="str">
        <f>IF('別紙様式2-2（４・５月分）'!P145="","",'別紙様式2-2（４・５月分）'!P145)</f>
        <v/>
      </c>
      <c r="N189" s="1010"/>
      <c r="O189" s="1015"/>
      <c r="P189" s="987"/>
      <c r="Q189" s="1016"/>
      <c r="R189" s="989"/>
      <c r="S189" s="990"/>
      <c r="T189" s="991"/>
      <c r="U189" s="992"/>
      <c r="V189" s="993"/>
      <c r="W189" s="1026"/>
      <c r="X189" s="994"/>
      <c r="Y189" s="1026"/>
      <c r="Z189" s="994"/>
      <c r="AA189" s="1026"/>
      <c r="AB189" s="994"/>
      <c r="AC189" s="1026"/>
      <c r="AD189" s="994"/>
      <c r="AE189" s="994"/>
      <c r="AF189" s="994"/>
      <c r="AG189" s="995"/>
      <c r="AH189" s="996"/>
      <c r="AI189" s="997"/>
      <c r="AJ189" s="998"/>
      <c r="AK189" s="999"/>
      <c r="AL189" s="1000"/>
      <c r="AM189" s="999"/>
      <c r="AN189" s="999"/>
      <c r="AO189" s="999"/>
      <c r="AP189" s="999"/>
      <c r="AQ189" s="1001"/>
      <c r="AR189" s="999"/>
      <c r="AS189" s="769" t="str">
        <f>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1005"/>
      <c r="AU189" s="935"/>
      <c r="AV189" s="1020" t="str">
        <f>IF('別紙様式2-2（４・５月分）'!N145="","",'別紙様式2-2（４・５月分）'!N145)</f>
        <v/>
      </c>
      <c r="AW189" s="937"/>
      <c r="BK189" s="689" t="str">
        <f>G186</f>
        <v/>
      </c>
    </row>
    <row r="190" ht="30.0" customHeight="1">
      <c r="A190" s="773">
        <v>45.0</v>
      </c>
      <c r="B190" s="1019" t="str">
        <f>IF('基本情報入力シート'!C98="","",'基本情報入力シート'!C98)</f>
        <v/>
      </c>
      <c r="C190" s="696"/>
      <c r="D190" s="696"/>
      <c r="E190" s="696"/>
      <c r="F190" s="697"/>
      <c r="G190" s="698" t="str">
        <f>IF('基本情報入力シート'!M98="","",'基本情報入力シート'!M98)</f>
        <v/>
      </c>
      <c r="H190" s="698" t="str">
        <f>IF('基本情報入力シート'!R98="","",'基本情報入力シート'!R98)</f>
        <v/>
      </c>
      <c r="I190" s="698" t="str">
        <f>IF('基本情報入力シート'!W98="","",'基本情報入力シート'!W98)</f>
        <v/>
      </c>
      <c r="J190" s="910" t="str">
        <f>IF('基本情報入力シート'!X98="","",'基本情報入力シート'!X98)</f>
        <v/>
      </c>
      <c r="K190" s="698" t="str">
        <f>IF('基本情報入力シート'!Y98="","",'基本情報入力シート'!Y98)</f>
        <v/>
      </c>
      <c r="L190" s="699" t="str">
        <f>IF('基本情報入力シート'!AB98="","",'基本情報入力シート'!AB98)</f>
        <v/>
      </c>
      <c r="M190" s="912" t="str">
        <f>IF('別紙様式2-2（４・５月分）'!P146="","",'別紙様式2-2（４・５月分）'!P146)</f>
        <v/>
      </c>
      <c r="N190" s="1004" t="str">
        <f>IF(SUM('別紙様式2-2（４・５月分）'!Q146:Q148)=0,"",SUM('別紙様式2-2（４・５月分）'!Q146:Q148))</f>
        <v/>
      </c>
      <c r="O190" s="914" t="str">
        <f>IFERROR(VLOOKUP('別紙様式2-2（４・５月分）'!AQ146,'【参考】数式用'!$AR$5:$AS$22,2,FALSE),"")</f>
        <v/>
      </c>
      <c r="P190" s="915"/>
      <c r="Q190" s="916"/>
      <c r="R190" s="917" t="str">
        <f>IFERROR(VLOOKUP(K190,'【参考】数式用'!$A$5:$AB$37,MATCH(O190,'【参考】数式用'!$B$4:$AB$4,0)+1,0),"")</f>
        <v/>
      </c>
      <c r="S190" s="918" t="s">
        <v>434</v>
      </c>
      <c r="T190" s="919"/>
      <c r="U190" s="920" t="str">
        <f>IFERROR(VLOOKUP(K190,'【参考】数式用'!$A$5:$AB$37,MATCH(T190,'【参考】数式用'!$B$4:$AB$4,0)+1,0),"")</f>
        <v/>
      </c>
      <c r="V190" s="921" t="s">
        <v>107</v>
      </c>
      <c r="W190" s="922">
        <v>6.0</v>
      </c>
      <c r="X190" s="923" t="s">
        <v>108</v>
      </c>
      <c r="Y190" s="922">
        <v>6.0</v>
      </c>
      <c r="Z190" s="923" t="s">
        <v>392</v>
      </c>
      <c r="AA190" s="922">
        <v>7.0</v>
      </c>
      <c r="AB190" s="923" t="s">
        <v>108</v>
      </c>
      <c r="AC190" s="922">
        <v>3.0</v>
      </c>
      <c r="AD190" s="923" t="s">
        <v>109</v>
      </c>
      <c r="AE190" s="923" t="s">
        <v>120</v>
      </c>
      <c r="AF190" s="923">
        <f>IF(W190&gt;=1,(AA190*12+AC190)-(W190*12+Y190)+1,"")</f>
        <v>10</v>
      </c>
      <c r="AG190" s="924" t="s">
        <v>393</v>
      </c>
      <c r="AH190" s="925">
        <f>IFERROR(ROUNDDOWN(ROUND(L190*U190,0),0)*AF190,"")</f>
        <v>0</v>
      </c>
      <c r="AI190" s="926">
        <f>IFERROR(ROUNDDOWN(ROUND((L190*(U190-AW190)),0),0)*AF190,"")</f>
        <v>0</v>
      </c>
      <c r="AJ190" s="927">
        <f>IFERROR(IF(OR(M190="",M191="",M193=""),0,ROUNDDOWN(ROUNDDOWN(ROUND(L190*VLOOKUP(K190,'【参考】数式用'!$A$5:$AB$37,MATCH("新加算Ⅳ",'【参考】数式用'!$B$4:$AB$4,0)+1,0),0),0)*AF190*0.5,0)),"")</f>
        <v>0</v>
      </c>
      <c r="AK190" s="928"/>
      <c r="AL190" s="929">
        <f>IFERROR(IF(OR(M193="ベア加算",M193=""),0, IF(OR(T190="新加算Ⅰ",T190="新加算Ⅱ",T190="新加算Ⅲ",T190="新加算Ⅳ"),ROUNDDOWN(ROUND(L190*VLOOKUP(K190,'【参考】数式用'!$A$5:$I$37,MATCH("ベア加算",'【参考】数式用'!$B$4:$I$4,0)+1,0),0),0)*AF190,0)),"")</f>
        <v>0</v>
      </c>
      <c r="AM190" s="928"/>
      <c r="AN190" s="930"/>
      <c r="AO190" s="931"/>
      <c r="AP190" s="931"/>
      <c r="AQ190" s="932"/>
      <c r="AR190" s="933"/>
      <c r="AS190" s="716" t="str">
        <f>IF(AU190="","",IF(U190&lt;N190,"！加算の要件上は問題ありませんが、令和６年４・５月と比較して令和６年６月に加算率が下がる計画になっています。",""))</f>
        <v/>
      </c>
      <c r="AT190" s="1005"/>
      <c r="AU190" s="935" t="str">
        <f>IF(K190&lt;&gt;"","V列に色付け","")</f>
        <v/>
      </c>
      <c r="AV190" s="1020" t="str">
        <f>IF('別紙様式2-2（４・５月分）'!N146="","",'別紙様式2-2（４・５月分）'!N146)</f>
        <v/>
      </c>
      <c r="AW190" s="937" t="str">
        <f>IF(SUM('別紙様式2-2（４・５月分）'!O146:O148)=0,"",SUM('別紙様式2-2（４・５月分）'!O146:O148))</f>
        <v/>
      </c>
      <c r="AX190" s="938" t="str">
        <f>IFERROR(VLOOKUP(K190,'【参考】数式用'!$AH$2:$AI$34,2,FALSE),"")</f>
        <v/>
      </c>
      <c r="AY190" s="629" t="s">
        <v>436</v>
      </c>
      <c r="AZ190" s="629" t="s">
        <v>437</v>
      </c>
      <c r="BA190" s="629" t="s">
        <v>435</v>
      </c>
      <c r="BB190" s="629" t="s">
        <v>438</v>
      </c>
      <c r="BC190" s="629" t="str">
        <f>IF(AND(O190&lt;&gt;"新加算Ⅰ",O190&lt;&gt;"新加算Ⅱ",O190&lt;&gt;"新加算Ⅲ",O190&lt;&gt;"新加算Ⅳ"),O190,IF(P192&lt;&gt;"",P192,""))</f>
        <v/>
      </c>
      <c r="BD190" s="629"/>
      <c r="BE190" s="629" t="str">
        <f>IF(AL190&lt;&gt;0,IF(AM190="○","入力済","未入力"),"")</f>
        <v/>
      </c>
      <c r="BF190" s="629"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629" t="str">
        <f>IF(OR(T190="新加算Ⅴ（７）",T190="新加算Ⅴ（９）",T190="新加算Ⅴ（10）",T190="新加算Ⅴ（12）",T190="新加算Ⅴ（13）",T190="新加算Ⅴ（14）"),IF(OR(AO190="○",AO190="令和６年度中に満たす"),"入力済","未入力"),"")</f>
        <v/>
      </c>
      <c r="BH190" s="939" t="str">
        <f>IF(OR(T190="新加算Ⅰ",T190="新加算Ⅱ",T190="新加算Ⅲ",T190="新加算Ⅴ（１）",T190="新加算Ⅴ（３）",T190="新加算Ⅴ（８）"),IF(OR(AP190="○",AP190="令和６年度中に満たす"),"入力済","未入力"),"")</f>
        <v/>
      </c>
      <c r="BI190" s="1006" t="str">
        <f>IF(OR(T190="新加算Ⅰ",T190="新加算Ⅱ",T190="新加算Ⅴ（１）",T190="新加算Ⅴ（２）",T190="新加算Ⅴ（３）",T190="新加算Ⅴ（４）",T190="新加算Ⅴ（５）",T190="新加算Ⅴ（６）",T190="新加算Ⅴ（７）",T190="新加算Ⅴ（９）",T190="新加算Ⅴ（10）",T190="新加算Ⅴ（12）"),1,"")</f>
        <v/>
      </c>
      <c r="BJ190" s="935" t="str">
        <f>IF(OR(T190="新加算Ⅰ",T190="新加算Ⅴ（１）",T190="新加算Ⅴ（２）",T190="新加算Ⅴ（５）",T190="新加算Ⅴ（７）",T190="新加算Ⅴ（10）"),IF(AR190="","未入力","入力済"),"")</f>
        <v/>
      </c>
      <c r="BK190" s="689" t="str">
        <f>G190</f>
        <v/>
      </c>
    </row>
    <row r="191" ht="15.0" customHeight="1">
      <c r="A191" s="787"/>
      <c r="B191" s="722"/>
      <c r="C191" s="723"/>
      <c r="D191" s="723"/>
      <c r="E191" s="723"/>
      <c r="F191" s="724"/>
      <c r="G191" s="725"/>
      <c r="H191" s="725"/>
      <c r="I191" s="725"/>
      <c r="J191" s="941"/>
      <c r="K191" s="725"/>
      <c r="L191" s="726"/>
      <c r="M191" s="943" t="str">
        <f>IF('別紙様式2-2（４・５月分）'!P147="","",'別紙様式2-2（４・５月分）'!P147)</f>
        <v/>
      </c>
      <c r="N191" s="1007"/>
      <c r="O191" s="945"/>
      <c r="P191" s="946"/>
      <c r="Q191" s="947"/>
      <c r="R191" s="948"/>
      <c r="S191" s="949"/>
      <c r="T191" s="950"/>
      <c r="U191" s="951"/>
      <c r="V191" s="952"/>
      <c r="W191" s="953"/>
      <c r="X191" s="778"/>
      <c r="Y191" s="953"/>
      <c r="Z191" s="778"/>
      <c r="AA191" s="953"/>
      <c r="AB191" s="778"/>
      <c r="AC191" s="953"/>
      <c r="AD191" s="778"/>
      <c r="AE191" s="778"/>
      <c r="AF191" s="778"/>
      <c r="AG191" s="954"/>
      <c r="AH191" s="955"/>
      <c r="AI191" s="956"/>
      <c r="AJ191" s="957"/>
      <c r="AK191" s="784"/>
      <c r="AL191" s="958"/>
      <c r="AM191" s="784"/>
      <c r="AN191" s="959"/>
      <c r="AO191" s="825"/>
      <c r="AP191" s="825"/>
      <c r="AQ191" s="960"/>
      <c r="AR191" s="961"/>
      <c r="AS191" s="962" t="str">
        <f>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1005"/>
      <c r="AU191" s="935"/>
      <c r="AV191" s="1020" t="str">
        <f>IF('別紙様式2-2（４・５月分）'!N147="","",'別紙様式2-2（４・５月分）'!N147)</f>
        <v/>
      </c>
      <c r="AW191" s="937"/>
      <c r="AX191" s="938"/>
      <c r="AY191" s="629"/>
      <c r="AZ191" s="629"/>
      <c r="BA191" s="629"/>
      <c r="BB191" s="629"/>
      <c r="BC191" s="629"/>
      <c r="BD191" s="629"/>
      <c r="BE191" s="629"/>
      <c r="BF191" s="629"/>
      <c r="BG191" s="629"/>
      <c r="BH191" s="963"/>
      <c r="BI191" s="1008"/>
      <c r="BJ191" s="935"/>
      <c r="BK191" s="689" t="str">
        <f>G190</f>
        <v/>
      </c>
    </row>
    <row r="192" ht="15.0" customHeight="1">
      <c r="A192" s="798"/>
      <c r="B192" s="722"/>
      <c r="C192" s="723"/>
      <c r="D192" s="723"/>
      <c r="E192" s="723"/>
      <c r="F192" s="724"/>
      <c r="G192" s="725"/>
      <c r="H192" s="725"/>
      <c r="I192" s="725"/>
      <c r="J192" s="941"/>
      <c r="K192" s="725"/>
      <c r="L192" s="726"/>
      <c r="M192" s="964"/>
      <c r="N192" s="1009"/>
      <c r="O192" s="1013" t="s">
        <v>111</v>
      </c>
      <c r="P192" s="967" t="str">
        <f>IFERROR(VLOOKUP('別紙様式2-2（４・５月分）'!AQ146,'【参考】数式用'!$AR$5:$AT$22,3,FALSE),"")</f>
        <v/>
      </c>
      <c r="Q192" s="1014" t="s">
        <v>113</v>
      </c>
      <c r="R192" s="969" t="str">
        <f>IFERROR(VLOOKUP(K190,'【参考】数式用'!$A$5:$AB$37,MATCH(P192,'【参考】数式用'!$B$4:$AB$4,0)+1,0),"")</f>
        <v/>
      </c>
      <c r="S192" s="970" t="s">
        <v>439</v>
      </c>
      <c r="T192" s="971"/>
      <c r="U192" s="972" t="str">
        <f>IFERROR(VLOOKUP(K190,'【参考】数式用'!$A$5:$AB$37,MATCH(T192,'【参考】数式用'!$B$4:$AB$4,0)+1,0),"")</f>
        <v/>
      </c>
      <c r="V192" s="973" t="s">
        <v>107</v>
      </c>
      <c r="W192" s="1025">
        <v>7.0</v>
      </c>
      <c r="X192" s="812" t="s">
        <v>108</v>
      </c>
      <c r="Y192" s="1025">
        <v>4.0</v>
      </c>
      <c r="Z192" s="812" t="s">
        <v>392</v>
      </c>
      <c r="AA192" s="1025">
        <v>8.0</v>
      </c>
      <c r="AB192" s="812" t="s">
        <v>108</v>
      </c>
      <c r="AC192" s="1025">
        <v>3.0</v>
      </c>
      <c r="AD192" s="812" t="s">
        <v>109</v>
      </c>
      <c r="AE192" s="812" t="s">
        <v>120</v>
      </c>
      <c r="AF192" s="812">
        <f>IF(W192&gt;=1,(AA192*12+AC192)-(W192*12+Y192)+1,"")</f>
        <v>12</v>
      </c>
      <c r="AG192" s="974" t="s">
        <v>393</v>
      </c>
      <c r="AH192" s="975">
        <f>IFERROR(ROUNDDOWN(ROUND(L190*U192,0),0)*AF192,"")</f>
        <v>0</v>
      </c>
      <c r="AI192" s="976">
        <f>IFERROR(ROUNDDOWN(ROUND((L190*(U192-AW190)),0),0)*AF192,"")</f>
        <v>0</v>
      </c>
      <c r="AJ192" s="977">
        <f>IFERROR(IF(OR(M190="",M191="",M193=""),0,ROUNDDOWN(ROUNDDOWN(ROUND(L190*VLOOKUP(K190,'【参考】数式用'!$A$5:$AB$37,MATCH("新加算Ⅳ",'【参考】数式用'!$B$4:$AB$4,0)+1,0),0),0)*AF192*0.5,0)),"")</f>
        <v>0</v>
      </c>
      <c r="AK192" s="978" t="str">
        <f>IF(T192&lt;&gt;"","新規に適用","")</f>
        <v/>
      </c>
      <c r="AL192" s="979">
        <f>IFERROR(IF(OR(M193="ベア加算",M193=""),0, IF(OR(T190="新加算Ⅰ",T190="新加算Ⅱ",T190="新加算Ⅲ",T190="新加算Ⅳ"),0,ROUNDDOWN(ROUND(L190*VLOOKUP(K190,'【参考】数式用'!$A$5:$I$37,MATCH("ベア加算",'【参考】数式用'!$B$4:$I$4,0)+1,0),0),0)*AF192)),"")</f>
        <v>0</v>
      </c>
      <c r="AM192" s="978" t="str">
        <f>IF(AND(T192&lt;&gt;"",AM190=""),"新規に適用",IF(AND(T192&lt;&gt;"",AM190&lt;&gt;""),"継続で適用",""))</f>
        <v/>
      </c>
      <c r="AN192" s="978" t="str">
        <f>IF(AND(T192&lt;&gt;"",AN190=""),"新規に適用",IF(AND(T192&lt;&gt;"",AN190&lt;&gt;""),"継続で適用",""))</f>
        <v/>
      </c>
      <c r="AO192" s="978"/>
      <c r="AP192" s="978" t="str">
        <f>IF(AND(T192&lt;&gt;"",AP190=""),"新規に適用",IF(AND(T192&lt;&gt;"",AP190&lt;&gt;""),"継続で適用",""))</f>
        <v/>
      </c>
      <c r="AQ192" s="980" t="str">
        <f>IF(AND(T192&lt;&gt;"",AN190=""),"新規に適用",IF(AND(T192&lt;&gt;"",OR(T190="新加算Ⅰ",T190="新加算Ⅱ",T190="新加算Ⅴ（１）",T190="新加算Ⅴ（２）",T190="新加算Ⅴ（３）",T190="新加算Ⅴ（４）",T190="新加算Ⅴ（５）",T190="新加算Ⅴ（６）",T190="新加算Ⅴ（７）",T190="新加算Ⅴ（９）",T190="新加算Ⅴ（10）",T190="新加算Ⅴ（12）")),"継続で適用",""))</f>
        <v/>
      </c>
      <c r="AR192" s="978" t="str">
        <f>IF(AND(T192&lt;&gt;"",AR190=""),"新規に適用",IF(AND(T192&lt;&gt;"",AR190&lt;&gt;""),"継続で適用",""))</f>
        <v/>
      </c>
      <c r="AS192" s="962"/>
      <c r="AT192" s="1005"/>
      <c r="AU192" s="935" t="str">
        <f>IF(K190&lt;&gt;"","V列に色付け","")</f>
        <v/>
      </c>
      <c r="AV192" s="1020"/>
      <c r="AW192" s="937"/>
      <c r="BK192" s="689" t="str">
        <f>G190</f>
        <v/>
      </c>
    </row>
    <row r="193" ht="30.0" customHeight="1">
      <c r="A193" s="788"/>
      <c r="B193" s="746"/>
      <c r="C193" s="747"/>
      <c r="D193" s="747"/>
      <c r="E193" s="747"/>
      <c r="F193" s="748"/>
      <c r="G193" s="749"/>
      <c r="H193" s="749"/>
      <c r="I193" s="749"/>
      <c r="J193" s="982"/>
      <c r="K193" s="749"/>
      <c r="L193" s="750"/>
      <c r="M193" s="984" t="str">
        <f>IF('別紙様式2-2（４・５月分）'!P148="","",'別紙様式2-2（４・５月分）'!P148)</f>
        <v/>
      </c>
      <c r="N193" s="1010"/>
      <c r="O193" s="1015"/>
      <c r="P193" s="987"/>
      <c r="Q193" s="1016"/>
      <c r="R193" s="989"/>
      <c r="S193" s="990"/>
      <c r="T193" s="991"/>
      <c r="U193" s="992"/>
      <c r="V193" s="993"/>
      <c r="W193" s="1026"/>
      <c r="X193" s="994"/>
      <c r="Y193" s="1026"/>
      <c r="Z193" s="994"/>
      <c r="AA193" s="1026"/>
      <c r="AB193" s="994"/>
      <c r="AC193" s="1026"/>
      <c r="AD193" s="994"/>
      <c r="AE193" s="994"/>
      <c r="AF193" s="994"/>
      <c r="AG193" s="995"/>
      <c r="AH193" s="996"/>
      <c r="AI193" s="997"/>
      <c r="AJ193" s="998"/>
      <c r="AK193" s="999"/>
      <c r="AL193" s="1000"/>
      <c r="AM193" s="999"/>
      <c r="AN193" s="999"/>
      <c r="AO193" s="999"/>
      <c r="AP193" s="999"/>
      <c r="AQ193" s="1001"/>
      <c r="AR193" s="999"/>
      <c r="AS193" s="769" t="str">
        <f>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1005"/>
      <c r="AU193" s="935"/>
      <c r="AV193" s="1020" t="str">
        <f>IF('別紙様式2-2（４・５月分）'!N148="","",'別紙様式2-2（４・５月分）'!N148)</f>
        <v/>
      </c>
      <c r="AW193" s="937"/>
      <c r="BK193" s="689" t="str">
        <f>G190</f>
        <v/>
      </c>
    </row>
    <row r="194" ht="30.0" customHeight="1">
      <c r="A194" s="789">
        <v>46.0</v>
      </c>
      <c r="B194" s="722" t="str">
        <f>IF('基本情報入力シート'!C99="","",'基本情報入力シート'!C99)</f>
        <v/>
      </c>
      <c r="C194" s="723"/>
      <c r="D194" s="723"/>
      <c r="E194" s="723"/>
      <c r="F194" s="724"/>
      <c r="G194" s="725" t="str">
        <f>IF('基本情報入力シート'!M99="","",'基本情報入力シート'!M99)</f>
        <v/>
      </c>
      <c r="H194" s="725" t="str">
        <f>IF('基本情報入力シート'!R99="","",'基本情報入力シート'!R99)</f>
        <v/>
      </c>
      <c r="I194" s="725" t="str">
        <f>IF('基本情報入力シート'!W99="","",'基本情報入力シート'!W99)</f>
        <v/>
      </c>
      <c r="J194" s="941" t="str">
        <f>IF('基本情報入力シート'!X99="","",'基本情報入力シート'!X99)</f>
        <v/>
      </c>
      <c r="K194" s="725" t="str">
        <f>IF('基本情報入力シート'!Y99="","",'基本情報入力シート'!Y99)</f>
        <v/>
      </c>
      <c r="L194" s="726" t="str">
        <f>IF('基本情報入力シート'!AB99="","",'基本情報入力シート'!AB99)</f>
        <v/>
      </c>
      <c r="M194" s="912" t="str">
        <f>IF('別紙様式2-2（４・５月分）'!P149="","",'別紙様式2-2（４・５月分）'!P149)</f>
        <v/>
      </c>
      <c r="N194" s="1004" t="str">
        <f>IF(SUM('別紙様式2-2（４・５月分）'!Q149:Q151)=0,"",SUM('別紙様式2-2（４・５月分）'!Q149:Q151))</f>
        <v/>
      </c>
      <c r="O194" s="914" t="str">
        <f>IFERROR(VLOOKUP('別紙様式2-2（４・５月分）'!AQ149,'【参考】数式用'!$AR$5:$AS$22,2,FALSE),"")</f>
        <v/>
      </c>
      <c r="P194" s="915"/>
      <c r="Q194" s="916"/>
      <c r="R194" s="917" t="str">
        <f>IFERROR(VLOOKUP(K194,'【参考】数式用'!$A$5:$AB$37,MATCH(O194,'【参考】数式用'!$B$4:$AB$4,0)+1,0),"")</f>
        <v/>
      </c>
      <c r="S194" s="918" t="s">
        <v>434</v>
      </c>
      <c r="T194" s="919"/>
      <c r="U194" s="920" t="str">
        <f>IFERROR(VLOOKUP(K194,'【参考】数式用'!$A$5:$AB$37,MATCH(T194,'【参考】数式用'!$B$4:$AB$4,0)+1,0),"")</f>
        <v/>
      </c>
      <c r="V194" s="921" t="s">
        <v>107</v>
      </c>
      <c r="W194" s="922">
        <v>6.0</v>
      </c>
      <c r="X194" s="923" t="s">
        <v>108</v>
      </c>
      <c r="Y194" s="922">
        <v>6.0</v>
      </c>
      <c r="Z194" s="923" t="s">
        <v>392</v>
      </c>
      <c r="AA194" s="922">
        <v>7.0</v>
      </c>
      <c r="AB194" s="923" t="s">
        <v>108</v>
      </c>
      <c r="AC194" s="922">
        <v>3.0</v>
      </c>
      <c r="AD194" s="923" t="s">
        <v>109</v>
      </c>
      <c r="AE194" s="923" t="s">
        <v>120</v>
      </c>
      <c r="AF194" s="923">
        <f>IF(W194&gt;=1,(AA194*12+AC194)-(W194*12+Y194)+1,"")</f>
        <v>10</v>
      </c>
      <c r="AG194" s="924" t="s">
        <v>393</v>
      </c>
      <c r="AH194" s="925">
        <f>IFERROR(ROUNDDOWN(ROUND(L194*U194,0),0)*AF194,"")</f>
        <v>0</v>
      </c>
      <c r="AI194" s="926">
        <f>IFERROR(ROUNDDOWN(ROUND((L194*(U194-AW194)),0),0)*AF194,"")</f>
        <v>0</v>
      </c>
      <c r="AJ194" s="927">
        <f>IFERROR(IF(OR(M194="",M195="",M197=""),0,ROUNDDOWN(ROUNDDOWN(ROUND(L194*VLOOKUP(K194,'【参考】数式用'!$A$5:$AB$37,MATCH("新加算Ⅳ",'【参考】数式用'!$B$4:$AB$4,0)+1,0),0),0)*AF194*0.5,0)),"")</f>
        <v>0</v>
      </c>
      <c r="AK194" s="928"/>
      <c r="AL194" s="929">
        <f>IFERROR(IF(OR(M197="ベア加算",M197=""),0, IF(OR(T194="新加算Ⅰ",T194="新加算Ⅱ",T194="新加算Ⅲ",T194="新加算Ⅳ"),ROUNDDOWN(ROUND(L194*VLOOKUP(K194,'【参考】数式用'!$A$5:$I$37,MATCH("ベア加算",'【参考】数式用'!$B$4:$I$4,0)+1,0),0),0)*AF194,0)),"")</f>
        <v>0</v>
      </c>
      <c r="AM194" s="928"/>
      <c r="AN194" s="930"/>
      <c r="AO194" s="931"/>
      <c r="AP194" s="931"/>
      <c r="AQ194" s="932"/>
      <c r="AR194" s="933"/>
      <c r="AS194" s="716" t="str">
        <f>IF(AU194="","",IF(U194&lt;N194,"！加算の要件上は問題ありませんが、令和６年４・５月と比較して令和６年６月に加算率が下がる計画になっています。",""))</f>
        <v/>
      </c>
      <c r="AT194" s="1005"/>
      <c r="AU194" s="935" t="str">
        <f>IF(K194&lt;&gt;"","V列に色付け","")</f>
        <v/>
      </c>
      <c r="AV194" s="1020" t="str">
        <f>IF('別紙様式2-2（４・５月分）'!N149="","",'別紙様式2-2（４・５月分）'!N149)</f>
        <v/>
      </c>
      <c r="AW194" s="937" t="str">
        <f>IF(SUM('別紙様式2-2（４・５月分）'!O149:O151)=0,"",SUM('別紙様式2-2（４・５月分）'!O149:O151))</f>
        <v/>
      </c>
      <c r="AX194" s="938" t="str">
        <f>IFERROR(VLOOKUP(K194,'【参考】数式用'!$AH$2:$AI$34,2,FALSE),"")</f>
        <v/>
      </c>
      <c r="AY194" s="629" t="s">
        <v>436</v>
      </c>
      <c r="AZ194" s="629" t="s">
        <v>437</v>
      </c>
      <c r="BA194" s="629" t="s">
        <v>435</v>
      </c>
      <c r="BB194" s="629" t="s">
        <v>438</v>
      </c>
      <c r="BC194" s="629" t="str">
        <f>IF(AND(O194&lt;&gt;"新加算Ⅰ",O194&lt;&gt;"新加算Ⅱ",O194&lt;&gt;"新加算Ⅲ",O194&lt;&gt;"新加算Ⅳ"),O194,IF(P196&lt;&gt;"",P196,""))</f>
        <v/>
      </c>
      <c r="BD194" s="629"/>
      <c r="BE194" s="629" t="str">
        <f>IF(AL194&lt;&gt;0,IF(AM194="○","入力済","未入力"),"")</f>
        <v/>
      </c>
      <c r="BF194" s="629"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629" t="str">
        <f>IF(OR(T194="新加算Ⅴ（７）",T194="新加算Ⅴ（９）",T194="新加算Ⅴ（10）",T194="新加算Ⅴ（12）",T194="新加算Ⅴ（13）",T194="新加算Ⅴ（14）"),IF(OR(AO194="○",AO194="令和６年度中に満たす"),"入力済","未入力"),"")</f>
        <v/>
      </c>
      <c r="BH194" s="939" t="str">
        <f>IF(OR(T194="新加算Ⅰ",T194="新加算Ⅱ",T194="新加算Ⅲ",T194="新加算Ⅴ（１）",T194="新加算Ⅴ（３）",T194="新加算Ⅴ（８）"),IF(OR(AP194="○",AP194="令和６年度中に満たす"),"入力済","未入力"),"")</f>
        <v/>
      </c>
      <c r="BI194" s="1006" t="str">
        <f>IF(OR(T194="新加算Ⅰ",T194="新加算Ⅱ",T194="新加算Ⅴ（１）",T194="新加算Ⅴ（２）",T194="新加算Ⅴ（３）",T194="新加算Ⅴ（４）",T194="新加算Ⅴ（５）",T194="新加算Ⅴ（６）",T194="新加算Ⅴ（７）",T194="新加算Ⅴ（９）",T194="新加算Ⅴ（10）",T194="新加算Ⅴ（12）"),1,"")</f>
        <v/>
      </c>
      <c r="BJ194" s="935" t="str">
        <f>IF(OR(T194="新加算Ⅰ",T194="新加算Ⅴ（１）",T194="新加算Ⅴ（２）",T194="新加算Ⅴ（５）",T194="新加算Ⅴ（７）",T194="新加算Ⅴ（10）"),IF(AR194="","未入力","入力済"),"")</f>
        <v/>
      </c>
      <c r="BK194" s="689" t="str">
        <f>G194</f>
        <v/>
      </c>
    </row>
    <row r="195" ht="15.0" customHeight="1">
      <c r="A195" s="787"/>
      <c r="B195" s="722"/>
      <c r="C195" s="723"/>
      <c r="D195" s="723"/>
      <c r="E195" s="723"/>
      <c r="F195" s="724"/>
      <c r="G195" s="725"/>
      <c r="H195" s="725"/>
      <c r="I195" s="725"/>
      <c r="J195" s="941"/>
      <c r="K195" s="725"/>
      <c r="L195" s="726"/>
      <c r="M195" s="943" t="str">
        <f>IF('別紙様式2-2（４・５月分）'!P150="","",'別紙様式2-2（４・５月分）'!P150)</f>
        <v/>
      </c>
      <c r="N195" s="1007"/>
      <c r="O195" s="945"/>
      <c r="P195" s="946"/>
      <c r="Q195" s="947"/>
      <c r="R195" s="948"/>
      <c r="S195" s="949"/>
      <c r="T195" s="950"/>
      <c r="U195" s="951"/>
      <c r="V195" s="952"/>
      <c r="W195" s="953"/>
      <c r="X195" s="778"/>
      <c r="Y195" s="953"/>
      <c r="Z195" s="778"/>
      <c r="AA195" s="953"/>
      <c r="AB195" s="778"/>
      <c r="AC195" s="953"/>
      <c r="AD195" s="778"/>
      <c r="AE195" s="778"/>
      <c r="AF195" s="778"/>
      <c r="AG195" s="954"/>
      <c r="AH195" s="955"/>
      <c r="AI195" s="956"/>
      <c r="AJ195" s="957"/>
      <c r="AK195" s="784"/>
      <c r="AL195" s="958"/>
      <c r="AM195" s="784"/>
      <c r="AN195" s="959"/>
      <c r="AO195" s="825"/>
      <c r="AP195" s="825"/>
      <c r="AQ195" s="960"/>
      <c r="AR195" s="961"/>
      <c r="AS195" s="962" t="str">
        <f>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1005"/>
      <c r="AU195" s="935"/>
      <c r="AV195" s="1020" t="str">
        <f>IF('別紙様式2-2（４・５月分）'!N150="","",'別紙様式2-2（４・５月分）'!N150)</f>
        <v/>
      </c>
      <c r="AW195" s="937"/>
      <c r="AX195" s="938"/>
      <c r="AY195" s="629"/>
      <c r="AZ195" s="629"/>
      <c r="BA195" s="629"/>
      <c r="BB195" s="629"/>
      <c r="BC195" s="629"/>
      <c r="BD195" s="629"/>
      <c r="BE195" s="629"/>
      <c r="BF195" s="629"/>
      <c r="BG195" s="629"/>
      <c r="BH195" s="963"/>
      <c r="BI195" s="1008"/>
      <c r="BJ195" s="935"/>
      <c r="BK195" s="689" t="str">
        <f>G194</f>
        <v/>
      </c>
    </row>
    <row r="196" ht="15.0" customHeight="1">
      <c r="A196" s="798"/>
      <c r="B196" s="722"/>
      <c r="C196" s="723"/>
      <c r="D196" s="723"/>
      <c r="E196" s="723"/>
      <c r="F196" s="724"/>
      <c r="G196" s="725"/>
      <c r="H196" s="725"/>
      <c r="I196" s="725"/>
      <c r="J196" s="941"/>
      <c r="K196" s="725"/>
      <c r="L196" s="726"/>
      <c r="M196" s="964"/>
      <c r="N196" s="1009"/>
      <c r="O196" s="1013" t="s">
        <v>111</v>
      </c>
      <c r="P196" s="967" t="str">
        <f>IFERROR(VLOOKUP('別紙様式2-2（４・５月分）'!AQ149,'【参考】数式用'!$AR$5:$AT$22,3,FALSE),"")</f>
        <v/>
      </c>
      <c r="Q196" s="1014" t="s">
        <v>113</v>
      </c>
      <c r="R196" s="969" t="str">
        <f>IFERROR(VLOOKUP(K194,'【参考】数式用'!$A$5:$AB$37,MATCH(P196,'【参考】数式用'!$B$4:$AB$4,0)+1,0),"")</f>
        <v/>
      </c>
      <c r="S196" s="970" t="s">
        <v>439</v>
      </c>
      <c r="T196" s="971"/>
      <c r="U196" s="972" t="str">
        <f>IFERROR(VLOOKUP(K194,'【参考】数式用'!$A$5:$AB$37,MATCH(T196,'【参考】数式用'!$B$4:$AB$4,0)+1,0),"")</f>
        <v/>
      </c>
      <c r="V196" s="973" t="s">
        <v>107</v>
      </c>
      <c r="W196" s="1025">
        <v>7.0</v>
      </c>
      <c r="X196" s="812" t="s">
        <v>108</v>
      </c>
      <c r="Y196" s="1025">
        <v>4.0</v>
      </c>
      <c r="Z196" s="812" t="s">
        <v>392</v>
      </c>
      <c r="AA196" s="1025">
        <v>8.0</v>
      </c>
      <c r="AB196" s="812" t="s">
        <v>108</v>
      </c>
      <c r="AC196" s="1025">
        <v>3.0</v>
      </c>
      <c r="AD196" s="812" t="s">
        <v>109</v>
      </c>
      <c r="AE196" s="812" t="s">
        <v>120</v>
      </c>
      <c r="AF196" s="812">
        <f>IF(W196&gt;=1,(AA196*12+AC196)-(W196*12+Y196)+1,"")</f>
        <v>12</v>
      </c>
      <c r="AG196" s="974" t="s">
        <v>393</v>
      </c>
      <c r="AH196" s="975">
        <f>IFERROR(ROUNDDOWN(ROUND(L194*U196,0),0)*AF196,"")</f>
        <v>0</v>
      </c>
      <c r="AI196" s="976">
        <f>IFERROR(ROUNDDOWN(ROUND((L194*(U196-AW194)),0),0)*AF196,"")</f>
        <v>0</v>
      </c>
      <c r="AJ196" s="977">
        <f>IFERROR(IF(OR(M194="",M195="",M197=""),0,ROUNDDOWN(ROUNDDOWN(ROUND(L194*VLOOKUP(K194,'【参考】数式用'!$A$5:$AB$37,MATCH("新加算Ⅳ",'【参考】数式用'!$B$4:$AB$4,0)+1,0),0),0)*AF196*0.5,0)),"")</f>
        <v>0</v>
      </c>
      <c r="AK196" s="978" t="str">
        <f>IF(T196&lt;&gt;"","新規に適用","")</f>
        <v/>
      </c>
      <c r="AL196" s="979">
        <f>IFERROR(IF(OR(M197="ベア加算",M197=""),0, IF(OR(T194="新加算Ⅰ",T194="新加算Ⅱ",T194="新加算Ⅲ",T194="新加算Ⅳ"),0,ROUNDDOWN(ROUND(L194*VLOOKUP(K194,'【参考】数式用'!$A$5:$I$37,MATCH("ベア加算",'【参考】数式用'!$B$4:$I$4,0)+1,0),0),0)*AF196)),"")</f>
        <v>0</v>
      </c>
      <c r="AM196" s="978" t="str">
        <f>IF(AND(T196&lt;&gt;"",AM194=""),"新規に適用",IF(AND(T196&lt;&gt;"",AM194&lt;&gt;""),"継続で適用",""))</f>
        <v/>
      </c>
      <c r="AN196" s="978" t="str">
        <f>IF(AND(T196&lt;&gt;"",AN194=""),"新規に適用",IF(AND(T196&lt;&gt;"",AN194&lt;&gt;""),"継続で適用",""))</f>
        <v/>
      </c>
      <c r="AO196" s="978"/>
      <c r="AP196" s="978" t="str">
        <f>IF(AND(T196&lt;&gt;"",AP194=""),"新規に適用",IF(AND(T196&lt;&gt;"",AP194&lt;&gt;""),"継続で適用",""))</f>
        <v/>
      </c>
      <c r="AQ196" s="980" t="str">
        <f>IF(AND(T196&lt;&gt;"",AN194=""),"新規に適用",IF(AND(T196&lt;&gt;"",OR(T194="新加算Ⅰ",T194="新加算Ⅱ",T194="新加算Ⅴ（１）",T194="新加算Ⅴ（２）",T194="新加算Ⅴ（３）",T194="新加算Ⅴ（４）",T194="新加算Ⅴ（５）",T194="新加算Ⅴ（６）",T194="新加算Ⅴ（７）",T194="新加算Ⅴ（９）",T194="新加算Ⅴ（10）",T194="新加算Ⅴ（12）")),"継続で適用",""))</f>
        <v/>
      </c>
      <c r="AR196" s="978" t="str">
        <f>IF(AND(T196&lt;&gt;"",AR194=""),"新規に適用",IF(AND(T196&lt;&gt;"",AR194&lt;&gt;""),"継続で適用",""))</f>
        <v/>
      </c>
      <c r="AS196" s="962"/>
      <c r="AT196" s="1005"/>
      <c r="AU196" s="935" t="str">
        <f>IF(K194&lt;&gt;"","V列に色付け","")</f>
        <v/>
      </c>
      <c r="AV196" s="1020"/>
      <c r="AW196" s="937"/>
      <c r="BK196" s="689" t="str">
        <f>G194</f>
        <v/>
      </c>
    </row>
    <row r="197" ht="30.0" customHeight="1">
      <c r="A197" s="788"/>
      <c r="B197" s="746"/>
      <c r="C197" s="747"/>
      <c r="D197" s="747"/>
      <c r="E197" s="747"/>
      <c r="F197" s="748"/>
      <c r="G197" s="749"/>
      <c r="H197" s="749"/>
      <c r="I197" s="749"/>
      <c r="J197" s="982"/>
      <c r="K197" s="749"/>
      <c r="L197" s="750"/>
      <c r="M197" s="984" t="str">
        <f>IF('別紙様式2-2（４・５月分）'!P151="","",'別紙様式2-2（４・５月分）'!P151)</f>
        <v/>
      </c>
      <c r="N197" s="1010"/>
      <c r="O197" s="1015"/>
      <c r="P197" s="987"/>
      <c r="Q197" s="1016"/>
      <c r="R197" s="989"/>
      <c r="S197" s="990"/>
      <c r="T197" s="991"/>
      <c r="U197" s="992"/>
      <c r="V197" s="993"/>
      <c r="W197" s="1026"/>
      <c r="X197" s="994"/>
      <c r="Y197" s="1026"/>
      <c r="Z197" s="994"/>
      <c r="AA197" s="1026"/>
      <c r="AB197" s="994"/>
      <c r="AC197" s="1026"/>
      <c r="AD197" s="994"/>
      <c r="AE197" s="994"/>
      <c r="AF197" s="994"/>
      <c r="AG197" s="995"/>
      <c r="AH197" s="996"/>
      <c r="AI197" s="997"/>
      <c r="AJ197" s="998"/>
      <c r="AK197" s="999"/>
      <c r="AL197" s="1000"/>
      <c r="AM197" s="999"/>
      <c r="AN197" s="999"/>
      <c r="AO197" s="999"/>
      <c r="AP197" s="999"/>
      <c r="AQ197" s="1001"/>
      <c r="AR197" s="999"/>
      <c r="AS197" s="769" t="str">
        <f>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1005"/>
      <c r="AU197" s="935"/>
      <c r="AV197" s="1020" t="str">
        <f>IF('別紙様式2-2（４・５月分）'!N151="","",'別紙様式2-2（４・５月分）'!N151)</f>
        <v/>
      </c>
      <c r="AW197" s="937"/>
      <c r="BK197" s="689" t="str">
        <f>G194</f>
        <v/>
      </c>
    </row>
    <row r="198" ht="30.0" customHeight="1">
      <c r="A198" s="773">
        <v>47.0</v>
      </c>
      <c r="B198" s="1019" t="str">
        <f>IF('基本情報入力シート'!C100="","",'基本情報入力シート'!C100)</f>
        <v/>
      </c>
      <c r="C198" s="696"/>
      <c r="D198" s="696"/>
      <c r="E198" s="696"/>
      <c r="F198" s="697"/>
      <c r="G198" s="698" t="str">
        <f>IF('基本情報入力シート'!M100="","",'基本情報入力シート'!M100)</f>
        <v/>
      </c>
      <c r="H198" s="698" t="str">
        <f>IF('基本情報入力シート'!R100="","",'基本情報入力シート'!R100)</f>
        <v/>
      </c>
      <c r="I198" s="698" t="str">
        <f>IF('基本情報入力シート'!W100="","",'基本情報入力シート'!W100)</f>
        <v/>
      </c>
      <c r="J198" s="910" t="str">
        <f>IF('基本情報入力シート'!X100="","",'基本情報入力シート'!X100)</f>
        <v/>
      </c>
      <c r="K198" s="698" t="str">
        <f>IF('基本情報入力シート'!Y100="","",'基本情報入力シート'!Y100)</f>
        <v/>
      </c>
      <c r="L198" s="699" t="str">
        <f>IF('基本情報入力シート'!AB100="","",'基本情報入力シート'!AB100)</f>
        <v/>
      </c>
      <c r="M198" s="912" t="str">
        <f>IF('別紙様式2-2（４・５月分）'!P152="","",'別紙様式2-2（４・５月分）'!P152)</f>
        <v/>
      </c>
      <c r="N198" s="1004" t="str">
        <f>IF(SUM('別紙様式2-2（４・５月分）'!Q152:Q154)=0,"",SUM('別紙様式2-2（４・５月分）'!Q152:Q154))</f>
        <v/>
      </c>
      <c r="O198" s="914" t="str">
        <f>IFERROR(VLOOKUP('別紙様式2-2（４・５月分）'!AQ152,'【参考】数式用'!$AR$5:$AS$22,2,FALSE),"")</f>
        <v/>
      </c>
      <c r="P198" s="915"/>
      <c r="Q198" s="916"/>
      <c r="R198" s="917" t="str">
        <f>IFERROR(VLOOKUP(K198,'【参考】数式用'!$A$5:$AB$37,MATCH(O198,'【参考】数式用'!$B$4:$AB$4,0)+1,0),"")</f>
        <v/>
      </c>
      <c r="S198" s="918" t="s">
        <v>434</v>
      </c>
      <c r="T198" s="919"/>
      <c r="U198" s="920" t="str">
        <f>IFERROR(VLOOKUP(K198,'【参考】数式用'!$A$5:$AB$37,MATCH(T198,'【参考】数式用'!$B$4:$AB$4,0)+1,0),"")</f>
        <v/>
      </c>
      <c r="V198" s="921" t="s">
        <v>107</v>
      </c>
      <c r="W198" s="922">
        <v>6.0</v>
      </c>
      <c r="X198" s="923" t="s">
        <v>108</v>
      </c>
      <c r="Y198" s="922">
        <v>6.0</v>
      </c>
      <c r="Z198" s="923" t="s">
        <v>392</v>
      </c>
      <c r="AA198" s="922">
        <v>7.0</v>
      </c>
      <c r="AB198" s="923" t="s">
        <v>108</v>
      </c>
      <c r="AC198" s="922">
        <v>3.0</v>
      </c>
      <c r="AD198" s="923" t="s">
        <v>109</v>
      </c>
      <c r="AE198" s="923" t="s">
        <v>120</v>
      </c>
      <c r="AF198" s="923">
        <f>IF(W198&gt;=1,(AA198*12+AC198)-(W198*12+Y198)+1,"")</f>
        <v>10</v>
      </c>
      <c r="AG198" s="924" t="s">
        <v>393</v>
      </c>
      <c r="AH198" s="925">
        <f>IFERROR(ROUNDDOWN(ROUND(L198*U198,0),0)*AF198,"")</f>
        <v>0</v>
      </c>
      <c r="AI198" s="926">
        <f>IFERROR(ROUNDDOWN(ROUND((L198*(U198-AW198)),0),0)*AF198,"")</f>
        <v>0</v>
      </c>
      <c r="AJ198" s="927">
        <f>IFERROR(IF(OR(M198="",M199="",M201=""),0,ROUNDDOWN(ROUNDDOWN(ROUND(L198*VLOOKUP(K198,'【参考】数式用'!$A$5:$AB$37,MATCH("新加算Ⅳ",'【参考】数式用'!$B$4:$AB$4,0)+1,0),0),0)*AF198*0.5,0)),"")</f>
        <v>0</v>
      </c>
      <c r="AK198" s="928"/>
      <c r="AL198" s="929">
        <f>IFERROR(IF(OR(M201="ベア加算",M201=""),0, IF(OR(T198="新加算Ⅰ",T198="新加算Ⅱ",T198="新加算Ⅲ",T198="新加算Ⅳ"),ROUNDDOWN(ROUND(L198*VLOOKUP(K198,'【参考】数式用'!$A$5:$I$37,MATCH("ベア加算",'【参考】数式用'!$B$4:$I$4,0)+1,0),0),0)*AF198,0)),"")</f>
        <v>0</v>
      </c>
      <c r="AM198" s="928"/>
      <c r="AN198" s="930"/>
      <c r="AO198" s="931"/>
      <c r="AP198" s="931"/>
      <c r="AQ198" s="932"/>
      <c r="AR198" s="933"/>
      <c r="AS198" s="716" t="str">
        <f>IF(AU198="","",IF(U198&lt;N198,"！加算の要件上は問題ありませんが、令和６年４・５月と比較して令和６年６月に加算率が下がる計画になっています。",""))</f>
        <v/>
      </c>
      <c r="AT198" s="1005"/>
      <c r="AU198" s="935" t="str">
        <f>IF(K198&lt;&gt;"","V列に色付け","")</f>
        <v/>
      </c>
      <c r="AV198" s="1020" t="str">
        <f>IF('別紙様式2-2（４・５月分）'!N152="","",'別紙様式2-2（４・５月分）'!N152)</f>
        <v/>
      </c>
      <c r="AW198" s="937" t="str">
        <f>IF(SUM('別紙様式2-2（４・５月分）'!O152:O154)=0,"",SUM('別紙様式2-2（４・５月分）'!O152:O154))</f>
        <v/>
      </c>
      <c r="AX198" s="938" t="str">
        <f>IFERROR(VLOOKUP(K198,'【参考】数式用'!$AH$2:$AI$34,2,FALSE),"")</f>
        <v/>
      </c>
      <c r="AY198" s="629" t="s">
        <v>436</v>
      </c>
      <c r="AZ198" s="629" t="s">
        <v>437</v>
      </c>
      <c r="BA198" s="629" t="s">
        <v>435</v>
      </c>
      <c r="BB198" s="629" t="s">
        <v>438</v>
      </c>
      <c r="BC198" s="629" t="str">
        <f>IF(AND(O198&lt;&gt;"新加算Ⅰ",O198&lt;&gt;"新加算Ⅱ",O198&lt;&gt;"新加算Ⅲ",O198&lt;&gt;"新加算Ⅳ"),O198,IF(P200&lt;&gt;"",P200,""))</f>
        <v/>
      </c>
      <c r="BD198" s="629"/>
      <c r="BE198" s="629" t="str">
        <f>IF(AL198&lt;&gt;0,IF(AM198="○","入力済","未入力"),"")</f>
        <v/>
      </c>
      <c r="BF198" s="629"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629" t="str">
        <f>IF(OR(T198="新加算Ⅴ（７）",T198="新加算Ⅴ（９）",T198="新加算Ⅴ（10）",T198="新加算Ⅴ（12）",T198="新加算Ⅴ（13）",T198="新加算Ⅴ（14）"),IF(OR(AO198="○",AO198="令和６年度中に満たす"),"入力済","未入力"),"")</f>
        <v/>
      </c>
      <c r="BH198" s="939" t="str">
        <f>IF(OR(T198="新加算Ⅰ",T198="新加算Ⅱ",T198="新加算Ⅲ",T198="新加算Ⅴ（１）",T198="新加算Ⅴ（３）",T198="新加算Ⅴ（８）"),IF(OR(AP198="○",AP198="令和６年度中に満たす"),"入力済","未入力"),"")</f>
        <v/>
      </c>
      <c r="BI198" s="1006" t="str">
        <f>IF(OR(T198="新加算Ⅰ",T198="新加算Ⅱ",T198="新加算Ⅴ（１）",T198="新加算Ⅴ（２）",T198="新加算Ⅴ（３）",T198="新加算Ⅴ（４）",T198="新加算Ⅴ（５）",T198="新加算Ⅴ（６）",T198="新加算Ⅴ（７）",T198="新加算Ⅴ（９）",T198="新加算Ⅴ（10）",T198="新加算Ⅴ（12）"),1,"")</f>
        <v/>
      </c>
      <c r="BJ198" s="935" t="str">
        <f>IF(OR(T198="新加算Ⅰ",T198="新加算Ⅴ（１）",T198="新加算Ⅴ（２）",T198="新加算Ⅴ（５）",T198="新加算Ⅴ（７）",T198="新加算Ⅴ（10）"),IF(AR198="","未入力","入力済"),"")</f>
        <v/>
      </c>
      <c r="BK198" s="689" t="str">
        <f>G198</f>
        <v/>
      </c>
    </row>
    <row r="199" ht="15.0" customHeight="1">
      <c r="A199" s="787"/>
      <c r="B199" s="722"/>
      <c r="C199" s="723"/>
      <c r="D199" s="723"/>
      <c r="E199" s="723"/>
      <c r="F199" s="724"/>
      <c r="G199" s="725"/>
      <c r="H199" s="725"/>
      <c r="I199" s="725"/>
      <c r="J199" s="941"/>
      <c r="K199" s="725"/>
      <c r="L199" s="726"/>
      <c r="M199" s="943" t="str">
        <f>IF('別紙様式2-2（４・５月分）'!P153="","",'別紙様式2-2（４・５月分）'!P153)</f>
        <v/>
      </c>
      <c r="N199" s="1007"/>
      <c r="O199" s="945"/>
      <c r="P199" s="946"/>
      <c r="Q199" s="947"/>
      <c r="R199" s="948"/>
      <c r="S199" s="949"/>
      <c r="T199" s="950"/>
      <c r="U199" s="951"/>
      <c r="V199" s="952"/>
      <c r="W199" s="953"/>
      <c r="X199" s="778"/>
      <c r="Y199" s="953"/>
      <c r="Z199" s="778"/>
      <c r="AA199" s="953"/>
      <c r="AB199" s="778"/>
      <c r="AC199" s="953"/>
      <c r="AD199" s="778"/>
      <c r="AE199" s="778"/>
      <c r="AF199" s="778"/>
      <c r="AG199" s="954"/>
      <c r="AH199" s="955"/>
      <c r="AI199" s="956"/>
      <c r="AJ199" s="957"/>
      <c r="AK199" s="784"/>
      <c r="AL199" s="958"/>
      <c r="AM199" s="784"/>
      <c r="AN199" s="959"/>
      <c r="AO199" s="825"/>
      <c r="AP199" s="825"/>
      <c r="AQ199" s="960"/>
      <c r="AR199" s="961"/>
      <c r="AS199" s="962" t="str">
        <f>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1005"/>
      <c r="AU199" s="935"/>
      <c r="AV199" s="1020" t="str">
        <f>IF('別紙様式2-2（４・５月分）'!N153="","",'別紙様式2-2（４・５月分）'!N153)</f>
        <v/>
      </c>
      <c r="AW199" s="937"/>
      <c r="AX199" s="938"/>
      <c r="AY199" s="629"/>
      <c r="AZ199" s="629"/>
      <c r="BA199" s="629"/>
      <c r="BB199" s="629"/>
      <c r="BC199" s="629"/>
      <c r="BD199" s="629"/>
      <c r="BE199" s="629"/>
      <c r="BF199" s="629"/>
      <c r="BG199" s="629"/>
      <c r="BH199" s="963"/>
      <c r="BI199" s="1008"/>
      <c r="BJ199" s="935"/>
      <c r="BK199" s="689" t="str">
        <f>G198</f>
        <v/>
      </c>
    </row>
    <row r="200" ht="15.0" customHeight="1">
      <c r="A200" s="798"/>
      <c r="B200" s="722"/>
      <c r="C200" s="723"/>
      <c r="D200" s="723"/>
      <c r="E200" s="723"/>
      <c r="F200" s="724"/>
      <c r="G200" s="725"/>
      <c r="H200" s="725"/>
      <c r="I200" s="725"/>
      <c r="J200" s="941"/>
      <c r="K200" s="725"/>
      <c r="L200" s="726"/>
      <c r="M200" s="964"/>
      <c r="N200" s="1009"/>
      <c r="O200" s="1013" t="s">
        <v>111</v>
      </c>
      <c r="P200" s="967" t="str">
        <f>IFERROR(VLOOKUP('別紙様式2-2（４・５月分）'!AQ152,'【参考】数式用'!$AR$5:$AT$22,3,FALSE),"")</f>
        <v/>
      </c>
      <c r="Q200" s="1014" t="s">
        <v>113</v>
      </c>
      <c r="R200" s="969" t="str">
        <f>IFERROR(VLOOKUP(K198,'【参考】数式用'!$A$5:$AB$37,MATCH(P200,'【参考】数式用'!$B$4:$AB$4,0)+1,0),"")</f>
        <v/>
      </c>
      <c r="S200" s="970" t="s">
        <v>439</v>
      </c>
      <c r="T200" s="971"/>
      <c r="U200" s="972" t="str">
        <f>IFERROR(VLOOKUP(K198,'【参考】数式用'!$A$5:$AB$37,MATCH(T200,'【参考】数式用'!$B$4:$AB$4,0)+1,0),"")</f>
        <v/>
      </c>
      <c r="V200" s="973" t="s">
        <v>107</v>
      </c>
      <c r="W200" s="1025">
        <v>7.0</v>
      </c>
      <c r="X200" s="812" t="s">
        <v>108</v>
      </c>
      <c r="Y200" s="1025">
        <v>4.0</v>
      </c>
      <c r="Z200" s="812" t="s">
        <v>392</v>
      </c>
      <c r="AA200" s="1025">
        <v>8.0</v>
      </c>
      <c r="AB200" s="812" t="s">
        <v>108</v>
      </c>
      <c r="AC200" s="1025">
        <v>3.0</v>
      </c>
      <c r="AD200" s="812" t="s">
        <v>109</v>
      </c>
      <c r="AE200" s="812" t="s">
        <v>120</v>
      </c>
      <c r="AF200" s="812">
        <f>IF(W200&gt;=1,(AA200*12+AC200)-(W200*12+Y200)+1,"")</f>
        <v>12</v>
      </c>
      <c r="AG200" s="974" t="s">
        <v>393</v>
      </c>
      <c r="AH200" s="975">
        <f>IFERROR(ROUNDDOWN(ROUND(L198*U200,0),0)*AF200,"")</f>
        <v>0</v>
      </c>
      <c r="AI200" s="976">
        <f>IFERROR(ROUNDDOWN(ROUND((L198*(U200-AW198)),0),0)*AF200,"")</f>
        <v>0</v>
      </c>
      <c r="AJ200" s="977">
        <f>IFERROR(IF(OR(M198="",M199="",M201=""),0,ROUNDDOWN(ROUNDDOWN(ROUND(L198*VLOOKUP(K198,'【参考】数式用'!$A$5:$AB$37,MATCH("新加算Ⅳ",'【参考】数式用'!$B$4:$AB$4,0)+1,0),0),0)*AF200*0.5,0)),"")</f>
        <v>0</v>
      </c>
      <c r="AK200" s="978" t="str">
        <f>IF(T200&lt;&gt;"","新規に適用","")</f>
        <v/>
      </c>
      <c r="AL200" s="979">
        <f>IFERROR(IF(OR(M201="ベア加算",M201=""),0, IF(OR(T198="新加算Ⅰ",T198="新加算Ⅱ",T198="新加算Ⅲ",T198="新加算Ⅳ"),0,ROUNDDOWN(ROUND(L198*VLOOKUP(K198,'【参考】数式用'!$A$5:$I$37,MATCH("ベア加算",'【参考】数式用'!$B$4:$I$4,0)+1,0),0),0)*AF200)),"")</f>
        <v>0</v>
      </c>
      <c r="AM200" s="978" t="str">
        <f>IF(AND(T200&lt;&gt;"",AM198=""),"新規に適用",IF(AND(T200&lt;&gt;"",AM198&lt;&gt;""),"継続で適用",""))</f>
        <v/>
      </c>
      <c r="AN200" s="978" t="str">
        <f>IF(AND(T200&lt;&gt;"",AN198=""),"新規に適用",IF(AND(T200&lt;&gt;"",AN198&lt;&gt;""),"継続で適用",""))</f>
        <v/>
      </c>
      <c r="AO200" s="978"/>
      <c r="AP200" s="978" t="str">
        <f>IF(AND(T200&lt;&gt;"",AP198=""),"新規に適用",IF(AND(T200&lt;&gt;"",AP198&lt;&gt;""),"継続で適用",""))</f>
        <v/>
      </c>
      <c r="AQ200" s="980" t="str">
        <f>IF(AND(T200&lt;&gt;"",AN198=""),"新規に適用",IF(AND(T200&lt;&gt;"",OR(T198="新加算Ⅰ",T198="新加算Ⅱ",T198="新加算Ⅴ（１）",T198="新加算Ⅴ（２）",T198="新加算Ⅴ（３）",T198="新加算Ⅴ（４）",T198="新加算Ⅴ（５）",T198="新加算Ⅴ（６）",T198="新加算Ⅴ（７）",T198="新加算Ⅴ（９）",T198="新加算Ⅴ（10）",T198="新加算Ⅴ（12）")),"継続で適用",""))</f>
        <v/>
      </c>
      <c r="AR200" s="978" t="str">
        <f>IF(AND(T200&lt;&gt;"",AR198=""),"新規に適用",IF(AND(T200&lt;&gt;"",AR198&lt;&gt;""),"継続で適用",""))</f>
        <v/>
      </c>
      <c r="AS200" s="962"/>
      <c r="AT200" s="1005"/>
      <c r="AU200" s="935" t="str">
        <f>IF(K198&lt;&gt;"","V列に色付け","")</f>
        <v/>
      </c>
      <c r="AV200" s="1020"/>
      <c r="AW200" s="937"/>
      <c r="BK200" s="689" t="str">
        <f>G198</f>
        <v/>
      </c>
    </row>
    <row r="201" ht="30.0" customHeight="1">
      <c r="A201" s="788"/>
      <c r="B201" s="746"/>
      <c r="C201" s="747"/>
      <c r="D201" s="747"/>
      <c r="E201" s="747"/>
      <c r="F201" s="748"/>
      <c r="G201" s="749"/>
      <c r="H201" s="749"/>
      <c r="I201" s="749"/>
      <c r="J201" s="982"/>
      <c r="K201" s="749"/>
      <c r="L201" s="750"/>
      <c r="M201" s="984" t="str">
        <f>IF('別紙様式2-2（４・５月分）'!P154="","",'別紙様式2-2（４・５月分）'!P154)</f>
        <v/>
      </c>
      <c r="N201" s="1010"/>
      <c r="O201" s="1015"/>
      <c r="P201" s="987"/>
      <c r="Q201" s="1016"/>
      <c r="R201" s="989"/>
      <c r="S201" s="990"/>
      <c r="T201" s="991"/>
      <c r="U201" s="992"/>
      <c r="V201" s="993"/>
      <c r="W201" s="1026"/>
      <c r="X201" s="994"/>
      <c r="Y201" s="1026"/>
      <c r="Z201" s="994"/>
      <c r="AA201" s="1026"/>
      <c r="AB201" s="994"/>
      <c r="AC201" s="1026"/>
      <c r="AD201" s="994"/>
      <c r="AE201" s="994"/>
      <c r="AF201" s="994"/>
      <c r="AG201" s="995"/>
      <c r="AH201" s="996"/>
      <c r="AI201" s="997"/>
      <c r="AJ201" s="998"/>
      <c r="AK201" s="999"/>
      <c r="AL201" s="1000"/>
      <c r="AM201" s="999"/>
      <c r="AN201" s="999"/>
      <c r="AO201" s="999"/>
      <c r="AP201" s="999"/>
      <c r="AQ201" s="1001"/>
      <c r="AR201" s="999"/>
      <c r="AS201" s="769" t="str">
        <f>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1005"/>
      <c r="AU201" s="935"/>
      <c r="AV201" s="1020" t="str">
        <f>IF('別紙様式2-2（４・５月分）'!N154="","",'別紙様式2-2（４・５月分）'!N154)</f>
        <v/>
      </c>
      <c r="AW201" s="937"/>
      <c r="BK201" s="689" t="str">
        <f>G198</f>
        <v/>
      </c>
    </row>
    <row r="202" ht="30.0" customHeight="1">
      <c r="A202" s="789">
        <v>48.0</v>
      </c>
      <c r="B202" s="722" t="str">
        <f>IF('基本情報入力シート'!C101="","",'基本情報入力シート'!C101)</f>
        <v/>
      </c>
      <c r="C202" s="723"/>
      <c r="D202" s="723"/>
      <c r="E202" s="723"/>
      <c r="F202" s="724"/>
      <c r="G202" s="725" t="str">
        <f>IF('基本情報入力シート'!M101="","",'基本情報入力シート'!M101)</f>
        <v/>
      </c>
      <c r="H202" s="725" t="str">
        <f>IF('基本情報入力シート'!R101="","",'基本情報入力シート'!R101)</f>
        <v/>
      </c>
      <c r="I202" s="725" t="str">
        <f>IF('基本情報入力シート'!W101="","",'基本情報入力シート'!W101)</f>
        <v/>
      </c>
      <c r="J202" s="941" t="str">
        <f>IF('基本情報入力シート'!X101="","",'基本情報入力シート'!X101)</f>
        <v/>
      </c>
      <c r="K202" s="725" t="str">
        <f>IF('基本情報入力シート'!Y101="","",'基本情報入力シート'!Y101)</f>
        <v/>
      </c>
      <c r="L202" s="726" t="str">
        <f>IF('基本情報入力シート'!AB101="","",'基本情報入力シート'!AB101)</f>
        <v/>
      </c>
      <c r="M202" s="912" t="str">
        <f>IF('別紙様式2-2（４・５月分）'!P155="","",'別紙様式2-2（４・５月分）'!P155)</f>
        <v/>
      </c>
      <c r="N202" s="1004" t="str">
        <f>IF(SUM('別紙様式2-2（４・５月分）'!Q155:Q157)=0,"",SUM('別紙様式2-2（４・５月分）'!Q155:Q157))</f>
        <v/>
      </c>
      <c r="O202" s="914" t="str">
        <f>IFERROR(VLOOKUP('別紙様式2-2（４・５月分）'!AQ155,'【参考】数式用'!$AR$5:$AS$22,2,FALSE),"")</f>
        <v/>
      </c>
      <c r="P202" s="915"/>
      <c r="Q202" s="916"/>
      <c r="R202" s="917" t="str">
        <f>IFERROR(VLOOKUP(K202,'【参考】数式用'!$A$5:$AB$37,MATCH(O202,'【参考】数式用'!$B$4:$AB$4,0)+1,0),"")</f>
        <v/>
      </c>
      <c r="S202" s="918" t="s">
        <v>434</v>
      </c>
      <c r="T202" s="919"/>
      <c r="U202" s="920" t="str">
        <f>IFERROR(VLOOKUP(K202,'【参考】数式用'!$A$5:$AB$37,MATCH(T202,'【参考】数式用'!$B$4:$AB$4,0)+1,0),"")</f>
        <v/>
      </c>
      <c r="V202" s="921" t="s">
        <v>107</v>
      </c>
      <c r="W202" s="922">
        <v>6.0</v>
      </c>
      <c r="X202" s="923" t="s">
        <v>108</v>
      </c>
      <c r="Y202" s="922">
        <v>6.0</v>
      </c>
      <c r="Z202" s="923" t="s">
        <v>392</v>
      </c>
      <c r="AA202" s="922">
        <v>7.0</v>
      </c>
      <c r="AB202" s="923" t="s">
        <v>108</v>
      </c>
      <c r="AC202" s="922">
        <v>3.0</v>
      </c>
      <c r="AD202" s="923" t="s">
        <v>109</v>
      </c>
      <c r="AE202" s="923" t="s">
        <v>120</v>
      </c>
      <c r="AF202" s="923">
        <f>IF(W202&gt;=1,(AA202*12+AC202)-(W202*12+Y202)+1,"")</f>
        <v>10</v>
      </c>
      <c r="AG202" s="924" t="s">
        <v>393</v>
      </c>
      <c r="AH202" s="925">
        <f>IFERROR(ROUNDDOWN(ROUND(L202*U202,0),0)*AF202,"")</f>
        <v>0</v>
      </c>
      <c r="AI202" s="926">
        <f>IFERROR(ROUNDDOWN(ROUND((L202*(U202-AW202)),0),0)*AF202,"")</f>
        <v>0</v>
      </c>
      <c r="AJ202" s="927">
        <f>IFERROR(IF(OR(M202="",M203="",M205=""),0,ROUNDDOWN(ROUNDDOWN(ROUND(L202*VLOOKUP(K202,'【参考】数式用'!$A$5:$AB$37,MATCH("新加算Ⅳ",'【参考】数式用'!$B$4:$AB$4,0)+1,0),0),0)*AF202*0.5,0)),"")</f>
        <v>0</v>
      </c>
      <c r="AK202" s="928"/>
      <c r="AL202" s="929">
        <f>IFERROR(IF(OR(M205="ベア加算",M205=""),0, IF(OR(T202="新加算Ⅰ",T202="新加算Ⅱ",T202="新加算Ⅲ",T202="新加算Ⅳ"),ROUNDDOWN(ROUND(L202*VLOOKUP(K202,'【参考】数式用'!$A$5:$I$37,MATCH("ベア加算",'【参考】数式用'!$B$4:$I$4,0)+1,0),0),0)*AF202,0)),"")</f>
        <v>0</v>
      </c>
      <c r="AM202" s="928"/>
      <c r="AN202" s="930"/>
      <c r="AO202" s="931"/>
      <c r="AP202" s="931"/>
      <c r="AQ202" s="932"/>
      <c r="AR202" s="933"/>
      <c r="AS202" s="716" t="str">
        <f>IF(AU202="","",IF(U202&lt;N202,"！加算の要件上は問題ありませんが、令和６年４・５月と比較して令和６年６月に加算率が下がる計画になっています。",""))</f>
        <v/>
      </c>
      <c r="AT202" s="1005"/>
      <c r="AU202" s="935" t="str">
        <f>IF(K202&lt;&gt;"","V列に色付け","")</f>
        <v/>
      </c>
      <c r="AV202" s="1020" t="str">
        <f>IF('別紙様式2-2（４・５月分）'!N155="","",'別紙様式2-2（４・５月分）'!N155)</f>
        <v/>
      </c>
      <c r="AW202" s="937" t="str">
        <f>IF(SUM('別紙様式2-2（４・５月分）'!O155:O157)=0,"",SUM('別紙様式2-2（４・５月分）'!O155:O157))</f>
        <v/>
      </c>
      <c r="AX202" s="938" t="str">
        <f>IFERROR(VLOOKUP(K202,'【参考】数式用'!$AH$2:$AI$34,2,FALSE),"")</f>
        <v/>
      </c>
      <c r="AY202" s="629" t="s">
        <v>436</v>
      </c>
      <c r="AZ202" s="629" t="s">
        <v>437</v>
      </c>
      <c r="BA202" s="629" t="s">
        <v>435</v>
      </c>
      <c r="BB202" s="629" t="s">
        <v>438</v>
      </c>
      <c r="BC202" s="629" t="str">
        <f>IF(AND(O202&lt;&gt;"新加算Ⅰ",O202&lt;&gt;"新加算Ⅱ",O202&lt;&gt;"新加算Ⅲ",O202&lt;&gt;"新加算Ⅳ"),O202,IF(P204&lt;&gt;"",P204,""))</f>
        <v/>
      </c>
      <c r="BD202" s="629"/>
      <c r="BE202" s="629" t="str">
        <f>IF(AL202&lt;&gt;0,IF(AM202="○","入力済","未入力"),"")</f>
        <v/>
      </c>
      <c r="BF202" s="629"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629" t="str">
        <f>IF(OR(T202="新加算Ⅴ（７）",T202="新加算Ⅴ（９）",T202="新加算Ⅴ（10）",T202="新加算Ⅴ（12）",T202="新加算Ⅴ（13）",T202="新加算Ⅴ（14）"),IF(OR(AO202="○",AO202="令和６年度中に満たす"),"入力済","未入力"),"")</f>
        <v/>
      </c>
      <c r="BH202" s="939" t="str">
        <f>IF(OR(T202="新加算Ⅰ",T202="新加算Ⅱ",T202="新加算Ⅲ",T202="新加算Ⅴ（１）",T202="新加算Ⅴ（３）",T202="新加算Ⅴ（８）"),IF(OR(AP202="○",AP202="令和６年度中に満たす"),"入力済","未入力"),"")</f>
        <v/>
      </c>
      <c r="BI202" s="1006" t="str">
        <f>IF(OR(T202="新加算Ⅰ",T202="新加算Ⅱ",T202="新加算Ⅴ（１）",T202="新加算Ⅴ（２）",T202="新加算Ⅴ（３）",T202="新加算Ⅴ（４）",T202="新加算Ⅴ（５）",T202="新加算Ⅴ（６）",T202="新加算Ⅴ（７）",T202="新加算Ⅴ（９）",T202="新加算Ⅴ（10）",T202="新加算Ⅴ（12）"),1,"")</f>
        <v/>
      </c>
      <c r="BJ202" s="935" t="str">
        <f>IF(OR(T202="新加算Ⅰ",T202="新加算Ⅴ（１）",T202="新加算Ⅴ（２）",T202="新加算Ⅴ（５）",T202="新加算Ⅴ（７）",T202="新加算Ⅴ（10）"),IF(AR202="","未入力","入力済"),"")</f>
        <v/>
      </c>
      <c r="BK202" s="689" t="str">
        <f>G202</f>
        <v/>
      </c>
    </row>
    <row r="203" ht="15.0" customHeight="1">
      <c r="A203" s="787"/>
      <c r="B203" s="722"/>
      <c r="C203" s="723"/>
      <c r="D203" s="723"/>
      <c r="E203" s="723"/>
      <c r="F203" s="724"/>
      <c r="G203" s="725"/>
      <c r="H203" s="725"/>
      <c r="I203" s="725"/>
      <c r="J203" s="941"/>
      <c r="K203" s="725"/>
      <c r="L203" s="726"/>
      <c r="M203" s="943" t="str">
        <f>IF('別紙様式2-2（４・５月分）'!P156="","",'別紙様式2-2（４・５月分）'!P156)</f>
        <v/>
      </c>
      <c r="N203" s="1007"/>
      <c r="O203" s="945"/>
      <c r="P203" s="946"/>
      <c r="Q203" s="947"/>
      <c r="R203" s="948"/>
      <c r="S203" s="949"/>
      <c r="T203" s="950"/>
      <c r="U203" s="951"/>
      <c r="V203" s="952"/>
      <c r="W203" s="953"/>
      <c r="X203" s="778"/>
      <c r="Y203" s="953"/>
      <c r="Z203" s="778"/>
      <c r="AA203" s="953"/>
      <c r="AB203" s="778"/>
      <c r="AC203" s="953"/>
      <c r="AD203" s="778"/>
      <c r="AE203" s="778"/>
      <c r="AF203" s="778"/>
      <c r="AG203" s="954"/>
      <c r="AH203" s="955"/>
      <c r="AI203" s="956"/>
      <c r="AJ203" s="957"/>
      <c r="AK203" s="784"/>
      <c r="AL203" s="958"/>
      <c r="AM203" s="784"/>
      <c r="AN203" s="959"/>
      <c r="AO203" s="825"/>
      <c r="AP203" s="825"/>
      <c r="AQ203" s="960"/>
      <c r="AR203" s="961"/>
      <c r="AS203" s="962" t="str">
        <f>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1005"/>
      <c r="AU203" s="935"/>
      <c r="AV203" s="1020" t="str">
        <f>IF('別紙様式2-2（４・５月分）'!N156="","",'別紙様式2-2（４・５月分）'!N156)</f>
        <v/>
      </c>
      <c r="AW203" s="937"/>
      <c r="AX203" s="938"/>
      <c r="AY203" s="629"/>
      <c r="AZ203" s="629"/>
      <c r="BA203" s="629"/>
      <c r="BB203" s="629"/>
      <c r="BC203" s="629"/>
      <c r="BD203" s="629"/>
      <c r="BE203" s="629"/>
      <c r="BF203" s="629"/>
      <c r="BG203" s="629"/>
      <c r="BH203" s="963"/>
      <c r="BI203" s="1008"/>
      <c r="BJ203" s="935"/>
      <c r="BK203" s="689" t="str">
        <f>G202</f>
        <v/>
      </c>
    </row>
    <row r="204" ht="15.0" customHeight="1">
      <c r="A204" s="798"/>
      <c r="B204" s="722"/>
      <c r="C204" s="723"/>
      <c r="D204" s="723"/>
      <c r="E204" s="723"/>
      <c r="F204" s="724"/>
      <c r="G204" s="725"/>
      <c r="H204" s="725"/>
      <c r="I204" s="725"/>
      <c r="J204" s="941"/>
      <c r="K204" s="725"/>
      <c r="L204" s="726"/>
      <c r="M204" s="964"/>
      <c r="N204" s="1009"/>
      <c r="O204" s="1013" t="s">
        <v>111</v>
      </c>
      <c r="P204" s="967" t="str">
        <f>IFERROR(VLOOKUP('別紙様式2-2（４・５月分）'!AQ155,'【参考】数式用'!$AR$5:$AT$22,3,FALSE),"")</f>
        <v/>
      </c>
      <c r="Q204" s="1014" t="s">
        <v>113</v>
      </c>
      <c r="R204" s="969" t="str">
        <f>IFERROR(VLOOKUP(K202,'【参考】数式用'!$A$5:$AB$37,MATCH(P204,'【参考】数式用'!$B$4:$AB$4,0)+1,0),"")</f>
        <v/>
      </c>
      <c r="S204" s="970" t="s">
        <v>439</v>
      </c>
      <c r="T204" s="971"/>
      <c r="U204" s="972" t="str">
        <f>IFERROR(VLOOKUP(K202,'【参考】数式用'!$A$5:$AB$37,MATCH(T204,'【参考】数式用'!$B$4:$AB$4,0)+1,0),"")</f>
        <v/>
      </c>
      <c r="V204" s="973" t="s">
        <v>107</v>
      </c>
      <c r="W204" s="1025">
        <v>7.0</v>
      </c>
      <c r="X204" s="812" t="s">
        <v>108</v>
      </c>
      <c r="Y204" s="1025">
        <v>4.0</v>
      </c>
      <c r="Z204" s="812" t="s">
        <v>392</v>
      </c>
      <c r="AA204" s="1025">
        <v>8.0</v>
      </c>
      <c r="AB204" s="812" t="s">
        <v>108</v>
      </c>
      <c r="AC204" s="1025">
        <v>3.0</v>
      </c>
      <c r="AD204" s="812" t="s">
        <v>109</v>
      </c>
      <c r="AE204" s="812" t="s">
        <v>120</v>
      </c>
      <c r="AF204" s="812">
        <f>IF(W204&gt;=1,(AA204*12+AC204)-(W204*12+Y204)+1,"")</f>
        <v>12</v>
      </c>
      <c r="AG204" s="974" t="s">
        <v>393</v>
      </c>
      <c r="AH204" s="975">
        <f>IFERROR(ROUNDDOWN(ROUND(L202*U204,0),0)*AF204,"")</f>
        <v>0</v>
      </c>
      <c r="AI204" s="976">
        <f>IFERROR(ROUNDDOWN(ROUND((L202*(U204-AW202)),0),0)*AF204,"")</f>
        <v>0</v>
      </c>
      <c r="AJ204" s="977">
        <f>IFERROR(IF(OR(M202="",M203="",M205=""),0,ROUNDDOWN(ROUNDDOWN(ROUND(L202*VLOOKUP(K202,'【参考】数式用'!$A$5:$AB$37,MATCH("新加算Ⅳ",'【参考】数式用'!$B$4:$AB$4,0)+1,0),0),0)*AF204*0.5,0)),"")</f>
        <v>0</v>
      </c>
      <c r="AK204" s="978" t="str">
        <f>IF(T204&lt;&gt;"","新規に適用","")</f>
        <v/>
      </c>
      <c r="AL204" s="979">
        <f>IFERROR(IF(OR(M205="ベア加算",M205=""),0, IF(OR(T202="新加算Ⅰ",T202="新加算Ⅱ",T202="新加算Ⅲ",T202="新加算Ⅳ"),0,ROUNDDOWN(ROUND(L202*VLOOKUP(K202,'【参考】数式用'!$A$5:$I$37,MATCH("ベア加算",'【参考】数式用'!$B$4:$I$4,0)+1,0),0),0)*AF204)),"")</f>
        <v>0</v>
      </c>
      <c r="AM204" s="978" t="str">
        <f>IF(AND(T204&lt;&gt;"",AM202=""),"新規に適用",IF(AND(T204&lt;&gt;"",AM202&lt;&gt;""),"継続で適用",""))</f>
        <v/>
      </c>
      <c r="AN204" s="978" t="str">
        <f>IF(AND(T204&lt;&gt;"",AN202=""),"新規に適用",IF(AND(T204&lt;&gt;"",AN202&lt;&gt;""),"継続で適用",""))</f>
        <v/>
      </c>
      <c r="AO204" s="978"/>
      <c r="AP204" s="978" t="str">
        <f>IF(AND(T204&lt;&gt;"",AP202=""),"新規に適用",IF(AND(T204&lt;&gt;"",AP202&lt;&gt;""),"継続で適用",""))</f>
        <v/>
      </c>
      <c r="AQ204" s="980" t="str">
        <f>IF(AND(T204&lt;&gt;"",AN202=""),"新規に適用",IF(AND(T204&lt;&gt;"",OR(T202="新加算Ⅰ",T202="新加算Ⅱ",T202="新加算Ⅴ（１）",T202="新加算Ⅴ（２）",T202="新加算Ⅴ（３）",T202="新加算Ⅴ（４）",T202="新加算Ⅴ（５）",T202="新加算Ⅴ（６）",T202="新加算Ⅴ（７）",T202="新加算Ⅴ（９）",T202="新加算Ⅴ（10）",T202="新加算Ⅴ（12）")),"継続で適用",""))</f>
        <v/>
      </c>
      <c r="AR204" s="978" t="str">
        <f>IF(AND(T204&lt;&gt;"",AR202=""),"新規に適用",IF(AND(T204&lt;&gt;"",AR202&lt;&gt;""),"継続で適用",""))</f>
        <v/>
      </c>
      <c r="AS204" s="962"/>
      <c r="AT204" s="1005"/>
      <c r="AU204" s="935" t="str">
        <f>IF(K202&lt;&gt;"","V列に色付け","")</f>
        <v/>
      </c>
      <c r="AV204" s="1020"/>
      <c r="AW204" s="937"/>
      <c r="BK204" s="689" t="str">
        <f>G202</f>
        <v/>
      </c>
    </row>
    <row r="205" ht="30.0" customHeight="1">
      <c r="A205" s="788"/>
      <c r="B205" s="746"/>
      <c r="C205" s="747"/>
      <c r="D205" s="747"/>
      <c r="E205" s="747"/>
      <c r="F205" s="748"/>
      <c r="G205" s="749"/>
      <c r="H205" s="749"/>
      <c r="I205" s="749"/>
      <c r="J205" s="982"/>
      <c r="K205" s="749"/>
      <c r="L205" s="750"/>
      <c r="M205" s="984" t="str">
        <f>IF('別紙様式2-2（４・５月分）'!P157="","",'別紙様式2-2（４・５月分）'!P157)</f>
        <v/>
      </c>
      <c r="N205" s="1010"/>
      <c r="O205" s="1015"/>
      <c r="P205" s="987"/>
      <c r="Q205" s="1016"/>
      <c r="R205" s="989"/>
      <c r="S205" s="990"/>
      <c r="T205" s="991"/>
      <c r="U205" s="992"/>
      <c r="V205" s="993"/>
      <c r="W205" s="1026"/>
      <c r="X205" s="994"/>
      <c r="Y205" s="1026"/>
      <c r="Z205" s="994"/>
      <c r="AA205" s="1026"/>
      <c r="AB205" s="994"/>
      <c r="AC205" s="1026"/>
      <c r="AD205" s="994"/>
      <c r="AE205" s="994"/>
      <c r="AF205" s="994"/>
      <c r="AG205" s="995"/>
      <c r="AH205" s="996"/>
      <c r="AI205" s="997"/>
      <c r="AJ205" s="998"/>
      <c r="AK205" s="999"/>
      <c r="AL205" s="1000"/>
      <c r="AM205" s="999"/>
      <c r="AN205" s="999"/>
      <c r="AO205" s="999"/>
      <c r="AP205" s="999"/>
      <c r="AQ205" s="1001"/>
      <c r="AR205" s="999"/>
      <c r="AS205" s="769" t="str">
        <f>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1005"/>
      <c r="AU205" s="935"/>
      <c r="AV205" s="1020" t="str">
        <f>IF('別紙様式2-2（４・５月分）'!N157="","",'別紙様式2-2（４・５月分）'!N157)</f>
        <v/>
      </c>
      <c r="AW205" s="937"/>
      <c r="BK205" s="689" t="str">
        <f>G202</f>
        <v/>
      </c>
    </row>
    <row r="206" ht="30.0" customHeight="1">
      <c r="A206" s="773">
        <v>49.0</v>
      </c>
      <c r="B206" s="1019" t="str">
        <f>IF('基本情報入力シート'!C102="","",'基本情報入力シート'!C102)</f>
        <v/>
      </c>
      <c r="C206" s="696"/>
      <c r="D206" s="696"/>
      <c r="E206" s="696"/>
      <c r="F206" s="697"/>
      <c r="G206" s="698" t="str">
        <f>IF('基本情報入力シート'!M102="","",'基本情報入力シート'!M102)</f>
        <v/>
      </c>
      <c r="H206" s="698" t="str">
        <f>IF('基本情報入力シート'!R102="","",'基本情報入力シート'!R102)</f>
        <v/>
      </c>
      <c r="I206" s="698" t="str">
        <f>IF('基本情報入力シート'!W102="","",'基本情報入力シート'!W102)</f>
        <v/>
      </c>
      <c r="J206" s="910" t="str">
        <f>IF('基本情報入力シート'!X102="","",'基本情報入力シート'!X102)</f>
        <v/>
      </c>
      <c r="K206" s="698" t="str">
        <f>IF('基本情報入力シート'!Y102="","",'基本情報入力シート'!Y102)</f>
        <v/>
      </c>
      <c r="L206" s="699" t="str">
        <f>IF('基本情報入力シート'!AB102="","",'基本情報入力シート'!AB102)</f>
        <v/>
      </c>
      <c r="M206" s="912" t="str">
        <f>IF('別紙様式2-2（４・５月分）'!P158="","",'別紙様式2-2（４・５月分）'!P158)</f>
        <v/>
      </c>
      <c r="N206" s="1004" t="str">
        <f>IF(SUM('別紙様式2-2（４・５月分）'!Q158:Q160)=0,"",SUM('別紙様式2-2（４・５月分）'!Q158:Q160))</f>
        <v/>
      </c>
      <c r="O206" s="914" t="str">
        <f>IFERROR(VLOOKUP('別紙様式2-2（４・５月分）'!AQ158,'【参考】数式用'!$AR$5:$AS$22,2,FALSE),"")</f>
        <v/>
      </c>
      <c r="P206" s="915"/>
      <c r="Q206" s="916"/>
      <c r="R206" s="917" t="str">
        <f>IFERROR(VLOOKUP(K206,'【参考】数式用'!$A$5:$AB$37,MATCH(O206,'【参考】数式用'!$B$4:$AB$4,0)+1,0),"")</f>
        <v/>
      </c>
      <c r="S206" s="918" t="s">
        <v>434</v>
      </c>
      <c r="T206" s="919"/>
      <c r="U206" s="920" t="str">
        <f>IFERROR(VLOOKUP(K206,'【参考】数式用'!$A$5:$AB$37,MATCH(T206,'【参考】数式用'!$B$4:$AB$4,0)+1,0),"")</f>
        <v/>
      </c>
      <c r="V206" s="921" t="s">
        <v>107</v>
      </c>
      <c r="W206" s="922">
        <v>6.0</v>
      </c>
      <c r="X206" s="923" t="s">
        <v>108</v>
      </c>
      <c r="Y206" s="922">
        <v>6.0</v>
      </c>
      <c r="Z206" s="923" t="s">
        <v>392</v>
      </c>
      <c r="AA206" s="922">
        <v>7.0</v>
      </c>
      <c r="AB206" s="923" t="s">
        <v>108</v>
      </c>
      <c r="AC206" s="922">
        <v>3.0</v>
      </c>
      <c r="AD206" s="923" t="s">
        <v>109</v>
      </c>
      <c r="AE206" s="923" t="s">
        <v>120</v>
      </c>
      <c r="AF206" s="923">
        <f>IF(W206&gt;=1,(AA206*12+AC206)-(W206*12+Y206)+1,"")</f>
        <v>10</v>
      </c>
      <c r="AG206" s="924" t="s">
        <v>393</v>
      </c>
      <c r="AH206" s="925">
        <f>IFERROR(ROUNDDOWN(ROUND(L206*U206,0),0)*AF206,"")</f>
        <v>0</v>
      </c>
      <c r="AI206" s="926">
        <f>IFERROR(ROUNDDOWN(ROUND((L206*(U206-AW206)),0),0)*AF206,"")</f>
        <v>0</v>
      </c>
      <c r="AJ206" s="927">
        <f>IFERROR(IF(OR(M206="",M207="",M209=""),0,ROUNDDOWN(ROUNDDOWN(ROUND(L206*VLOOKUP(K206,'【参考】数式用'!$A$5:$AB$37,MATCH("新加算Ⅳ",'【参考】数式用'!$B$4:$AB$4,0)+1,0),0),0)*AF206*0.5,0)),"")</f>
        <v>0</v>
      </c>
      <c r="AK206" s="928"/>
      <c r="AL206" s="929">
        <f>IFERROR(IF(OR(M209="ベア加算",M209=""),0, IF(OR(T206="新加算Ⅰ",T206="新加算Ⅱ",T206="新加算Ⅲ",T206="新加算Ⅳ"),ROUNDDOWN(ROUND(L206*VLOOKUP(K206,'【参考】数式用'!$A$5:$I$37,MATCH("ベア加算",'【参考】数式用'!$B$4:$I$4,0)+1,0),0),0)*AF206,0)),"")</f>
        <v>0</v>
      </c>
      <c r="AM206" s="928"/>
      <c r="AN206" s="930"/>
      <c r="AO206" s="931"/>
      <c r="AP206" s="931"/>
      <c r="AQ206" s="932"/>
      <c r="AR206" s="933"/>
      <c r="AS206" s="716" t="str">
        <f>IF(AU206="","",IF(U206&lt;N206,"！加算の要件上は問題ありませんが、令和６年４・５月と比較して令和６年６月に加算率が下がる計画になっています。",""))</f>
        <v/>
      </c>
      <c r="AT206" s="1005"/>
      <c r="AU206" s="935" t="str">
        <f>IF(K206&lt;&gt;"","V列に色付け","")</f>
        <v/>
      </c>
      <c r="AV206" s="1020" t="str">
        <f>IF('別紙様式2-2（４・５月分）'!N158="","",'別紙様式2-2（４・５月分）'!N158)</f>
        <v/>
      </c>
      <c r="AW206" s="937" t="str">
        <f>IF(SUM('別紙様式2-2（４・５月分）'!O158:O160)=0,"",SUM('別紙様式2-2（４・５月分）'!O158:O160))</f>
        <v/>
      </c>
      <c r="AX206" s="938" t="str">
        <f>IFERROR(VLOOKUP(K206,'【参考】数式用'!$AH$2:$AI$34,2,FALSE),"")</f>
        <v/>
      </c>
      <c r="AY206" s="629" t="s">
        <v>436</v>
      </c>
      <c r="AZ206" s="629" t="s">
        <v>437</v>
      </c>
      <c r="BA206" s="629" t="s">
        <v>435</v>
      </c>
      <c r="BB206" s="629" t="s">
        <v>438</v>
      </c>
      <c r="BC206" s="629" t="str">
        <f>IF(AND(O206&lt;&gt;"新加算Ⅰ",O206&lt;&gt;"新加算Ⅱ",O206&lt;&gt;"新加算Ⅲ",O206&lt;&gt;"新加算Ⅳ"),O206,IF(P208&lt;&gt;"",P208,""))</f>
        <v/>
      </c>
      <c r="BD206" s="629"/>
      <c r="BE206" s="629" t="str">
        <f>IF(AL206&lt;&gt;0,IF(AM206="○","入力済","未入力"),"")</f>
        <v/>
      </c>
      <c r="BF206" s="629"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629" t="str">
        <f>IF(OR(T206="新加算Ⅴ（７）",T206="新加算Ⅴ（９）",T206="新加算Ⅴ（10）",T206="新加算Ⅴ（12）",T206="新加算Ⅴ（13）",T206="新加算Ⅴ（14）"),IF(OR(AO206="○",AO206="令和６年度中に満たす"),"入力済","未入力"),"")</f>
        <v/>
      </c>
      <c r="BH206" s="939" t="str">
        <f>IF(OR(T206="新加算Ⅰ",T206="新加算Ⅱ",T206="新加算Ⅲ",T206="新加算Ⅴ（１）",T206="新加算Ⅴ（３）",T206="新加算Ⅴ（８）"),IF(OR(AP206="○",AP206="令和６年度中に満たす"),"入力済","未入力"),"")</f>
        <v/>
      </c>
      <c r="BI206" s="1006" t="str">
        <f>IF(OR(T206="新加算Ⅰ",T206="新加算Ⅱ",T206="新加算Ⅴ（１）",T206="新加算Ⅴ（２）",T206="新加算Ⅴ（３）",T206="新加算Ⅴ（４）",T206="新加算Ⅴ（５）",T206="新加算Ⅴ（６）",T206="新加算Ⅴ（７）",T206="新加算Ⅴ（９）",T206="新加算Ⅴ（10）",T206="新加算Ⅴ（12）"),1,"")</f>
        <v/>
      </c>
      <c r="BJ206" s="935" t="str">
        <f>IF(OR(T206="新加算Ⅰ",T206="新加算Ⅴ（１）",T206="新加算Ⅴ（２）",T206="新加算Ⅴ（５）",T206="新加算Ⅴ（７）",T206="新加算Ⅴ（10）"),IF(AR206="","未入力","入力済"),"")</f>
        <v/>
      </c>
      <c r="BK206" s="689" t="str">
        <f>G206</f>
        <v/>
      </c>
    </row>
    <row r="207" ht="15.0" customHeight="1">
      <c r="A207" s="787"/>
      <c r="B207" s="722"/>
      <c r="C207" s="723"/>
      <c r="D207" s="723"/>
      <c r="E207" s="723"/>
      <c r="F207" s="724"/>
      <c r="G207" s="725"/>
      <c r="H207" s="725"/>
      <c r="I207" s="725"/>
      <c r="J207" s="941"/>
      <c r="K207" s="725"/>
      <c r="L207" s="726"/>
      <c r="M207" s="943" t="str">
        <f>IF('別紙様式2-2（４・５月分）'!P159="","",'別紙様式2-2（４・５月分）'!P159)</f>
        <v/>
      </c>
      <c r="N207" s="1007"/>
      <c r="O207" s="945"/>
      <c r="P207" s="946"/>
      <c r="Q207" s="947"/>
      <c r="R207" s="948"/>
      <c r="S207" s="949"/>
      <c r="T207" s="950"/>
      <c r="U207" s="951"/>
      <c r="V207" s="952"/>
      <c r="W207" s="953"/>
      <c r="X207" s="778"/>
      <c r="Y207" s="953"/>
      <c r="Z207" s="778"/>
      <c r="AA207" s="953"/>
      <c r="AB207" s="778"/>
      <c r="AC207" s="953"/>
      <c r="AD207" s="778"/>
      <c r="AE207" s="778"/>
      <c r="AF207" s="778"/>
      <c r="AG207" s="954"/>
      <c r="AH207" s="955"/>
      <c r="AI207" s="956"/>
      <c r="AJ207" s="957"/>
      <c r="AK207" s="784"/>
      <c r="AL207" s="958"/>
      <c r="AM207" s="784"/>
      <c r="AN207" s="959"/>
      <c r="AO207" s="825"/>
      <c r="AP207" s="825"/>
      <c r="AQ207" s="960"/>
      <c r="AR207" s="961"/>
      <c r="AS207" s="962" t="str">
        <f>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1005"/>
      <c r="AU207" s="935"/>
      <c r="AV207" s="1020" t="str">
        <f>IF('別紙様式2-2（４・５月分）'!N159="","",'別紙様式2-2（４・５月分）'!N159)</f>
        <v/>
      </c>
      <c r="AW207" s="937"/>
      <c r="AX207" s="938"/>
      <c r="AY207" s="629"/>
      <c r="AZ207" s="629"/>
      <c r="BA207" s="629"/>
      <c r="BB207" s="629"/>
      <c r="BC207" s="629"/>
      <c r="BD207" s="629"/>
      <c r="BE207" s="629"/>
      <c r="BF207" s="629"/>
      <c r="BG207" s="629"/>
      <c r="BH207" s="963"/>
      <c r="BI207" s="1008"/>
      <c r="BJ207" s="935"/>
      <c r="BK207" s="689" t="str">
        <f>G206</f>
        <v/>
      </c>
    </row>
    <row r="208" ht="15.0" customHeight="1">
      <c r="A208" s="798"/>
      <c r="B208" s="722"/>
      <c r="C208" s="723"/>
      <c r="D208" s="723"/>
      <c r="E208" s="723"/>
      <c r="F208" s="724"/>
      <c r="G208" s="725"/>
      <c r="H208" s="725"/>
      <c r="I208" s="725"/>
      <c r="J208" s="941"/>
      <c r="K208" s="725"/>
      <c r="L208" s="726"/>
      <c r="M208" s="964"/>
      <c r="N208" s="1009"/>
      <c r="O208" s="1013" t="s">
        <v>111</v>
      </c>
      <c r="P208" s="967" t="str">
        <f>IFERROR(VLOOKUP('別紙様式2-2（４・５月分）'!AQ158,'【参考】数式用'!$AR$5:$AT$22,3,FALSE),"")</f>
        <v/>
      </c>
      <c r="Q208" s="1014" t="s">
        <v>113</v>
      </c>
      <c r="R208" s="969" t="str">
        <f>IFERROR(VLOOKUP(K206,'【参考】数式用'!$A$5:$AB$37,MATCH(P208,'【参考】数式用'!$B$4:$AB$4,0)+1,0),"")</f>
        <v/>
      </c>
      <c r="S208" s="970" t="s">
        <v>439</v>
      </c>
      <c r="T208" s="971"/>
      <c r="U208" s="972" t="str">
        <f>IFERROR(VLOOKUP(K206,'【参考】数式用'!$A$5:$AB$37,MATCH(T208,'【参考】数式用'!$B$4:$AB$4,0)+1,0),"")</f>
        <v/>
      </c>
      <c r="V208" s="973" t="s">
        <v>107</v>
      </c>
      <c r="W208" s="1025">
        <v>7.0</v>
      </c>
      <c r="X208" s="812" t="s">
        <v>108</v>
      </c>
      <c r="Y208" s="1025">
        <v>4.0</v>
      </c>
      <c r="Z208" s="812" t="s">
        <v>392</v>
      </c>
      <c r="AA208" s="1025">
        <v>8.0</v>
      </c>
      <c r="AB208" s="812" t="s">
        <v>108</v>
      </c>
      <c r="AC208" s="1025">
        <v>3.0</v>
      </c>
      <c r="AD208" s="812" t="s">
        <v>109</v>
      </c>
      <c r="AE208" s="812" t="s">
        <v>120</v>
      </c>
      <c r="AF208" s="812">
        <f>IF(W208&gt;=1,(AA208*12+AC208)-(W208*12+Y208)+1,"")</f>
        <v>12</v>
      </c>
      <c r="AG208" s="974" t="s">
        <v>393</v>
      </c>
      <c r="AH208" s="975">
        <f>IFERROR(ROUNDDOWN(ROUND(L206*U208,0),0)*AF208,"")</f>
        <v>0</v>
      </c>
      <c r="AI208" s="976">
        <f>IFERROR(ROUNDDOWN(ROUND((L206*(U208-AW206)),0),0)*AF208,"")</f>
        <v>0</v>
      </c>
      <c r="AJ208" s="977">
        <f>IFERROR(IF(OR(M206="",M207="",M209=""),0,ROUNDDOWN(ROUNDDOWN(ROUND(L206*VLOOKUP(K206,'【参考】数式用'!$A$5:$AB$37,MATCH("新加算Ⅳ",'【参考】数式用'!$B$4:$AB$4,0)+1,0),0),0)*AF208*0.5,0)),"")</f>
        <v>0</v>
      </c>
      <c r="AK208" s="978" t="str">
        <f>IF(T208&lt;&gt;"","新規に適用","")</f>
        <v/>
      </c>
      <c r="AL208" s="979">
        <f>IFERROR(IF(OR(M209="ベア加算",M209=""),0, IF(OR(T206="新加算Ⅰ",T206="新加算Ⅱ",T206="新加算Ⅲ",T206="新加算Ⅳ"),0,ROUNDDOWN(ROUND(L206*VLOOKUP(K206,'【参考】数式用'!$A$5:$I$37,MATCH("ベア加算",'【参考】数式用'!$B$4:$I$4,0)+1,0),0),0)*AF208)),"")</f>
        <v>0</v>
      </c>
      <c r="AM208" s="978" t="str">
        <f>IF(AND(T208&lt;&gt;"",AM206=""),"新規に適用",IF(AND(T208&lt;&gt;"",AM206&lt;&gt;""),"継続で適用",""))</f>
        <v/>
      </c>
      <c r="AN208" s="978" t="str">
        <f>IF(AND(T208&lt;&gt;"",AN206=""),"新規に適用",IF(AND(T208&lt;&gt;"",AN206&lt;&gt;""),"継続で適用",""))</f>
        <v/>
      </c>
      <c r="AO208" s="978"/>
      <c r="AP208" s="978" t="str">
        <f>IF(AND(T208&lt;&gt;"",AP206=""),"新規に適用",IF(AND(T208&lt;&gt;"",AP206&lt;&gt;""),"継続で適用",""))</f>
        <v/>
      </c>
      <c r="AQ208" s="980" t="str">
        <f>IF(AND(T208&lt;&gt;"",AN206=""),"新規に適用",IF(AND(T208&lt;&gt;"",OR(T206="新加算Ⅰ",T206="新加算Ⅱ",T206="新加算Ⅴ（１）",T206="新加算Ⅴ（２）",T206="新加算Ⅴ（３）",T206="新加算Ⅴ（４）",T206="新加算Ⅴ（５）",T206="新加算Ⅴ（６）",T206="新加算Ⅴ（７）",T206="新加算Ⅴ（９）",T206="新加算Ⅴ（10）",T206="新加算Ⅴ（12）")),"継続で適用",""))</f>
        <v/>
      </c>
      <c r="AR208" s="978" t="str">
        <f>IF(AND(T208&lt;&gt;"",AR206=""),"新規に適用",IF(AND(T208&lt;&gt;"",AR206&lt;&gt;""),"継続で適用",""))</f>
        <v/>
      </c>
      <c r="AS208" s="962"/>
      <c r="AT208" s="1005"/>
      <c r="AU208" s="935" t="str">
        <f>IF(K206&lt;&gt;"","V列に色付け","")</f>
        <v/>
      </c>
      <c r="AV208" s="1020"/>
      <c r="AW208" s="937"/>
      <c r="BK208" s="689" t="str">
        <f>G206</f>
        <v/>
      </c>
    </row>
    <row r="209" ht="30.0" customHeight="1">
      <c r="A209" s="788"/>
      <c r="B209" s="746"/>
      <c r="C209" s="747"/>
      <c r="D209" s="747"/>
      <c r="E209" s="747"/>
      <c r="F209" s="748"/>
      <c r="G209" s="749"/>
      <c r="H209" s="749"/>
      <c r="I209" s="749"/>
      <c r="J209" s="982"/>
      <c r="K209" s="749"/>
      <c r="L209" s="750"/>
      <c r="M209" s="984" t="str">
        <f>IF('別紙様式2-2（４・５月分）'!P160="","",'別紙様式2-2（４・５月分）'!P160)</f>
        <v/>
      </c>
      <c r="N209" s="1010"/>
      <c r="O209" s="1015"/>
      <c r="P209" s="987"/>
      <c r="Q209" s="1016"/>
      <c r="R209" s="989"/>
      <c r="S209" s="990"/>
      <c r="T209" s="991"/>
      <c r="U209" s="992"/>
      <c r="V209" s="993"/>
      <c r="W209" s="1026"/>
      <c r="X209" s="994"/>
      <c r="Y209" s="1026"/>
      <c r="Z209" s="994"/>
      <c r="AA209" s="1026"/>
      <c r="AB209" s="994"/>
      <c r="AC209" s="1026"/>
      <c r="AD209" s="994"/>
      <c r="AE209" s="994"/>
      <c r="AF209" s="994"/>
      <c r="AG209" s="995"/>
      <c r="AH209" s="996"/>
      <c r="AI209" s="997"/>
      <c r="AJ209" s="998"/>
      <c r="AK209" s="999"/>
      <c r="AL209" s="1000"/>
      <c r="AM209" s="999"/>
      <c r="AN209" s="999"/>
      <c r="AO209" s="999"/>
      <c r="AP209" s="999"/>
      <c r="AQ209" s="1001"/>
      <c r="AR209" s="999"/>
      <c r="AS209" s="769" t="str">
        <f>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1005"/>
      <c r="AU209" s="935"/>
      <c r="AV209" s="1020" t="str">
        <f>IF('別紙様式2-2（４・５月分）'!N160="","",'別紙様式2-2（４・５月分）'!N160)</f>
        <v/>
      </c>
      <c r="AW209" s="937"/>
      <c r="BK209" s="689" t="str">
        <f>G206</f>
        <v/>
      </c>
    </row>
    <row r="210" ht="30.0" customHeight="1">
      <c r="A210" s="789">
        <v>50.0</v>
      </c>
      <c r="B210" s="722" t="str">
        <f>IF('基本情報入力シート'!C103="","",'基本情報入力シート'!C103)</f>
        <v/>
      </c>
      <c r="C210" s="723"/>
      <c r="D210" s="723"/>
      <c r="E210" s="723"/>
      <c r="F210" s="724"/>
      <c r="G210" s="725" t="str">
        <f>IF('基本情報入力シート'!M103="","",'基本情報入力シート'!M103)</f>
        <v/>
      </c>
      <c r="H210" s="725" t="str">
        <f>IF('基本情報入力シート'!R103="","",'基本情報入力シート'!R103)</f>
        <v/>
      </c>
      <c r="I210" s="725" t="str">
        <f>IF('基本情報入力シート'!W103="","",'基本情報入力シート'!W103)</f>
        <v/>
      </c>
      <c r="J210" s="941" t="str">
        <f>IF('基本情報入力シート'!X103="","",'基本情報入力シート'!X103)</f>
        <v/>
      </c>
      <c r="K210" s="725" t="str">
        <f>IF('基本情報入力シート'!Y103="","",'基本情報入力シート'!Y103)</f>
        <v/>
      </c>
      <c r="L210" s="726" t="str">
        <f>IF('基本情報入力シート'!AB103="","",'基本情報入力シート'!AB103)</f>
        <v/>
      </c>
      <c r="M210" s="912" t="str">
        <f>IF('別紙様式2-2（４・５月分）'!P161="","",'別紙様式2-2（４・５月分）'!P161)</f>
        <v/>
      </c>
      <c r="N210" s="1004" t="str">
        <f>IF(SUM('別紙様式2-2（４・５月分）'!Q161:Q163)=0,"",SUM('別紙様式2-2（４・５月分）'!Q161:Q163))</f>
        <v/>
      </c>
      <c r="O210" s="914" t="str">
        <f>IFERROR(VLOOKUP('別紙様式2-2（４・５月分）'!AQ161,'【参考】数式用'!$AR$5:$AS$22,2,FALSE),"")</f>
        <v/>
      </c>
      <c r="P210" s="915"/>
      <c r="Q210" s="916"/>
      <c r="R210" s="917" t="str">
        <f>IFERROR(VLOOKUP(K210,'【参考】数式用'!$A$5:$AB$37,MATCH(O210,'【参考】数式用'!$B$4:$AB$4,0)+1,0),"")</f>
        <v/>
      </c>
      <c r="S210" s="918" t="s">
        <v>434</v>
      </c>
      <c r="T210" s="919"/>
      <c r="U210" s="920" t="str">
        <f>IFERROR(VLOOKUP(K210,'【参考】数式用'!$A$5:$AB$37,MATCH(T210,'【参考】数式用'!$B$4:$AB$4,0)+1,0),"")</f>
        <v/>
      </c>
      <c r="V210" s="921" t="s">
        <v>107</v>
      </c>
      <c r="W210" s="922">
        <v>6.0</v>
      </c>
      <c r="X210" s="923" t="s">
        <v>108</v>
      </c>
      <c r="Y210" s="922">
        <v>6.0</v>
      </c>
      <c r="Z210" s="923" t="s">
        <v>392</v>
      </c>
      <c r="AA210" s="922">
        <v>7.0</v>
      </c>
      <c r="AB210" s="923" t="s">
        <v>108</v>
      </c>
      <c r="AC210" s="922">
        <v>3.0</v>
      </c>
      <c r="AD210" s="923" t="s">
        <v>109</v>
      </c>
      <c r="AE210" s="923" t="s">
        <v>120</v>
      </c>
      <c r="AF210" s="923">
        <f>IF(W210&gt;=1,(AA210*12+AC210)-(W210*12+Y210)+1,"")</f>
        <v>10</v>
      </c>
      <c r="AG210" s="924" t="s">
        <v>393</v>
      </c>
      <c r="AH210" s="925">
        <f>IFERROR(ROUNDDOWN(ROUND(L210*U210,0),0)*AF210,"")</f>
        <v>0</v>
      </c>
      <c r="AI210" s="926">
        <f>IFERROR(ROUNDDOWN(ROUND((L210*(U210-AW210)),0),0)*AF210,"")</f>
        <v>0</v>
      </c>
      <c r="AJ210" s="927">
        <f>IFERROR(IF(OR(M210="",M211="",M213=""),0,ROUNDDOWN(ROUNDDOWN(ROUND(L210*VLOOKUP(K210,'【参考】数式用'!$A$5:$AB$37,MATCH("新加算Ⅳ",'【参考】数式用'!$B$4:$AB$4,0)+1,0),0),0)*AF210*0.5,0)),"")</f>
        <v>0</v>
      </c>
      <c r="AK210" s="928"/>
      <c r="AL210" s="929">
        <f>IFERROR(IF(OR(M213="ベア加算",M213=""),0, IF(OR(T210="新加算Ⅰ",T210="新加算Ⅱ",T210="新加算Ⅲ",T210="新加算Ⅳ"),ROUNDDOWN(ROUND(L210*VLOOKUP(K210,'【参考】数式用'!$A$5:$I$37,MATCH("ベア加算",'【参考】数式用'!$B$4:$I$4,0)+1,0),0),0)*AF210,0)),"")</f>
        <v>0</v>
      </c>
      <c r="AM210" s="928"/>
      <c r="AN210" s="930"/>
      <c r="AO210" s="931"/>
      <c r="AP210" s="931"/>
      <c r="AQ210" s="932"/>
      <c r="AR210" s="933"/>
      <c r="AS210" s="716" t="str">
        <f>IF(AU210="","",IF(U210&lt;N210,"！加算の要件上は問題ありませんが、令和６年４・５月と比較して令和６年６月に加算率が下がる計画になっています。",""))</f>
        <v/>
      </c>
      <c r="AT210" s="1005"/>
      <c r="AU210" s="935" t="str">
        <f>IF(K210&lt;&gt;"","V列に色付け","")</f>
        <v/>
      </c>
      <c r="AV210" s="1020" t="str">
        <f>IF('別紙様式2-2（４・５月分）'!N161="","",'別紙様式2-2（４・５月分）'!N161)</f>
        <v/>
      </c>
      <c r="AW210" s="937" t="str">
        <f>IF(SUM('別紙様式2-2（４・５月分）'!O161:O163)=0,"",SUM('別紙様式2-2（４・５月分）'!O161:O163))</f>
        <v/>
      </c>
      <c r="AX210" s="938" t="str">
        <f>IFERROR(VLOOKUP(K210,'【参考】数式用'!$AH$2:$AI$34,2,FALSE),"")</f>
        <v/>
      </c>
      <c r="AY210" s="629" t="s">
        <v>436</v>
      </c>
      <c r="AZ210" s="629" t="s">
        <v>437</v>
      </c>
      <c r="BA210" s="629" t="s">
        <v>435</v>
      </c>
      <c r="BB210" s="629" t="s">
        <v>438</v>
      </c>
      <c r="BC210" s="629" t="str">
        <f>IF(AND(O210&lt;&gt;"新加算Ⅰ",O210&lt;&gt;"新加算Ⅱ",O210&lt;&gt;"新加算Ⅲ",O210&lt;&gt;"新加算Ⅳ"),O210,IF(P212&lt;&gt;"",P212,""))</f>
        <v/>
      </c>
      <c r="BD210" s="629"/>
      <c r="BE210" s="629" t="str">
        <f>IF(AL210&lt;&gt;0,IF(AM210="○","入力済","未入力"),"")</f>
        <v/>
      </c>
      <c r="BF210" s="629"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629" t="str">
        <f>IF(OR(T210="新加算Ⅴ（７）",T210="新加算Ⅴ（９）",T210="新加算Ⅴ（10）",T210="新加算Ⅴ（12）",T210="新加算Ⅴ（13）",T210="新加算Ⅴ（14）"),IF(OR(AO210="○",AO210="令和６年度中に満たす"),"入力済","未入力"),"")</f>
        <v/>
      </c>
      <c r="BH210" s="939" t="str">
        <f>IF(OR(T210="新加算Ⅰ",T210="新加算Ⅱ",T210="新加算Ⅲ",T210="新加算Ⅴ（１）",T210="新加算Ⅴ（３）",T210="新加算Ⅴ（８）"),IF(OR(AP210="○",AP210="令和６年度中に満たす"),"入力済","未入力"),"")</f>
        <v/>
      </c>
      <c r="BI210" s="1006" t="str">
        <f>IF(OR(T210="新加算Ⅰ",T210="新加算Ⅱ",T210="新加算Ⅴ（１）",T210="新加算Ⅴ（２）",T210="新加算Ⅴ（３）",T210="新加算Ⅴ（４）",T210="新加算Ⅴ（５）",T210="新加算Ⅴ（６）",T210="新加算Ⅴ（７）",T210="新加算Ⅴ（９）",T210="新加算Ⅴ（10）",T210="新加算Ⅴ（12）"),1,"")</f>
        <v/>
      </c>
      <c r="BJ210" s="935" t="str">
        <f>IF(OR(T210="新加算Ⅰ",T210="新加算Ⅴ（１）",T210="新加算Ⅴ（２）",T210="新加算Ⅴ（５）",T210="新加算Ⅴ（７）",T210="新加算Ⅴ（10）"),IF(AR210="","未入力","入力済"),"")</f>
        <v/>
      </c>
      <c r="BK210" s="689" t="str">
        <f>G210</f>
        <v/>
      </c>
    </row>
    <row r="211" ht="15.0" customHeight="1">
      <c r="A211" s="787"/>
      <c r="B211" s="722"/>
      <c r="C211" s="723"/>
      <c r="D211" s="723"/>
      <c r="E211" s="723"/>
      <c r="F211" s="724"/>
      <c r="G211" s="725"/>
      <c r="H211" s="725"/>
      <c r="I211" s="725"/>
      <c r="J211" s="941"/>
      <c r="K211" s="725"/>
      <c r="L211" s="726"/>
      <c r="M211" s="943" t="str">
        <f>IF('別紙様式2-2（４・５月分）'!P162="","",'別紙様式2-2（４・５月分）'!P162)</f>
        <v/>
      </c>
      <c r="N211" s="1007"/>
      <c r="O211" s="945"/>
      <c r="P211" s="946"/>
      <c r="Q211" s="947"/>
      <c r="R211" s="948"/>
      <c r="S211" s="949"/>
      <c r="T211" s="950"/>
      <c r="U211" s="951"/>
      <c r="V211" s="952"/>
      <c r="W211" s="953"/>
      <c r="X211" s="778"/>
      <c r="Y211" s="953"/>
      <c r="Z211" s="778"/>
      <c r="AA211" s="953"/>
      <c r="AB211" s="778"/>
      <c r="AC211" s="953"/>
      <c r="AD211" s="778"/>
      <c r="AE211" s="778"/>
      <c r="AF211" s="778"/>
      <c r="AG211" s="954"/>
      <c r="AH211" s="955"/>
      <c r="AI211" s="956"/>
      <c r="AJ211" s="957"/>
      <c r="AK211" s="784"/>
      <c r="AL211" s="958"/>
      <c r="AM211" s="784"/>
      <c r="AN211" s="959"/>
      <c r="AO211" s="825"/>
      <c r="AP211" s="825"/>
      <c r="AQ211" s="960"/>
      <c r="AR211" s="961"/>
      <c r="AS211" s="962" t="str">
        <f>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1005"/>
      <c r="AU211" s="935"/>
      <c r="AV211" s="1020" t="str">
        <f>IF('別紙様式2-2（４・５月分）'!N162="","",'別紙様式2-2（４・５月分）'!N162)</f>
        <v/>
      </c>
      <c r="AW211" s="937"/>
      <c r="AX211" s="938"/>
      <c r="AY211" s="629"/>
      <c r="AZ211" s="629"/>
      <c r="BA211" s="629"/>
      <c r="BB211" s="629"/>
      <c r="BC211" s="629"/>
      <c r="BD211" s="629"/>
      <c r="BE211" s="629"/>
      <c r="BF211" s="629"/>
      <c r="BG211" s="629"/>
      <c r="BH211" s="963"/>
      <c r="BI211" s="1008"/>
      <c r="BJ211" s="935"/>
      <c r="BK211" s="689" t="str">
        <f>G210</f>
        <v/>
      </c>
    </row>
    <row r="212" ht="15.0" customHeight="1">
      <c r="A212" s="798"/>
      <c r="B212" s="722"/>
      <c r="C212" s="723"/>
      <c r="D212" s="723"/>
      <c r="E212" s="723"/>
      <c r="F212" s="724"/>
      <c r="G212" s="725"/>
      <c r="H212" s="725"/>
      <c r="I212" s="725"/>
      <c r="J212" s="941"/>
      <c r="K212" s="725"/>
      <c r="L212" s="726"/>
      <c r="M212" s="964"/>
      <c r="N212" s="1009"/>
      <c r="O212" s="1013" t="s">
        <v>111</v>
      </c>
      <c r="P212" s="967" t="str">
        <f>IFERROR(VLOOKUP('別紙様式2-2（４・５月分）'!AQ161,'【参考】数式用'!$AR$5:$AT$22,3,FALSE),"")</f>
        <v/>
      </c>
      <c r="Q212" s="1014" t="s">
        <v>113</v>
      </c>
      <c r="R212" s="969" t="str">
        <f>IFERROR(VLOOKUP(K210,'【参考】数式用'!$A$5:$AB$37,MATCH(P212,'【参考】数式用'!$B$4:$AB$4,0)+1,0),"")</f>
        <v/>
      </c>
      <c r="S212" s="970" t="s">
        <v>439</v>
      </c>
      <c r="T212" s="971"/>
      <c r="U212" s="972" t="str">
        <f>IFERROR(VLOOKUP(K210,'【参考】数式用'!$A$5:$AB$37,MATCH(T212,'【参考】数式用'!$B$4:$AB$4,0)+1,0),"")</f>
        <v/>
      </c>
      <c r="V212" s="973" t="s">
        <v>107</v>
      </c>
      <c r="W212" s="1025">
        <v>7.0</v>
      </c>
      <c r="X212" s="812" t="s">
        <v>108</v>
      </c>
      <c r="Y212" s="1025">
        <v>4.0</v>
      </c>
      <c r="Z212" s="812" t="s">
        <v>392</v>
      </c>
      <c r="AA212" s="1025">
        <v>8.0</v>
      </c>
      <c r="AB212" s="812" t="s">
        <v>108</v>
      </c>
      <c r="AC212" s="1025">
        <v>3.0</v>
      </c>
      <c r="AD212" s="812" t="s">
        <v>109</v>
      </c>
      <c r="AE212" s="812" t="s">
        <v>120</v>
      </c>
      <c r="AF212" s="812">
        <f>IF(W212&gt;=1,(AA212*12+AC212)-(W212*12+Y212)+1,"")</f>
        <v>12</v>
      </c>
      <c r="AG212" s="974" t="s">
        <v>393</v>
      </c>
      <c r="AH212" s="975">
        <f>IFERROR(ROUNDDOWN(ROUND(L210*U212,0),0)*AF212,"")</f>
        <v>0</v>
      </c>
      <c r="AI212" s="976">
        <f>IFERROR(ROUNDDOWN(ROUND((L210*(U212-AW210)),0),0)*AF212,"")</f>
        <v>0</v>
      </c>
      <c r="AJ212" s="977">
        <f>IFERROR(IF(OR(M210="",M211="",M213=""),0,ROUNDDOWN(ROUNDDOWN(ROUND(L210*VLOOKUP(K210,'【参考】数式用'!$A$5:$AB$37,MATCH("新加算Ⅳ",'【参考】数式用'!$B$4:$AB$4,0)+1,0),0),0)*AF212*0.5,0)),"")</f>
        <v>0</v>
      </c>
      <c r="AK212" s="978" t="str">
        <f>IF(T212&lt;&gt;"","新規に適用","")</f>
        <v/>
      </c>
      <c r="AL212" s="979">
        <f>IFERROR(IF(OR(M213="ベア加算",M213=""),0, IF(OR(T210="新加算Ⅰ",T210="新加算Ⅱ",T210="新加算Ⅲ",T210="新加算Ⅳ"),0,ROUNDDOWN(ROUND(L210*VLOOKUP(K210,'【参考】数式用'!$A$5:$I$37,MATCH("ベア加算",'【参考】数式用'!$B$4:$I$4,0)+1,0),0),0)*AF212)),"")</f>
        <v>0</v>
      </c>
      <c r="AM212" s="978" t="str">
        <f>IF(AND(T212&lt;&gt;"",AM210=""),"新規に適用",IF(AND(T212&lt;&gt;"",AM210&lt;&gt;""),"継続で適用",""))</f>
        <v/>
      </c>
      <c r="AN212" s="978" t="str">
        <f>IF(AND(T212&lt;&gt;"",AN210=""),"新規に適用",IF(AND(T212&lt;&gt;"",AN210&lt;&gt;""),"継続で適用",""))</f>
        <v/>
      </c>
      <c r="AO212" s="978"/>
      <c r="AP212" s="978" t="str">
        <f>IF(AND(T212&lt;&gt;"",AP210=""),"新規に適用",IF(AND(T212&lt;&gt;"",AP210&lt;&gt;""),"継続で適用",""))</f>
        <v/>
      </c>
      <c r="AQ212" s="980" t="str">
        <f>IF(AND(T212&lt;&gt;"",AN210=""),"新規に適用",IF(AND(T212&lt;&gt;"",OR(T210="新加算Ⅰ",T210="新加算Ⅱ",T210="新加算Ⅴ（１）",T210="新加算Ⅴ（２）",T210="新加算Ⅴ（３）",T210="新加算Ⅴ（４）",T210="新加算Ⅴ（５）",T210="新加算Ⅴ（６）",T210="新加算Ⅴ（７）",T210="新加算Ⅴ（９）",T210="新加算Ⅴ（10）",T210="新加算Ⅴ（12）")),"継続で適用",""))</f>
        <v/>
      </c>
      <c r="AR212" s="978" t="str">
        <f>IF(AND(T212&lt;&gt;"",AR210=""),"新規に適用",IF(AND(T212&lt;&gt;"",AR210&lt;&gt;""),"継続で適用",""))</f>
        <v/>
      </c>
      <c r="AS212" s="962"/>
      <c r="AT212" s="1005"/>
      <c r="AU212" s="935" t="str">
        <f>IF(K210&lt;&gt;"","V列に色付け","")</f>
        <v/>
      </c>
      <c r="AV212" s="1020"/>
      <c r="AW212" s="937"/>
      <c r="BK212" s="689" t="str">
        <f>G210</f>
        <v/>
      </c>
    </row>
    <row r="213" ht="30.0" customHeight="1">
      <c r="A213" s="788"/>
      <c r="B213" s="746"/>
      <c r="C213" s="747"/>
      <c r="D213" s="747"/>
      <c r="E213" s="747"/>
      <c r="F213" s="748"/>
      <c r="G213" s="749"/>
      <c r="H213" s="749"/>
      <c r="I213" s="749"/>
      <c r="J213" s="982"/>
      <c r="K213" s="749"/>
      <c r="L213" s="750"/>
      <c r="M213" s="984" t="str">
        <f>IF('別紙様式2-2（４・５月分）'!P163="","",'別紙様式2-2（４・５月分）'!P163)</f>
        <v/>
      </c>
      <c r="N213" s="1010"/>
      <c r="O213" s="1015"/>
      <c r="P213" s="987"/>
      <c r="Q213" s="1016"/>
      <c r="R213" s="989"/>
      <c r="S213" s="990"/>
      <c r="T213" s="991"/>
      <c r="U213" s="992"/>
      <c r="V213" s="993"/>
      <c r="W213" s="1026"/>
      <c r="X213" s="994"/>
      <c r="Y213" s="1026"/>
      <c r="Z213" s="994"/>
      <c r="AA213" s="1026"/>
      <c r="AB213" s="994"/>
      <c r="AC213" s="1026"/>
      <c r="AD213" s="994"/>
      <c r="AE213" s="994"/>
      <c r="AF213" s="994"/>
      <c r="AG213" s="995"/>
      <c r="AH213" s="996"/>
      <c r="AI213" s="997"/>
      <c r="AJ213" s="998"/>
      <c r="AK213" s="999"/>
      <c r="AL213" s="1000"/>
      <c r="AM213" s="999"/>
      <c r="AN213" s="999"/>
      <c r="AO213" s="999"/>
      <c r="AP213" s="999"/>
      <c r="AQ213" s="1001"/>
      <c r="AR213" s="999"/>
      <c r="AS213" s="769" t="str">
        <f>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1005"/>
      <c r="AU213" s="935"/>
      <c r="AV213" s="1020" t="str">
        <f>IF('別紙様式2-2（４・５月分）'!N163="","",'別紙様式2-2（４・５月分）'!N163)</f>
        <v/>
      </c>
      <c r="AW213" s="937"/>
      <c r="BK213" s="689" t="str">
        <f>G210</f>
        <v/>
      </c>
    </row>
    <row r="214" ht="30.0" customHeight="1">
      <c r="A214" s="773">
        <v>51.0</v>
      </c>
      <c r="B214" s="1019" t="str">
        <f>IF('基本情報入力シート'!C104="","",'基本情報入力シート'!C104)</f>
        <v/>
      </c>
      <c r="C214" s="696"/>
      <c r="D214" s="696"/>
      <c r="E214" s="696"/>
      <c r="F214" s="697"/>
      <c r="G214" s="698" t="str">
        <f>IF('基本情報入力シート'!M104="","",'基本情報入力シート'!M104)</f>
        <v/>
      </c>
      <c r="H214" s="698" t="str">
        <f>IF('基本情報入力シート'!R104="","",'基本情報入力シート'!R104)</f>
        <v/>
      </c>
      <c r="I214" s="698" t="str">
        <f>IF('基本情報入力シート'!W104="","",'基本情報入力シート'!W104)</f>
        <v/>
      </c>
      <c r="J214" s="910" t="str">
        <f>IF('基本情報入力シート'!X104="","",'基本情報入力シート'!X104)</f>
        <v/>
      </c>
      <c r="K214" s="698" t="str">
        <f>IF('基本情報入力シート'!Y104="","",'基本情報入力シート'!Y104)</f>
        <v/>
      </c>
      <c r="L214" s="699" t="str">
        <f>IF('基本情報入力シート'!AB104="","",'基本情報入力シート'!AB104)</f>
        <v/>
      </c>
      <c r="M214" s="912" t="str">
        <f>IF('別紙様式2-2（４・５月分）'!P164="","",'別紙様式2-2（４・５月分）'!P164)</f>
        <v/>
      </c>
      <c r="N214" s="1004" t="str">
        <f>IF(SUM('別紙様式2-2（４・５月分）'!Q164:Q166)=0,"",SUM('別紙様式2-2（４・５月分）'!Q164:Q166))</f>
        <v/>
      </c>
      <c r="O214" s="914" t="str">
        <f>IFERROR(VLOOKUP('別紙様式2-2（４・５月分）'!AQ164,'【参考】数式用'!$AR$5:$AS$22,2,FALSE),"")</f>
        <v/>
      </c>
      <c r="P214" s="915"/>
      <c r="Q214" s="916"/>
      <c r="R214" s="917" t="str">
        <f>IFERROR(VLOOKUP(K214,'【参考】数式用'!$A$5:$AB$37,MATCH(O214,'【参考】数式用'!$B$4:$AB$4,0)+1,0),"")</f>
        <v/>
      </c>
      <c r="S214" s="918" t="s">
        <v>434</v>
      </c>
      <c r="T214" s="919"/>
      <c r="U214" s="920" t="str">
        <f>IFERROR(VLOOKUP(K214,'【参考】数式用'!$A$5:$AB$37,MATCH(T214,'【参考】数式用'!$B$4:$AB$4,0)+1,0),"")</f>
        <v/>
      </c>
      <c r="V214" s="921" t="s">
        <v>107</v>
      </c>
      <c r="W214" s="922">
        <v>6.0</v>
      </c>
      <c r="X214" s="923" t="s">
        <v>108</v>
      </c>
      <c r="Y214" s="922">
        <v>6.0</v>
      </c>
      <c r="Z214" s="923" t="s">
        <v>392</v>
      </c>
      <c r="AA214" s="922">
        <v>7.0</v>
      </c>
      <c r="AB214" s="923" t="s">
        <v>108</v>
      </c>
      <c r="AC214" s="922">
        <v>3.0</v>
      </c>
      <c r="AD214" s="923" t="s">
        <v>109</v>
      </c>
      <c r="AE214" s="923" t="s">
        <v>120</v>
      </c>
      <c r="AF214" s="923">
        <f>IF(W214&gt;=1,(AA214*12+AC214)-(W214*12+Y214)+1,"")</f>
        <v>10</v>
      </c>
      <c r="AG214" s="924" t="s">
        <v>393</v>
      </c>
      <c r="AH214" s="925">
        <f>IFERROR(ROUNDDOWN(ROUND(L214*U214,0),0)*AF214,"")</f>
        <v>0</v>
      </c>
      <c r="AI214" s="926">
        <f>IFERROR(ROUNDDOWN(ROUND((L214*(U214-AW214)),0),0)*AF214,"")</f>
        <v>0</v>
      </c>
      <c r="AJ214" s="927">
        <f>IFERROR(IF(OR(M214="",M215="",M217=""),0,ROUNDDOWN(ROUNDDOWN(ROUND(L214*VLOOKUP(K214,'【参考】数式用'!$A$5:$AB$37,MATCH("新加算Ⅳ",'【参考】数式用'!$B$4:$AB$4,0)+1,0),0),0)*AF214*0.5,0)),"")</f>
        <v>0</v>
      </c>
      <c r="AK214" s="928"/>
      <c r="AL214" s="929">
        <f>IFERROR(IF(OR(M217="ベア加算",M217=""),0, IF(OR(T214="新加算Ⅰ",T214="新加算Ⅱ",T214="新加算Ⅲ",T214="新加算Ⅳ"),ROUNDDOWN(ROUND(L214*VLOOKUP(K214,'【参考】数式用'!$A$5:$I$37,MATCH("ベア加算",'【参考】数式用'!$B$4:$I$4,0)+1,0),0),0)*AF214,0)),"")</f>
        <v>0</v>
      </c>
      <c r="AM214" s="928"/>
      <c r="AN214" s="930"/>
      <c r="AO214" s="931"/>
      <c r="AP214" s="931"/>
      <c r="AQ214" s="932"/>
      <c r="AR214" s="933"/>
      <c r="AS214" s="716" t="str">
        <f>IF(AU214="","",IF(U214&lt;N214,"！加算の要件上は問題ありませんが、令和６年４・５月と比較して令和６年６月に加算率が下がる計画になっています。",""))</f>
        <v/>
      </c>
      <c r="AT214" s="1005"/>
      <c r="AU214" s="935" t="str">
        <f>IF(K214&lt;&gt;"","V列に色付け","")</f>
        <v/>
      </c>
      <c r="AV214" s="1020" t="str">
        <f>IF('別紙様式2-2（４・５月分）'!N164="","",'別紙様式2-2（４・５月分）'!N164)</f>
        <v/>
      </c>
      <c r="AW214" s="937" t="str">
        <f>IF(SUM('別紙様式2-2（４・５月分）'!O164:O166)=0,"",SUM('別紙様式2-2（４・５月分）'!O164:O166))</f>
        <v/>
      </c>
      <c r="AX214" s="938" t="str">
        <f>IFERROR(VLOOKUP(K214,'【参考】数式用'!$AH$2:$AI$34,2,FALSE),"")</f>
        <v/>
      </c>
      <c r="AY214" s="629" t="s">
        <v>436</v>
      </c>
      <c r="AZ214" s="629" t="s">
        <v>437</v>
      </c>
      <c r="BA214" s="629" t="s">
        <v>435</v>
      </c>
      <c r="BB214" s="629" t="s">
        <v>438</v>
      </c>
      <c r="BC214" s="629" t="str">
        <f>IF(AND(O214&lt;&gt;"新加算Ⅰ",O214&lt;&gt;"新加算Ⅱ",O214&lt;&gt;"新加算Ⅲ",O214&lt;&gt;"新加算Ⅳ"),O214,IF(P216&lt;&gt;"",P216,""))</f>
        <v/>
      </c>
      <c r="BD214" s="629"/>
      <c r="BE214" s="629" t="str">
        <f>IF(AL214&lt;&gt;0,IF(AM214="○","入力済","未入力"),"")</f>
        <v/>
      </c>
      <c r="BF214" s="629"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629" t="str">
        <f>IF(OR(T214="新加算Ⅴ（７）",T214="新加算Ⅴ（９）",T214="新加算Ⅴ（10）",T214="新加算Ⅴ（12）",T214="新加算Ⅴ（13）",T214="新加算Ⅴ（14）"),IF(OR(AO214="○",AO214="令和６年度中に満たす"),"入力済","未入力"),"")</f>
        <v/>
      </c>
      <c r="BH214" s="939" t="str">
        <f>IF(OR(T214="新加算Ⅰ",T214="新加算Ⅱ",T214="新加算Ⅲ",T214="新加算Ⅴ（１）",T214="新加算Ⅴ（３）",T214="新加算Ⅴ（８）"),IF(OR(AP214="○",AP214="令和６年度中に満たす"),"入力済","未入力"),"")</f>
        <v/>
      </c>
      <c r="BI214" s="1006" t="str">
        <f>IF(OR(T214="新加算Ⅰ",T214="新加算Ⅱ",T214="新加算Ⅴ（１）",T214="新加算Ⅴ（２）",T214="新加算Ⅴ（３）",T214="新加算Ⅴ（４）",T214="新加算Ⅴ（５）",T214="新加算Ⅴ（６）",T214="新加算Ⅴ（７）",T214="新加算Ⅴ（９）",T214="新加算Ⅴ（10）",T214="新加算Ⅴ（12）"),1,"")</f>
        <v/>
      </c>
      <c r="BJ214" s="935" t="str">
        <f>IF(OR(T214="新加算Ⅰ",T214="新加算Ⅴ（１）",T214="新加算Ⅴ（２）",T214="新加算Ⅴ（５）",T214="新加算Ⅴ（７）",T214="新加算Ⅴ（10）"),IF(AR214="","未入力","入力済"),"")</f>
        <v/>
      </c>
      <c r="BK214" s="689" t="str">
        <f>G214</f>
        <v/>
      </c>
    </row>
    <row r="215" ht="15.0" customHeight="1">
      <c r="A215" s="787"/>
      <c r="B215" s="722"/>
      <c r="C215" s="723"/>
      <c r="D215" s="723"/>
      <c r="E215" s="723"/>
      <c r="F215" s="724"/>
      <c r="G215" s="725"/>
      <c r="H215" s="725"/>
      <c r="I215" s="725"/>
      <c r="J215" s="941"/>
      <c r="K215" s="725"/>
      <c r="L215" s="726"/>
      <c r="M215" s="943" t="str">
        <f>IF('別紙様式2-2（４・５月分）'!P165="","",'別紙様式2-2（４・５月分）'!P165)</f>
        <v/>
      </c>
      <c r="N215" s="1007"/>
      <c r="O215" s="945"/>
      <c r="P215" s="946"/>
      <c r="Q215" s="947"/>
      <c r="R215" s="948"/>
      <c r="S215" s="949"/>
      <c r="T215" s="950"/>
      <c r="U215" s="951"/>
      <c r="V215" s="952"/>
      <c r="W215" s="953"/>
      <c r="X215" s="778"/>
      <c r="Y215" s="953"/>
      <c r="Z215" s="778"/>
      <c r="AA215" s="953"/>
      <c r="AB215" s="778"/>
      <c r="AC215" s="953"/>
      <c r="AD215" s="778"/>
      <c r="AE215" s="778"/>
      <c r="AF215" s="778"/>
      <c r="AG215" s="954"/>
      <c r="AH215" s="955"/>
      <c r="AI215" s="956"/>
      <c r="AJ215" s="957"/>
      <c r="AK215" s="784"/>
      <c r="AL215" s="958"/>
      <c r="AM215" s="784"/>
      <c r="AN215" s="959"/>
      <c r="AO215" s="825"/>
      <c r="AP215" s="825"/>
      <c r="AQ215" s="960"/>
      <c r="AR215" s="961"/>
      <c r="AS215" s="962" t="str">
        <f>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1005"/>
      <c r="AU215" s="935"/>
      <c r="AV215" s="1020" t="str">
        <f>IF('別紙様式2-2（４・５月分）'!N165="","",'別紙様式2-2（４・５月分）'!N165)</f>
        <v/>
      </c>
      <c r="AW215" s="937"/>
      <c r="AX215" s="938"/>
      <c r="AY215" s="629"/>
      <c r="AZ215" s="629"/>
      <c r="BA215" s="629"/>
      <c r="BB215" s="629"/>
      <c r="BC215" s="629"/>
      <c r="BD215" s="629"/>
      <c r="BE215" s="629"/>
      <c r="BF215" s="629"/>
      <c r="BG215" s="629"/>
      <c r="BH215" s="963"/>
      <c r="BI215" s="1008"/>
      <c r="BJ215" s="935"/>
      <c r="BK215" s="689" t="str">
        <f>G214</f>
        <v/>
      </c>
    </row>
    <row r="216" ht="15.0" customHeight="1">
      <c r="A216" s="798"/>
      <c r="B216" s="722"/>
      <c r="C216" s="723"/>
      <c r="D216" s="723"/>
      <c r="E216" s="723"/>
      <c r="F216" s="724"/>
      <c r="G216" s="725"/>
      <c r="H216" s="725"/>
      <c r="I216" s="725"/>
      <c r="J216" s="941"/>
      <c r="K216" s="725"/>
      <c r="L216" s="726"/>
      <c r="M216" s="964"/>
      <c r="N216" s="1009"/>
      <c r="O216" s="1013" t="s">
        <v>111</v>
      </c>
      <c r="P216" s="967" t="str">
        <f>IFERROR(VLOOKUP('別紙様式2-2（４・５月分）'!AQ164,'【参考】数式用'!$AR$5:$AT$22,3,FALSE),"")</f>
        <v/>
      </c>
      <c r="Q216" s="1014" t="s">
        <v>113</v>
      </c>
      <c r="R216" s="969" t="str">
        <f>IFERROR(VLOOKUP(K214,'【参考】数式用'!$A$5:$AB$37,MATCH(P216,'【参考】数式用'!$B$4:$AB$4,0)+1,0),"")</f>
        <v/>
      </c>
      <c r="S216" s="970" t="s">
        <v>439</v>
      </c>
      <c r="T216" s="971"/>
      <c r="U216" s="972" t="str">
        <f>IFERROR(VLOOKUP(K214,'【参考】数式用'!$A$5:$AB$37,MATCH(T216,'【参考】数式用'!$B$4:$AB$4,0)+1,0),"")</f>
        <v/>
      </c>
      <c r="V216" s="973" t="s">
        <v>107</v>
      </c>
      <c r="W216" s="1025">
        <v>7.0</v>
      </c>
      <c r="X216" s="812" t="s">
        <v>108</v>
      </c>
      <c r="Y216" s="1025">
        <v>4.0</v>
      </c>
      <c r="Z216" s="812" t="s">
        <v>392</v>
      </c>
      <c r="AA216" s="1025">
        <v>8.0</v>
      </c>
      <c r="AB216" s="812" t="s">
        <v>108</v>
      </c>
      <c r="AC216" s="1025">
        <v>3.0</v>
      </c>
      <c r="AD216" s="812" t="s">
        <v>109</v>
      </c>
      <c r="AE216" s="812" t="s">
        <v>120</v>
      </c>
      <c r="AF216" s="812">
        <f>IF(W216&gt;=1,(AA216*12+AC216)-(W216*12+Y216)+1,"")</f>
        <v>12</v>
      </c>
      <c r="AG216" s="974" t="s">
        <v>393</v>
      </c>
      <c r="AH216" s="975">
        <f>IFERROR(ROUNDDOWN(ROUND(L214*U216,0),0)*AF216,"")</f>
        <v>0</v>
      </c>
      <c r="AI216" s="976">
        <f>IFERROR(ROUNDDOWN(ROUND((L214*(U216-AW214)),0),0)*AF216,"")</f>
        <v>0</v>
      </c>
      <c r="AJ216" s="977">
        <f>IFERROR(IF(OR(M214="",M215="",M217=""),0,ROUNDDOWN(ROUNDDOWN(ROUND(L214*VLOOKUP(K214,'【参考】数式用'!$A$5:$AB$37,MATCH("新加算Ⅳ",'【参考】数式用'!$B$4:$AB$4,0)+1,0),0),0)*AF216*0.5,0)),"")</f>
        <v>0</v>
      </c>
      <c r="AK216" s="978" t="str">
        <f>IF(T216&lt;&gt;"","新規に適用","")</f>
        <v/>
      </c>
      <c r="AL216" s="979">
        <f>IFERROR(IF(OR(M217="ベア加算",M217=""),0, IF(OR(T214="新加算Ⅰ",T214="新加算Ⅱ",T214="新加算Ⅲ",T214="新加算Ⅳ"),0,ROUNDDOWN(ROUND(L214*VLOOKUP(K214,'【参考】数式用'!$A$5:$I$37,MATCH("ベア加算",'【参考】数式用'!$B$4:$I$4,0)+1,0),0),0)*AF216)),"")</f>
        <v>0</v>
      </c>
      <c r="AM216" s="978" t="str">
        <f>IF(AND(T216&lt;&gt;"",AM214=""),"新規に適用",IF(AND(T216&lt;&gt;"",AM214&lt;&gt;""),"継続で適用",""))</f>
        <v/>
      </c>
      <c r="AN216" s="978" t="str">
        <f>IF(AND(T216&lt;&gt;"",AN214=""),"新規に適用",IF(AND(T216&lt;&gt;"",AN214&lt;&gt;""),"継続で適用",""))</f>
        <v/>
      </c>
      <c r="AO216" s="978"/>
      <c r="AP216" s="978" t="str">
        <f>IF(AND(T216&lt;&gt;"",AP214=""),"新規に適用",IF(AND(T216&lt;&gt;"",AP214&lt;&gt;""),"継続で適用",""))</f>
        <v/>
      </c>
      <c r="AQ216" s="980" t="str">
        <f>IF(AND(T216&lt;&gt;"",AN214=""),"新規に適用",IF(AND(T216&lt;&gt;"",OR(T214="新加算Ⅰ",T214="新加算Ⅱ",T214="新加算Ⅴ（１）",T214="新加算Ⅴ（２）",T214="新加算Ⅴ（３）",T214="新加算Ⅴ（４）",T214="新加算Ⅴ（５）",T214="新加算Ⅴ（６）",T214="新加算Ⅴ（７）",T214="新加算Ⅴ（９）",T214="新加算Ⅴ（10）",T214="新加算Ⅴ（12）")),"継続で適用",""))</f>
        <v/>
      </c>
      <c r="AR216" s="978" t="str">
        <f>IF(AND(T216&lt;&gt;"",AR214=""),"新規に適用",IF(AND(T216&lt;&gt;"",AR214&lt;&gt;""),"継続で適用",""))</f>
        <v/>
      </c>
      <c r="AS216" s="962"/>
      <c r="AT216" s="1005"/>
      <c r="AU216" s="935" t="str">
        <f>IF(K214&lt;&gt;"","V列に色付け","")</f>
        <v/>
      </c>
      <c r="AV216" s="1020"/>
      <c r="AW216" s="937"/>
      <c r="BK216" s="689" t="str">
        <f>G214</f>
        <v/>
      </c>
    </row>
    <row r="217" ht="30.0" customHeight="1">
      <c r="A217" s="788"/>
      <c r="B217" s="746"/>
      <c r="C217" s="747"/>
      <c r="D217" s="747"/>
      <c r="E217" s="747"/>
      <c r="F217" s="748"/>
      <c r="G217" s="749"/>
      <c r="H217" s="749"/>
      <c r="I217" s="749"/>
      <c r="J217" s="982"/>
      <c r="K217" s="749"/>
      <c r="L217" s="750"/>
      <c r="M217" s="984" t="str">
        <f>IF('別紙様式2-2（４・５月分）'!P166="","",'別紙様式2-2（４・５月分）'!P166)</f>
        <v/>
      </c>
      <c r="N217" s="1010"/>
      <c r="O217" s="1015"/>
      <c r="P217" s="987"/>
      <c r="Q217" s="1016"/>
      <c r="R217" s="989"/>
      <c r="S217" s="990"/>
      <c r="T217" s="991"/>
      <c r="U217" s="992"/>
      <c r="V217" s="993"/>
      <c r="W217" s="1026"/>
      <c r="X217" s="994"/>
      <c r="Y217" s="1026"/>
      <c r="Z217" s="994"/>
      <c r="AA217" s="1026"/>
      <c r="AB217" s="994"/>
      <c r="AC217" s="1026"/>
      <c r="AD217" s="994"/>
      <c r="AE217" s="994"/>
      <c r="AF217" s="994"/>
      <c r="AG217" s="995"/>
      <c r="AH217" s="996"/>
      <c r="AI217" s="997"/>
      <c r="AJ217" s="998"/>
      <c r="AK217" s="999"/>
      <c r="AL217" s="1000"/>
      <c r="AM217" s="999"/>
      <c r="AN217" s="999"/>
      <c r="AO217" s="999"/>
      <c r="AP217" s="999"/>
      <c r="AQ217" s="1001"/>
      <c r="AR217" s="999"/>
      <c r="AS217" s="769" t="str">
        <f>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1005"/>
      <c r="AU217" s="935"/>
      <c r="AV217" s="1020" t="str">
        <f>IF('別紙様式2-2（４・５月分）'!N166="","",'別紙様式2-2（４・５月分）'!N166)</f>
        <v/>
      </c>
      <c r="AW217" s="937"/>
      <c r="BK217" s="689" t="str">
        <f>G214</f>
        <v/>
      </c>
    </row>
    <row r="218" ht="30.0" customHeight="1">
      <c r="A218" s="789">
        <v>52.0</v>
      </c>
      <c r="B218" s="722" t="str">
        <f>IF('基本情報入力シート'!C105="","",'基本情報入力シート'!C105)</f>
        <v/>
      </c>
      <c r="C218" s="723"/>
      <c r="D218" s="723"/>
      <c r="E218" s="723"/>
      <c r="F218" s="724"/>
      <c r="G218" s="725" t="str">
        <f>IF('基本情報入力シート'!M105="","",'基本情報入力シート'!M105)</f>
        <v/>
      </c>
      <c r="H218" s="725" t="str">
        <f>IF('基本情報入力シート'!R105="","",'基本情報入力シート'!R105)</f>
        <v/>
      </c>
      <c r="I218" s="725" t="str">
        <f>IF('基本情報入力シート'!W105="","",'基本情報入力シート'!W105)</f>
        <v/>
      </c>
      <c r="J218" s="941" t="str">
        <f>IF('基本情報入力シート'!X105="","",'基本情報入力シート'!X105)</f>
        <v/>
      </c>
      <c r="K218" s="725" t="str">
        <f>IF('基本情報入力シート'!Y105="","",'基本情報入力シート'!Y105)</f>
        <v/>
      </c>
      <c r="L218" s="726" t="str">
        <f>IF('基本情報入力シート'!AB105="","",'基本情報入力シート'!AB105)</f>
        <v/>
      </c>
      <c r="M218" s="912" t="str">
        <f>IF('別紙様式2-2（４・５月分）'!P167="","",'別紙様式2-2（４・５月分）'!P167)</f>
        <v/>
      </c>
      <c r="N218" s="1004" t="str">
        <f>IF(SUM('別紙様式2-2（４・５月分）'!Q167:Q169)=0,"",SUM('別紙様式2-2（４・５月分）'!Q167:Q169))</f>
        <v/>
      </c>
      <c r="O218" s="914" t="str">
        <f>IFERROR(VLOOKUP('別紙様式2-2（４・５月分）'!AQ167,'【参考】数式用'!$AR$5:$AS$22,2,FALSE),"")</f>
        <v/>
      </c>
      <c r="P218" s="915"/>
      <c r="Q218" s="916"/>
      <c r="R218" s="917" t="str">
        <f>IFERROR(VLOOKUP(K218,'【参考】数式用'!$A$5:$AB$37,MATCH(O218,'【参考】数式用'!$B$4:$AB$4,0)+1,0),"")</f>
        <v/>
      </c>
      <c r="S218" s="918" t="s">
        <v>434</v>
      </c>
      <c r="T218" s="919"/>
      <c r="U218" s="920" t="str">
        <f>IFERROR(VLOOKUP(K218,'【参考】数式用'!$A$5:$AB$37,MATCH(T218,'【参考】数式用'!$B$4:$AB$4,0)+1,0),"")</f>
        <v/>
      </c>
      <c r="V218" s="921" t="s">
        <v>107</v>
      </c>
      <c r="W218" s="922">
        <v>6.0</v>
      </c>
      <c r="X218" s="923" t="s">
        <v>108</v>
      </c>
      <c r="Y218" s="922">
        <v>6.0</v>
      </c>
      <c r="Z218" s="923" t="s">
        <v>392</v>
      </c>
      <c r="AA218" s="922">
        <v>7.0</v>
      </c>
      <c r="AB218" s="923" t="s">
        <v>108</v>
      </c>
      <c r="AC218" s="922">
        <v>3.0</v>
      </c>
      <c r="AD218" s="923" t="s">
        <v>109</v>
      </c>
      <c r="AE218" s="923" t="s">
        <v>120</v>
      </c>
      <c r="AF218" s="923">
        <f>IF(W218&gt;=1,(AA218*12+AC218)-(W218*12+Y218)+1,"")</f>
        <v>10</v>
      </c>
      <c r="AG218" s="924" t="s">
        <v>393</v>
      </c>
      <c r="AH218" s="925">
        <f>IFERROR(ROUNDDOWN(ROUND(L218*U218,0),0)*AF218,"")</f>
        <v>0</v>
      </c>
      <c r="AI218" s="926">
        <f>IFERROR(ROUNDDOWN(ROUND((L218*(U218-AW218)),0),0)*AF218,"")</f>
        <v>0</v>
      </c>
      <c r="AJ218" s="927">
        <f>IFERROR(IF(OR(M218="",M219="",M221=""),0,ROUNDDOWN(ROUNDDOWN(ROUND(L218*VLOOKUP(K218,'【参考】数式用'!$A$5:$AB$37,MATCH("新加算Ⅳ",'【参考】数式用'!$B$4:$AB$4,0)+1,0),0),0)*AF218*0.5,0)),"")</f>
        <v>0</v>
      </c>
      <c r="AK218" s="928"/>
      <c r="AL218" s="929">
        <f>IFERROR(IF(OR(M221="ベア加算",M221=""),0, IF(OR(T218="新加算Ⅰ",T218="新加算Ⅱ",T218="新加算Ⅲ",T218="新加算Ⅳ"),ROUNDDOWN(ROUND(L218*VLOOKUP(K218,'【参考】数式用'!$A$5:$I$37,MATCH("ベア加算",'【参考】数式用'!$B$4:$I$4,0)+1,0),0),0)*AF218,0)),"")</f>
        <v>0</v>
      </c>
      <c r="AM218" s="928"/>
      <c r="AN218" s="930"/>
      <c r="AO218" s="931"/>
      <c r="AP218" s="931"/>
      <c r="AQ218" s="932"/>
      <c r="AR218" s="933"/>
      <c r="AS218" s="716" t="str">
        <f>IF(AU218="","",IF(U218&lt;N218,"！加算の要件上は問題ありませんが、令和６年４・５月と比較して令和６年６月に加算率が下がる計画になっています。",""))</f>
        <v/>
      </c>
      <c r="AT218" s="1005"/>
      <c r="AU218" s="935" t="str">
        <f>IF(K218&lt;&gt;"","V列に色付け","")</f>
        <v/>
      </c>
      <c r="AV218" s="1020" t="str">
        <f>IF('別紙様式2-2（４・５月分）'!N167="","",'別紙様式2-2（４・５月分）'!N167)</f>
        <v/>
      </c>
      <c r="AW218" s="937" t="str">
        <f>IF(SUM('別紙様式2-2（４・５月分）'!O167:O169)=0,"",SUM('別紙様式2-2（４・５月分）'!O167:O169))</f>
        <v/>
      </c>
      <c r="AX218" s="938" t="str">
        <f>IFERROR(VLOOKUP(K218,'【参考】数式用'!$AH$2:$AI$34,2,FALSE),"")</f>
        <v/>
      </c>
      <c r="AY218" s="629" t="s">
        <v>436</v>
      </c>
      <c r="AZ218" s="629" t="s">
        <v>437</v>
      </c>
      <c r="BA218" s="629" t="s">
        <v>435</v>
      </c>
      <c r="BB218" s="629" t="s">
        <v>438</v>
      </c>
      <c r="BC218" s="629" t="str">
        <f>IF(AND(O218&lt;&gt;"新加算Ⅰ",O218&lt;&gt;"新加算Ⅱ",O218&lt;&gt;"新加算Ⅲ",O218&lt;&gt;"新加算Ⅳ"),O218,IF(P220&lt;&gt;"",P220,""))</f>
        <v/>
      </c>
      <c r="BD218" s="629"/>
      <c r="BE218" s="629" t="str">
        <f>IF(AL218&lt;&gt;0,IF(AM218="○","入力済","未入力"),"")</f>
        <v/>
      </c>
      <c r="BF218" s="629"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629" t="str">
        <f>IF(OR(T218="新加算Ⅴ（７）",T218="新加算Ⅴ（９）",T218="新加算Ⅴ（10）",T218="新加算Ⅴ（12）",T218="新加算Ⅴ（13）",T218="新加算Ⅴ（14）"),IF(OR(AO218="○",AO218="令和６年度中に満たす"),"入力済","未入力"),"")</f>
        <v/>
      </c>
      <c r="BH218" s="939" t="str">
        <f>IF(OR(T218="新加算Ⅰ",T218="新加算Ⅱ",T218="新加算Ⅲ",T218="新加算Ⅴ（１）",T218="新加算Ⅴ（３）",T218="新加算Ⅴ（８）"),IF(OR(AP218="○",AP218="令和６年度中に満たす"),"入力済","未入力"),"")</f>
        <v/>
      </c>
      <c r="BI218" s="1006" t="str">
        <f>IF(OR(T218="新加算Ⅰ",T218="新加算Ⅱ",T218="新加算Ⅴ（１）",T218="新加算Ⅴ（２）",T218="新加算Ⅴ（３）",T218="新加算Ⅴ（４）",T218="新加算Ⅴ（５）",T218="新加算Ⅴ（６）",T218="新加算Ⅴ（７）",T218="新加算Ⅴ（９）",T218="新加算Ⅴ（10）",T218="新加算Ⅴ（12）"),1,"")</f>
        <v/>
      </c>
      <c r="BJ218" s="935" t="str">
        <f>IF(OR(T218="新加算Ⅰ",T218="新加算Ⅴ（１）",T218="新加算Ⅴ（２）",T218="新加算Ⅴ（５）",T218="新加算Ⅴ（７）",T218="新加算Ⅴ（10）"),IF(AR218="","未入力","入力済"),"")</f>
        <v/>
      </c>
      <c r="BK218" s="689" t="str">
        <f>G218</f>
        <v/>
      </c>
    </row>
    <row r="219" ht="15.0" customHeight="1">
      <c r="A219" s="787"/>
      <c r="B219" s="722"/>
      <c r="C219" s="723"/>
      <c r="D219" s="723"/>
      <c r="E219" s="723"/>
      <c r="F219" s="724"/>
      <c r="G219" s="725"/>
      <c r="H219" s="725"/>
      <c r="I219" s="725"/>
      <c r="J219" s="941"/>
      <c r="K219" s="725"/>
      <c r="L219" s="726"/>
      <c r="M219" s="943" t="str">
        <f>IF('別紙様式2-2（４・５月分）'!P168="","",'別紙様式2-2（４・５月分）'!P168)</f>
        <v/>
      </c>
      <c r="N219" s="1007"/>
      <c r="O219" s="945"/>
      <c r="P219" s="946"/>
      <c r="Q219" s="947"/>
      <c r="R219" s="948"/>
      <c r="S219" s="949"/>
      <c r="T219" s="950"/>
      <c r="U219" s="951"/>
      <c r="V219" s="952"/>
      <c r="W219" s="953"/>
      <c r="X219" s="778"/>
      <c r="Y219" s="953"/>
      <c r="Z219" s="778"/>
      <c r="AA219" s="953"/>
      <c r="AB219" s="778"/>
      <c r="AC219" s="953"/>
      <c r="AD219" s="778"/>
      <c r="AE219" s="778"/>
      <c r="AF219" s="778"/>
      <c r="AG219" s="954"/>
      <c r="AH219" s="955"/>
      <c r="AI219" s="956"/>
      <c r="AJ219" s="957"/>
      <c r="AK219" s="784"/>
      <c r="AL219" s="958"/>
      <c r="AM219" s="784"/>
      <c r="AN219" s="959"/>
      <c r="AO219" s="825"/>
      <c r="AP219" s="825"/>
      <c r="AQ219" s="960"/>
      <c r="AR219" s="961"/>
      <c r="AS219" s="962" t="str">
        <f>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1005"/>
      <c r="AU219" s="935"/>
      <c r="AV219" s="1020" t="str">
        <f>IF('別紙様式2-2（４・５月分）'!N168="","",'別紙様式2-2（４・５月分）'!N168)</f>
        <v/>
      </c>
      <c r="AW219" s="937"/>
      <c r="AX219" s="938"/>
      <c r="AY219" s="629"/>
      <c r="AZ219" s="629"/>
      <c r="BA219" s="629"/>
      <c r="BB219" s="629"/>
      <c r="BC219" s="629"/>
      <c r="BD219" s="629"/>
      <c r="BE219" s="629"/>
      <c r="BF219" s="629"/>
      <c r="BG219" s="629"/>
      <c r="BH219" s="963"/>
      <c r="BI219" s="1008"/>
      <c r="BJ219" s="935"/>
      <c r="BK219" s="689" t="str">
        <f>G218</f>
        <v/>
      </c>
    </row>
    <row r="220" ht="15.0" customHeight="1">
      <c r="A220" s="798"/>
      <c r="B220" s="722"/>
      <c r="C220" s="723"/>
      <c r="D220" s="723"/>
      <c r="E220" s="723"/>
      <c r="F220" s="724"/>
      <c r="G220" s="725"/>
      <c r="H220" s="725"/>
      <c r="I220" s="725"/>
      <c r="J220" s="941"/>
      <c r="K220" s="725"/>
      <c r="L220" s="726"/>
      <c r="M220" s="964"/>
      <c r="N220" s="1009"/>
      <c r="O220" s="1013" t="s">
        <v>111</v>
      </c>
      <c r="P220" s="967" t="str">
        <f>IFERROR(VLOOKUP('別紙様式2-2（４・５月分）'!AQ167,'【参考】数式用'!$AR$5:$AT$22,3,FALSE),"")</f>
        <v/>
      </c>
      <c r="Q220" s="1014" t="s">
        <v>113</v>
      </c>
      <c r="R220" s="969" t="str">
        <f>IFERROR(VLOOKUP(K218,'【参考】数式用'!$A$5:$AB$37,MATCH(P220,'【参考】数式用'!$B$4:$AB$4,0)+1,0),"")</f>
        <v/>
      </c>
      <c r="S220" s="970" t="s">
        <v>439</v>
      </c>
      <c r="T220" s="971"/>
      <c r="U220" s="972" t="str">
        <f>IFERROR(VLOOKUP(K218,'【参考】数式用'!$A$5:$AB$37,MATCH(T220,'【参考】数式用'!$B$4:$AB$4,0)+1,0),"")</f>
        <v/>
      </c>
      <c r="V220" s="973" t="s">
        <v>107</v>
      </c>
      <c r="W220" s="1025">
        <v>7.0</v>
      </c>
      <c r="X220" s="812" t="s">
        <v>108</v>
      </c>
      <c r="Y220" s="1025">
        <v>4.0</v>
      </c>
      <c r="Z220" s="812" t="s">
        <v>392</v>
      </c>
      <c r="AA220" s="1025">
        <v>8.0</v>
      </c>
      <c r="AB220" s="812" t="s">
        <v>108</v>
      </c>
      <c r="AC220" s="1025">
        <v>3.0</v>
      </c>
      <c r="AD220" s="812" t="s">
        <v>109</v>
      </c>
      <c r="AE220" s="812" t="s">
        <v>120</v>
      </c>
      <c r="AF220" s="812">
        <f>IF(W220&gt;=1,(AA220*12+AC220)-(W220*12+Y220)+1,"")</f>
        <v>12</v>
      </c>
      <c r="AG220" s="974" t="s">
        <v>393</v>
      </c>
      <c r="AH220" s="975">
        <f>IFERROR(ROUNDDOWN(ROUND(L218*U220,0),0)*AF220,"")</f>
        <v>0</v>
      </c>
      <c r="AI220" s="976">
        <f>IFERROR(ROUNDDOWN(ROUND((L218*(U220-AW218)),0),0)*AF220,"")</f>
        <v>0</v>
      </c>
      <c r="AJ220" s="977">
        <f>IFERROR(IF(OR(M218="",M219="",M221=""),0,ROUNDDOWN(ROUNDDOWN(ROUND(L218*VLOOKUP(K218,'【参考】数式用'!$A$5:$AB$37,MATCH("新加算Ⅳ",'【参考】数式用'!$B$4:$AB$4,0)+1,0),0),0)*AF220*0.5,0)),"")</f>
        <v>0</v>
      </c>
      <c r="AK220" s="978" t="str">
        <f>IF(T220&lt;&gt;"","新規に適用","")</f>
        <v/>
      </c>
      <c r="AL220" s="979">
        <f>IFERROR(IF(OR(M221="ベア加算",M221=""),0, IF(OR(T218="新加算Ⅰ",T218="新加算Ⅱ",T218="新加算Ⅲ",T218="新加算Ⅳ"),0,ROUNDDOWN(ROUND(L218*VLOOKUP(K218,'【参考】数式用'!$A$5:$I$37,MATCH("ベア加算",'【参考】数式用'!$B$4:$I$4,0)+1,0),0),0)*AF220)),"")</f>
        <v>0</v>
      </c>
      <c r="AM220" s="978" t="str">
        <f>IF(AND(T220&lt;&gt;"",AM218=""),"新規に適用",IF(AND(T220&lt;&gt;"",AM218&lt;&gt;""),"継続で適用",""))</f>
        <v/>
      </c>
      <c r="AN220" s="978" t="str">
        <f>IF(AND(T220&lt;&gt;"",AN218=""),"新規に適用",IF(AND(T220&lt;&gt;"",AN218&lt;&gt;""),"継続で適用",""))</f>
        <v/>
      </c>
      <c r="AO220" s="978"/>
      <c r="AP220" s="978" t="str">
        <f>IF(AND(T220&lt;&gt;"",AP218=""),"新規に適用",IF(AND(T220&lt;&gt;"",AP218&lt;&gt;""),"継続で適用",""))</f>
        <v/>
      </c>
      <c r="AQ220" s="980" t="str">
        <f>IF(AND(T220&lt;&gt;"",AN218=""),"新規に適用",IF(AND(T220&lt;&gt;"",OR(T218="新加算Ⅰ",T218="新加算Ⅱ",T218="新加算Ⅴ（１）",T218="新加算Ⅴ（２）",T218="新加算Ⅴ（３）",T218="新加算Ⅴ（４）",T218="新加算Ⅴ（５）",T218="新加算Ⅴ（６）",T218="新加算Ⅴ（７）",T218="新加算Ⅴ（９）",T218="新加算Ⅴ（10）",T218="新加算Ⅴ（12）")),"継続で適用",""))</f>
        <v/>
      </c>
      <c r="AR220" s="978" t="str">
        <f>IF(AND(T220&lt;&gt;"",AR218=""),"新規に適用",IF(AND(T220&lt;&gt;"",AR218&lt;&gt;""),"継続で適用",""))</f>
        <v/>
      </c>
      <c r="AS220" s="962"/>
      <c r="AT220" s="1005"/>
      <c r="AU220" s="935" t="str">
        <f>IF(K218&lt;&gt;"","V列に色付け","")</f>
        <v/>
      </c>
      <c r="AV220" s="1020"/>
      <c r="AW220" s="937"/>
      <c r="BK220" s="689" t="str">
        <f>G218</f>
        <v/>
      </c>
    </row>
    <row r="221" ht="30.0" customHeight="1">
      <c r="A221" s="788"/>
      <c r="B221" s="746"/>
      <c r="C221" s="747"/>
      <c r="D221" s="747"/>
      <c r="E221" s="747"/>
      <c r="F221" s="748"/>
      <c r="G221" s="749"/>
      <c r="H221" s="749"/>
      <c r="I221" s="749"/>
      <c r="J221" s="982"/>
      <c r="K221" s="749"/>
      <c r="L221" s="750"/>
      <c r="M221" s="984" t="str">
        <f>IF('別紙様式2-2（４・５月分）'!P169="","",'別紙様式2-2（４・５月分）'!P169)</f>
        <v/>
      </c>
      <c r="N221" s="1010"/>
      <c r="O221" s="1015"/>
      <c r="P221" s="987"/>
      <c r="Q221" s="1016"/>
      <c r="R221" s="989"/>
      <c r="S221" s="990"/>
      <c r="T221" s="991"/>
      <c r="U221" s="992"/>
      <c r="V221" s="993"/>
      <c r="W221" s="1026"/>
      <c r="X221" s="994"/>
      <c r="Y221" s="1026"/>
      <c r="Z221" s="994"/>
      <c r="AA221" s="1026"/>
      <c r="AB221" s="994"/>
      <c r="AC221" s="1026"/>
      <c r="AD221" s="994"/>
      <c r="AE221" s="994"/>
      <c r="AF221" s="994"/>
      <c r="AG221" s="995"/>
      <c r="AH221" s="996"/>
      <c r="AI221" s="997"/>
      <c r="AJ221" s="998"/>
      <c r="AK221" s="999"/>
      <c r="AL221" s="1000"/>
      <c r="AM221" s="999"/>
      <c r="AN221" s="999"/>
      <c r="AO221" s="999"/>
      <c r="AP221" s="999"/>
      <c r="AQ221" s="1001"/>
      <c r="AR221" s="999"/>
      <c r="AS221" s="769" t="str">
        <f>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1005"/>
      <c r="AU221" s="935"/>
      <c r="AV221" s="1020" t="str">
        <f>IF('別紙様式2-2（４・５月分）'!N169="","",'別紙様式2-2（４・５月分）'!N169)</f>
        <v/>
      </c>
      <c r="AW221" s="937"/>
      <c r="BK221" s="689" t="str">
        <f>G218</f>
        <v/>
      </c>
    </row>
    <row r="222" ht="30.0" customHeight="1">
      <c r="A222" s="773">
        <v>53.0</v>
      </c>
      <c r="B222" s="1019" t="str">
        <f>IF('基本情報入力シート'!C106="","",'基本情報入力シート'!C106)</f>
        <v/>
      </c>
      <c r="C222" s="696"/>
      <c r="D222" s="696"/>
      <c r="E222" s="696"/>
      <c r="F222" s="697"/>
      <c r="G222" s="698" t="str">
        <f>IF('基本情報入力シート'!M106="","",'基本情報入力シート'!M106)</f>
        <v/>
      </c>
      <c r="H222" s="698" t="str">
        <f>IF('基本情報入力シート'!R106="","",'基本情報入力シート'!R106)</f>
        <v/>
      </c>
      <c r="I222" s="698" t="str">
        <f>IF('基本情報入力シート'!W106="","",'基本情報入力シート'!W106)</f>
        <v/>
      </c>
      <c r="J222" s="910" t="str">
        <f>IF('基本情報入力シート'!X106="","",'基本情報入力シート'!X106)</f>
        <v/>
      </c>
      <c r="K222" s="698" t="str">
        <f>IF('基本情報入力シート'!Y106="","",'基本情報入力シート'!Y106)</f>
        <v/>
      </c>
      <c r="L222" s="699" t="str">
        <f>IF('基本情報入力シート'!AB106="","",'基本情報入力シート'!AB106)</f>
        <v/>
      </c>
      <c r="M222" s="912" t="str">
        <f>IF('別紙様式2-2（４・５月分）'!P170="","",'別紙様式2-2（４・５月分）'!P170)</f>
        <v/>
      </c>
      <c r="N222" s="1004" t="str">
        <f>IF(SUM('別紙様式2-2（４・５月分）'!Q170:Q172)=0,"",SUM('別紙様式2-2（４・５月分）'!Q170:Q172))</f>
        <v/>
      </c>
      <c r="O222" s="914" t="str">
        <f>IFERROR(VLOOKUP('別紙様式2-2（４・５月分）'!AQ170,'【参考】数式用'!$AR$5:$AS$22,2,FALSE),"")</f>
        <v/>
      </c>
      <c r="P222" s="915"/>
      <c r="Q222" s="916"/>
      <c r="R222" s="917" t="str">
        <f>IFERROR(VLOOKUP(K222,'【参考】数式用'!$A$5:$AB$37,MATCH(O222,'【参考】数式用'!$B$4:$AB$4,0)+1,0),"")</f>
        <v/>
      </c>
      <c r="S222" s="918" t="s">
        <v>434</v>
      </c>
      <c r="T222" s="919"/>
      <c r="U222" s="920" t="str">
        <f>IFERROR(VLOOKUP(K222,'【参考】数式用'!$A$5:$AB$37,MATCH(T222,'【参考】数式用'!$B$4:$AB$4,0)+1,0),"")</f>
        <v/>
      </c>
      <c r="V222" s="921" t="s">
        <v>107</v>
      </c>
      <c r="W222" s="922">
        <v>6.0</v>
      </c>
      <c r="X222" s="923" t="s">
        <v>108</v>
      </c>
      <c r="Y222" s="922">
        <v>6.0</v>
      </c>
      <c r="Z222" s="923" t="s">
        <v>392</v>
      </c>
      <c r="AA222" s="922">
        <v>7.0</v>
      </c>
      <c r="AB222" s="923" t="s">
        <v>108</v>
      </c>
      <c r="AC222" s="922">
        <v>3.0</v>
      </c>
      <c r="AD222" s="923" t="s">
        <v>109</v>
      </c>
      <c r="AE222" s="923" t="s">
        <v>120</v>
      </c>
      <c r="AF222" s="923">
        <f>IF(W222&gt;=1,(AA222*12+AC222)-(W222*12+Y222)+1,"")</f>
        <v>10</v>
      </c>
      <c r="AG222" s="924" t="s">
        <v>393</v>
      </c>
      <c r="AH222" s="925">
        <f>IFERROR(ROUNDDOWN(ROUND(L222*U222,0),0)*AF222,"")</f>
        <v>0</v>
      </c>
      <c r="AI222" s="926">
        <f>IFERROR(ROUNDDOWN(ROUND((L222*(U222-AW222)),0),0)*AF222,"")</f>
        <v>0</v>
      </c>
      <c r="AJ222" s="927">
        <f>IFERROR(IF(OR(M222="",M223="",M225=""),0,ROUNDDOWN(ROUNDDOWN(ROUND(L222*VLOOKUP(K222,'【参考】数式用'!$A$5:$AB$37,MATCH("新加算Ⅳ",'【参考】数式用'!$B$4:$AB$4,0)+1,0),0),0)*AF222*0.5,0)),"")</f>
        <v>0</v>
      </c>
      <c r="AK222" s="928"/>
      <c r="AL222" s="929">
        <f>IFERROR(IF(OR(M225="ベア加算",M225=""),0, IF(OR(T222="新加算Ⅰ",T222="新加算Ⅱ",T222="新加算Ⅲ",T222="新加算Ⅳ"),ROUNDDOWN(ROUND(L222*VLOOKUP(K222,'【参考】数式用'!$A$5:$I$37,MATCH("ベア加算",'【参考】数式用'!$B$4:$I$4,0)+1,0),0),0)*AF222,0)),"")</f>
        <v>0</v>
      </c>
      <c r="AM222" s="928"/>
      <c r="AN222" s="930"/>
      <c r="AO222" s="931"/>
      <c r="AP222" s="931"/>
      <c r="AQ222" s="932"/>
      <c r="AR222" s="933"/>
      <c r="AS222" s="716" t="str">
        <f>IF(AU222="","",IF(U222&lt;N222,"！加算の要件上は問題ありませんが、令和６年４・５月と比較して令和６年６月に加算率が下がる計画になっています。",""))</f>
        <v/>
      </c>
      <c r="AT222" s="1005"/>
      <c r="AU222" s="935" t="str">
        <f>IF(K222&lt;&gt;"","V列に色付け","")</f>
        <v/>
      </c>
      <c r="AV222" s="1020" t="str">
        <f>IF('別紙様式2-2（４・５月分）'!N170="","",'別紙様式2-2（４・５月分）'!N170)</f>
        <v/>
      </c>
      <c r="AW222" s="937" t="str">
        <f>IF(SUM('別紙様式2-2（４・５月分）'!O170:O172)=0,"",SUM('別紙様式2-2（４・５月分）'!O170:O172))</f>
        <v/>
      </c>
      <c r="AX222" s="938" t="str">
        <f>IFERROR(VLOOKUP(K222,'【参考】数式用'!$AH$2:$AI$34,2,FALSE),"")</f>
        <v/>
      </c>
      <c r="AY222" s="629" t="s">
        <v>436</v>
      </c>
      <c r="AZ222" s="629" t="s">
        <v>437</v>
      </c>
      <c r="BA222" s="629" t="s">
        <v>435</v>
      </c>
      <c r="BB222" s="629" t="s">
        <v>438</v>
      </c>
      <c r="BC222" s="629" t="str">
        <f>IF(AND(O222&lt;&gt;"新加算Ⅰ",O222&lt;&gt;"新加算Ⅱ",O222&lt;&gt;"新加算Ⅲ",O222&lt;&gt;"新加算Ⅳ"),O222,IF(P224&lt;&gt;"",P224,""))</f>
        <v/>
      </c>
      <c r="BD222" s="629"/>
      <c r="BE222" s="629" t="str">
        <f>IF(AL222&lt;&gt;0,IF(AM222="○","入力済","未入力"),"")</f>
        <v/>
      </c>
      <c r="BF222" s="629"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629" t="str">
        <f>IF(OR(T222="新加算Ⅴ（７）",T222="新加算Ⅴ（９）",T222="新加算Ⅴ（10）",T222="新加算Ⅴ（12）",T222="新加算Ⅴ（13）",T222="新加算Ⅴ（14）"),IF(OR(AO222="○",AO222="令和６年度中に満たす"),"入力済","未入力"),"")</f>
        <v/>
      </c>
      <c r="BH222" s="939" t="str">
        <f>IF(OR(T222="新加算Ⅰ",T222="新加算Ⅱ",T222="新加算Ⅲ",T222="新加算Ⅴ（１）",T222="新加算Ⅴ（３）",T222="新加算Ⅴ（８）"),IF(OR(AP222="○",AP222="令和６年度中に満たす"),"入力済","未入力"),"")</f>
        <v/>
      </c>
      <c r="BI222" s="1006" t="str">
        <f>IF(OR(T222="新加算Ⅰ",T222="新加算Ⅱ",T222="新加算Ⅴ（１）",T222="新加算Ⅴ（２）",T222="新加算Ⅴ（３）",T222="新加算Ⅴ（４）",T222="新加算Ⅴ（５）",T222="新加算Ⅴ（６）",T222="新加算Ⅴ（７）",T222="新加算Ⅴ（９）",T222="新加算Ⅴ（10）",T222="新加算Ⅴ（12）"),1,"")</f>
        <v/>
      </c>
      <c r="BJ222" s="935" t="str">
        <f>IF(OR(T222="新加算Ⅰ",T222="新加算Ⅴ（１）",T222="新加算Ⅴ（２）",T222="新加算Ⅴ（５）",T222="新加算Ⅴ（７）",T222="新加算Ⅴ（10）"),IF(AR222="","未入力","入力済"),"")</f>
        <v/>
      </c>
      <c r="BK222" s="689" t="str">
        <f>G222</f>
        <v/>
      </c>
    </row>
    <row r="223" ht="15.0" customHeight="1">
      <c r="A223" s="787"/>
      <c r="B223" s="722"/>
      <c r="C223" s="723"/>
      <c r="D223" s="723"/>
      <c r="E223" s="723"/>
      <c r="F223" s="724"/>
      <c r="G223" s="725"/>
      <c r="H223" s="725"/>
      <c r="I223" s="725"/>
      <c r="J223" s="941"/>
      <c r="K223" s="725"/>
      <c r="L223" s="726"/>
      <c r="M223" s="943" t="str">
        <f>IF('別紙様式2-2（４・５月分）'!P171="","",'別紙様式2-2（４・５月分）'!P171)</f>
        <v/>
      </c>
      <c r="N223" s="1007"/>
      <c r="O223" s="945"/>
      <c r="P223" s="946"/>
      <c r="Q223" s="947"/>
      <c r="R223" s="948"/>
      <c r="S223" s="949"/>
      <c r="T223" s="950"/>
      <c r="U223" s="951"/>
      <c r="V223" s="952"/>
      <c r="W223" s="953"/>
      <c r="X223" s="778"/>
      <c r="Y223" s="953"/>
      <c r="Z223" s="778"/>
      <c r="AA223" s="953"/>
      <c r="AB223" s="778"/>
      <c r="AC223" s="953"/>
      <c r="AD223" s="778"/>
      <c r="AE223" s="778"/>
      <c r="AF223" s="778"/>
      <c r="AG223" s="954"/>
      <c r="AH223" s="955"/>
      <c r="AI223" s="956"/>
      <c r="AJ223" s="957"/>
      <c r="AK223" s="784"/>
      <c r="AL223" s="958"/>
      <c r="AM223" s="784"/>
      <c r="AN223" s="959"/>
      <c r="AO223" s="825"/>
      <c r="AP223" s="825"/>
      <c r="AQ223" s="960"/>
      <c r="AR223" s="961"/>
      <c r="AS223" s="962" t="str">
        <f>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1005"/>
      <c r="AU223" s="935"/>
      <c r="AV223" s="1020" t="str">
        <f>IF('別紙様式2-2（４・５月分）'!N171="","",'別紙様式2-2（４・５月分）'!N171)</f>
        <v/>
      </c>
      <c r="AW223" s="937"/>
      <c r="AX223" s="938"/>
      <c r="AY223" s="629"/>
      <c r="AZ223" s="629"/>
      <c r="BA223" s="629"/>
      <c r="BB223" s="629"/>
      <c r="BC223" s="629"/>
      <c r="BD223" s="629"/>
      <c r="BE223" s="629"/>
      <c r="BF223" s="629"/>
      <c r="BG223" s="629"/>
      <c r="BH223" s="963"/>
      <c r="BI223" s="1008"/>
      <c r="BJ223" s="935"/>
      <c r="BK223" s="689" t="str">
        <f>G222</f>
        <v/>
      </c>
    </row>
    <row r="224" ht="15.0" customHeight="1">
      <c r="A224" s="798"/>
      <c r="B224" s="722"/>
      <c r="C224" s="723"/>
      <c r="D224" s="723"/>
      <c r="E224" s="723"/>
      <c r="F224" s="724"/>
      <c r="G224" s="725"/>
      <c r="H224" s="725"/>
      <c r="I224" s="725"/>
      <c r="J224" s="941"/>
      <c r="K224" s="725"/>
      <c r="L224" s="726"/>
      <c r="M224" s="964"/>
      <c r="N224" s="1009"/>
      <c r="O224" s="1013" t="s">
        <v>111</v>
      </c>
      <c r="P224" s="967" t="str">
        <f>IFERROR(VLOOKUP('別紙様式2-2（４・５月分）'!AQ170,'【参考】数式用'!$AR$5:$AT$22,3,FALSE),"")</f>
        <v/>
      </c>
      <c r="Q224" s="1014" t="s">
        <v>113</v>
      </c>
      <c r="R224" s="969" t="str">
        <f>IFERROR(VLOOKUP(K222,'【参考】数式用'!$A$5:$AB$37,MATCH(P224,'【参考】数式用'!$B$4:$AB$4,0)+1,0),"")</f>
        <v/>
      </c>
      <c r="S224" s="970" t="s">
        <v>439</v>
      </c>
      <c r="T224" s="971"/>
      <c r="U224" s="972" t="str">
        <f>IFERROR(VLOOKUP(K222,'【参考】数式用'!$A$5:$AB$37,MATCH(T224,'【参考】数式用'!$B$4:$AB$4,0)+1,0),"")</f>
        <v/>
      </c>
      <c r="V224" s="973" t="s">
        <v>107</v>
      </c>
      <c r="W224" s="1025">
        <v>7.0</v>
      </c>
      <c r="X224" s="812" t="s">
        <v>108</v>
      </c>
      <c r="Y224" s="1025">
        <v>4.0</v>
      </c>
      <c r="Z224" s="812" t="s">
        <v>392</v>
      </c>
      <c r="AA224" s="1025">
        <v>8.0</v>
      </c>
      <c r="AB224" s="812" t="s">
        <v>108</v>
      </c>
      <c r="AC224" s="1025">
        <v>3.0</v>
      </c>
      <c r="AD224" s="812" t="s">
        <v>109</v>
      </c>
      <c r="AE224" s="812" t="s">
        <v>120</v>
      </c>
      <c r="AF224" s="812">
        <f>IF(W224&gt;=1,(AA224*12+AC224)-(W224*12+Y224)+1,"")</f>
        <v>12</v>
      </c>
      <c r="AG224" s="974" t="s">
        <v>393</v>
      </c>
      <c r="AH224" s="975">
        <f>IFERROR(ROUNDDOWN(ROUND(L222*U224,0),0)*AF224,"")</f>
        <v>0</v>
      </c>
      <c r="AI224" s="976">
        <f>IFERROR(ROUNDDOWN(ROUND((L222*(U224-AW222)),0),0)*AF224,"")</f>
        <v>0</v>
      </c>
      <c r="AJ224" s="977">
        <f>IFERROR(IF(OR(M222="",M223="",M225=""),0,ROUNDDOWN(ROUNDDOWN(ROUND(L222*VLOOKUP(K222,'【参考】数式用'!$A$5:$AB$37,MATCH("新加算Ⅳ",'【参考】数式用'!$B$4:$AB$4,0)+1,0),0),0)*AF224*0.5,0)),"")</f>
        <v>0</v>
      </c>
      <c r="AK224" s="978" t="str">
        <f>IF(T224&lt;&gt;"","新規に適用","")</f>
        <v/>
      </c>
      <c r="AL224" s="979">
        <f>IFERROR(IF(OR(M225="ベア加算",M225=""),0, IF(OR(T222="新加算Ⅰ",T222="新加算Ⅱ",T222="新加算Ⅲ",T222="新加算Ⅳ"),0,ROUNDDOWN(ROUND(L222*VLOOKUP(K222,'【参考】数式用'!$A$5:$I$37,MATCH("ベア加算",'【参考】数式用'!$B$4:$I$4,0)+1,0),0),0)*AF224)),"")</f>
        <v>0</v>
      </c>
      <c r="AM224" s="978" t="str">
        <f>IF(AND(T224&lt;&gt;"",AM222=""),"新規に適用",IF(AND(T224&lt;&gt;"",AM222&lt;&gt;""),"継続で適用",""))</f>
        <v/>
      </c>
      <c r="AN224" s="978" t="str">
        <f>IF(AND(T224&lt;&gt;"",AN222=""),"新規に適用",IF(AND(T224&lt;&gt;"",AN222&lt;&gt;""),"継続で適用",""))</f>
        <v/>
      </c>
      <c r="AO224" s="978"/>
      <c r="AP224" s="978" t="str">
        <f>IF(AND(T224&lt;&gt;"",AP222=""),"新規に適用",IF(AND(T224&lt;&gt;"",AP222&lt;&gt;""),"継続で適用",""))</f>
        <v/>
      </c>
      <c r="AQ224" s="980" t="str">
        <f>IF(AND(T224&lt;&gt;"",AN222=""),"新規に適用",IF(AND(T224&lt;&gt;"",OR(T222="新加算Ⅰ",T222="新加算Ⅱ",T222="新加算Ⅴ（１）",T222="新加算Ⅴ（２）",T222="新加算Ⅴ（３）",T222="新加算Ⅴ（４）",T222="新加算Ⅴ（５）",T222="新加算Ⅴ（６）",T222="新加算Ⅴ（７）",T222="新加算Ⅴ（９）",T222="新加算Ⅴ（10）",T222="新加算Ⅴ（12）")),"継続で適用",""))</f>
        <v/>
      </c>
      <c r="AR224" s="978" t="str">
        <f>IF(AND(T224&lt;&gt;"",AR222=""),"新規に適用",IF(AND(T224&lt;&gt;"",AR222&lt;&gt;""),"継続で適用",""))</f>
        <v/>
      </c>
      <c r="AS224" s="962"/>
      <c r="AT224" s="1005"/>
      <c r="AU224" s="935" t="str">
        <f>IF(K222&lt;&gt;"","V列に色付け","")</f>
        <v/>
      </c>
      <c r="AV224" s="1020"/>
      <c r="AW224" s="937"/>
      <c r="BK224" s="689" t="str">
        <f>G222</f>
        <v/>
      </c>
    </row>
    <row r="225" ht="30.0" customHeight="1">
      <c r="A225" s="788"/>
      <c r="B225" s="746"/>
      <c r="C225" s="747"/>
      <c r="D225" s="747"/>
      <c r="E225" s="747"/>
      <c r="F225" s="748"/>
      <c r="G225" s="749"/>
      <c r="H225" s="749"/>
      <c r="I225" s="749"/>
      <c r="J225" s="982"/>
      <c r="K225" s="749"/>
      <c r="L225" s="750"/>
      <c r="M225" s="984" t="str">
        <f>IF('別紙様式2-2（４・５月分）'!P172="","",'別紙様式2-2（４・５月分）'!P172)</f>
        <v/>
      </c>
      <c r="N225" s="1010"/>
      <c r="O225" s="1015"/>
      <c r="P225" s="987"/>
      <c r="Q225" s="1016"/>
      <c r="R225" s="989"/>
      <c r="S225" s="990"/>
      <c r="T225" s="991"/>
      <c r="U225" s="992"/>
      <c r="V225" s="993"/>
      <c r="W225" s="1026"/>
      <c r="X225" s="994"/>
      <c r="Y225" s="1026"/>
      <c r="Z225" s="994"/>
      <c r="AA225" s="1026"/>
      <c r="AB225" s="994"/>
      <c r="AC225" s="1026"/>
      <c r="AD225" s="994"/>
      <c r="AE225" s="994"/>
      <c r="AF225" s="994"/>
      <c r="AG225" s="995"/>
      <c r="AH225" s="996"/>
      <c r="AI225" s="997"/>
      <c r="AJ225" s="998"/>
      <c r="AK225" s="999"/>
      <c r="AL225" s="1000"/>
      <c r="AM225" s="999"/>
      <c r="AN225" s="999"/>
      <c r="AO225" s="999"/>
      <c r="AP225" s="999"/>
      <c r="AQ225" s="1001"/>
      <c r="AR225" s="999"/>
      <c r="AS225" s="769" t="str">
        <f>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1005"/>
      <c r="AU225" s="935"/>
      <c r="AV225" s="1020" t="str">
        <f>IF('別紙様式2-2（４・５月分）'!N172="","",'別紙様式2-2（４・５月分）'!N172)</f>
        <v/>
      </c>
      <c r="AW225" s="937"/>
      <c r="BK225" s="689" t="str">
        <f>G222</f>
        <v/>
      </c>
    </row>
    <row r="226" ht="30.0" customHeight="1">
      <c r="A226" s="789">
        <v>54.0</v>
      </c>
      <c r="B226" s="722" t="str">
        <f>IF('基本情報入力シート'!C107="","",'基本情報入力シート'!C107)</f>
        <v/>
      </c>
      <c r="C226" s="723"/>
      <c r="D226" s="723"/>
      <c r="E226" s="723"/>
      <c r="F226" s="724"/>
      <c r="G226" s="725" t="str">
        <f>IF('基本情報入力シート'!M107="","",'基本情報入力シート'!M107)</f>
        <v/>
      </c>
      <c r="H226" s="725" t="str">
        <f>IF('基本情報入力シート'!R107="","",'基本情報入力シート'!R107)</f>
        <v/>
      </c>
      <c r="I226" s="725" t="str">
        <f>IF('基本情報入力シート'!W107="","",'基本情報入力シート'!W107)</f>
        <v/>
      </c>
      <c r="J226" s="941" t="str">
        <f>IF('基本情報入力シート'!X107="","",'基本情報入力シート'!X107)</f>
        <v/>
      </c>
      <c r="K226" s="725" t="str">
        <f>IF('基本情報入力シート'!Y107="","",'基本情報入力シート'!Y107)</f>
        <v/>
      </c>
      <c r="L226" s="726" t="str">
        <f>IF('基本情報入力シート'!AB107="","",'基本情報入力シート'!AB107)</f>
        <v/>
      </c>
      <c r="M226" s="912" t="str">
        <f>IF('別紙様式2-2（４・５月分）'!P173="","",'別紙様式2-2（４・５月分）'!P173)</f>
        <v/>
      </c>
      <c r="N226" s="1004" t="str">
        <f>IF(SUM('別紙様式2-2（４・５月分）'!Q173:Q175)=0,"",SUM('別紙様式2-2（４・５月分）'!Q173:Q175))</f>
        <v/>
      </c>
      <c r="O226" s="914" t="str">
        <f>IFERROR(VLOOKUP('別紙様式2-2（４・５月分）'!AQ173,'【参考】数式用'!$AR$5:$AS$22,2,FALSE),"")</f>
        <v/>
      </c>
      <c r="P226" s="915"/>
      <c r="Q226" s="916"/>
      <c r="R226" s="917" t="str">
        <f>IFERROR(VLOOKUP(K226,'【参考】数式用'!$A$5:$AB$37,MATCH(O226,'【参考】数式用'!$B$4:$AB$4,0)+1,0),"")</f>
        <v/>
      </c>
      <c r="S226" s="918" t="s">
        <v>434</v>
      </c>
      <c r="T226" s="919"/>
      <c r="U226" s="920" t="str">
        <f>IFERROR(VLOOKUP(K226,'【参考】数式用'!$A$5:$AB$37,MATCH(T226,'【参考】数式用'!$B$4:$AB$4,0)+1,0),"")</f>
        <v/>
      </c>
      <c r="V226" s="921" t="s">
        <v>107</v>
      </c>
      <c r="W226" s="922">
        <v>6.0</v>
      </c>
      <c r="X226" s="923" t="s">
        <v>108</v>
      </c>
      <c r="Y226" s="922">
        <v>6.0</v>
      </c>
      <c r="Z226" s="923" t="s">
        <v>392</v>
      </c>
      <c r="AA226" s="922">
        <v>7.0</v>
      </c>
      <c r="AB226" s="923" t="s">
        <v>108</v>
      </c>
      <c r="AC226" s="922">
        <v>3.0</v>
      </c>
      <c r="AD226" s="923" t="s">
        <v>109</v>
      </c>
      <c r="AE226" s="923" t="s">
        <v>120</v>
      </c>
      <c r="AF226" s="923">
        <f>IF(W226&gt;=1,(AA226*12+AC226)-(W226*12+Y226)+1,"")</f>
        <v>10</v>
      </c>
      <c r="AG226" s="924" t="s">
        <v>393</v>
      </c>
      <c r="AH226" s="925">
        <f>IFERROR(ROUNDDOWN(ROUND(L226*U226,0),0)*AF226,"")</f>
        <v>0</v>
      </c>
      <c r="AI226" s="926">
        <f>IFERROR(ROUNDDOWN(ROUND((L226*(U226-AW226)),0),0)*AF226,"")</f>
        <v>0</v>
      </c>
      <c r="AJ226" s="927">
        <f>IFERROR(IF(OR(M226="",M227="",M229=""),0,ROUNDDOWN(ROUNDDOWN(ROUND(L226*VLOOKUP(K226,'【参考】数式用'!$A$5:$AB$37,MATCH("新加算Ⅳ",'【参考】数式用'!$B$4:$AB$4,0)+1,0),0),0)*AF226*0.5,0)),"")</f>
        <v>0</v>
      </c>
      <c r="AK226" s="928"/>
      <c r="AL226" s="929">
        <f>IFERROR(IF(OR(M229="ベア加算",M229=""),0, IF(OR(T226="新加算Ⅰ",T226="新加算Ⅱ",T226="新加算Ⅲ",T226="新加算Ⅳ"),ROUNDDOWN(ROUND(L226*VLOOKUP(K226,'【参考】数式用'!$A$5:$I$37,MATCH("ベア加算",'【参考】数式用'!$B$4:$I$4,0)+1,0),0),0)*AF226,0)),"")</f>
        <v>0</v>
      </c>
      <c r="AM226" s="928"/>
      <c r="AN226" s="930"/>
      <c r="AO226" s="931"/>
      <c r="AP226" s="931"/>
      <c r="AQ226" s="932"/>
      <c r="AR226" s="933"/>
      <c r="AS226" s="716" t="str">
        <f>IF(AU226="","",IF(U226&lt;N226,"！加算の要件上は問題ありませんが、令和６年４・５月と比較して令和６年６月に加算率が下がる計画になっています。",""))</f>
        <v/>
      </c>
      <c r="AT226" s="1005"/>
      <c r="AU226" s="935" t="str">
        <f>IF(K226&lt;&gt;"","V列に色付け","")</f>
        <v/>
      </c>
      <c r="AV226" s="1020" t="str">
        <f>IF('別紙様式2-2（４・５月分）'!N173="","",'別紙様式2-2（４・５月分）'!N173)</f>
        <v/>
      </c>
      <c r="AW226" s="937" t="str">
        <f>IF(SUM('別紙様式2-2（４・５月分）'!O173:O175)=0,"",SUM('別紙様式2-2（４・５月分）'!O173:O175))</f>
        <v/>
      </c>
      <c r="AX226" s="938" t="str">
        <f>IFERROR(VLOOKUP(K226,'【参考】数式用'!$AH$2:$AI$34,2,FALSE),"")</f>
        <v/>
      </c>
      <c r="AY226" s="629" t="s">
        <v>436</v>
      </c>
      <c r="AZ226" s="629" t="s">
        <v>437</v>
      </c>
      <c r="BA226" s="629" t="s">
        <v>435</v>
      </c>
      <c r="BB226" s="629" t="s">
        <v>438</v>
      </c>
      <c r="BC226" s="629" t="str">
        <f>IF(AND(O226&lt;&gt;"新加算Ⅰ",O226&lt;&gt;"新加算Ⅱ",O226&lt;&gt;"新加算Ⅲ",O226&lt;&gt;"新加算Ⅳ"),O226,IF(P228&lt;&gt;"",P228,""))</f>
        <v/>
      </c>
      <c r="BD226" s="629"/>
      <c r="BE226" s="629" t="str">
        <f>IF(AL226&lt;&gt;0,IF(AM226="○","入力済","未入力"),"")</f>
        <v/>
      </c>
      <c r="BF226" s="629"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629" t="str">
        <f>IF(OR(T226="新加算Ⅴ（７）",T226="新加算Ⅴ（９）",T226="新加算Ⅴ（10）",T226="新加算Ⅴ（12）",T226="新加算Ⅴ（13）",T226="新加算Ⅴ（14）"),IF(OR(AO226="○",AO226="令和６年度中に満たす"),"入力済","未入力"),"")</f>
        <v/>
      </c>
      <c r="BH226" s="939" t="str">
        <f>IF(OR(T226="新加算Ⅰ",T226="新加算Ⅱ",T226="新加算Ⅲ",T226="新加算Ⅴ（１）",T226="新加算Ⅴ（３）",T226="新加算Ⅴ（８）"),IF(OR(AP226="○",AP226="令和６年度中に満たす"),"入力済","未入力"),"")</f>
        <v/>
      </c>
      <c r="BI226" s="1006" t="str">
        <f>IF(OR(T226="新加算Ⅰ",T226="新加算Ⅱ",T226="新加算Ⅴ（１）",T226="新加算Ⅴ（２）",T226="新加算Ⅴ（３）",T226="新加算Ⅴ（４）",T226="新加算Ⅴ（５）",T226="新加算Ⅴ（６）",T226="新加算Ⅴ（７）",T226="新加算Ⅴ（９）",T226="新加算Ⅴ（10）",T226="新加算Ⅴ（12）"),1,"")</f>
        <v/>
      </c>
      <c r="BJ226" s="935" t="str">
        <f>IF(OR(T226="新加算Ⅰ",T226="新加算Ⅴ（１）",T226="新加算Ⅴ（２）",T226="新加算Ⅴ（５）",T226="新加算Ⅴ（７）",T226="新加算Ⅴ（10）"),IF(AR226="","未入力","入力済"),"")</f>
        <v/>
      </c>
      <c r="BK226" s="689" t="str">
        <f>G226</f>
        <v/>
      </c>
    </row>
    <row r="227" ht="15.0" customHeight="1">
      <c r="A227" s="787"/>
      <c r="B227" s="722"/>
      <c r="C227" s="723"/>
      <c r="D227" s="723"/>
      <c r="E227" s="723"/>
      <c r="F227" s="724"/>
      <c r="G227" s="725"/>
      <c r="H227" s="725"/>
      <c r="I227" s="725"/>
      <c r="J227" s="941"/>
      <c r="K227" s="725"/>
      <c r="L227" s="726"/>
      <c r="M227" s="943" t="str">
        <f>IF('別紙様式2-2（４・５月分）'!P174="","",'別紙様式2-2（４・５月分）'!P174)</f>
        <v/>
      </c>
      <c r="N227" s="1007"/>
      <c r="O227" s="945"/>
      <c r="P227" s="946"/>
      <c r="Q227" s="947"/>
      <c r="R227" s="948"/>
      <c r="S227" s="949"/>
      <c r="T227" s="950"/>
      <c r="U227" s="951"/>
      <c r="V227" s="952"/>
      <c r="W227" s="953"/>
      <c r="X227" s="778"/>
      <c r="Y227" s="953"/>
      <c r="Z227" s="778"/>
      <c r="AA227" s="953"/>
      <c r="AB227" s="778"/>
      <c r="AC227" s="953"/>
      <c r="AD227" s="778"/>
      <c r="AE227" s="778"/>
      <c r="AF227" s="778"/>
      <c r="AG227" s="954"/>
      <c r="AH227" s="955"/>
      <c r="AI227" s="956"/>
      <c r="AJ227" s="957"/>
      <c r="AK227" s="784"/>
      <c r="AL227" s="958"/>
      <c r="AM227" s="784"/>
      <c r="AN227" s="959"/>
      <c r="AO227" s="825"/>
      <c r="AP227" s="825"/>
      <c r="AQ227" s="960"/>
      <c r="AR227" s="961"/>
      <c r="AS227" s="962" t="str">
        <f>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1005"/>
      <c r="AU227" s="935"/>
      <c r="AV227" s="1020" t="str">
        <f>IF('別紙様式2-2（４・５月分）'!N174="","",'別紙様式2-2（４・５月分）'!N174)</f>
        <v/>
      </c>
      <c r="AW227" s="937"/>
      <c r="AX227" s="938"/>
      <c r="AY227" s="629"/>
      <c r="AZ227" s="629"/>
      <c r="BA227" s="629"/>
      <c r="BB227" s="629"/>
      <c r="BC227" s="629"/>
      <c r="BD227" s="629"/>
      <c r="BE227" s="629"/>
      <c r="BF227" s="629"/>
      <c r="BG227" s="629"/>
      <c r="BH227" s="963"/>
      <c r="BI227" s="1008"/>
      <c r="BJ227" s="935"/>
      <c r="BK227" s="689" t="str">
        <f>G226</f>
        <v/>
      </c>
    </row>
    <row r="228" ht="15.0" customHeight="1">
      <c r="A228" s="798"/>
      <c r="B228" s="722"/>
      <c r="C228" s="723"/>
      <c r="D228" s="723"/>
      <c r="E228" s="723"/>
      <c r="F228" s="724"/>
      <c r="G228" s="725"/>
      <c r="H228" s="725"/>
      <c r="I228" s="725"/>
      <c r="J228" s="941"/>
      <c r="K228" s="725"/>
      <c r="L228" s="726"/>
      <c r="M228" s="964"/>
      <c r="N228" s="1009"/>
      <c r="O228" s="1013" t="s">
        <v>111</v>
      </c>
      <c r="P228" s="967" t="str">
        <f>IFERROR(VLOOKUP('別紙様式2-2（４・５月分）'!AQ173,'【参考】数式用'!$AR$5:$AT$22,3,FALSE),"")</f>
        <v/>
      </c>
      <c r="Q228" s="1014" t="s">
        <v>113</v>
      </c>
      <c r="R228" s="969" t="str">
        <f>IFERROR(VLOOKUP(K226,'【参考】数式用'!$A$5:$AB$37,MATCH(P228,'【参考】数式用'!$B$4:$AB$4,0)+1,0),"")</f>
        <v/>
      </c>
      <c r="S228" s="970" t="s">
        <v>439</v>
      </c>
      <c r="T228" s="971"/>
      <c r="U228" s="972" t="str">
        <f>IFERROR(VLOOKUP(K226,'【参考】数式用'!$A$5:$AB$37,MATCH(T228,'【参考】数式用'!$B$4:$AB$4,0)+1,0),"")</f>
        <v/>
      </c>
      <c r="V228" s="973" t="s">
        <v>107</v>
      </c>
      <c r="W228" s="1025">
        <v>7.0</v>
      </c>
      <c r="X228" s="812" t="s">
        <v>108</v>
      </c>
      <c r="Y228" s="1025">
        <v>4.0</v>
      </c>
      <c r="Z228" s="812" t="s">
        <v>392</v>
      </c>
      <c r="AA228" s="1025">
        <v>8.0</v>
      </c>
      <c r="AB228" s="812" t="s">
        <v>108</v>
      </c>
      <c r="AC228" s="1025">
        <v>3.0</v>
      </c>
      <c r="AD228" s="812" t="s">
        <v>109</v>
      </c>
      <c r="AE228" s="812" t="s">
        <v>120</v>
      </c>
      <c r="AF228" s="812">
        <f>IF(W228&gt;=1,(AA228*12+AC228)-(W228*12+Y228)+1,"")</f>
        <v>12</v>
      </c>
      <c r="AG228" s="974" t="s">
        <v>393</v>
      </c>
      <c r="AH228" s="975">
        <f>IFERROR(ROUNDDOWN(ROUND(L226*U228,0),0)*AF228,"")</f>
        <v>0</v>
      </c>
      <c r="AI228" s="976">
        <f>IFERROR(ROUNDDOWN(ROUND((L226*(U228-AW226)),0),0)*AF228,"")</f>
        <v>0</v>
      </c>
      <c r="AJ228" s="977">
        <f>IFERROR(IF(OR(M226="",M227="",M229=""),0,ROUNDDOWN(ROUNDDOWN(ROUND(L226*VLOOKUP(K226,'【参考】数式用'!$A$5:$AB$37,MATCH("新加算Ⅳ",'【参考】数式用'!$B$4:$AB$4,0)+1,0),0),0)*AF228*0.5,0)),"")</f>
        <v>0</v>
      </c>
      <c r="AK228" s="978" t="str">
        <f>IF(T228&lt;&gt;"","新規に適用","")</f>
        <v/>
      </c>
      <c r="AL228" s="979">
        <f>IFERROR(IF(OR(M229="ベア加算",M229=""),0, IF(OR(T226="新加算Ⅰ",T226="新加算Ⅱ",T226="新加算Ⅲ",T226="新加算Ⅳ"),0,ROUNDDOWN(ROUND(L226*VLOOKUP(K226,'【参考】数式用'!$A$5:$I$37,MATCH("ベア加算",'【参考】数式用'!$B$4:$I$4,0)+1,0),0),0)*AF228)),"")</f>
        <v>0</v>
      </c>
      <c r="AM228" s="978" t="str">
        <f>IF(AND(T228&lt;&gt;"",AM226=""),"新規に適用",IF(AND(T228&lt;&gt;"",AM226&lt;&gt;""),"継続で適用",""))</f>
        <v/>
      </c>
      <c r="AN228" s="978" t="str">
        <f>IF(AND(T228&lt;&gt;"",AN226=""),"新規に適用",IF(AND(T228&lt;&gt;"",AN226&lt;&gt;""),"継続で適用",""))</f>
        <v/>
      </c>
      <c r="AO228" s="978"/>
      <c r="AP228" s="978" t="str">
        <f>IF(AND(T228&lt;&gt;"",AP226=""),"新規に適用",IF(AND(T228&lt;&gt;"",AP226&lt;&gt;""),"継続で適用",""))</f>
        <v/>
      </c>
      <c r="AQ228" s="980" t="str">
        <f>IF(AND(T228&lt;&gt;"",AN226=""),"新規に適用",IF(AND(T228&lt;&gt;"",OR(T226="新加算Ⅰ",T226="新加算Ⅱ",T226="新加算Ⅴ（１）",T226="新加算Ⅴ（２）",T226="新加算Ⅴ（３）",T226="新加算Ⅴ（４）",T226="新加算Ⅴ（５）",T226="新加算Ⅴ（６）",T226="新加算Ⅴ（７）",T226="新加算Ⅴ（９）",T226="新加算Ⅴ（10）",T226="新加算Ⅴ（12）")),"継続で適用",""))</f>
        <v/>
      </c>
      <c r="AR228" s="978" t="str">
        <f>IF(AND(T228&lt;&gt;"",AR226=""),"新規に適用",IF(AND(T228&lt;&gt;"",AR226&lt;&gt;""),"継続で適用",""))</f>
        <v/>
      </c>
      <c r="AS228" s="962"/>
      <c r="AT228" s="1005"/>
      <c r="AU228" s="935" t="str">
        <f>IF(K226&lt;&gt;"","V列に色付け","")</f>
        <v/>
      </c>
      <c r="AV228" s="1020"/>
      <c r="AW228" s="937"/>
      <c r="BK228" s="689" t="str">
        <f>G226</f>
        <v/>
      </c>
    </row>
    <row r="229" ht="30.0" customHeight="1">
      <c r="A229" s="788"/>
      <c r="B229" s="746"/>
      <c r="C229" s="747"/>
      <c r="D229" s="747"/>
      <c r="E229" s="747"/>
      <c r="F229" s="748"/>
      <c r="G229" s="749"/>
      <c r="H229" s="749"/>
      <c r="I229" s="749"/>
      <c r="J229" s="982"/>
      <c r="K229" s="749"/>
      <c r="L229" s="750"/>
      <c r="M229" s="984" t="str">
        <f>IF('別紙様式2-2（４・５月分）'!P175="","",'別紙様式2-2（４・５月分）'!P175)</f>
        <v/>
      </c>
      <c r="N229" s="1010"/>
      <c r="O229" s="1015"/>
      <c r="P229" s="987"/>
      <c r="Q229" s="1016"/>
      <c r="R229" s="989"/>
      <c r="S229" s="990"/>
      <c r="T229" s="991"/>
      <c r="U229" s="992"/>
      <c r="V229" s="993"/>
      <c r="W229" s="1026"/>
      <c r="X229" s="994"/>
      <c r="Y229" s="1026"/>
      <c r="Z229" s="994"/>
      <c r="AA229" s="1026"/>
      <c r="AB229" s="994"/>
      <c r="AC229" s="1026"/>
      <c r="AD229" s="994"/>
      <c r="AE229" s="994"/>
      <c r="AF229" s="994"/>
      <c r="AG229" s="995"/>
      <c r="AH229" s="996"/>
      <c r="AI229" s="997"/>
      <c r="AJ229" s="998"/>
      <c r="AK229" s="999"/>
      <c r="AL229" s="1000"/>
      <c r="AM229" s="999"/>
      <c r="AN229" s="999"/>
      <c r="AO229" s="999"/>
      <c r="AP229" s="999"/>
      <c r="AQ229" s="1001"/>
      <c r="AR229" s="999"/>
      <c r="AS229" s="769" t="str">
        <f>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1005"/>
      <c r="AU229" s="935"/>
      <c r="AV229" s="1020" t="str">
        <f>IF('別紙様式2-2（４・５月分）'!N175="","",'別紙様式2-2（４・５月分）'!N175)</f>
        <v/>
      </c>
      <c r="AW229" s="937"/>
      <c r="BK229" s="689" t="str">
        <f>G226</f>
        <v/>
      </c>
    </row>
    <row r="230" ht="30.0" customHeight="1">
      <c r="A230" s="773">
        <v>55.0</v>
      </c>
      <c r="B230" s="1019" t="str">
        <f>IF('基本情報入力シート'!C108="","",'基本情報入力シート'!C108)</f>
        <v/>
      </c>
      <c r="C230" s="696"/>
      <c r="D230" s="696"/>
      <c r="E230" s="696"/>
      <c r="F230" s="697"/>
      <c r="G230" s="698" t="str">
        <f>IF('基本情報入力シート'!M108="","",'基本情報入力シート'!M108)</f>
        <v/>
      </c>
      <c r="H230" s="698" t="str">
        <f>IF('基本情報入力シート'!R108="","",'基本情報入力シート'!R108)</f>
        <v/>
      </c>
      <c r="I230" s="698" t="str">
        <f>IF('基本情報入力シート'!W108="","",'基本情報入力シート'!W108)</f>
        <v/>
      </c>
      <c r="J230" s="910" t="str">
        <f>IF('基本情報入力シート'!X108="","",'基本情報入力シート'!X108)</f>
        <v/>
      </c>
      <c r="K230" s="698" t="str">
        <f>IF('基本情報入力シート'!Y108="","",'基本情報入力シート'!Y108)</f>
        <v/>
      </c>
      <c r="L230" s="699" t="str">
        <f>IF('基本情報入力シート'!AB108="","",'基本情報入力シート'!AB108)</f>
        <v/>
      </c>
      <c r="M230" s="912" t="str">
        <f>IF('別紙様式2-2（４・５月分）'!P176="","",'別紙様式2-2（４・５月分）'!P176)</f>
        <v/>
      </c>
      <c r="N230" s="1004" t="str">
        <f>IF(SUM('別紙様式2-2（４・５月分）'!Q176:Q178)=0,"",SUM('別紙様式2-2（４・５月分）'!Q176:Q178))</f>
        <v/>
      </c>
      <c r="O230" s="914" t="str">
        <f>IFERROR(VLOOKUP('別紙様式2-2（４・５月分）'!AQ176,'【参考】数式用'!$AR$5:$AS$22,2,FALSE),"")</f>
        <v/>
      </c>
      <c r="P230" s="915"/>
      <c r="Q230" s="916"/>
      <c r="R230" s="917" t="str">
        <f>IFERROR(VLOOKUP(K230,'【参考】数式用'!$A$5:$AB$37,MATCH(O230,'【参考】数式用'!$B$4:$AB$4,0)+1,0),"")</f>
        <v/>
      </c>
      <c r="S230" s="918" t="s">
        <v>434</v>
      </c>
      <c r="T230" s="919"/>
      <c r="U230" s="920" t="str">
        <f>IFERROR(VLOOKUP(K230,'【参考】数式用'!$A$5:$AB$37,MATCH(T230,'【参考】数式用'!$B$4:$AB$4,0)+1,0),"")</f>
        <v/>
      </c>
      <c r="V230" s="921" t="s">
        <v>107</v>
      </c>
      <c r="W230" s="922">
        <v>6.0</v>
      </c>
      <c r="X230" s="923" t="s">
        <v>108</v>
      </c>
      <c r="Y230" s="922">
        <v>6.0</v>
      </c>
      <c r="Z230" s="923" t="s">
        <v>392</v>
      </c>
      <c r="AA230" s="922">
        <v>7.0</v>
      </c>
      <c r="AB230" s="923" t="s">
        <v>108</v>
      </c>
      <c r="AC230" s="922">
        <v>3.0</v>
      </c>
      <c r="AD230" s="923" t="s">
        <v>109</v>
      </c>
      <c r="AE230" s="923" t="s">
        <v>120</v>
      </c>
      <c r="AF230" s="923">
        <f>IF(W230&gt;=1,(AA230*12+AC230)-(W230*12+Y230)+1,"")</f>
        <v>10</v>
      </c>
      <c r="AG230" s="924" t="s">
        <v>393</v>
      </c>
      <c r="AH230" s="925">
        <f>IFERROR(ROUNDDOWN(ROUND(L230*U230,0),0)*AF230,"")</f>
        <v>0</v>
      </c>
      <c r="AI230" s="926">
        <f>IFERROR(ROUNDDOWN(ROUND((L230*(U230-AW230)),0),0)*AF230,"")</f>
        <v>0</v>
      </c>
      <c r="AJ230" s="927">
        <f>IFERROR(IF(OR(M230="",M231="",M233=""),0,ROUNDDOWN(ROUNDDOWN(ROUND(L230*VLOOKUP(K230,'【参考】数式用'!$A$5:$AB$37,MATCH("新加算Ⅳ",'【参考】数式用'!$B$4:$AB$4,0)+1,0),0),0)*AF230*0.5,0)),"")</f>
        <v>0</v>
      </c>
      <c r="AK230" s="928"/>
      <c r="AL230" s="929">
        <f>IFERROR(IF(OR(M233="ベア加算",M233=""),0, IF(OR(T230="新加算Ⅰ",T230="新加算Ⅱ",T230="新加算Ⅲ",T230="新加算Ⅳ"),ROUNDDOWN(ROUND(L230*VLOOKUP(K230,'【参考】数式用'!$A$5:$I$37,MATCH("ベア加算",'【参考】数式用'!$B$4:$I$4,0)+1,0),0),0)*AF230,0)),"")</f>
        <v>0</v>
      </c>
      <c r="AM230" s="928"/>
      <c r="AN230" s="930"/>
      <c r="AO230" s="931"/>
      <c r="AP230" s="931"/>
      <c r="AQ230" s="932"/>
      <c r="AR230" s="933"/>
      <c r="AS230" s="716" t="str">
        <f>IF(AU230="","",IF(U230&lt;N230,"！加算の要件上は問題ありませんが、令和６年４・５月と比較して令和６年６月に加算率が下がる計画になっています。",""))</f>
        <v/>
      </c>
      <c r="AT230" s="1005"/>
      <c r="AU230" s="935" t="str">
        <f>IF(K230&lt;&gt;"","V列に色付け","")</f>
        <v/>
      </c>
      <c r="AV230" s="1020" t="str">
        <f>IF('別紙様式2-2（４・５月分）'!N176="","",'別紙様式2-2（４・５月分）'!N176)</f>
        <v/>
      </c>
      <c r="AW230" s="937" t="str">
        <f>IF(SUM('別紙様式2-2（４・５月分）'!O176:O178)=0,"",SUM('別紙様式2-2（４・５月分）'!O176:O178))</f>
        <v/>
      </c>
      <c r="AX230" s="938" t="str">
        <f>IFERROR(VLOOKUP(K230,'【参考】数式用'!$AH$2:$AI$34,2,FALSE),"")</f>
        <v/>
      </c>
      <c r="AY230" s="629" t="s">
        <v>436</v>
      </c>
      <c r="AZ230" s="629" t="s">
        <v>437</v>
      </c>
      <c r="BA230" s="629" t="s">
        <v>435</v>
      </c>
      <c r="BB230" s="629" t="s">
        <v>438</v>
      </c>
      <c r="BC230" s="629" t="str">
        <f>IF(AND(O230&lt;&gt;"新加算Ⅰ",O230&lt;&gt;"新加算Ⅱ",O230&lt;&gt;"新加算Ⅲ",O230&lt;&gt;"新加算Ⅳ"),O230,IF(P232&lt;&gt;"",P232,""))</f>
        <v/>
      </c>
      <c r="BD230" s="629"/>
      <c r="BE230" s="629" t="str">
        <f>IF(AL230&lt;&gt;0,IF(AM230="○","入力済","未入力"),"")</f>
        <v/>
      </c>
      <c r="BF230" s="629"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629" t="str">
        <f>IF(OR(T230="新加算Ⅴ（７）",T230="新加算Ⅴ（９）",T230="新加算Ⅴ（10）",T230="新加算Ⅴ（12）",T230="新加算Ⅴ（13）",T230="新加算Ⅴ（14）"),IF(OR(AO230="○",AO230="令和６年度中に満たす"),"入力済","未入力"),"")</f>
        <v/>
      </c>
      <c r="BH230" s="939" t="str">
        <f>IF(OR(T230="新加算Ⅰ",T230="新加算Ⅱ",T230="新加算Ⅲ",T230="新加算Ⅴ（１）",T230="新加算Ⅴ（３）",T230="新加算Ⅴ（８）"),IF(OR(AP230="○",AP230="令和６年度中に満たす"),"入力済","未入力"),"")</f>
        <v/>
      </c>
      <c r="BI230" s="1006" t="str">
        <f>IF(OR(T230="新加算Ⅰ",T230="新加算Ⅱ",T230="新加算Ⅴ（１）",T230="新加算Ⅴ（２）",T230="新加算Ⅴ（３）",T230="新加算Ⅴ（４）",T230="新加算Ⅴ（５）",T230="新加算Ⅴ（６）",T230="新加算Ⅴ（７）",T230="新加算Ⅴ（９）",T230="新加算Ⅴ（10）",T230="新加算Ⅴ（12）"),1,"")</f>
        <v/>
      </c>
      <c r="BJ230" s="935" t="str">
        <f>IF(OR(T230="新加算Ⅰ",T230="新加算Ⅴ（１）",T230="新加算Ⅴ（２）",T230="新加算Ⅴ（５）",T230="新加算Ⅴ（７）",T230="新加算Ⅴ（10）"),IF(AR230="","未入力","入力済"),"")</f>
        <v/>
      </c>
      <c r="BK230" s="689" t="str">
        <f>G230</f>
        <v/>
      </c>
    </row>
    <row r="231" ht="15.0" customHeight="1">
      <c r="A231" s="787"/>
      <c r="B231" s="722"/>
      <c r="C231" s="723"/>
      <c r="D231" s="723"/>
      <c r="E231" s="723"/>
      <c r="F231" s="724"/>
      <c r="G231" s="725"/>
      <c r="H231" s="725"/>
      <c r="I231" s="725"/>
      <c r="J231" s="941"/>
      <c r="K231" s="725"/>
      <c r="L231" s="726"/>
      <c r="M231" s="943" t="str">
        <f>IF('別紙様式2-2（４・５月分）'!P177="","",'別紙様式2-2（４・５月分）'!P177)</f>
        <v/>
      </c>
      <c r="N231" s="1007"/>
      <c r="O231" s="945"/>
      <c r="P231" s="946"/>
      <c r="Q231" s="947"/>
      <c r="R231" s="948"/>
      <c r="S231" s="949"/>
      <c r="T231" s="950"/>
      <c r="U231" s="951"/>
      <c r="V231" s="952"/>
      <c r="W231" s="953"/>
      <c r="X231" s="778"/>
      <c r="Y231" s="953"/>
      <c r="Z231" s="778"/>
      <c r="AA231" s="953"/>
      <c r="AB231" s="778"/>
      <c r="AC231" s="953"/>
      <c r="AD231" s="778"/>
      <c r="AE231" s="778"/>
      <c r="AF231" s="778"/>
      <c r="AG231" s="954"/>
      <c r="AH231" s="955"/>
      <c r="AI231" s="956"/>
      <c r="AJ231" s="957"/>
      <c r="AK231" s="784"/>
      <c r="AL231" s="958"/>
      <c r="AM231" s="784"/>
      <c r="AN231" s="959"/>
      <c r="AO231" s="825"/>
      <c r="AP231" s="825"/>
      <c r="AQ231" s="960"/>
      <c r="AR231" s="961"/>
      <c r="AS231" s="962" t="str">
        <f>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1005"/>
      <c r="AU231" s="935"/>
      <c r="AV231" s="1020" t="str">
        <f>IF('別紙様式2-2（４・５月分）'!N177="","",'別紙様式2-2（４・５月分）'!N177)</f>
        <v/>
      </c>
      <c r="AW231" s="937"/>
      <c r="AX231" s="938"/>
      <c r="AY231" s="629"/>
      <c r="AZ231" s="629"/>
      <c r="BA231" s="629"/>
      <c r="BB231" s="629"/>
      <c r="BC231" s="629"/>
      <c r="BD231" s="629"/>
      <c r="BE231" s="629"/>
      <c r="BF231" s="629"/>
      <c r="BG231" s="629"/>
      <c r="BH231" s="963"/>
      <c r="BI231" s="1008"/>
      <c r="BJ231" s="935"/>
      <c r="BK231" s="689" t="str">
        <f>G230</f>
        <v/>
      </c>
    </row>
    <row r="232" ht="15.0" customHeight="1">
      <c r="A232" s="798"/>
      <c r="B232" s="722"/>
      <c r="C232" s="723"/>
      <c r="D232" s="723"/>
      <c r="E232" s="723"/>
      <c r="F232" s="724"/>
      <c r="G232" s="725"/>
      <c r="H232" s="725"/>
      <c r="I232" s="725"/>
      <c r="J232" s="941"/>
      <c r="K232" s="725"/>
      <c r="L232" s="726"/>
      <c r="M232" s="964"/>
      <c r="N232" s="1009"/>
      <c r="O232" s="1013" t="s">
        <v>111</v>
      </c>
      <c r="P232" s="967" t="str">
        <f>IFERROR(VLOOKUP('別紙様式2-2（４・５月分）'!AQ176,'【参考】数式用'!$AR$5:$AT$22,3,FALSE),"")</f>
        <v/>
      </c>
      <c r="Q232" s="1014" t="s">
        <v>113</v>
      </c>
      <c r="R232" s="969" t="str">
        <f>IFERROR(VLOOKUP(K230,'【参考】数式用'!$A$5:$AB$37,MATCH(P232,'【参考】数式用'!$B$4:$AB$4,0)+1,0),"")</f>
        <v/>
      </c>
      <c r="S232" s="970" t="s">
        <v>439</v>
      </c>
      <c r="T232" s="971"/>
      <c r="U232" s="972" t="str">
        <f>IFERROR(VLOOKUP(K230,'【参考】数式用'!$A$5:$AB$37,MATCH(T232,'【参考】数式用'!$B$4:$AB$4,0)+1,0),"")</f>
        <v/>
      </c>
      <c r="V232" s="973" t="s">
        <v>107</v>
      </c>
      <c r="W232" s="1025">
        <v>7.0</v>
      </c>
      <c r="X232" s="812" t="s">
        <v>108</v>
      </c>
      <c r="Y232" s="1025">
        <v>4.0</v>
      </c>
      <c r="Z232" s="812" t="s">
        <v>392</v>
      </c>
      <c r="AA232" s="1025">
        <v>8.0</v>
      </c>
      <c r="AB232" s="812" t="s">
        <v>108</v>
      </c>
      <c r="AC232" s="1025">
        <v>3.0</v>
      </c>
      <c r="AD232" s="812" t="s">
        <v>109</v>
      </c>
      <c r="AE232" s="812" t="s">
        <v>120</v>
      </c>
      <c r="AF232" s="812">
        <f>IF(W232&gt;=1,(AA232*12+AC232)-(W232*12+Y232)+1,"")</f>
        <v>12</v>
      </c>
      <c r="AG232" s="974" t="s">
        <v>393</v>
      </c>
      <c r="AH232" s="975">
        <f>IFERROR(ROUNDDOWN(ROUND(L230*U232,0),0)*AF232,"")</f>
        <v>0</v>
      </c>
      <c r="AI232" s="976">
        <f>IFERROR(ROUNDDOWN(ROUND((L230*(U232-AW230)),0),0)*AF232,"")</f>
        <v>0</v>
      </c>
      <c r="AJ232" s="977">
        <f>IFERROR(IF(OR(M230="",M231="",M233=""),0,ROUNDDOWN(ROUNDDOWN(ROUND(L230*VLOOKUP(K230,'【参考】数式用'!$A$5:$AB$37,MATCH("新加算Ⅳ",'【参考】数式用'!$B$4:$AB$4,0)+1,0),0),0)*AF232*0.5,0)),"")</f>
        <v>0</v>
      </c>
      <c r="AK232" s="978" t="str">
        <f>IF(T232&lt;&gt;"","新規に適用","")</f>
        <v/>
      </c>
      <c r="AL232" s="979">
        <f>IFERROR(IF(OR(M233="ベア加算",M233=""),0, IF(OR(T230="新加算Ⅰ",T230="新加算Ⅱ",T230="新加算Ⅲ",T230="新加算Ⅳ"),0,ROUNDDOWN(ROUND(L230*VLOOKUP(K230,'【参考】数式用'!$A$5:$I$37,MATCH("ベア加算",'【参考】数式用'!$B$4:$I$4,0)+1,0),0),0)*AF232)),"")</f>
        <v>0</v>
      </c>
      <c r="AM232" s="978" t="str">
        <f>IF(AND(T232&lt;&gt;"",AM230=""),"新規に適用",IF(AND(T232&lt;&gt;"",AM230&lt;&gt;""),"継続で適用",""))</f>
        <v/>
      </c>
      <c r="AN232" s="978" t="str">
        <f>IF(AND(T232&lt;&gt;"",AN230=""),"新規に適用",IF(AND(T232&lt;&gt;"",AN230&lt;&gt;""),"継続で適用",""))</f>
        <v/>
      </c>
      <c r="AO232" s="978"/>
      <c r="AP232" s="978" t="str">
        <f>IF(AND(T232&lt;&gt;"",AP230=""),"新規に適用",IF(AND(T232&lt;&gt;"",AP230&lt;&gt;""),"継続で適用",""))</f>
        <v/>
      </c>
      <c r="AQ232" s="980" t="str">
        <f>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978" t="str">
        <f>IF(AND(T232&lt;&gt;"",AR230=""),"新規に適用",IF(AND(T232&lt;&gt;"",AR230&lt;&gt;""),"継続で適用",""))</f>
        <v/>
      </c>
      <c r="AS232" s="962"/>
      <c r="AT232" s="1005"/>
      <c r="AU232" s="935" t="str">
        <f>IF(K230&lt;&gt;"","V列に色付け","")</f>
        <v/>
      </c>
      <c r="AV232" s="1020"/>
      <c r="AW232" s="937"/>
      <c r="BK232" s="689" t="str">
        <f>G230</f>
        <v/>
      </c>
    </row>
    <row r="233" ht="30.0" customHeight="1">
      <c r="A233" s="788"/>
      <c r="B233" s="746"/>
      <c r="C233" s="747"/>
      <c r="D233" s="747"/>
      <c r="E233" s="747"/>
      <c r="F233" s="748"/>
      <c r="G233" s="749"/>
      <c r="H233" s="749"/>
      <c r="I233" s="749"/>
      <c r="J233" s="982"/>
      <c r="K233" s="749"/>
      <c r="L233" s="750"/>
      <c r="M233" s="984" t="str">
        <f>IF('別紙様式2-2（４・５月分）'!P178="","",'別紙様式2-2（４・５月分）'!P178)</f>
        <v/>
      </c>
      <c r="N233" s="1010"/>
      <c r="O233" s="1015"/>
      <c r="P233" s="987"/>
      <c r="Q233" s="1016"/>
      <c r="R233" s="989"/>
      <c r="S233" s="990"/>
      <c r="T233" s="991"/>
      <c r="U233" s="992"/>
      <c r="V233" s="993"/>
      <c r="W233" s="1026"/>
      <c r="X233" s="994"/>
      <c r="Y233" s="1026"/>
      <c r="Z233" s="994"/>
      <c r="AA233" s="1026"/>
      <c r="AB233" s="994"/>
      <c r="AC233" s="1026"/>
      <c r="AD233" s="994"/>
      <c r="AE233" s="994"/>
      <c r="AF233" s="994"/>
      <c r="AG233" s="995"/>
      <c r="AH233" s="996"/>
      <c r="AI233" s="997"/>
      <c r="AJ233" s="998"/>
      <c r="AK233" s="999"/>
      <c r="AL233" s="1000"/>
      <c r="AM233" s="999"/>
      <c r="AN233" s="999"/>
      <c r="AO233" s="999"/>
      <c r="AP233" s="999"/>
      <c r="AQ233" s="1001"/>
      <c r="AR233" s="999"/>
      <c r="AS233" s="769" t="str">
        <f>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1005"/>
      <c r="AU233" s="935"/>
      <c r="AV233" s="1020" t="str">
        <f>IF('別紙様式2-2（４・５月分）'!N178="","",'別紙様式2-2（４・５月分）'!N178)</f>
        <v/>
      </c>
      <c r="AW233" s="937"/>
      <c r="BK233" s="689" t="str">
        <f>G230</f>
        <v/>
      </c>
    </row>
    <row r="234" ht="30.0" customHeight="1">
      <c r="A234" s="789">
        <v>56.0</v>
      </c>
      <c r="B234" s="722" t="str">
        <f>IF('基本情報入力シート'!C109="","",'基本情報入力シート'!C109)</f>
        <v/>
      </c>
      <c r="C234" s="723"/>
      <c r="D234" s="723"/>
      <c r="E234" s="723"/>
      <c r="F234" s="724"/>
      <c r="G234" s="725" t="str">
        <f>IF('基本情報入力シート'!M109="","",'基本情報入力シート'!M109)</f>
        <v/>
      </c>
      <c r="H234" s="725" t="str">
        <f>IF('基本情報入力シート'!R109="","",'基本情報入力シート'!R109)</f>
        <v/>
      </c>
      <c r="I234" s="725" t="str">
        <f>IF('基本情報入力シート'!W109="","",'基本情報入力シート'!W109)</f>
        <v/>
      </c>
      <c r="J234" s="941" t="str">
        <f>IF('基本情報入力シート'!X109="","",'基本情報入力シート'!X109)</f>
        <v/>
      </c>
      <c r="K234" s="725" t="str">
        <f>IF('基本情報入力シート'!Y109="","",'基本情報入力シート'!Y109)</f>
        <v/>
      </c>
      <c r="L234" s="726" t="str">
        <f>IF('基本情報入力シート'!AB109="","",'基本情報入力シート'!AB109)</f>
        <v/>
      </c>
      <c r="M234" s="912" t="str">
        <f>IF('別紙様式2-2（４・５月分）'!P179="","",'別紙様式2-2（４・５月分）'!P179)</f>
        <v/>
      </c>
      <c r="N234" s="1004" t="str">
        <f>IF(SUM('別紙様式2-2（４・５月分）'!Q179:Q181)=0,"",SUM('別紙様式2-2（４・５月分）'!Q179:Q181))</f>
        <v/>
      </c>
      <c r="O234" s="914" t="str">
        <f>IFERROR(VLOOKUP('別紙様式2-2（４・５月分）'!AQ179,'【参考】数式用'!$AR$5:$AS$22,2,FALSE),"")</f>
        <v/>
      </c>
      <c r="P234" s="915"/>
      <c r="Q234" s="916"/>
      <c r="R234" s="917" t="str">
        <f>IFERROR(VLOOKUP(K234,'【参考】数式用'!$A$5:$AB$37,MATCH(O234,'【参考】数式用'!$B$4:$AB$4,0)+1,0),"")</f>
        <v/>
      </c>
      <c r="S234" s="918" t="s">
        <v>434</v>
      </c>
      <c r="T234" s="919"/>
      <c r="U234" s="920" t="str">
        <f>IFERROR(VLOOKUP(K234,'【参考】数式用'!$A$5:$AB$37,MATCH(T234,'【参考】数式用'!$B$4:$AB$4,0)+1,0),"")</f>
        <v/>
      </c>
      <c r="V234" s="921" t="s">
        <v>107</v>
      </c>
      <c r="W234" s="922">
        <v>6.0</v>
      </c>
      <c r="X234" s="923" t="s">
        <v>108</v>
      </c>
      <c r="Y234" s="922">
        <v>6.0</v>
      </c>
      <c r="Z234" s="923" t="s">
        <v>392</v>
      </c>
      <c r="AA234" s="922">
        <v>7.0</v>
      </c>
      <c r="AB234" s="923" t="s">
        <v>108</v>
      </c>
      <c r="AC234" s="922">
        <v>3.0</v>
      </c>
      <c r="AD234" s="923" t="s">
        <v>109</v>
      </c>
      <c r="AE234" s="923" t="s">
        <v>120</v>
      </c>
      <c r="AF234" s="923">
        <f>IF(W234&gt;=1,(AA234*12+AC234)-(W234*12+Y234)+1,"")</f>
        <v>10</v>
      </c>
      <c r="AG234" s="924" t="s">
        <v>393</v>
      </c>
      <c r="AH234" s="925">
        <f>IFERROR(ROUNDDOWN(ROUND(L234*U234,0),0)*AF234,"")</f>
        <v>0</v>
      </c>
      <c r="AI234" s="926">
        <f>IFERROR(ROUNDDOWN(ROUND((L234*(U234-AW234)),0),0)*AF234,"")</f>
        <v>0</v>
      </c>
      <c r="AJ234" s="927">
        <f>IFERROR(IF(OR(M234="",M235="",M237=""),0,ROUNDDOWN(ROUNDDOWN(ROUND(L234*VLOOKUP(K234,'【参考】数式用'!$A$5:$AB$37,MATCH("新加算Ⅳ",'【参考】数式用'!$B$4:$AB$4,0)+1,0),0),0)*AF234*0.5,0)),"")</f>
        <v>0</v>
      </c>
      <c r="AK234" s="928"/>
      <c r="AL234" s="929">
        <f>IFERROR(IF(OR(M237="ベア加算",M237=""),0, IF(OR(T234="新加算Ⅰ",T234="新加算Ⅱ",T234="新加算Ⅲ",T234="新加算Ⅳ"),ROUNDDOWN(ROUND(L234*VLOOKUP(K234,'【参考】数式用'!$A$5:$I$37,MATCH("ベア加算",'【参考】数式用'!$B$4:$I$4,0)+1,0),0),0)*AF234,0)),"")</f>
        <v>0</v>
      </c>
      <c r="AM234" s="928"/>
      <c r="AN234" s="930"/>
      <c r="AO234" s="931"/>
      <c r="AP234" s="931"/>
      <c r="AQ234" s="932"/>
      <c r="AR234" s="933"/>
      <c r="AS234" s="716" t="str">
        <f>IF(AU234="","",IF(U234&lt;N234,"！加算の要件上は問題ありませんが、令和６年４・５月と比較して令和６年６月に加算率が下がる計画になっています。",""))</f>
        <v/>
      </c>
      <c r="AT234" s="1005"/>
      <c r="AU234" s="935" t="str">
        <f>IF(K234&lt;&gt;"","V列に色付け","")</f>
        <v/>
      </c>
      <c r="AV234" s="1020" t="str">
        <f>IF('別紙様式2-2（４・５月分）'!N179="","",'別紙様式2-2（４・５月分）'!N179)</f>
        <v/>
      </c>
      <c r="AW234" s="937" t="str">
        <f>IF(SUM('別紙様式2-2（４・５月分）'!O179:O181)=0,"",SUM('別紙様式2-2（４・５月分）'!O179:O181))</f>
        <v/>
      </c>
      <c r="AX234" s="938" t="str">
        <f>IFERROR(VLOOKUP(K234,'【参考】数式用'!$AH$2:$AI$34,2,FALSE),"")</f>
        <v/>
      </c>
      <c r="AY234" s="629" t="s">
        <v>436</v>
      </c>
      <c r="AZ234" s="629" t="s">
        <v>437</v>
      </c>
      <c r="BA234" s="629" t="s">
        <v>435</v>
      </c>
      <c r="BB234" s="629" t="s">
        <v>438</v>
      </c>
      <c r="BC234" s="629" t="str">
        <f>IF(AND(O234&lt;&gt;"新加算Ⅰ",O234&lt;&gt;"新加算Ⅱ",O234&lt;&gt;"新加算Ⅲ",O234&lt;&gt;"新加算Ⅳ"),O234,IF(P236&lt;&gt;"",P236,""))</f>
        <v/>
      </c>
      <c r="BD234" s="629"/>
      <c r="BE234" s="629" t="str">
        <f>IF(AL234&lt;&gt;0,IF(AM234="○","入力済","未入力"),"")</f>
        <v/>
      </c>
      <c r="BF234" s="629"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629" t="str">
        <f>IF(OR(T234="新加算Ⅴ（７）",T234="新加算Ⅴ（９）",T234="新加算Ⅴ（10）",T234="新加算Ⅴ（12）",T234="新加算Ⅴ（13）",T234="新加算Ⅴ（14）"),IF(OR(AO234="○",AO234="令和６年度中に満たす"),"入力済","未入力"),"")</f>
        <v/>
      </c>
      <c r="BH234" s="939" t="str">
        <f>IF(OR(T234="新加算Ⅰ",T234="新加算Ⅱ",T234="新加算Ⅲ",T234="新加算Ⅴ（１）",T234="新加算Ⅴ（３）",T234="新加算Ⅴ（８）"),IF(OR(AP234="○",AP234="令和６年度中に満たす"),"入力済","未入力"),"")</f>
        <v/>
      </c>
      <c r="BI234" s="1006" t="str">
        <f>IF(OR(T234="新加算Ⅰ",T234="新加算Ⅱ",T234="新加算Ⅴ（１）",T234="新加算Ⅴ（２）",T234="新加算Ⅴ（３）",T234="新加算Ⅴ（４）",T234="新加算Ⅴ（５）",T234="新加算Ⅴ（６）",T234="新加算Ⅴ（７）",T234="新加算Ⅴ（９）",T234="新加算Ⅴ（10）",T234="新加算Ⅴ（12）"),1,"")</f>
        <v/>
      </c>
      <c r="BJ234" s="935" t="str">
        <f>IF(OR(T234="新加算Ⅰ",T234="新加算Ⅴ（１）",T234="新加算Ⅴ（２）",T234="新加算Ⅴ（５）",T234="新加算Ⅴ（７）",T234="新加算Ⅴ（10）"),IF(AR234="","未入力","入力済"),"")</f>
        <v/>
      </c>
      <c r="BK234" s="689" t="str">
        <f>G234</f>
        <v/>
      </c>
    </row>
    <row r="235" ht="15.0" customHeight="1">
      <c r="A235" s="787"/>
      <c r="B235" s="722"/>
      <c r="C235" s="723"/>
      <c r="D235" s="723"/>
      <c r="E235" s="723"/>
      <c r="F235" s="724"/>
      <c r="G235" s="725"/>
      <c r="H235" s="725"/>
      <c r="I235" s="725"/>
      <c r="J235" s="941"/>
      <c r="K235" s="725"/>
      <c r="L235" s="726"/>
      <c r="M235" s="943" t="str">
        <f>IF('別紙様式2-2（４・５月分）'!P180="","",'別紙様式2-2（４・５月分）'!P180)</f>
        <v/>
      </c>
      <c r="N235" s="1007"/>
      <c r="O235" s="945"/>
      <c r="P235" s="946"/>
      <c r="Q235" s="947"/>
      <c r="R235" s="948"/>
      <c r="S235" s="949"/>
      <c r="T235" s="950"/>
      <c r="U235" s="951"/>
      <c r="V235" s="952"/>
      <c r="W235" s="953"/>
      <c r="X235" s="778"/>
      <c r="Y235" s="953"/>
      <c r="Z235" s="778"/>
      <c r="AA235" s="953"/>
      <c r="AB235" s="778"/>
      <c r="AC235" s="953"/>
      <c r="AD235" s="778"/>
      <c r="AE235" s="778"/>
      <c r="AF235" s="778"/>
      <c r="AG235" s="954"/>
      <c r="AH235" s="955"/>
      <c r="AI235" s="956"/>
      <c r="AJ235" s="957"/>
      <c r="AK235" s="784"/>
      <c r="AL235" s="958"/>
      <c r="AM235" s="784"/>
      <c r="AN235" s="959"/>
      <c r="AO235" s="825"/>
      <c r="AP235" s="825"/>
      <c r="AQ235" s="960"/>
      <c r="AR235" s="961"/>
      <c r="AS235" s="962" t="str">
        <f>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1005"/>
      <c r="AU235" s="935"/>
      <c r="AV235" s="1020" t="str">
        <f>IF('別紙様式2-2（４・５月分）'!N180="","",'別紙様式2-2（４・５月分）'!N180)</f>
        <v/>
      </c>
      <c r="AW235" s="937"/>
      <c r="AX235" s="938"/>
      <c r="AY235" s="629"/>
      <c r="AZ235" s="629"/>
      <c r="BA235" s="629"/>
      <c r="BB235" s="629"/>
      <c r="BC235" s="629"/>
      <c r="BD235" s="629"/>
      <c r="BE235" s="629"/>
      <c r="BF235" s="629"/>
      <c r="BG235" s="629"/>
      <c r="BH235" s="963"/>
      <c r="BI235" s="1008"/>
      <c r="BJ235" s="935"/>
      <c r="BK235" s="689" t="str">
        <f>G234</f>
        <v/>
      </c>
    </row>
    <row r="236" ht="15.0" customHeight="1">
      <c r="A236" s="798"/>
      <c r="B236" s="722"/>
      <c r="C236" s="723"/>
      <c r="D236" s="723"/>
      <c r="E236" s="723"/>
      <c r="F236" s="724"/>
      <c r="G236" s="725"/>
      <c r="H236" s="725"/>
      <c r="I236" s="725"/>
      <c r="J236" s="941"/>
      <c r="K236" s="725"/>
      <c r="L236" s="726"/>
      <c r="M236" s="964"/>
      <c r="N236" s="1009"/>
      <c r="O236" s="1013" t="s">
        <v>111</v>
      </c>
      <c r="P236" s="967" t="str">
        <f>IFERROR(VLOOKUP('別紙様式2-2（４・５月分）'!AQ179,'【参考】数式用'!$AR$5:$AT$22,3,FALSE),"")</f>
        <v/>
      </c>
      <c r="Q236" s="1014" t="s">
        <v>113</v>
      </c>
      <c r="R236" s="969" t="str">
        <f>IFERROR(VLOOKUP(K234,'【参考】数式用'!$A$5:$AB$37,MATCH(P236,'【参考】数式用'!$B$4:$AB$4,0)+1,0),"")</f>
        <v/>
      </c>
      <c r="S236" s="970" t="s">
        <v>439</v>
      </c>
      <c r="T236" s="971"/>
      <c r="U236" s="972" t="str">
        <f>IFERROR(VLOOKUP(K234,'【参考】数式用'!$A$5:$AB$37,MATCH(T236,'【参考】数式用'!$B$4:$AB$4,0)+1,0),"")</f>
        <v/>
      </c>
      <c r="V236" s="973" t="s">
        <v>107</v>
      </c>
      <c r="W236" s="1025">
        <v>7.0</v>
      </c>
      <c r="X236" s="812" t="s">
        <v>108</v>
      </c>
      <c r="Y236" s="1025">
        <v>4.0</v>
      </c>
      <c r="Z236" s="812" t="s">
        <v>392</v>
      </c>
      <c r="AA236" s="1025">
        <v>8.0</v>
      </c>
      <c r="AB236" s="812" t="s">
        <v>108</v>
      </c>
      <c r="AC236" s="1025">
        <v>3.0</v>
      </c>
      <c r="AD236" s="812" t="s">
        <v>109</v>
      </c>
      <c r="AE236" s="812" t="s">
        <v>120</v>
      </c>
      <c r="AF236" s="812">
        <f>IF(W236&gt;=1,(AA236*12+AC236)-(W236*12+Y236)+1,"")</f>
        <v>12</v>
      </c>
      <c r="AG236" s="974" t="s">
        <v>393</v>
      </c>
      <c r="AH236" s="975">
        <f>IFERROR(ROUNDDOWN(ROUND(L234*U236,0),0)*AF236,"")</f>
        <v>0</v>
      </c>
      <c r="AI236" s="976">
        <f>IFERROR(ROUNDDOWN(ROUND((L234*(U236-AW234)),0),0)*AF236,"")</f>
        <v>0</v>
      </c>
      <c r="AJ236" s="977">
        <f>IFERROR(IF(OR(M234="",M235="",M237=""),0,ROUNDDOWN(ROUNDDOWN(ROUND(L234*VLOOKUP(K234,'【参考】数式用'!$A$5:$AB$37,MATCH("新加算Ⅳ",'【参考】数式用'!$B$4:$AB$4,0)+1,0),0),0)*AF236*0.5,0)),"")</f>
        <v>0</v>
      </c>
      <c r="AK236" s="978" t="str">
        <f>IF(T236&lt;&gt;"","新規に適用","")</f>
        <v/>
      </c>
      <c r="AL236" s="979">
        <f>IFERROR(IF(OR(M237="ベア加算",M237=""),0, IF(OR(T234="新加算Ⅰ",T234="新加算Ⅱ",T234="新加算Ⅲ",T234="新加算Ⅳ"),0,ROUNDDOWN(ROUND(L234*VLOOKUP(K234,'【参考】数式用'!$A$5:$I$37,MATCH("ベア加算",'【参考】数式用'!$B$4:$I$4,0)+1,0),0),0)*AF236)),"")</f>
        <v>0</v>
      </c>
      <c r="AM236" s="978" t="str">
        <f>IF(AND(T236&lt;&gt;"",AM234=""),"新規に適用",IF(AND(T236&lt;&gt;"",AM234&lt;&gt;""),"継続で適用",""))</f>
        <v/>
      </c>
      <c r="AN236" s="978" t="str">
        <f>IF(AND(T236&lt;&gt;"",AN234=""),"新規に適用",IF(AND(T236&lt;&gt;"",AN234&lt;&gt;""),"継続で適用",""))</f>
        <v/>
      </c>
      <c r="AO236" s="978"/>
      <c r="AP236" s="978" t="str">
        <f>IF(AND(T236&lt;&gt;"",AP234=""),"新規に適用",IF(AND(T236&lt;&gt;"",AP234&lt;&gt;""),"継続で適用",""))</f>
        <v/>
      </c>
      <c r="AQ236" s="980" t="str">
        <f>IF(AND(T236&lt;&gt;"",AN234=""),"新規に適用",IF(AND(T236&lt;&gt;"",OR(T234="新加算Ⅰ",T234="新加算Ⅱ",T234="新加算Ⅴ（１）",T234="新加算Ⅴ（２）",T234="新加算Ⅴ（３）",T234="新加算Ⅴ（４）",T234="新加算Ⅴ（５）",T234="新加算Ⅴ（６）",T234="新加算Ⅴ（７）",T234="新加算Ⅴ（９）",T234="新加算Ⅴ（10）",T234="新加算Ⅴ（12）")),"継続で適用",""))</f>
        <v/>
      </c>
      <c r="AR236" s="978" t="str">
        <f>IF(AND(T236&lt;&gt;"",AR234=""),"新規に適用",IF(AND(T236&lt;&gt;"",AR234&lt;&gt;""),"継続で適用",""))</f>
        <v/>
      </c>
      <c r="AS236" s="962"/>
      <c r="AT236" s="1005"/>
      <c r="AU236" s="935" t="str">
        <f>IF(K234&lt;&gt;"","V列に色付け","")</f>
        <v/>
      </c>
      <c r="AV236" s="1020"/>
      <c r="AW236" s="937"/>
      <c r="BK236" s="689" t="str">
        <f>G234</f>
        <v/>
      </c>
    </row>
    <row r="237" ht="30.0" customHeight="1">
      <c r="A237" s="788"/>
      <c r="B237" s="746"/>
      <c r="C237" s="747"/>
      <c r="D237" s="747"/>
      <c r="E237" s="747"/>
      <c r="F237" s="748"/>
      <c r="G237" s="749"/>
      <c r="H237" s="749"/>
      <c r="I237" s="749"/>
      <c r="J237" s="982"/>
      <c r="K237" s="749"/>
      <c r="L237" s="750"/>
      <c r="M237" s="984" t="str">
        <f>IF('別紙様式2-2（４・５月分）'!P181="","",'別紙様式2-2（４・５月分）'!P181)</f>
        <v/>
      </c>
      <c r="N237" s="1010"/>
      <c r="O237" s="1015"/>
      <c r="P237" s="987"/>
      <c r="Q237" s="1016"/>
      <c r="R237" s="989"/>
      <c r="S237" s="990"/>
      <c r="T237" s="991"/>
      <c r="U237" s="992"/>
      <c r="V237" s="993"/>
      <c r="W237" s="1026"/>
      <c r="X237" s="994"/>
      <c r="Y237" s="1026"/>
      <c r="Z237" s="994"/>
      <c r="AA237" s="1026"/>
      <c r="AB237" s="994"/>
      <c r="AC237" s="1026"/>
      <c r="AD237" s="994"/>
      <c r="AE237" s="994"/>
      <c r="AF237" s="994"/>
      <c r="AG237" s="995"/>
      <c r="AH237" s="996"/>
      <c r="AI237" s="997"/>
      <c r="AJ237" s="998"/>
      <c r="AK237" s="999"/>
      <c r="AL237" s="1000"/>
      <c r="AM237" s="999"/>
      <c r="AN237" s="999"/>
      <c r="AO237" s="999"/>
      <c r="AP237" s="999"/>
      <c r="AQ237" s="1001"/>
      <c r="AR237" s="999"/>
      <c r="AS237" s="769" t="str">
        <f>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1005"/>
      <c r="AU237" s="935"/>
      <c r="AV237" s="1020" t="str">
        <f>IF('別紙様式2-2（４・５月分）'!N181="","",'別紙様式2-2（４・５月分）'!N181)</f>
        <v/>
      </c>
      <c r="AW237" s="937"/>
      <c r="BK237" s="689" t="str">
        <f>G234</f>
        <v/>
      </c>
    </row>
    <row r="238" ht="30.0" customHeight="1">
      <c r="A238" s="773">
        <v>57.0</v>
      </c>
      <c r="B238" s="722" t="str">
        <f>IF('基本情報入力シート'!C110="","",'基本情報入力シート'!C110)</f>
        <v/>
      </c>
      <c r="C238" s="723"/>
      <c r="D238" s="723"/>
      <c r="E238" s="723"/>
      <c r="F238" s="724"/>
      <c r="G238" s="725" t="str">
        <f>IF('基本情報入力シート'!M110="","",'基本情報入力シート'!M110)</f>
        <v/>
      </c>
      <c r="H238" s="725" t="str">
        <f>IF('基本情報入力シート'!R110="","",'基本情報入力シート'!R110)</f>
        <v/>
      </c>
      <c r="I238" s="725" t="str">
        <f>IF('基本情報入力シート'!W110="","",'基本情報入力シート'!W110)</f>
        <v/>
      </c>
      <c r="J238" s="941" t="str">
        <f>IF('基本情報入力シート'!X110="","",'基本情報入力シート'!X110)</f>
        <v/>
      </c>
      <c r="K238" s="725" t="str">
        <f>IF('基本情報入力シート'!Y110="","",'基本情報入力シート'!Y110)</f>
        <v/>
      </c>
      <c r="L238" s="726" t="str">
        <f>IF('基本情報入力シート'!AB110="","",'基本情報入力シート'!AB110)</f>
        <v/>
      </c>
      <c r="M238" s="912" t="str">
        <f>IF('別紙様式2-2（４・５月分）'!P182="","",'別紙様式2-2（４・５月分）'!P182)</f>
        <v/>
      </c>
      <c r="N238" s="1004" t="str">
        <f>IF(SUM('別紙様式2-2（４・５月分）'!Q182:Q184)=0,"",SUM('別紙様式2-2（４・５月分）'!Q182:Q184))</f>
        <v/>
      </c>
      <c r="O238" s="914" t="str">
        <f>IFERROR(VLOOKUP('別紙様式2-2（４・５月分）'!AQ182,'【参考】数式用'!$AR$5:$AS$22,2,FALSE),"")</f>
        <v/>
      </c>
      <c r="P238" s="915"/>
      <c r="Q238" s="916"/>
      <c r="R238" s="917" t="str">
        <f>IFERROR(VLOOKUP(K238,'【参考】数式用'!$A$5:$AB$37,MATCH(O238,'【参考】数式用'!$B$4:$AB$4,0)+1,0),"")</f>
        <v/>
      </c>
      <c r="S238" s="918" t="s">
        <v>434</v>
      </c>
      <c r="T238" s="919"/>
      <c r="U238" s="920" t="str">
        <f>IFERROR(VLOOKUP(K238,'【参考】数式用'!$A$5:$AB$37,MATCH(T238,'【参考】数式用'!$B$4:$AB$4,0)+1,0),"")</f>
        <v/>
      </c>
      <c r="V238" s="921" t="s">
        <v>107</v>
      </c>
      <c r="W238" s="922">
        <v>6.0</v>
      </c>
      <c r="X238" s="923" t="s">
        <v>108</v>
      </c>
      <c r="Y238" s="922">
        <v>6.0</v>
      </c>
      <c r="Z238" s="923" t="s">
        <v>392</v>
      </c>
      <c r="AA238" s="922">
        <v>7.0</v>
      </c>
      <c r="AB238" s="923" t="s">
        <v>108</v>
      </c>
      <c r="AC238" s="922">
        <v>3.0</v>
      </c>
      <c r="AD238" s="923" t="s">
        <v>109</v>
      </c>
      <c r="AE238" s="923" t="s">
        <v>120</v>
      </c>
      <c r="AF238" s="923">
        <f>IF(W238&gt;=1,(AA238*12+AC238)-(W238*12+Y238)+1,"")</f>
        <v>10</v>
      </c>
      <c r="AG238" s="924" t="s">
        <v>393</v>
      </c>
      <c r="AH238" s="925">
        <f>IFERROR(ROUNDDOWN(ROUND(L238*U238,0),0)*AF238,"")</f>
        <v>0</v>
      </c>
      <c r="AI238" s="926">
        <f>IFERROR(ROUNDDOWN(ROUND((L238*(U238-AW238)),0),0)*AF238,"")</f>
        <v>0</v>
      </c>
      <c r="AJ238" s="927">
        <f>IFERROR(IF(OR(M238="",M239="",M241=""),0,ROUNDDOWN(ROUNDDOWN(ROUND(L238*VLOOKUP(K238,'【参考】数式用'!$A$5:$AB$37,MATCH("新加算Ⅳ",'【参考】数式用'!$B$4:$AB$4,0)+1,0),0),0)*AF238*0.5,0)),"")</f>
        <v>0</v>
      </c>
      <c r="AK238" s="928"/>
      <c r="AL238" s="929">
        <f>IFERROR(IF(OR(M241="ベア加算",M241=""),0, IF(OR(T238="新加算Ⅰ",T238="新加算Ⅱ",T238="新加算Ⅲ",T238="新加算Ⅳ"),ROUNDDOWN(ROUND(L238*VLOOKUP(K238,'【参考】数式用'!$A$5:$I$37,MATCH("ベア加算",'【参考】数式用'!$B$4:$I$4,0)+1,0),0),0)*AF238,0)),"")</f>
        <v>0</v>
      </c>
      <c r="AM238" s="928"/>
      <c r="AN238" s="930"/>
      <c r="AO238" s="931"/>
      <c r="AP238" s="931"/>
      <c r="AQ238" s="932"/>
      <c r="AR238" s="933"/>
      <c r="AS238" s="716" t="str">
        <f>IF(AU238="","",IF(U238&lt;N238,"！加算の要件上は問題ありませんが、令和６年４・５月と比較して令和６年６月に加算率が下がる計画になっています。",""))</f>
        <v/>
      </c>
      <c r="AT238" s="1005"/>
      <c r="AU238" s="935" t="str">
        <f>IF(K238&lt;&gt;"","V列に色付け","")</f>
        <v/>
      </c>
      <c r="AV238" s="1020" t="str">
        <f>IF('別紙様式2-2（４・５月分）'!N182="","",'別紙様式2-2（４・５月分）'!N182)</f>
        <v/>
      </c>
      <c r="AW238" s="937" t="str">
        <f>IF(SUM('別紙様式2-2（４・５月分）'!O182:O184)=0,"",SUM('別紙様式2-2（４・５月分）'!O182:O184))</f>
        <v/>
      </c>
      <c r="AX238" s="938" t="str">
        <f>IFERROR(VLOOKUP(K238,'【参考】数式用'!$AH$2:$AI$34,2,FALSE),"")</f>
        <v/>
      </c>
      <c r="AY238" s="629" t="s">
        <v>436</v>
      </c>
      <c r="AZ238" s="629" t="s">
        <v>437</v>
      </c>
      <c r="BA238" s="629" t="s">
        <v>435</v>
      </c>
      <c r="BB238" s="629" t="s">
        <v>438</v>
      </c>
      <c r="BC238" s="629" t="str">
        <f>IF(AND(O238&lt;&gt;"新加算Ⅰ",O238&lt;&gt;"新加算Ⅱ",O238&lt;&gt;"新加算Ⅲ",O238&lt;&gt;"新加算Ⅳ"),O238,IF(P240&lt;&gt;"",P240,""))</f>
        <v/>
      </c>
      <c r="BD238" s="629"/>
      <c r="BE238" s="629" t="str">
        <f>IF(AL238&lt;&gt;0,IF(AM238="○","入力済","未入力"),"")</f>
        <v/>
      </c>
      <c r="BF238" s="629"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629" t="str">
        <f>IF(OR(T238="新加算Ⅴ（７）",T238="新加算Ⅴ（９）",T238="新加算Ⅴ（10）",T238="新加算Ⅴ（12）",T238="新加算Ⅴ（13）",T238="新加算Ⅴ（14）"),IF(OR(AO238="○",AO238="令和６年度中に満たす"),"入力済","未入力"),"")</f>
        <v/>
      </c>
      <c r="BH238" s="939" t="str">
        <f>IF(OR(T238="新加算Ⅰ",T238="新加算Ⅱ",T238="新加算Ⅲ",T238="新加算Ⅴ（１）",T238="新加算Ⅴ（３）",T238="新加算Ⅴ（８）"),IF(OR(AP238="○",AP238="令和６年度中に満たす"),"入力済","未入力"),"")</f>
        <v/>
      </c>
      <c r="BI238" s="1006" t="str">
        <f>IF(OR(T238="新加算Ⅰ",T238="新加算Ⅱ",T238="新加算Ⅴ（１）",T238="新加算Ⅴ（２）",T238="新加算Ⅴ（３）",T238="新加算Ⅴ（４）",T238="新加算Ⅴ（５）",T238="新加算Ⅴ（６）",T238="新加算Ⅴ（７）",T238="新加算Ⅴ（９）",T238="新加算Ⅴ（10）",T238="新加算Ⅴ（12）"),1,"")</f>
        <v/>
      </c>
      <c r="BJ238" s="935" t="str">
        <f>IF(OR(T238="新加算Ⅰ",T238="新加算Ⅴ（１）",T238="新加算Ⅴ（２）",T238="新加算Ⅴ（５）",T238="新加算Ⅴ（７）",T238="新加算Ⅴ（10）"),IF(AR238="","未入力","入力済"),"")</f>
        <v/>
      </c>
      <c r="BK238" s="689" t="str">
        <f>G238</f>
        <v/>
      </c>
    </row>
    <row r="239" ht="15.0" customHeight="1">
      <c r="A239" s="787"/>
      <c r="B239" s="722"/>
      <c r="C239" s="723"/>
      <c r="D239" s="723"/>
      <c r="E239" s="723"/>
      <c r="F239" s="724"/>
      <c r="G239" s="725"/>
      <c r="H239" s="725"/>
      <c r="I239" s="725"/>
      <c r="J239" s="941"/>
      <c r="K239" s="725"/>
      <c r="L239" s="726"/>
      <c r="M239" s="943" t="str">
        <f>IF('別紙様式2-2（４・５月分）'!P183="","",'別紙様式2-2（４・５月分）'!P183)</f>
        <v/>
      </c>
      <c r="N239" s="1007"/>
      <c r="O239" s="945"/>
      <c r="P239" s="946"/>
      <c r="Q239" s="947"/>
      <c r="R239" s="948"/>
      <c r="S239" s="949"/>
      <c r="T239" s="950"/>
      <c r="U239" s="951"/>
      <c r="V239" s="952"/>
      <c r="W239" s="953"/>
      <c r="X239" s="778"/>
      <c r="Y239" s="953"/>
      <c r="Z239" s="778"/>
      <c r="AA239" s="953"/>
      <c r="AB239" s="778"/>
      <c r="AC239" s="953"/>
      <c r="AD239" s="778"/>
      <c r="AE239" s="778"/>
      <c r="AF239" s="778"/>
      <c r="AG239" s="954"/>
      <c r="AH239" s="955"/>
      <c r="AI239" s="956"/>
      <c r="AJ239" s="957"/>
      <c r="AK239" s="784"/>
      <c r="AL239" s="958"/>
      <c r="AM239" s="784"/>
      <c r="AN239" s="959"/>
      <c r="AO239" s="825"/>
      <c r="AP239" s="825"/>
      <c r="AQ239" s="960"/>
      <c r="AR239" s="961"/>
      <c r="AS239" s="962" t="str">
        <f>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1005"/>
      <c r="AU239" s="935"/>
      <c r="AV239" s="1020" t="str">
        <f>IF('別紙様式2-2（４・５月分）'!N183="","",'別紙様式2-2（４・５月分）'!N183)</f>
        <v/>
      </c>
      <c r="AW239" s="937"/>
      <c r="AX239" s="938"/>
      <c r="AY239" s="629"/>
      <c r="AZ239" s="629"/>
      <c r="BA239" s="629"/>
      <c r="BB239" s="629"/>
      <c r="BC239" s="629"/>
      <c r="BD239" s="629"/>
      <c r="BE239" s="629"/>
      <c r="BF239" s="629"/>
      <c r="BG239" s="629"/>
      <c r="BH239" s="963"/>
      <c r="BI239" s="1008"/>
      <c r="BJ239" s="935"/>
      <c r="BK239" s="689" t="str">
        <f>G238</f>
        <v/>
      </c>
    </row>
    <row r="240" ht="15.0" customHeight="1">
      <c r="A240" s="798"/>
      <c r="B240" s="722"/>
      <c r="C240" s="723"/>
      <c r="D240" s="723"/>
      <c r="E240" s="723"/>
      <c r="F240" s="724"/>
      <c r="G240" s="725"/>
      <c r="H240" s="725"/>
      <c r="I240" s="725"/>
      <c r="J240" s="941"/>
      <c r="K240" s="725"/>
      <c r="L240" s="726"/>
      <c r="M240" s="964"/>
      <c r="N240" s="1009"/>
      <c r="O240" s="1013" t="s">
        <v>111</v>
      </c>
      <c r="P240" s="967" t="str">
        <f>IFERROR(VLOOKUP('別紙様式2-2（４・５月分）'!AQ182,'【参考】数式用'!$AR$5:$AT$22,3,FALSE),"")</f>
        <v/>
      </c>
      <c r="Q240" s="1014" t="s">
        <v>113</v>
      </c>
      <c r="R240" s="969" t="str">
        <f>IFERROR(VLOOKUP(K238,'【参考】数式用'!$A$5:$AB$37,MATCH(P240,'【参考】数式用'!$B$4:$AB$4,0)+1,0),"")</f>
        <v/>
      </c>
      <c r="S240" s="970" t="s">
        <v>439</v>
      </c>
      <c r="T240" s="971"/>
      <c r="U240" s="972" t="str">
        <f>IFERROR(VLOOKUP(K238,'【参考】数式用'!$A$5:$AB$37,MATCH(T240,'【参考】数式用'!$B$4:$AB$4,0)+1,0),"")</f>
        <v/>
      </c>
      <c r="V240" s="973" t="s">
        <v>107</v>
      </c>
      <c r="W240" s="1025">
        <v>7.0</v>
      </c>
      <c r="X240" s="812" t="s">
        <v>108</v>
      </c>
      <c r="Y240" s="1025">
        <v>4.0</v>
      </c>
      <c r="Z240" s="812" t="s">
        <v>392</v>
      </c>
      <c r="AA240" s="1025">
        <v>8.0</v>
      </c>
      <c r="AB240" s="812" t="s">
        <v>108</v>
      </c>
      <c r="AC240" s="1025">
        <v>3.0</v>
      </c>
      <c r="AD240" s="812" t="s">
        <v>109</v>
      </c>
      <c r="AE240" s="812" t="s">
        <v>120</v>
      </c>
      <c r="AF240" s="812">
        <f>IF(W240&gt;=1,(AA240*12+AC240)-(W240*12+Y240)+1,"")</f>
        <v>12</v>
      </c>
      <c r="AG240" s="974" t="s">
        <v>393</v>
      </c>
      <c r="AH240" s="975">
        <f>IFERROR(ROUNDDOWN(ROUND(L238*U240,0),0)*AF240,"")</f>
        <v>0</v>
      </c>
      <c r="AI240" s="976">
        <f>IFERROR(ROUNDDOWN(ROUND((L238*(U240-AW238)),0),0)*AF240,"")</f>
        <v>0</v>
      </c>
      <c r="AJ240" s="977">
        <f>IFERROR(IF(OR(M238="",M239="",M241=""),0,ROUNDDOWN(ROUNDDOWN(ROUND(L238*VLOOKUP(K238,'【参考】数式用'!$A$5:$AB$37,MATCH("新加算Ⅳ",'【参考】数式用'!$B$4:$AB$4,0)+1,0),0),0)*AF240*0.5,0)),"")</f>
        <v>0</v>
      </c>
      <c r="AK240" s="978" t="str">
        <f>IF(T240&lt;&gt;"","新規に適用","")</f>
        <v/>
      </c>
      <c r="AL240" s="979">
        <f>IFERROR(IF(OR(M241="ベア加算",M241=""),0, IF(OR(T238="新加算Ⅰ",T238="新加算Ⅱ",T238="新加算Ⅲ",T238="新加算Ⅳ"),0,ROUNDDOWN(ROUND(L238*VLOOKUP(K238,'【参考】数式用'!$A$5:$I$37,MATCH("ベア加算",'【参考】数式用'!$B$4:$I$4,0)+1,0),0),0)*AF240)),"")</f>
        <v>0</v>
      </c>
      <c r="AM240" s="978" t="str">
        <f>IF(AND(T240&lt;&gt;"",AM238=""),"新規に適用",IF(AND(T240&lt;&gt;"",AM238&lt;&gt;""),"継続で適用",""))</f>
        <v/>
      </c>
      <c r="AN240" s="978" t="str">
        <f>IF(AND(T240&lt;&gt;"",AN238=""),"新規に適用",IF(AND(T240&lt;&gt;"",AN238&lt;&gt;""),"継続で適用",""))</f>
        <v/>
      </c>
      <c r="AO240" s="978"/>
      <c r="AP240" s="978" t="str">
        <f>IF(AND(T240&lt;&gt;"",AP238=""),"新規に適用",IF(AND(T240&lt;&gt;"",AP238&lt;&gt;""),"継続で適用",""))</f>
        <v/>
      </c>
      <c r="AQ240" s="980" t="str">
        <f>IF(AND(T240&lt;&gt;"",AN238=""),"新規に適用",IF(AND(T240&lt;&gt;"",OR(T238="新加算Ⅰ",T238="新加算Ⅱ",T238="新加算Ⅴ（１）",T238="新加算Ⅴ（２）",T238="新加算Ⅴ（３）",T238="新加算Ⅴ（４）",T238="新加算Ⅴ（５）",T238="新加算Ⅴ（６）",T238="新加算Ⅴ（７）",T238="新加算Ⅴ（９）",T238="新加算Ⅴ（10）",T238="新加算Ⅴ（12）")),"継続で適用",""))</f>
        <v/>
      </c>
      <c r="AR240" s="978" t="str">
        <f>IF(AND(T240&lt;&gt;"",AR238=""),"新規に適用",IF(AND(T240&lt;&gt;"",AR238&lt;&gt;""),"継続で適用",""))</f>
        <v/>
      </c>
      <c r="AS240" s="962"/>
      <c r="AT240" s="1005"/>
      <c r="AU240" s="935" t="str">
        <f>IF(K238&lt;&gt;"","V列に色付け","")</f>
        <v/>
      </c>
      <c r="AV240" s="1020"/>
      <c r="AW240" s="937"/>
      <c r="BK240" s="689" t="str">
        <f>G238</f>
        <v/>
      </c>
    </row>
    <row r="241" ht="30.0" customHeight="1">
      <c r="A241" s="788"/>
      <c r="B241" s="746"/>
      <c r="C241" s="747"/>
      <c r="D241" s="747"/>
      <c r="E241" s="747"/>
      <c r="F241" s="748"/>
      <c r="G241" s="749"/>
      <c r="H241" s="749"/>
      <c r="I241" s="749"/>
      <c r="J241" s="982"/>
      <c r="K241" s="749"/>
      <c r="L241" s="750"/>
      <c r="M241" s="984" t="str">
        <f>IF('別紙様式2-2（４・５月分）'!P184="","",'別紙様式2-2（４・５月分）'!P184)</f>
        <v/>
      </c>
      <c r="N241" s="1010"/>
      <c r="O241" s="1015"/>
      <c r="P241" s="987"/>
      <c r="Q241" s="1016"/>
      <c r="R241" s="989"/>
      <c r="S241" s="990"/>
      <c r="T241" s="991"/>
      <c r="U241" s="992"/>
      <c r="V241" s="993"/>
      <c r="W241" s="1026"/>
      <c r="X241" s="994"/>
      <c r="Y241" s="1026"/>
      <c r="Z241" s="994"/>
      <c r="AA241" s="1026"/>
      <c r="AB241" s="994"/>
      <c r="AC241" s="1026"/>
      <c r="AD241" s="994"/>
      <c r="AE241" s="994"/>
      <c r="AF241" s="994"/>
      <c r="AG241" s="995"/>
      <c r="AH241" s="996"/>
      <c r="AI241" s="997"/>
      <c r="AJ241" s="998"/>
      <c r="AK241" s="999"/>
      <c r="AL241" s="1000"/>
      <c r="AM241" s="999"/>
      <c r="AN241" s="999"/>
      <c r="AO241" s="999"/>
      <c r="AP241" s="999"/>
      <c r="AQ241" s="1001"/>
      <c r="AR241" s="999"/>
      <c r="AS241" s="769" t="str">
        <f>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1005"/>
      <c r="AU241" s="935"/>
      <c r="AV241" s="1020" t="str">
        <f>IF('別紙様式2-2（４・５月分）'!N184="","",'別紙様式2-2（４・５月分）'!N184)</f>
        <v/>
      </c>
      <c r="AW241" s="937"/>
      <c r="BK241" s="689" t="str">
        <f>G238</f>
        <v/>
      </c>
    </row>
    <row r="242" ht="30.0" customHeight="1">
      <c r="A242" s="789">
        <v>58.0</v>
      </c>
      <c r="B242" s="1019" t="str">
        <f>IF('基本情報入力シート'!C111="","",'基本情報入力シート'!C111)</f>
        <v/>
      </c>
      <c r="C242" s="696"/>
      <c r="D242" s="696"/>
      <c r="E242" s="696"/>
      <c r="F242" s="697"/>
      <c r="G242" s="698" t="str">
        <f>IF('基本情報入力シート'!M111="","",'基本情報入力シート'!M111)</f>
        <v/>
      </c>
      <c r="H242" s="698" t="str">
        <f>IF('基本情報入力シート'!R111="","",'基本情報入力シート'!R111)</f>
        <v/>
      </c>
      <c r="I242" s="698" t="str">
        <f>IF('基本情報入力シート'!W111="","",'基本情報入力シート'!W111)</f>
        <v/>
      </c>
      <c r="J242" s="910" t="str">
        <f>IF('基本情報入力シート'!X111="","",'基本情報入力シート'!X111)</f>
        <v/>
      </c>
      <c r="K242" s="698" t="str">
        <f>IF('基本情報入力シート'!Y111="","",'基本情報入力シート'!Y111)</f>
        <v/>
      </c>
      <c r="L242" s="699" t="str">
        <f>IF('基本情報入力シート'!AB111="","",'基本情報入力シート'!AB111)</f>
        <v/>
      </c>
      <c r="M242" s="912" t="str">
        <f>IF('別紙様式2-2（４・５月分）'!P185="","",'別紙様式2-2（４・５月分）'!P185)</f>
        <v/>
      </c>
      <c r="N242" s="1004" t="str">
        <f>IF(SUM('別紙様式2-2（４・５月分）'!Q185:Q187)=0,"",SUM('別紙様式2-2（４・５月分）'!Q185:Q187))</f>
        <v/>
      </c>
      <c r="O242" s="914" t="str">
        <f>IFERROR(VLOOKUP('別紙様式2-2（４・５月分）'!AQ185,'【参考】数式用'!$AR$5:$AS$22,2,FALSE),"")</f>
        <v/>
      </c>
      <c r="P242" s="915"/>
      <c r="Q242" s="916"/>
      <c r="R242" s="917" t="str">
        <f>IFERROR(VLOOKUP(K242,'【参考】数式用'!$A$5:$AB$37,MATCH(O242,'【参考】数式用'!$B$4:$AB$4,0)+1,0),"")</f>
        <v/>
      </c>
      <c r="S242" s="918" t="s">
        <v>434</v>
      </c>
      <c r="T242" s="919"/>
      <c r="U242" s="920" t="str">
        <f>IFERROR(VLOOKUP(K242,'【参考】数式用'!$A$5:$AB$37,MATCH(T242,'【参考】数式用'!$B$4:$AB$4,0)+1,0),"")</f>
        <v/>
      </c>
      <c r="V242" s="921" t="s">
        <v>107</v>
      </c>
      <c r="W242" s="922">
        <v>6.0</v>
      </c>
      <c r="X242" s="923" t="s">
        <v>108</v>
      </c>
      <c r="Y242" s="922">
        <v>6.0</v>
      </c>
      <c r="Z242" s="923" t="s">
        <v>392</v>
      </c>
      <c r="AA242" s="922">
        <v>7.0</v>
      </c>
      <c r="AB242" s="923" t="s">
        <v>108</v>
      </c>
      <c r="AC242" s="922">
        <v>3.0</v>
      </c>
      <c r="AD242" s="923" t="s">
        <v>109</v>
      </c>
      <c r="AE242" s="923" t="s">
        <v>120</v>
      </c>
      <c r="AF242" s="923">
        <f>IF(W242&gt;=1,(AA242*12+AC242)-(W242*12+Y242)+1,"")</f>
        <v>10</v>
      </c>
      <c r="AG242" s="924" t="s">
        <v>393</v>
      </c>
      <c r="AH242" s="925">
        <f>IFERROR(ROUNDDOWN(ROUND(L242*U242,0),0)*AF242,"")</f>
        <v>0</v>
      </c>
      <c r="AI242" s="926">
        <f>IFERROR(ROUNDDOWN(ROUND((L242*(U242-AW242)),0),0)*AF242,"")</f>
        <v>0</v>
      </c>
      <c r="AJ242" s="927">
        <f>IFERROR(IF(OR(M242="",M243="",M245=""),0,ROUNDDOWN(ROUNDDOWN(ROUND(L242*VLOOKUP(K242,'【参考】数式用'!$A$5:$AB$37,MATCH("新加算Ⅳ",'【参考】数式用'!$B$4:$AB$4,0)+1,0),0),0)*AF242*0.5,0)),"")</f>
        <v>0</v>
      </c>
      <c r="AK242" s="928"/>
      <c r="AL242" s="929">
        <f>IFERROR(IF(OR(M245="ベア加算",M245=""),0, IF(OR(T242="新加算Ⅰ",T242="新加算Ⅱ",T242="新加算Ⅲ",T242="新加算Ⅳ"),ROUNDDOWN(ROUND(L242*VLOOKUP(K242,'【参考】数式用'!$A$5:$I$37,MATCH("ベア加算",'【参考】数式用'!$B$4:$I$4,0)+1,0),0),0)*AF242,0)),"")</f>
        <v>0</v>
      </c>
      <c r="AM242" s="928"/>
      <c r="AN242" s="930"/>
      <c r="AO242" s="931"/>
      <c r="AP242" s="931"/>
      <c r="AQ242" s="932"/>
      <c r="AR242" s="933"/>
      <c r="AS242" s="716" t="str">
        <f>IF(AU242="","",IF(U242&lt;N242,"！加算の要件上は問題ありませんが、令和６年４・５月と比較して令和６年６月に加算率が下がる計画になっています。",""))</f>
        <v/>
      </c>
      <c r="AT242" s="1005"/>
      <c r="AU242" s="935" t="str">
        <f>IF(K242&lt;&gt;"","V列に色付け","")</f>
        <v/>
      </c>
      <c r="AV242" s="1020" t="str">
        <f>IF('別紙様式2-2（４・５月分）'!N185="","",'別紙様式2-2（４・５月分）'!N185)</f>
        <v/>
      </c>
      <c r="AW242" s="937" t="str">
        <f>IF(SUM('別紙様式2-2（４・５月分）'!O185:O187)=0,"",SUM('別紙様式2-2（４・５月分）'!O185:O187))</f>
        <v/>
      </c>
      <c r="AX242" s="938" t="str">
        <f>IFERROR(VLOOKUP(K242,'【参考】数式用'!$AH$2:$AI$34,2,FALSE),"")</f>
        <v/>
      </c>
      <c r="AY242" s="629" t="s">
        <v>436</v>
      </c>
      <c r="AZ242" s="629" t="s">
        <v>437</v>
      </c>
      <c r="BA242" s="629" t="s">
        <v>435</v>
      </c>
      <c r="BB242" s="629" t="s">
        <v>438</v>
      </c>
      <c r="BC242" s="629" t="str">
        <f>IF(AND(O242&lt;&gt;"新加算Ⅰ",O242&lt;&gt;"新加算Ⅱ",O242&lt;&gt;"新加算Ⅲ",O242&lt;&gt;"新加算Ⅳ"),O242,IF(P244&lt;&gt;"",P244,""))</f>
        <v/>
      </c>
      <c r="BD242" s="629"/>
      <c r="BE242" s="629" t="str">
        <f>IF(AL242&lt;&gt;0,IF(AM242="○","入力済","未入力"),"")</f>
        <v/>
      </c>
      <c r="BF242" s="629"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629" t="str">
        <f>IF(OR(T242="新加算Ⅴ（７）",T242="新加算Ⅴ（９）",T242="新加算Ⅴ（10）",T242="新加算Ⅴ（12）",T242="新加算Ⅴ（13）",T242="新加算Ⅴ（14）"),IF(OR(AO242="○",AO242="令和６年度中に満たす"),"入力済","未入力"),"")</f>
        <v/>
      </c>
      <c r="BH242" s="939" t="str">
        <f>IF(OR(T242="新加算Ⅰ",T242="新加算Ⅱ",T242="新加算Ⅲ",T242="新加算Ⅴ（１）",T242="新加算Ⅴ（３）",T242="新加算Ⅴ（８）"),IF(OR(AP242="○",AP242="令和６年度中に満たす"),"入力済","未入力"),"")</f>
        <v/>
      </c>
      <c r="BI242" s="1006" t="str">
        <f>IF(OR(T242="新加算Ⅰ",T242="新加算Ⅱ",T242="新加算Ⅴ（１）",T242="新加算Ⅴ（２）",T242="新加算Ⅴ（３）",T242="新加算Ⅴ（４）",T242="新加算Ⅴ（５）",T242="新加算Ⅴ（６）",T242="新加算Ⅴ（７）",T242="新加算Ⅴ（９）",T242="新加算Ⅴ（10）",T242="新加算Ⅴ（12）"),1,"")</f>
        <v/>
      </c>
      <c r="BJ242" s="935" t="str">
        <f>IF(OR(T242="新加算Ⅰ",T242="新加算Ⅴ（１）",T242="新加算Ⅴ（２）",T242="新加算Ⅴ（５）",T242="新加算Ⅴ（７）",T242="新加算Ⅴ（10）"),IF(AR242="","未入力","入力済"),"")</f>
        <v/>
      </c>
      <c r="BK242" s="689" t="str">
        <f>G242</f>
        <v/>
      </c>
    </row>
    <row r="243" ht="15.0" customHeight="1">
      <c r="A243" s="787"/>
      <c r="B243" s="722"/>
      <c r="C243" s="723"/>
      <c r="D243" s="723"/>
      <c r="E243" s="723"/>
      <c r="F243" s="724"/>
      <c r="G243" s="725"/>
      <c r="H243" s="725"/>
      <c r="I243" s="725"/>
      <c r="J243" s="941"/>
      <c r="K243" s="725"/>
      <c r="L243" s="726"/>
      <c r="M243" s="943" t="str">
        <f>IF('別紙様式2-2（４・５月分）'!P186="","",'別紙様式2-2（４・５月分）'!P186)</f>
        <v/>
      </c>
      <c r="N243" s="1007"/>
      <c r="O243" s="945"/>
      <c r="P243" s="946"/>
      <c r="Q243" s="947"/>
      <c r="R243" s="948"/>
      <c r="S243" s="949"/>
      <c r="T243" s="950"/>
      <c r="U243" s="951"/>
      <c r="V243" s="952"/>
      <c r="W243" s="953"/>
      <c r="X243" s="778"/>
      <c r="Y243" s="953"/>
      <c r="Z243" s="778"/>
      <c r="AA243" s="953"/>
      <c r="AB243" s="778"/>
      <c r="AC243" s="953"/>
      <c r="AD243" s="778"/>
      <c r="AE243" s="778"/>
      <c r="AF243" s="778"/>
      <c r="AG243" s="954"/>
      <c r="AH243" s="955"/>
      <c r="AI243" s="956"/>
      <c r="AJ243" s="957"/>
      <c r="AK243" s="784"/>
      <c r="AL243" s="958"/>
      <c r="AM243" s="784"/>
      <c r="AN243" s="959"/>
      <c r="AO243" s="825"/>
      <c r="AP243" s="825"/>
      <c r="AQ243" s="960"/>
      <c r="AR243" s="961"/>
      <c r="AS243" s="962" t="str">
        <f>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1005"/>
      <c r="AU243" s="935"/>
      <c r="AV243" s="1020" t="str">
        <f>IF('別紙様式2-2（４・５月分）'!N186="","",'別紙様式2-2（４・５月分）'!N186)</f>
        <v/>
      </c>
      <c r="AW243" s="937"/>
      <c r="AX243" s="938"/>
      <c r="AY243" s="629"/>
      <c r="AZ243" s="629"/>
      <c r="BA243" s="629"/>
      <c r="BB243" s="629"/>
      <c r="BC243" s="629"/>
      <c r="BD243" s="629"/>
      <c r="BE243" s="629"/>
      <c r="BF243" s="629"/>
      <c r="BG243" s="629"/>
      <c r="BH243" s="963"/>
      <c r="BI243" s="1008"/>
      <c r="BJ243" s="935"/>
      <c r="BK243" s="689" t="str">
        <f>G242</f>
        <v/>
      </c>
    </row>
    <row r="244" ht="15.0" customHeight="1">
      <c r="A244" s="798"/>
      <c r="B244" s="722"/>
      <c r="C244" s="723"/>
      <c r="D244" s="723"/>
      <c r="E244" s="723"/>
      <c r="F244" s="724"/>
      <c r="G244" s="725"/>
      <c r="H244" s="725"/>
      <c r="I244" s="725"/>
      <c r="J244" s="941"/>
      <c r="K244" s="725"/>
      <c r="L244" s="726"/>
      <c r="M244" s="964"/>
      <c r="N244" s="1009"/>
      <c r="O244" s="1013" t="s">
        <v>111</v>
      </c>
      <c r="P244" s="967" t="str">
        <f>IFERROR(VLOOKUP('別紙様式2-2（４・５月分）'!AQ185,'【参考】数式用'!$AR$5:$AT$22,3,FALSE),"")</f>
        <v/>
      </c>
      <c r="Q244" s="1014" t="s">
        <v>113</v>
      </c>
      <c r="R244" s="969" t="str">
        <f>IFERROR(VLOOKUP(K242,'【参考】数式用'!$A$5:$AB$37,MATCH(P244,'【参考】数式用'!$B$4:$AB$4,0)+1,0),"")</f>
        <v/>
      </c>
      <c r="S244" s="970" t="s">
        <v>439</v>
      </c>
      <c r="T244" s="971"/>
      <c r="U244" s="972" t="str">
        <f>IFERROR(VLOOKUP(K242,'【参考】数式用'!$A$5:$AB$37,MATCH(T244,'【参考】数式用'!$B$4:$AB$4,0)+1,0),"")</f>
        <v/>
      </c>
      <c r="V244" s="973" t="s">
        <v>107</v>
      </c>
      <c r="W244" s="1025">
        <v>7.0</v>
      </c>
      <c r="X244" s="812" t="s">
        <v>108</v>
      </c>
      <c r="Y244" s="1025">
        <v>4.0</v>
      </c>
      <c r="Z244" s="812" t="s">
        <v>392</v>
      </c>
      <c r="AA244" s="1025">
        <v>8.0</v>
      </c>
      <c r="AB244" s="812" t="s">
        <v>108</v>
      </c>
      <c r="AC244" s="1025">
        <v>3.0</v>
      </c>
      <c r="AD244" s="812" t="s">
        <v>109</v>
      </c>
      <c r="AE244" s="812" t="s">
        <v>120</v>
      </c>
      <c r="AF244" s="812">
        <f>IF(W244&gt;=1,(AA244*12+AC244)-(W244*12+Y244)+1,"")</f>
        <v>12</v>
      </c>
      <c r="AG244" s="974" t="s">
        <v>393</v>
      </c>
      <c r="AH244" s="975">
        <f>IFERROR(ROUNDDOWN(ROUND(L242*U244,0),0)*AF244,"")</f>
        <v>0</v>
      </c>
      <c r="AI244" s="976">
        <f>IFERROR(ROUNDDOWN(ROUND((L242*(U244-AW242)),0),0)*AF244,"")</f>
        <v>0</v>
      </c>
      <c r="AJ244" s="977">
        <f>IFERROR(IF(OR(M242="",M243="",M245=""),0,ROUNDDOWN(ROUNDDOWN(ROUND(L242*VLOOKUP(K242,'【参考】数式用'!$A$5:$AB$37,MATCH("新加算Ⅳ",'【参考】数式用'!$B$4:$AB$4,0)+1,0),0),0)*AF244*0.5,0)),"")</f>
        <v>0</v>
      </c>
      <c r="AK244" s="978" t="str">
        <f>IF(T244&lt;&gt;"","新規に適用","")</f>
        <v/>
      </c>
      <c r="AL244" s="979">
        <f>IFERROR(IF(OR(M245="ベア加算",M245=""),0, IF(OR(T242="新加算Ⅰ",T242="新加算Ⅱ",T242="新加算Ⅲ",T242="新加算Ⅳ"),0,ROUNDDOWN(ROUND(L242*VLOOKUP(K242,'【参考】数式用'!$A$5:$I$37,MATCH("ベア加算",'【参考】数式用'!$B$4:$I$4,0)+1,0),0),0)*AF244)),"")</f>
        <v>0</v>
      </c>
      <c r="AM244" s="978" t="str">
        <f>IF(AND(T244&lt;&gt;"",AM242=""),"新規に適用",IF(AND(T244&lt;&gt;"",AM242&lt;&gt;""),"継続で適用",""))</f>
        <v/>
      </c>
      <c r="AN244" s="978" t="str">
        <f>IF(AND(T244&lt;&gt;"",AN242=""),"新規に適用",IF(AND(T244&lt;&gt;"",AN242&lt;&gt;""),"継続で適用",""))</f>
        <v/>
      </c>
      <c r="AO244" s="978"/>
      <c r="AP244" s="978" t="str">
        <f>IF(AND(T244&lt;&gt;"",AP242=""),"新規に適用",IF(AND(T244&lt;&gt;"",AP242&lt;&gt;""),"継続で適用",""))</f>
        <v/>
      </c>
      <c r="AQ244" s="980" t="str">
        <f>IF(AND(T244&lt;&gt;"",AN242=""),"新規に適用",IF(AND(T244&lt;&gt;"",OR(T242="新加算Ⅰ",T242="新加算Ⅱ",T242="新加算Ⅴ（１）",T242="新加算Ⅴ（２）",T242="新加算Ⅴ（３）",T242="新加算Ⅴ（４）",T242="新加算Ⅴ（５）",T242="新加算Ⅴ（６）",T242="新加算Ⅴ（７）",T242="新加算Ⅴ（９）",T242="新加算Ⅴ（10）",T242="新加算Ⅴ（12）")),"継続で適用",""))</f>
        <v/>
      </c>
      <c r="AR244" s="978" t="str">
        <f>IF(AND(T244&lt;&gt;"",AR242=""),"新規に適用",IF(AND(T244&lt;&gt;"",AR242&lt;&gt;""),"継続で適用",""))</f>
        <v/>
      </c>
      <c r="AS244" s="962"/>
      <c r="AT244" s="1005"/>
      <c r="AU244" s="935" t="str">
        <f>IF(K242&lt;&gt;"","V列に色付け","")</f>
        <v/>
      </c>
      <c r="AV244" s="1020"/>
      <c r="AW244" s="937"/>
      <c r="BK244" s="689" t="str">
        <f>G242</f>
        <v/>
      </c>
    </row>
    <row r="245" ht="30.0" customHeight="1">
      <c r="A245" s="788"/>
      <c r="B245" s="746"/>
      <c r="C245" s="747"/>
      <c r="D245" s="747"/>
      <c r="E245" s="747"/>
      <c r="F245" s="748"/>
      <c r="G245" s="749"/>
      <c r="H245" s="749"/>
      <c r="I245" s="749"/>
      <c r="J245" s="982"/>
      <c r="K245" s="749"/>
      <c r="L245" s="750"/>
      <c r="M245" s="984" t="str">
        <f>IF('別紙様式2-2（４・５月分）'!P187="","",'別紙様式2-2（４・５月分）'!P187)</f>
        <v/>
      </c>
      <c r="N245" s="1010"/>
      <c r="O245" s="1015"/>
      <c r="P245" s="987"/>
      <c r="Q245" s="1016"/>
      <c r="R245" s="989"/>
      <c r="S245" s="990"/>
      <c r="T245" s="991"/>
      <c r="U245" s="992"/>
      <c r="V245" s="993"/>
      <c r="W245" s="1026"/>
      <c r="X245" s="994"/>
      <c r="Y245" s="1026"/>
      <c r="Z245" s="994"/>
      <c r="AA245" s="1026"/>
      <c r="AB245" s="994"/>
      <c r="AC245" s="1026"/>
      <c r="AD245" s="994"/>
      <c r="AE245" s="994"/>
      <c r="AF245" s="994"/>
      <c r="AG245" s="995"/>
      <c r="AH245" s="996"/>
      <c r="AI245" s="997"/>
      <c r="AJ245" s="998"/>
      <c r="AK245" s="999"/>
      <c r="AL245" s="1000"/>
      <c r="AM245" s="999"/>
      <c r="AN245" s="999"/>
      <c r="AO245" s="999"/>
      <c r="AP245" s="999"/>
      <c r="AQ245" s="1001"/>
      <c r="AR245" s="999"/>
      <c r="AS245" s="769" t="str">
        <f>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1005"/>
      <c r="AU245" s="935"/>
      <c r="AV245" s="1020" t="str">
        <f>IF('別紙様式2-2（４・５月分）'!N187="","",'別紙様式2-2（４・５月分）'!N187)</f>
        <v/>
      </c>
      <c r="AW245" s="937"/>
      <c r="BK245" s="689" t="str">
        <f>G242</f>
        <v/>
      </c>
    </row>
    <row r="246" ht="30.0" customHeight="1">
      <c r="A246" s="773">
        <v>59.0</v>
      </c>
      <c r="B246" s="722" t="str">
        <f>IF('基本情報入力シート'!C112="","",'基本情報入力シート'!C112)</f>
        <v/>
      </c>
      <c r="C246" s="723"/>
      <c r="D246" s="723"/>
      <c r="E246" s="723"/>
      <c r="F246" s="724"/>
      <c r="G246" s="725" t="str">
        <f>IF('基本情報入力シート'!M112="","",'基本情報入力シート'!M112)</f>
        <v/>
      </c>
      <c r="H246" s="725" t="str">
        <f>IF('基本情報入力シート'!R112="","",'基本情報入力シート'!R112)</f>
        <v/>
      </c>
      <c r="I246" s="725" t="str">
        <f>IF('基本情報入力シート'!W112="","",'基本情報入力シート'!W112)</f>
        <v/>
      </c>
      <c r="J246" s="941" t="str">
        <f>IF('基本情報入力シート'!X112="","",'基本情報入力シート'!X112)</f>
        <v/>
      </c>
      <c r="K246" s="725" t="str">
        <f>IF('基本情報入力シート'!Y112="","",'基本情報入力シート'!Y112)</f>
        <v/>
      </c>
      <c r="L246" s="726" t="str">
        <f>IF('基本情報入力シート'!AB112="","",'基本情報入力シート'!AB112)</f>
        <v/>
      </c>
      <c r="M246" s="912" t="str">
        <f>IF('別紙様式2-2（４・５月分）'!P188="","",'別紙様式2-2（４・５月分）'!P188)</f>
        <v/>
      </c>
      <c r="N246" s="1004" t="str">
        <f>IF(SUM('別紙様式2-2（４・５月分）'!Q188:Q190)=0,"",SUM('別紙様式2-2（４・５月分）'!Q188:Q190))</f>
        <v/>
      </c>
      <c r="O246" s="914" t="str">
        <f>IFERROR(VLOOKUP('別紙様式2-2（４・５月分）'!AQ188,'【参考】数式用'!$AR$5:$AS$22,2,FALSE),"")</f>
        <v/>
      </c>
      <c r="P246" s="915"/>
      <c r="Q246" s="916"/>
      <c r="R246" s="917" t="str">
        <f>IFERROR(VLOOKUP(K246,'【参考】数式用'!$A$5:$AB$37,MATCH(O246,'【参考】数式用'!$B$4:$AB$4,0)+1,0),"")</f>
        <v/>
      </c>
      <c r="S246" s="918" t="s">
        <v>434</v>
      </c>
      <c r="T246" s="919"/>
      <c r="U246" s="920" t="str">
        <f>IFERROR(VLOOKUP(K246,'【参考】数式用'!$A$5:$AB$37,MATCH(T246,'【参考】数式用'!$B$4:$AB$4,0)+1,0),"")</f>
        <v/>
      </c>
      <c r="V246" s="921" t="s">
        <v>107</v>
      </c>
      <c r="W246" s="922">
        <v>6.0</v>
      </c>
      <c r="X246" s="923" t="s">
        <v>108</v>
      </c>
      <c r="Y246" s="922">
        <v>6.0</v>
      </c>
      <c r="Z246" s="923" t="s">
        <v>392</v>
      </c>
      <c r="AA246" s="922">
        <v>7.0</v>
      </c>
      <c r="AB246" s="923" t="s">
        <v>108</v>
      </c>
      <c r="AC246" s="922">
        <v>3.0</v>
      </c>
      <c r="AD246" s="923" t="s">
        <v>109</v>
      </c>
      <c r="AE246" s="923" t="s">
        <v>120</v>
      </c>
      <c r="AF246" s="923">
        <f>IF(W246&gt;=1,(AA246*12+AC246)-(W246*12+Y246)+1,"")</f>
        <v>10</v>
      </c>
      <c r="AG246" s="924" t="s">
        <v>393</v>
      </c>
      <c r="AH246" s="925">
        <f>IFERROR(ROUNDDOWN(ROUND(L246*U246,0),0)*AF246,"")</f>
        <v>0</v>
      </c>
      <c r="AI246" s="926">
        <f>IFERROR(ROUNDDOWN(ROUND((L246*(U246-AW246)),0),0)*AF246,"")</f>
        <v>0</v>
      </c>
      <c r="AJ246" s="927">
        <f>IFERROR(IF(OR(M246="",M247="",M249=""),0,ROUNDDOWN(ROUNDDOWN(ROUND(L246*VLOOKUP(K246,'【参考】数式用'!$A$5:$AB$37,MATCH("新加算Ⅳ",'【参考】数式用'!$B$4:$AB$4,0)+1,0),0),0)*AF246*0.5,0)),"")</f>
        <v>0</v>
      </c>
      <c r="AK246" s="928"/>
      <c r="AL246" s="929">
        <f>IFERROR(IF(OR(M249="ベア加算",M249=""),0, IF(OR(T246="新加算Ⅰ",T246="新加算Ⅱ",T246="新加算Ⅲ",T246="新加算Ⅳ"),ROUNDDOWN(ROUND(L246*VLOOKUP(K246,'【参考】数式用'!$A$5:$I$37,MATCH("ベア加算",'【参考】数式用'!$B$4:$I$4,0)+1,0),0),0)*AF246,0)),"")</f>
        <v>0</v>
      </c>
      <c r="AM246" s="928"/>
      <c r="AN246" s="930"/>
      <c r="AO246" s="931"/>
      <c r="AP246" s="931"/>
      <c r="AQ246" s="932"/>
      <c r="AR246" s="933"/>
      <c r="AS246" s="716" t="str">
        <f>IF(AU246="","",IF(U246&lt;N246,"！加算の要件上は問題ありませんが、令和６年４・５月と比較して令和６年６月に加算率が下がる計画になっています。",""))</f>
        <v/>
      </c>
      <c r="AT246" s="1005"/>
      <c r="AU246" s="935" t="str">
        <f>IF(K246&lt;&gt;"","V列に色付け","")</f>
        <v/>
      </c>
      <c r="AV246" s="1020" t="str">
        <f>IF('別紙様式2-2（４・５月分）'!N188="","",'別紙様式2-2（４・５月分）'!N188)</f>
        <v/>
      </c>
      <c r="AW246" s="937" t="str">
        <f>IF(SUM('別紙様式2-2（４・５月分）'!O188:O190)=0,"",SUM('別紙様式2-2（４・５月分）'!O188:O190))</f>
        <v/>
      </c>
      <c r="AX246" s="938" t="str">
        <f>IFERROR(VLOOKUP(K246,'【参考】数式用'!$AH$2:$AI$34,2,FALSE),"")</f>
        <v/>
      </c>
      <c r="AY246" s="629" t="s">
        <v>436</v>
      </c>
      <c r="AZ246" s="629" t="s">
        <v>437</v>
      </c>
      <c r="BA246" s="629" t="s">
        <v>435</v>
      </c>
      <c r="BB246" s="629" t="s">
        <v>438</v>
      </c>
      <c r="BC246" s="629" t="str">
        <f>IF(AND(O246&lt;&gt;"新加算Ⅰ",O246&lt;&gt;"新加算Ⅱ",O246&lt;&gt;"新加算Ⅲ",O246&lt;&gt;"新加算Ⅳ"),O246,IF(P248&lt;&gt;"",P248,""))</f>
        <v/>
      </c>
      <c r="BD246" s="629"/>
      <c r="BE246" s="629" t="str">
        <f>IF(AL246&lt;&gt;0,IF(AM246="○","入力済","未入力"),"")</f>
        <v/>
      </c>
      <c r="BF246" s="629"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629" t="str">
        <f>IF(OR(T246="新加算Ⅴ（７）",T246="新加算Ⅴ（９）",T246="新加算Ⅴ（10）",T246="新加算Ⅴ（12）",T246="新加算Ⅴ（13）",T246="新加算Ⅴ（14）"),IF(OR(AO246="○",AO246="令和６年度中に満たす"),"入力済","未入力"),"")</f>
        <v/>
      </c>
      <c r="BH246" s="939" t="str">
        <f>IF(OR(T246="新加算Ⅰ",T246="新加算Ⅱ",T246="新加算Ⅲ",T246="新加算Ⅴ（１）",T246="新加算Ⅴ（３）",T246="新加算Ⅴ（８）"),IF(OR(AP246="○",AP246="令和６年度中に満たす"),"入力済","未入力"),"")</f>
        <v/>
      </c>
      <c r="BI246" s="1006" t="str">
        <f>IF(OR(T246="新加算Ⅰ",T246="新加算Ⅱ",T246="新加算Ⅴ（１）",T246="新加算Ⅴ（２）",T246="新加算Ⅴ（３）",T246="新加算Ⅴ（４）",T246="新加算Ⅴ（５）",T246="新加算Ⅴ（６）",T246="新加算Ⅴ（７）",T246="新加算Ⅴ（９）",T246="新加算Ⅴ（10）",T246="新加算Ⅴ（12）"),1,"")</f>
        <v/>
      </c>
      <c r="BJ246" s="935" t="str">
        <f>IF(OR(T246="新加算Ⅰ",T246="新加算Ⅴ（１）",T246="新加算Ⅴ（２）",T246="新加算Ⅴ（５）",T246="新加算Ⅴ（７）",T246="新加算Ⅴ（10）"),IF(AR246="","未入力","入力済"),"")</f>
        <v/>
      </c>
      <c r="BK246" s="689" t="str">
        <f>G246</f>
        <v/>
      </c>
    </row>
    <row r="247" ht="15.0" customHeight="1">
      <c r="A247" s="787"/>
      <c r="B247" s="722"/>
      <c r="C247" s="723"/>
      <c r="D247" s="723"/>
      <c r="E247" s="723"/>
      <c r="F247" s="724"/>
      <c r="G247" s="725"/>
      <c r="H247" s="725"/>
      <c r="I247" s="725"/>
      <c r="J247" s="941"/>
      <c r="K247" s="725"/>
      <c r="L247" s="726"/>
      <c r="M247" s="943" t="str">
        <f>IF('別紙様式2-2（４・５月分）'!P189="","",'別紙様式2-2（４・５月分）'!P189)</f>
        <v/>
      </c>
      <c r="N247" s="1007"/>
      <c r="O247" s="945"/>
      <c r="P247" s="946"/>
      <c r="Q247" s="947"/>
      <c r="R247" s="948"/>
      <c r="S247" s="949"/>
      <c r="T247" s="950"/>
      <c r="U247" s="951"/>
      <c r="V247" s="952"/>
      <c r="W247" s="953"/>
      <c r="X247" s="778"/>
      <c r="Y247" s="953"/>
      <c r="Z247" s="778"/>
      <c r="AA247" s="953"/>
      <c r="AB247" s="778"/>
      <c r="AC247" s="953"/>
      <c r="AD247" s="778"/>
      <c r="AE247" s="778"/>
      <c r="AF247" s="778"/>
      <c r="AG247" s="954"/>
      <c r="AH247" s="955"/>
      <c r="AI247" s="956"/>
      <c r="AJ247" s="957"/>
      <c r="AK247" s="784"/>
      <c r="AL247" s="958"/>
      <c r="AM247" s="784"/>
      <c r="AN247" s="959"/>
      <c r="AO247" s="825"/>
      <c r="AP247" s="825"/>
      <c r="AQ247" s="960"/>
      <c r="AR247" s="961"/>
      <c r="AS247" s="962" t="str">
        <f>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1005"/>
      <c r="AU247" s="935"/>
      <c r="AV247" s="1020" t="str">
        <f>IF('別紙様式2-2（４・５月分）'!N189="","",'別紙様式2-2（４・５月分）'!N189)</f>
        <v/>
      </c>
      <c r="AW247" s="937"/>
      <c r="AX247" s="938"/>
      <c r="AY247" s="629"/>
      <c r="AZ247" s="629"/>
      <c r="BA247" s="629"/>
      <c r="BB247" s="629"/>
      <c r="BC247" s="629"/>
      <c r="BD247" s="629"/>
      <c r="BE247" s="629"/>
      <c r="BF247" s="629"/>
      <c r="BG247" s="629"/>
      <c r="BH247" s="963"/>
      <c r="BI247" s="1008"/>
      <c r="BJ247" s="935"/>
      <c r="BK247" s="689" t="str">
        <f>G246</f>
        <v/>
      </c>
    </row>
    <row r="248" ht="15.0" customHeight="1">
      <c r="A248" s="798"/>
      <c r="B248" s="722"/>
      <c r="C248" s="723"/>
      <c r="D248" s="723"/>
      <c r="E248" s="723"/>
      <c r="F248" s="724"/>
      <c r="G248" s="725"/>
      <c r="H248" s="725"/>
      <c r="I248" s="725"/>
      <c r="J248" s="941"/>
      <c r="K248" s="725"/>
      <c r="L248" s="726"/>
      <c r="M248" s="964"/>
      <c r="N248" s="1009"/>
      <c r="O248" s="1013" t="s">
        <v>111</v>
      </c>
      <c r="P248" s="967" t="str">
        <f>IFERROR(VLOOKUP('別紙様式2-2（４・５月分）'!AQ188,'【参考】数式用'!$AR$5:$AT$22,3,FALSE),"")</f>
        <v/>
      </c>
      <c r="Q248" s="1014" t="s">
        <v>113</v>
      </c>
      <c r="R248" s="969" t="str">
        <f>IFERROR(VLOOKUP(K246,'【参考】数式用'!$A$5:$AB$37,MATCH(P248,'【参考】数式用'!$B$4:$AB$4,0)+1,0),"")</f>
        <v/>
      </c>
      <c r="S248" s="970" t="s">
        <v>439</v>
      </c>
      <c r="T248" s="971"/>
      <c r="U248" s="972" t="str">
        <f>IFERROR(VLOOKUP(K246,'【参考】数式用'!$A$5:$AB$37,MATCH(T248,'【参考】数式用'!$B$4:$AB$4,0)+1,0),"")</f>
        <v/>
      </c>
      <c r="V248" s="973" t="s">
        <v>107</v>
      </c>
      <c r="W248" s="1025">
        <v>7.0</v>
      </c>
      <c r="X248" s="812" t="s">
        <v>108</v>
      </c>
      <c r="Y248" s="1025">
        <v>4.0</v>
      </c>
      <c r="Z248" s="812" t="s">
        <v>392</v>
      </c>
      <c r="AA248" s="1025">
        <v>8.0</v>
      </c>
      <c r="AB248" s="812" t="s">
        <v>108</v>
      </c>
      <c r="AC248" s="1025">
        <v>3.0</v>
      </c>
      <c r="AD248" s="812" t="s">
        <v>109</v>
      </c>
      <c r="AE248" s="812" t="s">
        <v>120</v>
      </c>
      <c r="AF248" s="812">
        <f>IF(W248&gt;=1,(AA248*12+AC248)-(W248*12+Y248)+1,"")</f>
        <v>12</v>
      </c>
      <c r="AG248" s="974" t="s">
        <v>393</v>
      </c>
      <c r="AH248" s="975">
        <f>IFERROR(ROUNDDOWN(ROUND(L246*U248,0),0)*AF248,"")</f>
        <v>0</v>
      </c>
      <c r="AI248" s="976">
        <f>IFERROR(ROUNDDOWN(ROUND((L246*(U248-AW246)),0),0)*AF248,"")</f>
        <v>0</v>
      </c>
      <c r="AJ248" s="977">
        <f>IFERROR(IF(OR(M246="",M247="",M249=""),0,ROUNDDOWN(ROUNDDOWN(ROUND(L246*VLOOKUP(K246,'【参考】数式用'!$A$5:$AB$37,MATCH("新加算Ⅳ",'【参考】数式用'!$B$4:$AB$4,0)+1,0),0),0)*AF248*0.5,0)),"")</f>
        <v>0</v>
      </c>
      <c r="AK248" s="978" t="str">
        <f>IF(T248&lt;&gt;"","新規に適用","")</f>
        <v/>
      </c>
      <c r="AL248" s="979">
        <f>IFERROR(IF(OR(M249="ベア加算",M249=""),0, IF(OR(T246="新加算Ⅰ",T246="新加算Ⅱ",T246="新加算Ⅲ",T246="新加算Ⅳ"),0,ROUNDDOWN(ROUND(L246*VLOOKUP(K246,'【参考】数式用'!$A$5:$I$37,MATCH("ベア加算",'【参考】数式用'!$B$4:$I$4,0)+1,0),0),0)*AF248)),"")</f>
        <v>0</v>
      </c>
      <c r="AM248" s="978" t="str">
        <f>IF(AND(T248&lt;&gt;"",AM246=""),"新規に適用",IF(AND(T248&lt;&gt;"",AM246&lt;&gt;""),"継続で適用",""))</f>
        <v/>
      </c>
      <c r="AN248" s="978" t="str">
        <f>IF(AND(T248&lt;&gt;"",AN246=""),"新規に適用",IF(AND(T248&lt;&gt;"",AN246&lt;&gt;""),"継続で適用",""))</f>
        <v/>
      </c>
      <c r="AO248" s="978"/>
      <c r="AP248" s="978" t="str">
        <f>IF(AND(T248&lt;&gt;"",AP246=""),"新規に適用",IF(AND(T248&lt;&gt;"",AP246&lt;&gt;""),"継続で適用",""))</f>
        <v/>
      </c>
      <c r="AQ248" s="980" t="str">
        <f>IF(AND(T248&lt;&gt;"",AN246=""),"新規に適用",IF(AND(T248&lt;&gt;"",OR(T246="新加算Ⅰ",T246="新加算Ⅱ",T246="新加算Ⅴ（１）",T246="新加算Ⅴ（２）",T246="新加算Ⅴ（３）",T246="新加算Ⅴ（４）",T246="新加算Ⅴ（５）",T246="新加算Ⅴ（６）",T246="新加算Ⅴ（７）",T246="新加算Ⅴ（９）",T246="新加算Ⅴ（10）",T246="新加算Ⅴ（12）")),"継続で適用",""))</f>
        <v/>
      </c>
      <c r="AR248" s="978" t="str">
        <f>IF(AND(T248&lt;&gt;"",AR246=""),"新規に適用",IF(AND(T248&lt;&gt;"",AR246&lt;&gt;""),"継続で適用",""))</f>
        <v/>
      </c>
      <c r="AS248" s="962"/>
      <c r="AT248" s="1005"/>
      <c r="AU248" s="935" t="str">
        <f>IF(K246&lt;&gt;"","V列に色付け","")</f>
        <v/>
      </c>
      <c r="AV248" s="1020"/>
      <c r="AW248" s="937"/>
      <c r="BK248" s="689" t="str">
        <f>G246</f>
        <v/>
      </c>
    </row>
    <row r="249" ht="30.0" customHeight="1">
      <c r="A249" s="788"/>
      <c r="B249" s="746"/>
      <c r="C249" s="747"/>
      <c r="D249" s="747"/>
      <c r="E249" s="747"/>
      <c r="F249" s="748"/>
      <c r="G249" s="749"/>
      <c r="H249" s="749"/>
      <c r="I249" s="749"/>
      <c r="J249" s="982"/>
      <c r="K249" s="749"/>
      <c r="L249" s="750"/>
      <c r="M249" s="984" t="str">
        <f>IF('別紙様式2-2（４・５月分）'!P190="","",'別紙様式2-2（４・５月分）'!P190)</f>
        <v/>
      </c>
      <c r="N249" s="1010"/>
      <c r="O249" s="1015"/>
      <c r="P249" s="987"/>
      <c r="Q249" s="1016"/>
      <c r="R249" s="989"/>
      <c r="S249" s="990"/>
      <c r="T249" s="991"/>
      <c r="U249" s="992"/>
      <c r="V249" s="993"/>
      <c r="W249" s="1026"/>
      <c r="X249" s="994"/>
      <c r="Y249" s="1026"/>
      <c r="Z249" s="994"/>
      <c r="AA249" s="1026"/>
      <c r="AB249" s="994"/>
      <c r="AC249" s="1026"/>
      <c r="AD249" s="994"/>
      <c r="AE249" s="994"/>
      <c r="AF249" s="994"/>
      <c r="AG249" s="995"/>
      <c r="AH249" s="996"/>
      <c r="AI249" s="997"/>
      <c r="AJ249" s="998"/>
      <c r="AK249" s="999"/>
      <c r="AL249" s="1000"/>
      <c r="AM249" s="999"/>
      <c r="AN249" s="999"/>
      <c r="AO249" s="999"/>
      <c r="AP249" s="999"/>
      <c r="AQ249" s="1001"/>
      <c r="AR249" s="999"/>
      <c r="AS249" s="769" t="str">
        <f>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1005"/>
      <c r="AU249" s="935"/>
      <c r="AV249" s="1020" t="str">
        <f>IF('別紙様式2-2（４・５月分）'!N190="","",'別紙様式2-2（４・５月分）'!N190)</f>
        <v/>
      </c>
      <c r="AW249" s="937"/>
      <c r="BK249" s="689" t="str">
        <f>G246</f>
        <v/>
      </c>
    </row>
    <row r="250" ht="30.0" customHeight="1">
      <c r="A250" s="789">
        <v>60.0</v>
      </c>
      <c r="B250" s="1019" t="str">
        <f>IF('基本情報入力シート'!C113="","",'基本情報入力シート'!C113)</f>
        <v/>
      </c>
      <c r="C250" s="696"/>
      <c r="D250" s="696"/>
      <c r="E250" s="696"/>
      <c r="F250" s="697"/>
      <c r="G250" s="698" t="str">
        <f>IF('基本情報入力シート'!M113="","",'基本情報入力シート'!M113)</f>
        <v/>
      </c>
      <c r="H250" s="698" t="str">
        <f>IF('基本情報入力シート'!R113="","",'基本情報入力シート'!R113)</f>
        <v/>
      </c>
      <c r="I250" s="698" t="str">
        <f>IF('基本情報入力シート'!W113="","",'基本情報入力シート'!W113)</f>
        <v/>
      </c>
      <c r="J250" s="910" t="str">
        <f>IF('基本情報入力シート'!X113="","",'基本情報入力シート'!X113)</f>
        <v/>
      </c>
      <c r="K250" s="698" t="str">
        <f>IF('基本情報入力シート'!Y113="","",'基本情報入力シート'!Y113)</f>
        <v/>
      </c>
      <c r="L250" s="699" t="str">
        <f>IF('基本情報入力シート'!AB113="","",'基本情報入力シート'!AB113)</f>
        <v/>
      </c>
      <c r="M250" s="912" t="str">
        <f>IF('別紙様式2-2（４・５月分）'!P191="","",'別紙様式2-2（４・５月分）'!P191)</f>
        <v/>
      </c>
      <c r="N250" s="1004" t="str">
        <f>IF(SUM('別紙様式2-2（４・５月分）'!Q191:Q193)=0,"",SUM('別紙様式2-2（４・５月分）'!Q191:Q193))</f>
        <v/>
      </c>
      <c r="O250" s="914" t="str">
        <f>IFERROR(VLOOKUP('別紙様式2-2（４・５月分）'!AQ191,'【参考】数式用'!$AR$5:$AS$22,2,FALSE),"")</f>
        <v/>
      </c>
      <c r="P250" s="915"/>
      <c r="Q250" s="916"/>
      <c r="R250" s="917" t="str">
        <f>IFERROR(VLOOKUP(K250,'【参考】数式用'!$A$5:$AB$37,MATCH(O250,'【参考】数式用'!$B$4:$AB$4,0)+1,0),"")</f>
        <v/>
      </c>
      <c r="S250" s="918" t="s">
        <v>434</v>
      </c>
      <c r="T250" s="919"/>
      <c r="U250" s="920" t="str">
        <f>IFERROR(VLOOKUP(K250,'【参考】数式用'!$A$5:$AB$37,MATCH(T250,'【参考】数式用'!$B$4:$AB$4,0)+1,0),"")</f>
        <v/>
      </c>
      <c r="V250" s="921" t="s">
        <v>107</v>
      </c>
      <c r="W250" s="922">
        <v>6.0</v>
      </c>
      <c r="X250" s="923" t="s">
        <v>108</v>
      </c>
      <c r="Y250" s="922">
        <v>6.0</v>
      </c>
      <c r="Z250" s="923" t="s">
        <v>392</v>
      </c>
      <c r="AA250" s="922">
        <v>7.0</v>
      </c>
      <c r="AB250" s="923" t="s">
        <v>108</v>
      </c>
      <c r="AC250" s="922">
        <v>3.0</v>
      </c>
      <c r="AD250" s="923" t="s">
        <v>109</v>
      </c>
      <c r="AE250" s="923" t="s">
        <v>120</v>
      </c>
      <c r="AF250" s="923">
        <f>IF(W250&gt;=1,(AA250*12+AC250)-(W250*12+Y250)+1,"")</f>
        <v>10</v>
      </c>
      <c r="AG250" s="924" t="s">
        <v>393</v>
      </c>
      <c r="AH250" s="925">
        <f>IFERROR(ROUNDDOWN(ROUND(L250*U250,0),0)*AF250,"")</f>
        <v>0</v>
      </c>
      <c r="AI250" s="926">
        <f>IFERROR(ROUNDDOWN(ROUND((L250*(U250-AW250)),0),0)*AF250,"")</f>
        <v>0</v>
      </c>
      <c r="AJ250" s="927">
        <f>IFERROR(IF(OR(M250="",M251="",M253=""),0,ROUNDDOWN(ROUNDDOWN(ROUND(L250*VLOOKUP(K250,'【参考】数式用'!$A$5:$AB$37,MATCH("新加算Ⅳ",'【参考】数式用'!$B$4:$AB$4,0)+1,0),0),0)*AF250*0.5,0)),"")</f>
        <v>0</v>
      </c>
      <c r="AK250" s="928"/>
      <c r="AL250" s="929">
        <f>IFERROR(IF(OR(M253="ベア加算",M253=""),0, IF(OR(T250="新加算Ⅰ",T250="新加算Ⅱ",T250="新加算Ⅲ",T250="新加算Ⅳ"),ROUNDDOWN(ROUND(L250*VLOOKUP(K250,'【参考】数式用'!$A$5:$I$37,MATCH("ベア加算",'【参考】数式用'!$B$4:$I$4,0)+1,0),0),0)*AF250,0)),"")</f>
        <v>0</v>
      </c>
      <c r="AM250" s="928"/>
      <c r="AN250" s="930"/>
      <c r="AO250" s="931"/>
      <c r="AP250" s="931"/>
      <c r="AQ250" s="932"/>
      <c r="AR250" s="933"/>
      <c r="AS250" s="716" t="str">
        <f>IF(AU250="","",IF(U250&lt;N250,"！加算の要件上は問題ありませんが、令和６年４・５月と比較して令和６年６月に加算率が下がる計画になっています。",""))</f>
        <v/>
      </c>
      <c r="AT250" s="1005"/>
      <c r="AU250" s="935" t="str">
        <f>IF(K250&lt;&gt;"","V列に色付け","")</f>
        <v/>
      </c>
      <c r="AV250" s="1020" t="str">
        <f>IF('別紙様式2-2（４・５月分）'!N191="","",'別紙様式2-2（４・５月分）'!N191)</f>
        <v/>
      </c>
      <c r="AW250" s="937" t="str">
        <f>IF(SUM('別紙様式2-2（４・５月分）'!O191:O193)=0,"",SUM('別紙様式2-2（４・５月分）'!O191:O193))</f>
        <v/>
      </c>
      <c r="AX250" s="938" t="str">
        <f>IFERROR(VLOOKUP(K250,'【参考】数式用'!$AH$2:$AI$34,2,FALSE),"")</f>
        <v/>
      </c>
      <c r="AY250" s="629" t="s">
        <v>436</v>
      </c>
      <c r="AZ250" s="629" t="s">
        <v>437</v>
      </c>
      <c r="BA250" s="629" t="s">
        <v>435</v>
      </c>
      <c r="BB250" s="629" t="s">
        <v>438</v>
      </c>
      <c r="BC250" s="629" t="str">
        <f>IF(AND(O250&lt;&gt;"新加算Ⅰ",O250&lt;&gt;"新加算Ⅱ",O250&lt;&gt;"新加算Ⅲ",O250&lt;&gt;"新加算Ⅳ"),O250,IF(P252&lt;&gt;"",P252,""))</f>
        <v/>
      </c>
      <c r="BD250" s="629"/>
      <c r="BE250" s="629" t="str">
        <f>IF(AL250&lt;&gt;0,IF(AM250="○","入力済","未入力"),"")</f>
        <v/>
      </c>
      <c r="BF250" s="629"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629" t="str">
        <f>IF(OR(T250="新加算Ⅴ（７）",T250="新加算Ⅴ（９）",T250="新加算Ⅴ（10）",T250="新加算Ⅴ（12）",T250="新加算Ⅴ（13）",T250="新加算Ⅴ（14）"),IF(OR(AO250="○",AO250="令和６年度中に満たす"),"入力済","未入力"),"")</f>
        <v/>
      </c>
      <c r="BH250" s="939" t="str">
        <f>IF(OR(T250="新加算Ⅰ",T250="新加算Ⅱ",T250="新加算Ⅲ",T250="新加算Ⅴ（１）",T250="新加算Ⅴ（３）",T250="新加算Ⅴ（８）"),IF(OR(AP250="○",AP250="令和６年度中に満たす"),"入力済","未入力"),"")</f>
        <v/>
      </c>
      <c r="BI250" s="1006" t="str">
        <f>IF(OR(T250="新加算Ⅰ",T250="新加算Ⅱ",T250="新加算Ⅴ（１）",T250="新加算Ⅴ（２）",T250="新加算Ⅴ（３）",T250="新加算Ⅴ（４）",T250="新加算Ⅴ（５）",T250="新加算Ⅴ（６）",T250="新加算Ⅴ（７）",T250="新加算Ⅴ（９）",T250="新加算Ⅴ（10）",T250="新加算Ⅴ（12）"),1,"")</f>
        <v/>
      </c>
      <c r="BJ250" s="935" t="str">
        <f>IF(OR(T250="新加算Ⅰ",T250="新加算Ⅴ（１）",T250="新加算Ⅴ（２）",T250="新加算Ⅴ（５）",T250="新加算Ⅴ（７）",T250="新加算Ⅴ（10）"),IF(AR250="","未入力","入力済"),"")</f>
        <v/>
      </c>
      <c r="BK250" s="689" t="str">
        <f>G250</f>
        <v/>
      </c>
    </row>
    <row r="251" ht="15.0" customHeight="1">
      <c r="A251" s="787"/>
      <c r="B251" s="722"/>
      <c r="C251" s="723"/>
      <c r="D251" s="723"/>
      <c r="E251" s="723"/>
      <c r="F251" s="724"/>
      <c r="G251" s="725"/>
      <c r="H251" s="725"/>
      <c r="I251" s="725"/>
      <c r="J251" s="941"/>
      <c r="K251" s="725"/>
      <c r="L251" s="726"/>
      <c r="M251" s="943" t="str">
        <f>IF('別紙様式2-2（４・５月分）'!P192="","",'別紙様式2-2（４・５月分）'!P192)</f>
        <v/>
      </c>
      <c r="N251" s="1007"/>
      <c r="O251" s="945"/>
      <c r="P251" s="946"/>
      <c r="Q251" s="947"/>
      <c r="R251" s="948"/>
      <c r="S251" s="949"/>
      <c r="T251" s="950"/>
      <c r="U251" s="951"/>
      <c r="V251" s="952"/>
      <c r="W251" s="953"/>
      <c r="X251" s="778"/>
      <c r="Y251" s="953"/>
      <c r="Z251" s="778"/>
      <c r="AA251" s="953"/>
      <c r="AB251" s="778"/>
      <c r="AC251" s="953"/>
      <c r="AD251" s="778"/>
      <c r="AE251" s="778"/>
      <c r="AF251" s="778"/>
      <c r="AG251" s="954"/>
      <c r="AH251" s="955"/>
      <c r="AI251" s="956"/>
      <c r="AJ251" s="957"/>
      <c r="AK251" s="784"/>
      <c r="AL251" s="958"/>
      <c r="AM251" s="784"/>
      <c r="AN251" s="959"/>
      <c r="AO251" s="825"/>
      <c r="AP251" s="825"/>
      <c r="AQ251" s="960"/>
      <c r="AR251" s="961"/>
      <c r="AS251" s="962" t="str">
        <f>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1005"/>
      <c r="AU251" s="935"/>
      <c r="AV251" s="1020" t="str">
        <f>IF('別紙様式2-2（４・５月分）'!N192="","",'別紙様式2-2（４・５月分）'!N192)</f>
        <v/>
      </c>
      <c r="AW251" s="937"/>
      <c r="AX251" s="938"/>
      <c r="AY251" s="629"/>
      <c r="AZ251" s="629"/>
      <c r="BA251" s="629"/>
      <c r="BB251" s="629"/>
      <c r="BC251" s="629"/>
      <c r="BD251" s="629"/>
      <c r="BE251" s="629"/>
      <c r="BF251" s="629"/>
      <c r="BG251" s="629"/>
      <c r="BH251" s="963"/>
      <c r="BI251" s="1008"/>
      <c r="BJ251" s="935"/>
      <c r="BK251" s="689" t="str">
        <f>G250</f>
        <v/>
      </c>
    </row>
    <row r="252" ht="15.0" customHeight="1">
      <c r="A252" s="798"/>
      <c r="B252" s="722"/>
      <c r="C252" s="723"/>
      <c r="D252" s="723"/>
      <c r="E252" s="723"/>
      <c r="F252" s="724"/>
      <c r="G252" s="725"/>
      <c r="H252" s="725"/>
      <c r="I252" s="725"/>
      <c r="J252" s="941"/>
      <c r="K252" s="725"/>
      <c r="L252" s="726"/>
      <c r="M252" s="964"/>
      <c r="N252" s="1009"/>
      <c r="O252" s="1013" t="s">
        <v>111</v>
      </c>
      <c r="P252" s="967" t="str">
        <f>IFERROR(VLOOKUP('別紙様式2-2（４・５月分）'!AQ191,'【参考】数式用'!$AR$5:$AT$22,3,FALSE),"")</f>
        <v/>
      </c>
      <c r="Q252" s="1014" t="s">
        <v>113</v>
      </c>
      <c r="R252" s="969" t="str">
        <f>IFERROR(VLOOKUP(K250,'【参考】数式用'!$A$5:$AB$37,MATCH(P252,'【参考】数式用'!$B$4:$AB$4,0)+1,0),"")</f>
        <v/>
      </c>
      <c r="S252" s="970" t="s">
        <v>439</v>
      </c>
      <c r="T252" s="971"/>
      <c r="U252" s="972" t="str">
        <f>IFERROR(VLOOKUP(K250,'【参考】数式用'!$A$5:$AB$37,MATCH(T252,'【参考】数式用'!$B$4:$AB$4,0)+1,0),"")</f>
        <v/>
      </c>
      <c r="V252" s="973" t="s">
        <v>107</v>
      </c>
      <c r="W252" s="1025">
        <v>7.0</v>
      </c>
      <c r="X252" s="812" t="s">
        <v>108</v>
      </c>
      <c r="Y252" s="1025">
        <v>4.0</v>
      </c>
      <c r="Z252" s="812" t="s">
        <v>392</v>
      </c>
      <c r="AA252" s="1025">
        <v>8.0</v>
      </c>
      <c r="AB252" s="812" t="s">
        <v>108</v>
      </c>
      <c r="AC252" s="1025">
        <v>3.0</v>
      </c>
      <c r="AD252" s="812" t="s">
        <v>109</v>
      </c>
      <c r="AE252" s="812" t="s">
        <v>120</v>
      </c>
      <c r="AF252" s="812">
        <f>IF(W252&gt;=1,(AA252*12+AC252)-(W252*12+Y252)+1,"")</f>
        <v>12</v>
      </c>
      <c r="AG252" s="974" t="s">
        <v>393</v>
      </c>
      <c r="AH252" s="975">
        <f>IFERROR(ROUNDDOWN(ROUND(L250*U252,0),0)*AF252,"")</f>
        <v>0</v>
      </c>
      <c r="AI252" s="976">
        <f>IFERROR(ROUNDDOWN(ROUND((L250*(U252-AW250)),0),0)*AF252,"")</f>
        <v>0</v>
      </c>
      <c r="AJ252" s="977">
        <f>IFERROR(IF(OR(M250="",M251="",M253=""),0,ROUNDDOWN(ROUNDDOWN(ROUND(L250*VLOOKUP(K250,'【参考】数式用'!$A$5:$AB$37,MATCH("新加算Ⅳ",'【参考】数式用'!$B$4:$AB$4,0)+1,0),0),0)*AF252*0.5,0)),"")</f>
        <v>0</v>
      </c>
      <c r="AK252" s="978" t="str">
        <f>IF(T252&lt;&gt;"","新規に適用","")</f>
        <v/>
      </c>
      <c r="AL252" s="979">
        <f>IFERROR(IF(OR(M253="ベア加算",M253=""),0, IF(OR(T250="新加算Ⅰ",T250="新加算Ⅱ",T250="新加算Ⅲ",T250="新加算Ⅳ"),0,ROUNDDOWN(ROUND(L250*VLOOKUP(K250,'【参考】数式用'!$A$5:$I$37,MATCH("ベア加算",'【参考】数式用'!$B$4:$I$4,0)+1,0),0),0)*AF252)),"")</f>
        <v>0</v>
      </c>
      <c r="AM252" s="978" t="str">
        <f>IF(AND(T252&lt;&gt;"",AM250=""),"新規に適用",IF(AND(T252&lt;&gt;"",AM250&lt;&gt;""),"継続で適用",""))</f>
        <v/>
      </c>
      <c r="AN252" s="978" t="str">
        <f>IF(AND(T252&lt;&gt;"",AN250=""),"新規に適用",IF(AND(T252&lt;&gt;"",AN250&lt;&gt;""),"継続で適用",""))</f>
        <v/>
      </c>
      <c r="AO252" s="978"/>
      <c r="AP252" s="978" t="str">
        <f>IF(AND(T252&lt;&gt;"",AP250=""),"新規に適用",IF(AND(T252&lt;&gt;"",AP250&lt;&gt;""),"継続で適用",""))</f>
        <v/>
      </c>
      <c r="AQ252" s="980" t="str">
        <f>IF(AND(T252&lt;&gt;"",AN250=""),"新規に適用",IF(AND(T252&lt;&gt;"",OR(T250="新加算Ⅰ",T250="新加算Ⅱ",T250="新加算Ⅴ（１）",T250="新加算Ⅴ（２）",T250="新加算Ⅴ（３）",T250="新加算Ⅴ（４）",T250="新加算Ⅴ（５）",T250="新加算Ⅴ（６）",T250="新加算Ⅴ（７）",T250="新加算Ⅴ（９）",T250="新加算Ⅴ（10）",T250="新加算Ⅴ（12）")),"継続で適用",""))</f>
        <v/>
      </c>
      <c r="AR252" s="978" t="str">
        <f>IF(AND(T252&lt;&gt;"",AR250=""),"新規に適用",IF(AND(T252&lt;&gt;"",AR250&lt;&gt;""),"継続で適用",""))</f>
        <v/>
      </c>
      <c r="AS252" s="962"/>
      <c r="AT252" s="1005"/>
      <c r="AU252" s="935" t="str">
        <f>IF(K250&lt;&gt;"","V列に色付け","")</f>
        <v/>
      </c>
      <c r="AV252" s="1020"/>
      <c r="AW252" s="937"/>
      <c r="BK252" s="689" t="str">
        <f>G250</f>
        <v/>
      </c>
    </row>
    <row r="253" ht="30.0" customHeight="1">
      <c r="A253" s="788"/>
      <c r="B253" s="746"/>
      <c r="C253" s="747"/>
      <c r="D253" s="747"/>
      <c r="E253" s="747"/>
      <c r="F253" s="748"/>
      <c r="G253" s="749"/>
      <c r="H253" s="749"/>
      <c r="I253" s="749"/>
      <c r="J253" s="982"/>
      <c r="K253" s="749"/>
      <c r="L253" s="750"/>
      <c r="M253" s="984" t="str">
        <f>IF('別紙様式2-2（４・５月分）'!P193="","",'別紙様式2-2（４・５月分）'!P193)</f>
        <v/>
      </c>
      <c r="N253" s="1010"/>
      <c r="O253" s="1015"/>
      <c r="P253" s="987"/>
      <c r="Q253" s="1016"/>
      <c r="R253" s="989"/>
      <c r="S253" s="990"/>
      <c r="T253" s="991"/>
      <c r="U253" s="992"/>
      <c r="V253" s="993"/>
      <c r="W253" s="1026"/>
      <c r="X253" s="994"/>
      <c r="Y253" s="1026"/>
      <c r="Z253" s="994"/>
      <c r="AA253" s="1026"/>
      <c r="AB253" s="994"/>
      <c r="AC253" s="1026"/>
      <c r="AD253" s="994"/>
      <c r="AE253" s="994"/>
      <c r="AF253" s="994"/>
      <c r="AG253" s="995"/>
      <c r="AH253" s="996"/>
      <c r="AI253" s="997"/>
      <c r="AJ253" s="998"/>
      <c r="AK253" s="999"/>
      <c r="AL253" s="1000"/>
      <c r="AM253" s="999"/>
      <c r="AN253" s="999"/>
      <c r="AO253" s="999"/>
      <c r="AP253" s="999"/>
      <c r="AQ253" s="1001"/>
      <c r="AR253" s="999"/>
      <c r="AS253" s="769" t="str">
        <f>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1005"/>
      <c r="AU253" s="935"/>
      <c r="AV253" s="1020" t="str">
        <f>IF('別紙様式2-2（４・５月分）'!N193="","",'別紙様式2-2（４・５月分）'!N193)</f>
        <v/>
      </c>
      <c r="AW253" s="937"/>
      <c r="BK253" s="689" t="str">
        <f>G250</f>
        <v/>
      </c>
    </row>
    <row r="254" ht="30.0" customHeight="1">
      <c r="A254" s="773">
        <v>61.0</v>
      </c>
      <c r="B254" s="722" t="str">
        <f>IF('基本情報入力シート'!C114="","",'基本情報入力シート'!C114)</f>
        <v/>
      </c>
      <c r="C254" s="723"/>
      <c r="D254" s="723"/>
      <c r="E254" s="723"/>
      <c r="F254" s="724"/>
      <c r="G254" s="725" t="str">
        <f>IF('基本情報入力シート'!M114="","",'基本情報入力シート'!M114)</f>
        <v/>
      </c>
      <c r="H254" s="725" t="str">
        <f>IF('基本情報入力シート'!R114="","",'基本情報入力シート'!R114)</f>
        <v/>
      </c>
      <c r="I254" s="725" t="str">
        <f>IF('基本情報入力シート'!W114="","",'基本情報入力シート'!W114)</f>
        <v/>
      </c>
      <c r="J254" s="941" t="str">
        <f>IF('基本情報入力シート'!X114="","",'基本情報入力シート'!X114)</f>
        <v/>
      </c>
      <c r="K254" s="725" t="str">
        <f>IF('基本情報入力シート'!Y114="","",'基本情報入力シート'!Y114)</f>
        <v/>
      </c>
      <c r="L254" s="726" t="str">
        <f>IF('基本情報入力シート'!AB114="","",'基本情報入力シート'!AB114)</f>
        <v/>
      </c>
      <c r="M254" s="912" t="str">
        <f>IF('別紙様式2-2（４・５月分）'!P194="","",'別紙様式2-2（４・５月分）'!P194)</f>
        <v/>
      </c>
      <c r="N254" s="1004" t="str">
        <f>IF(SUM('別紙様式2-2（４・５月分）'!Q194:Q196)=0,"",SUM('別紙様式2-2（４・５月分）'!Q194:Q196))</f>
        <v/>
      </c>
      <c r="O254" s="914" t="str">
        <f>IFERROR(VLOOKUP('別紙様式2-2（４・５月分）'!AQ194,'【参考】数式用'!$AR$5:$AS$22,2,FALSE),"")</f>
        <v/>
      </c>
      <c r="P254" s="915"/>
      <c r="Q254" s="916"/>
      <c r="R254" s="917" t="str">
        <f>IFERROR(VLOOKUP(K254,'【参考】数式用'!$A$5:$AB$37,MATCH(O254,'【参考】数式用'!$B$4:$AB$4,0)+1,0),"")</f>
        <v/>
      </c>
      <c r="S254" s="918" t="s">
        <v>434</v>
      </c>
      <c r="T254" s="919"/>
      <c r="U254" s="920" t="str">
        <f>IFERROR(VLOOKUP(K254,'【参考】数式用'!$A$5:$AB$37,MATCH(T254,'【参考】数式用'!$B$4:$AB$4,0)+1,0),"")</f>
        <v/>
      </c>
      <c r="V254" s="921" t="s">
        <v>107</v>
      </c>
      <c r="W254" s="922">
        <v>6.0</v>
      </c>
      <c r="X254" s="923" t="s">
        <v>108</v>
      </c>
      <c r="Y254" s="922">
        <v>6.0</v>
      </c>
      <c r="Z254" s="923" t="s">
        <v>392</v>
      </c>
      <c r="AA254" s="922">
        <v>7.0</v>
      </c>
      <c r="AB254" s="923" t="s">
        <v>108</v>
      </c>
      <c r="AC254" s="922">
        <v>3.0</v>
      </c>
      <c r="AD254" s="923" t="s">
        <v>109</v>
      </c>
      <c r="AE254" s="923" t="s">
        <v>120</v>
      </c>
      <c r="AF254" s="923">
        <f>IF(W254&gt;=1,(AA254*12+AC254)-(W254*12+Y254)+1,"")</f>
        <v>10</v>
      </c>
      <c r="AG254" s="924" t="s">
        <v>393</v>
      </c>
      <c r="AH254" s="925">
        <f>IFERROR(ROUNDDOWN(ROUND(L254*U254,0),0)*AF254,"")</f>
        <v>0</v>
      </c>
      <c r="AI254" s="926">
        <f>IFERROR(ROUNDDOWN(ROUND((L254*(U254-AW254)),0),0)*AF254,"")</f>
        <v>0</v>
      </c>
      <c r="AJ254" s="927">
        <f>IFERROR(IF(OR(M254="",M255="",M257=""),0,ROUNDDOWN(ROUNDDOWN(ROUND(L254*VLOOKUP(K254,'【参考】数式用'!$A$5:$AB$37,MATCH("新加算Ⅳ",'【参考】数式用'!$B$4:$AB$4,0)+1,0),0),0)*AF254*0.5,0)),"")</f>
        <v>0</v>
      </c>
      <c r="AK254" s="928"/>
      <c r="AL254" s="929">
        <f>IFERROR(IF(OR(M257="ベア加算",M257=""),0, IF(OR(T254="新加算Ⅰ",T254="新加算Ⅱ",T254="新加算Ⅲ",T254="新加算Ⅳ"),ROUNDDOWN(ROUND(L254*VLOOKUP(K254,'【参考】数式用'!$A$5:$I$37,MATCH("ベア加算",'【参考】数式用'!$B$4:$I$4,0)+1,0),0),0)*AF254,0)),"")</f>
        <v>0</v>
      </c>
      <c r="AM254" s="928"/>
      <c r="AN254" s="930"/>
      <c r="AO254" s="931"/>
      <c r="AP254" s="931"/>
      <c r="AQ254" s="932"/>
      <c r="AR254" s="933"/>
      <c r="AS254" s="716" t="str">
        <f>IF(AU254="","",IF(U254&lt;N254,"！加算の要件上は問題ありませんが、令和６年４・５月と比較して令和６年６月に加算率が下がる計画になっています。",""))</f>
        <v/>
      </c>
      <c r="AT254" s="1005"/>
      <c r="AU254" s="935" t="str">
        <f>IF(K254&lt;&gt;"","V列に色付け","")</f>
        <v/>
      </c>
      <c r="AV254" s="1020" t="str">
        <f>IF('別紙様式2-2（４・５月分）'!N194="","",'別紙様式2-2（４・５月分）'!N194)</f>
        <v/>
      </c>
      <c r="AW254" s="937" t="str">
        <f>IF(SUM('別紙様式2-2（４・５月分）'!O194:O196)=0,"",SUM('別紙様式2-2（４・５月分）'!O194:O196))</f>
        <v/>
      </c>
      <c r="AX254" s="938" t="str">
        <f>IFERROR(VLOOKUP(K254,'【参考】数式用'!$AH$2:$AI$34,2,FALSE),"")</f>
        <v/>
      </c>
      <c r="AY254" s="629" t="s">
        <v>436</v>
      </c>
      <c r="AZ254" s="629" t="s">
        <v>437</v>
      </c>
      <c r="BA254" s="629" t="s">
        <v>435</v>
      </c>
      <c r="BB254" s="629" t="s">
        <v>438</v>
      </c>
      <c r="BC254" s="629" t="str">
        <f>IF(AND(O254&lt;&gt;"新加算Ⅰ",O254&lt;&gt;"新加算Ⅱ",O254&lt;&gt;"新加算Ⅲ",O254&lt;&gt;"新加算Ⅳ"),O254,IF(P256&lt;&gt;"",P256,""))</f>
        <v/>
      </c>
      <c r="BD254" s="629"/>
      <c r="BE254" s="629" t="str">
        <f>IF(AL254&lt;&gt;0,IF(AM254="○","入力済","未入力"),"")</f>
        <v/>
      </c>
      <c r="BF254" s="629"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629" t="str">
        <f>IF(OR(T254="新加算Ⅴ（７）",T254="新加算Ⅴ（９）",T254="新加算Ⅴ（10）",T254="新加算Ⅴ（12）",T254="新加算Ⅴ（13）",T254="新加算Ⅴ（14）"),IF(OR(AO254="○",AO254="令和６年度中に満たす"),"入力済","未入力"),"")</f>
        <v/>
      </c>
      <c r="BH254" s="939" t="str">
        <f>IF(OR(T254="新加算Ⅰ",T254="新加算Ⅱ",T254="新加算Ⅲ",T254="新加算Ⅴ（１）",T254="新加算Ⅴ（３）",T254="新加算Ⅴ（８）"),IF(OR(AP254="○",AP254="令和６年度中に満たす"),"入力済","未入力"),"")</f>
        <v/>
      </c>
      <c r="BI254" s="1006" t="str">
        <f>IF(OR(T254="新加算Ⅰ",T254="新加算Ⅱ",T254="新加算Ⅴ（１）",T254="新加算Ⅴ（２）",T254="新加算Ⅴ（３）",T254="新加算Ⅴ（４）",T254="新加算Ⅴ（５）",T254="新加算Ⅴ（６）",T254="新加算Ⅴ（７）",T254="新加算Ⅴ（９）",T254="新加算Ⅴ（10）",T254="新加算Ⅴ（12）"),1,"")</f>
        <v/>
      </c>
      <c r="BJ254" s="935" t="str">
        <f>IF(OR(T254="新加算Ⅰ",T254="新加算Ⅴ（１）",T254="新加算Ⅴ（２）",T254="新加算Ⅴ（５）",T254="新加算Ⅴ（７）",T254="新加算Ⅴ（10）"),IF(AR254="","未入力","入力済"),"")</f>
        <v/>
      </c>
      <c r="BK254" s="689" t="str">
        <f>G254</f>
        <v/>
      </c>
    </row>
    <row r="255" ht="15.0" customHeight="1">
      <c r="A255" s="787"/>
      <c r="B255" s="722"/>
      <c r="C255" s="723"/>
      <c r="D255" s="723"/>
      <c r="E255" s="723"/>
      <c r="F255" s="724"/>
      <c r="G255" s="725"/>
      <c r="H255" s="725"/>
      <c r="I255" s="725"/>
      <c r="J255" s="941"/>
      <c r="K255" s="725"/>
      <c r="L255" s="726"/>
      <c r="M255" s="943" t="str">
        <f>IF('別紙様式2-2（４・５月分）'!P195="","",'別紙様式2-2（４・５月分）'!P195)</f>
        <v/>
      </c>
      <c r="N255" s="1007"/>
      <c r="O255" s="945"/>
      <c r="P255" s="946"/>
      <c r="Q255" s="947"/>
      <c r="R255" s="948"/>
      <c r="S255" s="949"/>
      <c r="T255" s="950"/>
      <c r="U255" s="951"/>
      <c r="V255" s="952"/>
      <c r="W255" s="953"/>
      <c r="X255" s="778"/>
      <c r="Y255" s="953"/>
      <c r="Z255" s="778"/>
      <c r="AA255" s="953"/>
      <c r="AB255" s="778"/>
      <c r="AC255" s="953"/>
      <c r="AD255" s="778"/>
      <c r="AE255" s="778"/>
      <c r="AF255" s="778"/>
      <c r="AG255" s="954"/>
      <c r="AH255" s="955"/>
      <c r="AI255" s="956"/>
      <c r="AJ255" s="957"/>
      <c r="AK255" s="784"/>
      <c r="AL255" s="958"/>
      <c r="AM255" s="784"/>
      <c r="AN255" s="959"/>
      <c r="AO255" s="825"/>
      <c r="AP255" s="825"/>
      <c r="AQ255" s="960"/>
      <c r="AR255" s="961"/>
      <c r="AS255" s="962" t="str">
        <f>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1005"/>
      <c r="AU255" s="935"/>
      <c r="AV255" s="1020" t="str">
        <f>IF('別紙様式2-2（４・５月分）'!N195="","",'別紙様式2-2（４・５月分）'!N195)</f>
        <v/>
      </c>
      <c r="AW255" s="937"/>
      <c r="AX255" s="938"/>
      <c r="AY255" s="629"/>
      <c r="AZ255" s="629"/>
      <c r="BA255" s="629"/>
      <c r="BB255" s="629"/>
      <c r="BC255" s="629"/>
      <c r="BD255" s="629"/>
      <c r="BE255" s="629"/>
      <c r="BF255" s="629"/>
      <c r="BG255" s="629"/>
      <c r="BH255" s="963"/>
      <c r="BI255" s="1008"/>
      <c r="BJ255" s="935"/>
      <c r="BK255" s="689" t="str">
        <f>G254</f>
        <v/>
      </c>
    </row>
    <row r="256" ht="15.0" customHeight="1">
      <c r="A256" s="798"/>
      <c r="B256" s="722"/>
      <c r="C256" s="723"/>
      <c r="D256" s="723"/>
      <c r="E256" s="723"/>
      <c r="F256" s="724"/>
      <c r="G256" s="725"/>
      <c r="H256" s="725"/>
      <c r="I256" s="725"/>
      <c r="J256" s="941"/>
      <c r="K256" s="725"/>
      <c r="L256" s="726"/>
      <c r="M256" s="964"/>
      <c r="N256" s="1009"/>
      <c r="O256" s="1013" t="s">
        <v>111</v>
      </c>
      <c r="P256" s="967" t="str">
        <f>IFERROR(VLOOKUP('別紙様式2-2（４・５月分）'!AQ194,'【参考】数式用'!$AR$5:$AT$22,3,FALSE),"")</f>
        <v/>
      </c>
      <c r="Q256" s="1014" t="s">
        <v>113</v>
      </c>
      <c r="R256" s="969" t="str">
        <f>IFERROR(VLOOKUP(K254,'【参考】数式用'!$A$5:$AB$37,MATCH(P256,'【参考】数式用'!$B$4:$AB$4,0)+1,0),"")</f>
        <v/>
      </c>
      <c r="S256" s="970" t="s">
        <v>439</v>
      </c>
      <c r="T256" s="971"/>
      <c r="U256" s="972" t="str">
        <f>IFERROR(VLOOKUP(K254,'【参考】数式用'!$A$5:$AB$37,MATCH(T256,'【参考】数式用'!$B$4:$AB$4,0)+1,0),"")</f>
        <v/>
      </c>
      <c r="V256" s="973" t="s">
        <v>107</v>
      </c>
      <c r="W256" s="1025">
        <v>7.0</v>
      </c>
      <c r="X256" s="812" t="s">
        <v>108</v>
      </c>
      <c r="Y256" s="1025">
        <v>4.0</v>
      </c>
      <c r="Z256" s="812" t="s">
        <v>392</v>
      </c>
      <c r="AA256" s="1025">
        <v>8.0</v>
      </c>
      <c r="AB256" s="812" t="s">
        <v>108</v>
      </c>
      <c r="AC256" s="1025">
        <v>3.0</v>
      </c>
      <c r="AD256" s="812" t="s">
        <v>109</v>
      </c>
      <c r="AE256" s="812" t="s">
        <v>120</v>
      </c>
      <c r="AF256" s="812">
        <f>IF(W256&gt;=1,(AA256*12+AC256)-(W256*12+Y256)+1,"")</f>
        <v>12</v>
      </c>
      <c r="AG256" s="974" t="s">
        <v>393</v>
      </c>
      <c r="AH256" s="975">
        <f>IFERROR(ROUNDDOWN(ROUND(L254*U256,0),0)*AF256,"")</f>
        <v>0</v>
      </c>
      <c r="AI256" s="976">
        <f>IFERROR(ROUNDDOWN(ROUND((L254*(U256-AW254)),0),0)*AF256,"")</f>
        <v>0</v>
      </c>
      <c r="AJ256" s="977">
        <f>IFERROR(IF(OR(M254="",M255="",M257=""),0,ROUNDDOWN(ROUNDDOWN(ROUND(L254*VLOOKUP(K254,'【参考】数式用'!$A$5:$AB$37,MATCH("新加算Ⅳ",'【参考】数式用'!$B$4:$AB$4,0)+1,0),0),0)*AF256*0.5,0)),"")</f>
        <v>0</v>
      </c>
      <c r="AK256" s="978" t="str">
        <f>IF(T256&lt;&gt;"","新規に適用","")</f>
        <v/>
      </c>
      <c r="AL256" s="979">
        <f>IFERROR(IF(OR(M257="ベア加算",M257=""),0, IF(OR(T254="新加算Ⅰ",T254="新加算Ⅱ",T254="新加算Ⅲ",T254="新加算Ⅳ"),0,ROUNDDOWN(ROUND(L254*VLOOKUP(K254,'【参考】数式用'!$A$5:$I$37,MATCH("ベア加算",'【参考】数式用'!$B$4:$I$4,0)+1,0),0),0)*AF256)),"")</f>
        <v>0</v>
      </c>
      <c r="AM256" s="978" t="str">
        <f>IF(AND(T256&lt;&gt;"",AM254=""),"新規に適用",IF(AND(T256&lt;&gt;"",AM254&lt;&gt;""),"継続で適用",""))</f>
        <v/>
      </c>
      <c r="AN256" s="978" t="str">
        <f>IF(AND(T256&lt;&gt;"",AN254=""),"新規に適用",IF(AND(T256&lt;&gt;"",AN254&lt;&gt;""),"継続で適用",""))</f>
        <v/>
      </c>
      <c r="AO256" s="978"/>
      <c r="AP256" s="978" t="str">
        <f>IF(AND(T256&lt;&gt;"",AP254=""),"新規に適用",IF(AND(T256&lt;&gt;"",AP254&lt;&gt;""),"継続で適用",""))</f>
        <v/>
      </c>
      <c r="AQ256" s="980" t="str">
        <f>IF(AND(T256&lt;&gt;"",AN254=""),"新規に適用",IF(AND(T256&lt;&gt;"",OR(T254="新加算Ⅰ",T254="新加算Ⅱ",T254="新加算Ⅴ（１）",T254="新加算Ⅴ（２）",T254="新加算Ⅴ（３）",T254="新加算Ⅴ（４）",T254="新加算Ⅴ（５）",T254="新加算Ⅴ（６）",T254="新加算Ⅴ（７）",T254="新加算Ⅴ（９）",T254="新加算Ⅴ（10）",T254="新加算Ⅴ（12）")),"継続で適用",""))</f>
        <v/>
      </c>
      <c r="AR256" s="978" t="str">
        <f>IF(AND(T256&lt;&gt;"",AR254=""),"新規に適用",IF(AND(T256&lt;&gt;"",AR254&lt;&gt;""),"継続で適用",""))</f>
        <v/>
      </c>
      <c r="AS256" s="962"/>
      <c r="AT256" s="1005"/>
      <c r="AU256" s="935" t="str">
        <f>IF(K254&lt;&gt;"","V列に色付け","")</f>
        <v/>
      </c>
      <c r="AV256" s="1020"/>
      <c r="AW256" s="937"/>
      <c r="BK256" s="689" t="str">
        <f>G254</f>
        <v/>
      </c>
    </row>
    <row r="257" ht="30.0" customHeight="1">
      <c r="A257" s="788"/>
      <c r="B257" s="746"/>
      <c r="C257" s="747"/>
      <c r="D257" s="747"/>
      <c r="E257" s="747"/>
      <c r="F257" s="748"/>
      <c r="G257" s="749"/>
      <c r="H257" s="749"/>
      <c r="I257" s="749"/>
      <c r="J257" s="982"/>
      <c r="K257" s="749"/>
      <c r="L257" s="750"/>
      <c r="M257" s="984" t="str">
        <f>IF('別紙様式2-2（４・５月分）'!P196="","",'別紙様式2-2（４・５月分）'!P196)</f>
        <v/>
      </c>
      <c r="N257" s="1010"/>
      <c r="O257" s="1015"/>
      <c r="P257" s="987"/>
      <c r="Q257" s="1016"/>
      <c r="R257" s="989"/>
      <c r="S257" s="990"/>
      <c r="T257" s="991"/>
      <c r="U257" s="992"/>
      <c r="V257" s="993"/>
      <c r="W257" s="1026"/>
      <c r="X257" s="994"/>
      <c r="Y257" s="1026"/>
      <c r="Z257" s="994"/>
      <c r="AA257" s="1026"/>
      <c r="AB257" s="994"/>
      <c r="AC257" s="1026"/>
      <c r="AD257" s="994"/>
      <c r="AE257" s="994"/>
      <c r="AF257" s="994"/>
      <c r="AG257" s="995"/>
      <c r="AH257" s="996"/>
      <c r="AI257" s="997"/>
      <c r="AJ257" s="998"/>
      <c r="AK257" s="999"/>
      <c r="AL257" s="1000"/>
      <c r="AM257" s="999"/>
      <c r="AN257" s="999"/>
      <c r="AO257" s="999"/>
      <c r="AP257" s="999"/>
      <c r="AQ257" s="1001"/>
      <c r="AR257" s="999"/>
      <c r="AS257" s="769" t="str">
        <f>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1005"/>
      <c r="AU257" s="935"/>
      <c r="AV257" s="1020" t="str">
        <f>IF('別紙様式2-2（４・５月分）'!N196="","",'別紙様式2-2（４・５月分）'!N196)</f>
        <v/>
      </c>
      <c r="AW257" s="937"/>
      <c r="BK257" s="689" t="str">
        <f>G254</f>
        <v/>
      </c>
    </row>
    <row r="258" ht="30.0" customHeight="1">
      <c r="A258" s="789">
        <v>62.0</v>
      </c>
      <c r="B258" s="1019" t="str">
        <f>IF('基本情報入力シート'!C115="","",'基本情報入力シート'!C115)</f>
        <v/>
      </c>
      <c r="C258" s="696"/>
      <c r="D258" s="696"/>
      <c r="E258" s="696"/>
      <c r="F258" s="697"/>
      <c r="G258" s="698" t="str">
        <f>IF('基本情報入力シート'!M115="","",'基本情報入力シート'!M115)</f>
        <v/>
      </c>
      <c r="H258" s="698" t="str">
        <f>IF('基本情報入力シート'!R115="","",'基本情報入力シート'!R115)</f>
        <v/>
      </c>
      <c r="I258" s="698" t="str">
        <f>IF('基本情報入力シート'!W115="","",'基本情報入力シート'!W115)</f>
        <v/>
      </c>
      <c r="J258" s="910" t="str">
        <f>IF('基本情報入力シート'!X115="","",'基本情報入力シート'!X115)</f>
        <v/>
      </c>
      <c r="K258" s="698" t="str">
        <f>IF('基本情報入力シート'!Y115="","",'基本情報入力シート'!Y115)</f>
        <v/>
      </c>
      <c r="L258" s="699" t="str">
        <f>IF('基本情報入力シート'!AB115="","",'基本情報入力シート'!AB115)</f>
        <v/>
      </c>
      <c r="M258" s="912" t="str">
        <f>IF('別紙様式2-2（４・５月分）'!P197="","",'別紙様式2-2（４・５月分）'!P197)</f>
        <v/>
      </c>
      <c r="N258" s="1004" t="str">
        <f>IF(SUM('別紙様式2-2（４・５月分）'!Q197:Q199)=0,"",SUM('別紙様式2-2（４・５月分）'!Q197:Q199))</f>
        <v/>
      </c>
      <c r="O258" s="914" t="str">
        <f>IFERROR(VLOOKUP('別紙様式2-2（４・５月分）'!AQ197,'【参考】数式用'!$AR$5:$AS$22,2,FALSE),"")</f>
        <v/>
      </c>
      <c r="P258" s="915"/>
      <c r="Q258" s="916"/>
      <c r="R258" s="917" t="str">
        <f>IFERROR(VLOOKUP(K258,'【参考】数式用'!$A$5:$AB$37,MATCH(O258,'【参考】数式用'!$B$4:$AB$4,0)+1,0),"")</f>
        <v/>
      </c>
      <c r="S258" s="918" t="s">
        <v>434</v>
      </c>
      <c r="T258" s="919"/>
      <c r="U258" s="920" t="str">
        <f>IFERROR(VLOOKUP(K258,'【参考】数式用'!$A$5:$AB$37,MATCH(T258,'【参考】数式用'!$B$4:$AB$4,0)+1,0),"")</f>
        <v/>
      </c>
      <c r="V258" s="921" t="s">
        <v>107</v>
      </c>
      <c r="W258" s="922">
        <v>6.0</v>
      </c>
      <c r="X258" s="923" t="s">
        <v>108</v>
      </c>
      <c r="Y258" s="922">
        <v>6.0</v>
      </c>
      <c r="Z258" s="923" t="s">
        <v>392</v>
      </c>
      <c r="AA258" s="922">
        <v>7.0</v>
      </c>
      <c r="AB258" s="923" t="s">
        <v>108</v>
      </c>
      <c r="AC258" s="922">
        <v>3.0</v>
      </c>
      <c r="AD258" s="923" t="s">
        <v>109</v>
      </c>
      <c r="AE258" s="923" t="s">
        <v>120</v>
      </c>
      <c r="AF258" s="923">
        <f>IF(W258&gt;=1,(AA258*12+AC258)-(W258*12+Y258)+1,"")</f>
        <v>10</v>
      </c>
      <c r="AG258" s="924" t="s">
        <v>393</v>
      </c>
      <c r="AH258" s="925">
        <f>IFERROR(ROUNDDOWN(ROUND(L258*U258,0),0)*AF258,"")</f>
        <v>0</v>
      </c>
      <c r="AI258" s="926">
        <f>IFERROR(ROUNDDOWN(ROUND((L258*(U258-AW258)),0),0)*AF258,"")</f>
        <v>0</v>
      </c>
      <c r="AJ258" s="927">
        <f>IFERROR(IF(OR(M258="",M259="",M261=""),0,ROUNDDOWN(ROUNDDOWN(ROUND(L258*VLOOKUP(K258,'【参考】数式用'!$A$5:$AB$37,MATCH("新加算Ⅳ",'【参考】数式用'!$B$4:$AB$4,0)+1,0),0),0)*AF258*0.5,0)),"")</f>
        <v>0</v>
      </c>
      <c r="AK258" s="928"/>
      <c r="AL258" s="929">
        <f>IFERROR(IF(OR(M261="ベア加算",M261=""),0, IF(OR(T258="新加算Ⅰ",T258="新加算Ⅱ",T258="新加算Ⅲ",T258="新加算Ⅳ"),ROUNDDOWN(ROUND(L258*VLOOKUP(K258,'【参考】数式用'!$A$5:$I$37,MATCH("ベア加算",'【参考】数式用'!$B$4:$I$4,0)+1,0),0),0)*AF258,0)),"")</f>
        <v>0</v>
      </c>
      <c r="AM258" s="928"/>
      <c r="AN258" s="930"/>
      <c r="AO258" s="931"/>
      <c r="AP258" s="931"/>
      <c r="AQ258" s="932"/>
      <c r="AR258" s="933"/>
      <c r="AS258" s="716" t="str">
        <f>IF(AU258="","",IF(U258&lt;N258,"！加算の要件上は問題ありませんが、令和６年４・５月と比較して令和６年６月に加算率が下がる計画になっています。",""))</f>
        <v/>
      </c>
      <c r="AT258" s="1005"/>
      <c r="AU258" s="935" t="str">
        <f>IF(K258&lt;&gt;"","V列に色付け","")</f>
        <v/>
      </c>
      <c r="AV258" s="1020" t="str">
        <f>IF('別紙様式2-2（４・５月分）'!N197="","",'別紙様式2-2（４・５月分）'!N197)</f>
        <v/>
      </c>
      <c r="AW258" s="937" t="str">
        <f>IF(SUM('別紙様式2-2（４・５月分）'!O197:O199)=0,"",SUM('別紙様式2-2（４・５月分）'!O197:O199))</f>
        <v/>
      </c>
      <c r="AX258" s="938" t="str">
        <f>IFERROR(VLOOKUP(K258,'【参考】数式用'!$AH$2:$AI$34,2,FALSE),"")</f>
        <v/>
      </c>
      <c r="AY258" s="629" t="s">
        <v>436</v>
      </c>
      <c r="AZ258" s="629" t="s">
        <v>437</v>
      </c>
      <c r="BA258" s="629" t="s">
        <v>435</v>
      </c>
      <c r="BB258" s="629" t="s">
        <v>438</v>
      </c>
      <c r="BC258" s="629" t="str">
        <f>IF(AND(O258&lt;&gt;"新加算Ⅰ",O258&lt;&gt;"新加算Ⅱ",O258&lt;&gt;"新加算Ⅲ",O258&lt;&gt;"新加算Ⅳ"),O258,IF(P260&lt;&gt;"",P260,""))</f>
        <v/>
      </c>
      <c r="BD258" s="629"/>
      <c r="BE258" s="629" t="str">
        <f>IF(AL258&lt;&gt;0,IF(AM258="○","入力済","未入力"),"")</f>
        <v/>
      </c>
      <c r="BF258" s="629"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629" t="str">
        <f>IF(OR(T258="新加算Ⅴ（７）",T258="新加算Ⅴ（９）",T258="新加算Ⅴ（10）",T258="新加算Ⅴ（12）",T258="新加算Ⅴ（13）",T258="新加算Ⅴ（14）"),IF(OR(AO258="○",AO258="令和６年度中に満たす"),"入力済","未入力"),"")</f>
        <v/>
      </c>
      <c r="BH258" s="939" t="str">
        <f>IF(OR(T258="新加算Ⅰ",T258="新加算Ⅱ",T258="新加算Ⅲ",T258="新加算Ⅴ（１）",T258="新加算Ⅴ（３）",T258="新加算Ⅴ（８）"),IF(OR(AP258="○",AP258="令和６年度中に満たす"),"入力済","未入力"),"")</f>
        <v/>
      </c>
      <c r="BI258" s="1006" t="str">
        <f>IF(OR(T258="新加算Ⅰ",T258="新加算Ⅱ",T258="新加算Ⅴ（１）",T258="新加算Ⅴ（２）",T258="新加算Ⅴ（３）",T258="新加算Ⅴ（４）",T258="新加算Ⅴ（５）",T258="新加算Ⅴ（６）",T258="新加算Ⅴ（７）",T258="新加算Ⅴ（９）",T258="新加算Ⅴ（10）",T258="新加算Ⅴ（12）"),1,"")</f>
        <v/>
      </c>
      <c r="BJ258" s="935" t="str">
        <f>IF(OR(T258="新加算Ⅰ",T258="新加算Ⅴ（１）",T258="新加算Ⅴ（２）",T258="新加算Ⅴ（５）",T258="新加算Ⅴ（７）",T258="新加算Ⅴ（10）"),IF(AR258="","未入力","入力済"),"")</f>
        <v/>
      </c>
      <c r="BK258" s="689" t="str">
        <f>G258</f>
        <v/>
      </c>
    </row>
    <row r="259" ht="15.0" customHeight="1">
      <c r="A259" s="787"/>
      <c r="B259" s="722"/>
      <c r="C259" s="723"/>
      <c r="D259" s="723"/>
      <c r="E259" s="723"/>
      <c r="F259" s="724"/>
      <c r="G259" s="725"/>
      <c r="H259" s="725"/>
      <c r="I259" s="725"/>
      <c r="J259" s="941"/>
      <c r="K259" s="725"/>
      <c r="L259" s="726"/>
      <c r="M259" s="943" t="str">
        <f>IF('別紙様式2-2（４・５月分）'!P198="","",'別紙様式2-2（４・５月分）'!P198)</f>
        <v/>
      </c>
      <c r="N259" s="1007"/>
      <c r="O259" s="945"/>
      <c r="P259" s="946"/>
      <c r="Q259" s="947"/>
      <c r="R259" s="948"/>
      <c r="S259" s="949"/>
      <c r="T259" s="950"/>
      <c r="U259" s="951"/>
      <c r="V259" s="952"/>
      <c r="W259" s="953"/>
      <c r="X259" s="778"/>
      <c r="Y259" s="953"/>
      <c r="Z259" s="778"/>
      <c r="AA259" s="953"/>
      <c r="AB259" s="778"/>
      <c r="AC259" s="953"/>
      <c r="AD259" s="778"/>
      <c r="AE259" s="778"/>
      <c r="AF259" s="778"/>
      <c r="AG259" s="954"/>
      <c r="AH259" s="955"/>
      <c r="AI259" s="956"/>
      <c r="AJ259" s="957"/>
      <c r="AK259" s="784"/>
      <c r="AL259" s="958"/>
      <c r="AM259" s="784"/>
      <c r="AN259" s="959"/>
      <c r="AO259" s="825"/>
      <c r="AP259" s="825"/>
      <c r="AQ259" s="960"/>
      <c r="AR259" s="961"/>
      <c r="AS259" s="962" t="str">
        <f>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1005"/>
      <c r="AU259" s="935"/>
      <c r="AV259" s="1020" t="str">
        <f>IF('別紙様式2-2（４・５月分）'!N198="","",'別紙様式2-2（４・５月分）'!N198)</f>
        <v/>
      </c>
      <c r="AW259" s="937"/>
      <c r="AX259" s="938"/>
      <c r="AY259" s="629"/>
      <c r="AZ259" s="629"/>
      <c r="BA259" s="629"/>
      <c r="BB259" s="629"/>
      <c r="BC259" s="629"/>
      <c r="BD259" s="629"/>
      <c r="BE259" s="629"/>
      <c r="BF259" s="629"/>
      <c r="BG259" s="629"/>
      <c r="BH259" s="963"/>
      <c r="BI259" s="1008"/>
      <c r="BJ259" s="935"/>
      <c r="BK259" s="689" t="str">
        <f>G258</f>
        <v/>
      </c>
    </row>
    <row r="260" ht="15.0" customHeight="1">
      <c r="A260" s="798"/>
      <c r="B260" s="722"/>
      <c r="C260" s="723"/>
      <c r="D260" s="723"/>
      <c r="E260" s="723"/>
      <c r="F260" s="724"/>
      <c r="G260" s="725"/>
      <c r="H260" s="725"/>
      <c r="I260" s="725"/>
      <c r="J260" s="941"/>
      <c r="K260" s="725"/>
      <c r="L260" s="726"/>
      <c r="M260" s="964"/>
      <c r="N260" s="1009"/>
      <c r="O260" s="1013" t="s">
        <v>111</v>
      </c>
      <c r="P260" s="967" t="str">
        <f>IFERROR(VLOOKUP('別紙様式2-2（４・５月分）'!AQ197,'【参考】数式用'!$AR$5:$AT$22,3,FALSE),"")</f>
        <v/>
      </c>
      <c r="Q260" s="1014" t="s">
        <v>113</v>
      </c>
      <c r="R260" s="969" t="str">
        <f>IFERROR(VLOOKUP(K258,'【参考】数式用'!$A$5:$AB$37,MATCH(P260,'【参考】数式用'!$B$4:$AB$4,0)+1,0),"")</f>
        <v/>
      </c>
      <c r="S260" s="970" t="s">
        <v>439</v>
      </c>
      <c r="T260" s="971"/>
      <c r="U260" s="972" t="str">
        <f>IFERROR(VLOOKUP(K258,'【参考】数式用'!$A$5:$AB$37,MATCH(T260,'【参考】数式用'!$B$4:$AB$4,0)+1,0),"")</f>
        <v/>
      </c>
      <c r="V260" s="973" t="s">
        <v>107</v>
      </c>
      <c r="W260" s="1025">
        <v>7.0</v>
      </c>
      <c r="X260" s="812" t="s">
        <v>108</v>
      </c>
      <c r="Y260" s="1025">
        <v>4.0</v>
      </c>
      <c r="Z260" s="812" t="s">
        <v>392</v>
      </c>
      <c r="AA260" s="1025">
        <v>8.0</v>
      </c>
      <c r="AB260" s="812" t="s">
        <v>108</v>
      </c>
      <c r="AC260" s="1025">
        <v>3.0</v>
      </c>
      <c r="AD260" s="812" t="s">
        <v>109</v>
      </c>
      <c r="AE260" s="812" t="s">
        <v>120</v>
      </c>
      <c r="AF260" s="812">
        <f>IF(W260&gt;=1,(AA260*12+AC260)-(W260*12+Y260)+1,"")</f>
        <v>12</v>
      </c>
      <c r="AG260" s="974" t="s">
        <v>393</v>
      </c>
      <c r="AH260" s="975">
        <f>IFERROR(ROUNDDOWN(ROUND(L258*U260,0),0)*AF260,"")</f>
        <v>0</v>
      </c>
      <c r="AI260" s="976">
        <f>IFERROR(ROUNDDOWN(ROUND((L258*(U260-AW258)),0),0)*AF260,"")</f>
        <v>0</v>
      </c>
      <c r="AJ260" s="977">
        <f>IFERROR(IF(OR(M258="",M259="",M261=""),0,ROUNDDOWN(ROUNDDOWN(ROUND(L258*VLOOKUP(K258,'【参考】数式用'!$A$5:$AB$37,MATCH("新加算Ⅳ",'【参考】数式用'!$B$4:$AB$4,0)+1,0),0),0)*AF260*0.5,0)),"")</f>
        <v>0</v>
      </c>
      <c r="AK260" s="978" t="str">
        <f>IF(T260&lt;&gt;"","新規に適用","")</f>
        <v/>
      </c>
      <c r="AL260" s="979">
        <f>IFERROR(IF(OR(M261="ベア加算",M261=""),0, IF(OR(T258="新加算Ⅰ",T258="新加算Ⅱ",T258="新加算Ⅲ",T258="新加算Ⅳ"),0,ROUNDDOWN(ROUND(L258*VLOOKUP(K258,'【参考】数式用'!$A$5:$I$37,MATCH("ベア加算",'【参考】数式用'!$B$4:$I$4,0)+1,0),0),0)*AF260)),"")</f>
        <v>0</v>
      </c>
      <c r="AM260" s="978" t="str">
        <f>IF(AND(T260&lt;&gt;"",AM258=""),"新規に適用",IF(AND(T260&lt;&gt;"",AM258&lt;&gt;""),"継続で適用",""))</f>
        <v/>
      </c>
      <c r="AN260" s="978" t="str">
        <f>IF(AND(T260&lt;&gt;"",AN258=""),"新規に適用",IF(AND(T260&lt;&gt;"",AN258&lt;&gt;""),"継続で適用",""))</f>
        <v/>
      </c>
      <c r="AO260" s="978"/>
      <c r="AP260" s="978" t="str">
        <f>IF(AND(T260&lt;&gt;"",AP258=""),"新規に適用",IF(AND(T260&lt;&gt;"",AP258&lt;&gt;""),"継続で適用",""))</f>
        <v/>
      </c>
      <c r="AQ260" s="980" t="str">
        <f>IF(AND(T260&lt;&gt;"",AN258=""),"新規に適用",IF(AND(T260&lt;&gt;"",OR(T258="新加算Ⅰ",T258="新加算Ⅱ",T258="新加算Ⅴ（１）",T258="新加算Ⅴ（２）",T258="新加算Ⅴ（３）",T258="新加算Ⅴ（４）",T258="新加算Ⅴ（５）",T258="新加算Ⅴ（６）",T258="新加算Ⅴ（７）",T258="新加算Ⅴ（９）",T258="新加算Ⅴ（10）",T258="新加算Ⅴ（12）")),"継続で適用",""))</f>
        <v/>
      </c>
      <c r="AR260" s="978" t="str">
        <f>IF(AND(T260&lt;&gt;"",AR258=""),"新規に適用",IF(AND(T260&lt;&gt;"",AR258&lt;&gt;""),"継続で適用",""))</f>
        <v/>
      </c>
      <c r="AS260" s="962"/>
      <c r="AT260" s="1005"/>
      <c r="AU260" s="935" t="str">
        <f>IF(K258&lt;&gt;"","V列に色付け","")</f>
        <v/>
      </c>
      <c r="AV260" s="1020"/>
      <c r="AW260" s="937"/>
      <c r="BK260" s="689" t="str">
        <f>G258</f>
        <v/>
      </c>
    </row>
    <row r="261" ht="30.0" customHeight="1">
      <c r="A261" s="788"/>
      <c r="B261" s="746"/>
      <c r="C261" s="747"/>
      <c r="D261" s="747"/>
      <c r="E261" s="747"/>
      <c r="F261" s="748"/>
      <c r="G261" s="749"/>
      <c r="H261" s="749"/>
      <c r="I261" s="749"/>
      <c r="J261" s="982"/>
      <c r="K261" s="749"/>
      <c r="L261" s="750"/>
      <c r="M261" s="984" t="str">
        <f>IF('別紙様式2-2（４・５月分）'!P199="","",'別紙様式2-2（４・５月分）'!P199)</f>
        <v/>
      </c>
      <c r="N261" s="1010"/>
      <c r="O261" s="1015"/>
      <c r="P261" s="987"/>
      <c r="Q261" s="1016"/>
      <c r="R261" s="989"/>
      <c r="S261" s="990"/>
      <c r="T261" s="991"/>
      <c r="U261" s="992"/>
      <c r="V261" s="993"/>
      <c r="W261" s="1026"/>
      <c r="X261" s="994"/>
      <c r="Y261" s="1026"/>
      <c r="Z261" s="994"/>
      <c r="AA261" s="1026"/>
      <c r="AB261" s="994"/>
      <c r="AC261" s="1026"/>
      <c r="AD261" s="994"/>
      <c r="AE261" s="994"/>
      <c r="AF261" s="994"/>
      <c r="AG261" s="995"/>
      <c r="AH261" s="996"/>
      <c r="AI261" s="997"/>
      <c r="AJ261" s="998"/>
      <c r="AK261" s="999"/>
      <c r="AL261" s="1000"/>
      <c r="AM261" s="999"/>
      <c r="AN261" s="999"/>
      <c r="AO261" s="999"/>
      <c r="AP261" s="999"/>
      <c r="AQ261" s="1001"/>
      <c r="AR261" s="999"/>
      <c r="AS261" s="769" t="str">
        <f>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1005"/>
      <c r="AU261" s="935"/>
      <c r="AV261" s="1020" t="str">
        <f>IF('別紙様式2-2（４・５月分）'!N199="","",'別紙様式2-2（４・５月分）'!N199)</f>
        <v/>
      </c>
      <c r="AW261" s="937"/>
      <c r="BK261" s="689" t="str">
        <f>G258</f>
        <v/>
      </c>
    </row>
    <row r="262" ht="30.0" customHeight="1">
      <c r="A262" s="773">
        <v>63.0</v>
      </c>
      <c r="B262" s="722" t="str">
        <f>IF('基本情報入力シート'!C116="","",'基本情報入力シート'!C116)</f>
        <v/>
      </c>
      <c r="C262" s="723"/>
      <c r="D262" s="723"/>
      <c r="E262" s="723"/>
      <c r="F262" s="724"/>
      <c r="G262" s="725" t="str">
        <f>IF('基本情報入力シート'!M116="","",'基本情報入力シート'!M116)</f>
        <v/>
      </c>
      <c r="H262" s="725" t="str">
        <f>IF('基本情報入力シート'!R116="","",'基本情報入力シート'!R116)</f>
        <v/>
      </c>
      <c r="I262" s="725" t="str">
        <f>IF('基本情報入力シート'!W116="","",'基本情報入力シート'!W116)</f>
        <v/>
      </c>
      <c r="J262" s="941" t="str">
        <f>IF('基本情報入力シート'!X116="","",'基本情報入力シート'!X116)</f>
        <v/>
      </c>
      <c r="K262" s="725" t="str">
        <f>IF('基本情報入力シート'!Y116="","",'基本情報入力シート'!Y116)</f>
        <v/>
      </c>
      <c r="L262" s="726" t="str">
        <f>IF('基本情報入力シート'!AB116="","",'基本情報入力シート'!AB116)</f>
        <v/>
      </c>
      <c r="M262" s="912" t="str">
        <f>IF('別紙様式2-2（４・５月分）'!P200="","",'別紙様式2-2（４・５月分）'!P200)</f>
        <v/>
      </c>
      <c r="N262" s="1004" t="str">
        <f>IF(SUM('別紙様式2-2（４・５月分）'!Q200:Q202)=0,"",SUM('別紙様式2-2（４・５月分）'!Q200:Q202))</f>
        <v/>
      </c>
      <c r="O262" s="914" t="str">
        <f>IFERROR(VLOOKUP('別紙様式2-2（４・５月分）'!AQ200,'【参考】数式用'!$AR$5:$AS$22,2,FALSE),"")</f>
        <v/>
      </c>
      <c r="P262" s="915"/>
      <c r="Q262" s="916"/>
      <c r="R262" s="917" t="str">
        <f>IFERROR(VLOOKUP(K262,'【参考】数式用'!$A$5:$AB$37,MATCH(O262,'【参考】数式用'!$B$4:$AB$4,0)+1,0),"")</f>
        <v/>
      </c>
      <c r="S262" s="918" t="s">
        <v>434</v>
      </c>
      <c r="T262" s="919"/>
      <c r="U262" s="920" t="str">
        <f>IFERROR(VLOOKUP(K262,'【参考】数式用'!$A$5:$AB$37,MATCH(T262,'【参考】数式用'!$B$4:$AB$4,0)+1,0),"")</f>
        <v/>
      </c>
      <c r="V262" s="921" t="s">
        <v>107</v>
      </c>
      <c r="W262" s="922">
        <v>6.0</v>
      </c>
      <c r="X262" s="923" t="s">
        <v>108</v>
      </c>
      <c r="Y262" s="922">
        <v>6.0</v>
      </c>
      <c r="Z262" s="923" t="s">
        <v>392</v>
      </c>
      <c r="AA262" s="922">
        <v>7.0</v>
      </c>
      <c r="AB262" s="923" t="s">
        <v>108</v>
      </c>
      <c r="AC262" s="922">
        <v>3.0</v>
      </c>
      <c r="AD262" s="923" t="s">
        <v>109</v>
      </c>
      <c r="AE262" s="923" t="s">
        <v>120</v>
      </c>
      <c r="AF262" s="923">
        <f>IF(W262&gt;=1,(AA262*12+AC262)-(W262*12+Y262)+1,"")</f>
        <v>10</v>
      </c>
      <c r="AG262" s="924" t="s">
        <v>393</v>
      </c>
      <c r="AH262" s="925">
        <f>IFERROR(ROUNDDOWN(ROUND(L262*U262,0),0)*AF262,"")</f>
        <v>0</v>
      </c>
      <c r="AI262" s="926">
        <f>IFERROR(ROUNDDOWN(ROUND((L262*(U262-AW262)),0),0)*AF262,"")</f>
        <v>0</v>
      </c>
      <c r="AJ262" s="927">
        <f>IFERROR(IF(OR(M262="",M263="",M265=""),0,ROUNDDOWN(ROUNDDOWN(ROUND(L262*VLOOKUP(K262,'【参考】数式用'!$A$5:$AB$37,MATCH("新加算Ⅳ",'【参考】数式用'!$B$4:$AB$4,0)+1,0),0),0)*AF262*0.5,0)),"")</f>
        <v>0</v>
      </c>
      <c r="AK262" s="928"/>
      <c r="AL262" s="929">
        <f>IFERROR(IF(OR(M265="ベア加算",M265=""),0, IF(OR(T262="新加算Ⅰ",T262="新加算Ⅱ",T262="新加算Ⅲ",T262="新加算Ⅳ"),ROUNDDOWN(ROUND(L262*VLOOKUP(K262,'【参考】数式用'!$A$5:$I$37,MATCH("ベア加算",'【参考】数式用'!$B$4:$I$4,0)+1,0),0),0)*AF262,0)),"")</f>
        <v>0</v>
      </c>
      <c r="AM262" s="928"/>
      <c r="AN262" s="930"/>
      <c r="AO262" s="931"/>
      <c r="AP262" s="931"/>
      <c r="AQ262" s="932"/>
      <c r="AR262" s="933"/>
      <c r="AS262" s="716" t="str">
        <f>IF(AU262="","",IF(U262&lt;N262,"！加算の要件上は問題ありませんが、令和６年４・５月と比較して令和６年６月に加算率が下がる計画になっています。",""))</f>
        <v/>
      </c>
      <c r="AT262" s="1005"/>
      <c r="AU262" s="935" t="str">
        <f>IF(K262&lt;&gt;"","V列に色付け","")</f>
        <v/>
      </c>
      <c r="AV262" s="1020" t="str">
        <f>IF('別紙様式2-2（４・５月分）'!N200="","",'別紙様式2-2（４・５月分）'!N200)</f>
        <v/>
      </c>
      <c r="AW262" s="937" t="str">
        <f>IF(SUM('別紙様式2-2（４・５月分）'!O200:O202)=0,"",SUM('別紙様式2-2（４・５月分）'!O200:O202))</f>
        <v/>
      </c>
      <c r="AX262" s="938" t="str">
        <f>IFERROR(VLOOKUP(K262,'【参考】数式用'!$AH$2:$AI$34,2,FALSE),"")</f>
        <v/>
      </c>
      <c r="AY262" s="629" t="s">
        <v>436</v>
      </c>
      <c r="AZ262" s="629" t="s">
        <v>437</v>
      </c>
      <c r="BA262" s="629" t="s">
        <v>435</v>
      </c>
      <c r="BB262" s="629" t="s">
        <v>438</v>
      </c>
      <c r="BC262" s="629" t="str">
        <f>IF(AND(O262&lt;&gt;"新加算Ⅰ",O262&lt;&gt;"新加算Ⅱ",O262&lt;&gt;"新加算Ⅲ",O262&lt;&gt;"新加算Ⅳ"),O262,IF(P264&lt;&gt;"",P264,""))</f>
        <v/>
      </c>
      <c r="BD262" s="629"/>
      <c r="BE262" s="629" t="str">
        <f>IF(AL262&lt;&gt;0,IF(AM262="○","入力済","未入力"),"")</f>
        <v/>
      </c>
      <c r="BF262" s="629"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629" t="str">
        <f>IF(OR(T262="新加算Ⅴ（７）",T262="新加算Ⅴ（９）",T262="新加算Ⅴ（10）",T262="新加算Ⅴ（12）",T262="新加算Ⅴ（13）",T262="新加算Ⅴ（14）"),IF(OR(AO262="○",AO262="令和６年度中に満たす"),"入力済","未入力"),"")</f>
        <v/>
      </c>
      <c r="BH262" s="939" t="str">
        <f>IF(OR(T262="新加算Ⅰ",T262="新加算Ⅱ",T262="新加算Ⅲ",T262="新加算Ⅴ（１）",T262="新加算Ⅴ（３）",T262="新加算Ⅴ（８）"),IF(OR(AP262="○",AP262="令和６年度中に満たす"),"入力済","未入力"),"")</f>
        <v/>
      </c>
      <c r="BI262" s="1006" t="str">
        <f>IF(OR(T262="新加算Ⅰ",T262="新加算Ⅱ",T262="新加算Ⅴ（１）",T262="新加算Ⅴ（２）",T262="新加算Ⅴ（３）",T262="新加算Ⅴ（４）",T262="新加算Ⅴ（５）",T262="新加算Ⅴ（６）",T262="新加算Ⅴ（７）",T262="新加算Ⅴ（９）",T262="新加算Ⅴ（10）",T262="新加算Ⅴ（12）"),1,"")</f>
        <v/>
      </c>
      <c r="BJ262" s="935" t="str">
        <f>IF(OR(T262="新加算Ⅰ",T262="新加算Ⅴ（１）",T262="新加算Ⅴ（２）",T262="新加算Ⅴ（５）",T262="新加算Ⅴ（７）",T262="新加算Ⅴ（10）"),IF(AR262="","未入力","入力済"),"")</f>
        <v/>
      </c>
      <c r="BK262" s="689" t="str">
        <f>G262</f>
        <v/>
      </c>
    </row>
    <row r="263" ht="15.0" customHeight="1">
      <c r="A263" s="787"/>
      <c r="B263" s="722"/>
      <c r="C263" s="723"/>
      <c r="D263" s="723"/>
      <c r="E263" s="723"/>
      <c r="F263" s="724"/>
      <c r="G263" s="725"/>
      <c r="H263" s="725"/>
      <c r="I263" s="725"/>
      <c r="J263" s="941"/>
      <c r="K263" s="725"/>
      <c r="L263" s="726"/>
      <c r="M263" s="943" t="str">
        <f>IF('別紙様式2-2（４・５月分）'!P201="","",'別紙様式2-2（４・５月分）'!P201)</f>
        <v/>
      </c>
      <c r="N263" s="1007"/>
      <c r="O263" s="945"/>
      <c r="P263" s="946"/>
      <c r="Q263" s="947"/>
      <c r="R263" s="948"/>
      <c r="S263" s="949"/>
      <c r="T263" s="950"/>
      <c r="U263" s="951"/>
      <c r="V263" s="952"/>
      <c r="W263" s="953"/>
      <c r="X263" s="778"/>
      <c r="Y263" s="953"/>
      <c r="Z263" s="778"/>
      <c r="AA263" s="953"/>
      <c r="AB263" s="778"/>
      <c r="AC263" s="953"/>
      <c r="AD263" s="778"/>
      <c r="AE263" s="778"/>
      <c r="AF263" s="778"/>
      <c r="AG263" s="954"/>
      <c r="AH263" s="955"/>
      <c r="AI263" s="956"/>
      <c r="AJ263" s="957"/>
      <c r="AK263" s="784"/>
      <c r="AL263" s="958"/>
      <c r="AM263" s="784"/>
      <c r="AN263" s="959"/>
      <c r="AO263" s="825"/>
      <c r="AP263" s="825"/>
      <c r="AQ263" s="960"/>
      <c r="AR263" s="961"/>
      <c r="AS263" s="962" t="str">
        <f>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1005"/>
      <c r="AU263" s="935"/>
      <c r="AV263" s="1020" t="str">
        <f>IF('別紙様式2-2（４・５月分）'!N201="","",'別紙様式2-2（４・５月分）'!N201)</f>
        <v/>
      </c>
      <c r="AW263" s="937"/>
      <c r="AX263" s="938"/>
      <c r="AY263" s="629"/>
      <c r="AZ263" s="629"/>
      <c r="BA263" s="629"/>
      <c r="BB263" s="629"/>
      <c r="BC263" s="629"/>
      <c r="BD263" s="629"/>
      <c r="BE263" s="629"/>
      <c r="BF263" s="629"/>
      <c r="BG263" s="629"/>
      <c r="BH263" s="963"/>
      <c r="BI263" s="1008"/>
      <c r="BJ263" s="935"/>
      <c r="BK263" s="689" t="str">
        <f>G262</f>
        <v/>
      </c>
    </row>
    <row r="264" ht="15.0" customHeight="1">
      <c r="A264" s="798"/>
      <c r="B264" s="722"/>
      <c r="C264" s="723"/>
      <c r="D264" s="723"/>
      <c r="E264" s="723"/>
      <c r="F264" s="724"/>
      <c r="G264" s="725"/>
      <c r="H264" s="725"/>
      <c r="I264" s="725"/>
      <c r="J264" s="941"/>
      <c r="K264" s="725"/>
      <c r="L264" s="726"/>
      <c r="M264" s="964"/>
      <c r="N264" s="1009"/>
      <c r="O264" s="1013" t="s">
        <v>111</v>
      </c>
      <c r="P264" s="967" t="str">
        <f>IFERROR(VLOOKUP('別紙様式2-2（４・５月分）'!AQ200,'【参考】数式用'!$AR$5:$AT$22,3,FALSE),"")</f>
        <v/>
      </c>
      <c r="Q264" s="1014" t="s">
        <v>113</v>
      </c>
      <c r="R264" s="969" t="str">
        <f>IFERROR(VLOOKUP(K262,'【参考】数式用'!$A$5:$AB$37,MATCH(P264,'【参考】数式用'!$B$4:$AB$4,0)+1,0),"")</f>
        <v/>
      </c>
      <c r="S264" s="970" t="s">
        <v>439</v>
      </c>
      <c r="T264" s="971"/>
      <c r="U264" s="972" t="str">
        <f>IFERROR(VLOOKUP(K262,'【参考】数式用'!$A$5:$AB$37,MATCH(T264,'【参考】数式用'!$B$4:$AB$4,0)+1,0),"")</f>
        <v/>
      </c>
      <c r="V264" s="973" t="s">
        <v>107</v>
      </c>
      <c r="W264" s="1025">
        <v>7.0</v>
      </c>
      <c r="X264" s="812" t="s">
        <v>108</v>
      </c>
      <c r="Y264" s="1025">
        <v>4.0</v>
      </c>
      <c r="Z264" s="812" t="s">
        <v>392</v>
      </c>
      <c r="AA264" s="1025">
        <v>8.0</v>
      </c>
      <c r="AB264" s="812" t="s">
        <v>108</v>
      </c>
      <c r="AC264" s="1025">
        <v>3.0</v>
      </c>
      <c r="AD264" s="812" t="s">
        <v>109</v>
      </c>
      <c r="AE264" s="812" t="s">
        <v>120</v>
      </c>
      <c r="AF264" s="812">
        <f>IF(W264&gt;=1,(AA264*12+AC264)-(W264*12+Y264)+1,"")</f>
        <v>12</v>
      </c>
      <c r="AG264" s="974" t="s">
        <v>393</v>
      </c>
      <c r="AH264" s="975">
        <f>IFERROR(ROUNDDOWN(ROUND(L262*U264,0),0)*AF264,"")</f>
        <v>0</v>
      </c>
      <c r="AI264" s="976">
        <f>IFERROR(ROUNDDOWN(ROUND((L262*(U264-AW262)),0),0)*AF264,"")</f>
        <v>0</v>
      </c>
      <c r="AJ264" s="977">
        <f>IFERROR(IF(OR(M262="",M263="",M265=""),0,ROUNDDOWN(ROUNDDOWN(ROUND(L262*VLOOKUP(K262,'【参考】数式用'!$A$5:$AB$37,MATCH("新加算Ⅳ",'【参考】数式用'!$B$4:$AB$4,0)+1,0),0),0)*AF264*0.5,0)),"")</f>
        <v>0</v>
      </c>
      <c r="AK264" s="978" t="str">
        <f>IF(T264&lt;&gt;"","新規に適用","")</f>
        <v/>
      </c>
      <c r="AL264" s="979">
        <f>IFERROR(IF(OR(M265="ベア加算",M265=""),0, IF(OR(T262="新加算Ⅰ",T262="新加算Ⅱ",T262="新加算Ⅲ",T262="新加算Ⅳ"),0,ROUNDDOWN(ROUND(L262*VLOOKUP(K262,'【参考】数式用'!$A$5:$I$37,MATCH("ベア加算",'【参考】数式用'!$B$4:$I$4,0)+1,0),0),0)*AF264)),"")</f>
        <v>0</v>
      </c>
      <c r="AM264" s="978" t="str">
        <f>IF(AND(T264&lt;&gt;"",AM262=""),"新規に適用",IF(AND(T264&lt;&gt;"",AM262&lt;&gt;""),"継続で適用",""))</f>
        <v/>
      </c>
      <c r="AN264" s="978" t="str">
        <f>IF(AND(T264&lt;&gt;"",AN262=""),"新規に適用",IF(AND(T264&lt;&gt;"",AN262&lt;&gt;""),"継続で適用",""))</f>
        <v/>
      </c>
      <c r="AO264" s="978"/>
      <c r="AP264" s="978" t="str">
        <f>IF(AND(T264&lt;&gt;"",AP262=""),"新規に適用",IF(AND(T264&lt;&gt;"",AP262&lt;&gt;""),"継続で適用",""))</f>
        <v/>
      </c>
      <c r="AQ264" s="980" t="str">
        <f>IF(AND(T264&lt;&gt;"",AN262=""),"新規に適用",IF(AND(T264&lt;&gt;"",OR(T262="新加算Ⅰ",T262="新加算Ⅱ",T262="新加算Ⅴ（１）",T262="新加算Ⅴ（２）",T262="新加算Ⅴ（３）",T262="新加算Ⅴ（４）",T262="新加算Ⅴ（５）",T262="新加算Ⅴ（６）",T262="新加算Ⅴ（７）",T262="新加算Ⅴ（９）",T262="新加算Ⅴ（10）",T262="新加算Ⅴ（12）")),"継続で適用",""))</f>
        <v/>
      </c>
      <c r="AR264" s="978" t="str">
        <f>IF(AND(T264&lt;&gt;"",AR262=""),"新規に適用",IF(AND(T264&lt;&gt;"",AR262&lt;&gt;""),"継続で適用",""))</f>
        <v/>
      </c>
      <c r="AS264" s="962"/>
      <c r="AT264" s="1005"/>
      <c r="AU264" s="935" t="str">
        <f>IF(K262&lt;&gt;"","V列に色付け","")</f>
        <v/>
      </c>
      <c r="AV264" s="1020"/>
      <c r="AW264" s="937"/>
      <c r="BK264" s="689" t="str">
        <f>G262</f>
        <v/>
      </c>
    </row>
    <row r="265" ht="30.0" customHeight="1">
      <c r="A265" s="788"/>
      <c r="B265" s="746"/>
      <c r="C265" s="747"/>
      <c r="D265" s="747"/>
      <c r="E265" s="747"/>
      <c r="F265" s="748"/>
      <c r="G265" s="749"/>
      <c r="H265" s="749"/>
      <c r="I265" s="749"/>
      <c r="J265" s="982"/>
      <c r="K265" s="749"/>
      <c r="L265" s="750"/>
      <c r="M265" s="984" t="str">
        <f>IF('別紙様式2-2（４・５月分）'!P202="","",'別紙様式2-2（４・５月分）'!P202)</f>
        <v/>
      </c>
      <c r="N265" s="1010"/>
      <c r="O265" s="1015"/>
      <c r="P265" s="987"/>
      <c r="Q265" s="1016"/>
      <c r="R265" s="989"/>
      <c r="S265" s="990"/>
      <c r="T265" s="991"/>
      <c r="U265" s="992"/>
      <c r="V265" s="993"/>
      <c r="W265" s="1026"/>
      <c r="X265" s="994"/>
      <c r="Y265" s="1026"/>
      <c r="Z265" s="994"/>
      <c r="AA265" s="1026"/>
      <c r="AB265" s="994"/>
      <c r="AC265" s="1026"/>
      <c r="AD265" s="994"/>
      <c r="AE265" s="994"/>
      <c r="AF265" s="994"/>
      <c r="AG265" s="995"/>
      <c r="AH265" s="996"/>
      <c r="AI265" s="997"/>
      <c r="AJ265" s="998"/>
      <c r="AK265" s="999"/>
      <c r="AL265" s="1000"/>
      <c r="AM265" s="999"/>
      <c r="AN265" s="999"/>
      <c r="AO265" s="999"/>
      <c r="AP265" s="999"/>
      <c r="AQ265" s="1001"/>
      <c r="AR265" s="999"/>
      <c r="AS265" s="769" t="str">
        <f>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1005"/>
      <c r="AU265" s="935"/>
      <c r="AV265" s="1020" t="str">
        <f>IF('別紙様式2-2（４・５月分）'!N202="","",'別紙様式2-2（４・５月分）'!N202)</f>
        <v/>
      </c>
      <c r="AW265" s="937"/>
      <c r="BK265" s="689" t="str">
        <f>G262</f>
        <v/>
      </c>
    </row>
    <row r="266" ht="30.0" customHeight="1">
      <c r="A266" s="789">
        <v>64.0</v>
      </c>
      <c r="B266" s="1019" t="str">
        <f>IF('基本情報入力シート'!C117="","",'基本情報入力シート'!C117)</f>
        <v/>
      </c>
      <c r="C266" s="696"/>
      <c r="D266" s="696"/>
      <c r="E266" s="696"/>
      <c r="F266" s="697"/>
      <c r="G266" s="698" t="str">
        <f>IF('基本情報入力シート'!M117="","",'基本情報入力シート'!M117)</f>
        <v/>
      </c>
      <c r="H266" s="698" t="str">
        <f>IF('基本情報入力シート'!R117="","",'基本情報入力シート'!R117)</f>
        <v/>
      </c>
      <c r="I266" s="698" t="str">
        <f>IF('基本情報入力シート'!W117="","",'基本情報入力シート'!W117)</f>
        <v/>
      </c>
      <c r="J266" s="910" t="str">
        <f>IF('基本情報入力シート'!X117="","",'基本情報入力シート'!X117)</f>
        <v/>
      </c>
      <c r="K266" s="698" t="str">
        <f>IF('基本情報入力シート'!Y117="","",'基本情報入力シート'!Y117)</f>
        <v/>
      </c>
      <c r="L266" s="699" t="str">
        <f>IF('基本情報入力シート'!AB117="","",'基本情報入力シート'!AB117)</f>
        <v/>
      </c>
      <c r="M266" s="912" t="str">
        <f>IF('別紙様式2-2（４・５月分）'!P203="","",'別紙様式2-2（４・５月分）'!P203)</f>
        <v/>
      </c>
      <c r="N266" s="1004" t="str">
        <f>IF(SUM('別紙様式2-2（４・５月分）'!Q203:Q205)=0,"",SUM('別紙様式2-2（４・５月分）'!Q203:Q205))</f>
        <v/>
      </c>
      <c r="O266" s="914" t="str">
        <f>IFERROR(VLOOKUP('別紙様式2-2（４・５月分）'!AQ203,'【参考】数式用'!$AR$5:$AS$22,2,FALSE),"")</f>
        <v/>
      </c>
      <c r="P266" s="915"/>
      <c r="Q266" s="916"/>
      <c r="R266" s="917" t="str">
        <f>IFERROR(VLOOKUP(K266,'【参考】数式用'!$A$5:$AB$37,MATCH(O266,'【参考】数式用'!$B$4:$AB$4,0)+1,0),"")</f>
        <v/>
      </c>
      <c r="S266" s="918" t="s">
        <v>434</v>
      </c>
      <c r="T266" s="919"/>
      <c r="U266" s="920" t="str">
        <f>IFERROR(VLOOKUP(K266,'【参考】数式用'!$A$5:$AB$37,MATCH(T266,'【参考】数式用'!$B$4:$AB$4,0)+1,0),"")</f>
        <v/>
      </c>
      <c r="V266" s="921" t="s">
        <v>107</v>
      </c>
      <c r="W266" s="922">
        <v>6.0</v>
      </c>
      <c r="X266" s="923" t="s">
        <v>108</v>
      </c>
      <c r="Y266" s="922">
        <v>6.0</v>
      </c>
      <c r="Z266" s="923" t="s">
        <v>392</v>
      </c>
      <c r="AA266" s="922">
        <v>7.0</v>
      </c>
      <c r="AB266" s="923" t="s">
        <v>108</v>
      </c>
      <c r="AC266" s="922">
        <v>3.0</v>
      </c>
      <c r="AD266" s="923" t="s">
        <v>109</v>
      </c>
      <c r="AE266" s="923" t="s">
        <v>120</v>
      </c>
      <c r="AF266" s="923">
        <f>IF(W266&gt;=1,(AA266*12+AC266)-(W266*12+Y266)+1,"")</f>
        <v>10</v>
      </c>
      <c r="AG266" s="924" t="s">
        <v>393</v>
      </c>
      <c r="AH266" s="925">
        <f>IFERROR(ROUNDDOWN(ROUND(L266*U266,0),0)*AF266,"")</f>
        <v>0</v>
      </c>
      <c r="AI266" s="926">
        <f>IFERROR(ROUNDDOWN(ROUND((L266*(U266-AW266)),0),0)*AF266,"")</f>
        <v>0</v>
      </c>
      <c r="AJ266" s="927">
        <f>IFERROR(IF(OR(M266="",M267="",M269=""),0,ROUNDDOWN(ROUNDDOWN(ROUND(L266*VLOOKUP(K266,'【参考】数式用'!$A$5:$AB$37,MATCH("新加算Ⅳ",'【参考】数式用'!$B$4:$AB$4,0)+1,0),0),0)*AF266*0.5,0)),"")</f>
        <v>0</v>
      </c>
      <c r="AK266" s="928"/>
      <c r="AL266" s="929">
        <f>IFERROR(IF(OR(M269="ベア加算",M269=""),0, IF(OR(T266="新加算Ⅰ",T266="新加算Ⅱ",T266="新加算Ⅲ",T266="新加算Ⅳ"),ROUNDDOWN(ROUND(L266*VLOOKUP(K266,'【参考】数式用'!$A$5:$I$37,MATCH("ベア加算",'【参考】数式用'!$B$4:$I$4,0)+1,0),0),0)*AF266,0)),"")</f>
        <v>0</v>
      </c>
      <c r="AM266" s="928"/>
      <c r="AN266" s="930"/>
      <c r="AO266" s="931"/>
      <c r="AP266" s="931"/>
      <c r="AQ266" s="932"/>
      <c r="AR266" s="933"/>
      <c r="AS266" s="716" t="str">
        <f>IF(AU266="","",IF(U266&lt;N266,"！加算の要件上は問題ありませんが、令和６年４・５月と比較して令和６年６月に加算率が下がる計画になっています。",""))</f>
        <v/>
      </c>
      <c r="AT266" s="1005"/>
      <c r="AU266" s="935" t="str">
        <f>IF(K266&lt;&gt;"","V列に色付け","")</f>
        <v/>
      </c>
      <c r="AV266" s="1020" t="str">
        <f>IF('別紙様式2-2（４・５月分）'!N203="","",'別紙様式2-2（４・５月分）'!N203)</f>
        <v/>
      </c>
      <c r="AW266" s="937" t="str">
        <f>IF(SUM('別紙様式2-2（４・５月分）'!O203:O205)=0,"",SUM('別紙様式2-2（４・５月分）'!O203:O205))</f>
        <v/>
      </c>
      <c r="AX266" s="938" t="str">
        <f>IFERROR(VLOOKUP(K266,'【参考】数式用'!$AH$2:$AI$34,2,FALSE),"")</f>
        <v/>
      </c>
      <c r="AY266" s="629" t="s">
        <v>436</v>
      </c>
      <c r="AZ266" s="629" t="s">
        <v>437</v>
      </c>
      <c r="BA266" s="629" t="s">
        <v>435</v>
      </c>
      <c r="BB266" s="629" t="s">
        <v>438</v>
      </c>
      <c r="BC266" s="629" t="str">
        <f>IF(AND(O266&lt;&gt;"新加算Ⅰ",O266&lt;&gt;"新加算Ⅱ",O266&lt;&gt;"新加算Ⅲ",O266&lt;&gt;"新加算Ⅳ"),O266,IF(P268&lt;&gt;"",P268,""))</f>
        <v/>
      </c>
      <c r="BD266" s="629"/>
      <c r="BE266" s="629" t="str">
        <f>IF(AL266&lt;&gt;0,IF(AM266="○","入力済","未入力"),"")</f>
        <v/>
      </c>
      <c r="BF266" s="629"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629" t="str">
        <f>IF(OR(T266="新加算Ⅴ（７）",T266="新加算Ⅴ（９）",T266="新加算Ⅴ（10）",T266="新加算Ⅴ（12）",T266="新加算Ⅴ（13）",T266="新加算Ⅴ（14）"),IF(OR(AO266="○",AO266="令和６年度中に満たす"),"入力済","未入力"),"")</f>
        <v/>
      </c>
      <c r="BH266" s="939" t="str">
        <f>IF(OR(T266="新加算Ⅰ",T266="新加算Ⅱ",T266="新加算Ⅲ",T266="新加算Ⅴ（１）",T266="新加算Ⅴ（３）",T266="新加算Ⅴ（８）"),IF(OR(AP266="○",AP266="令和６年度中に満たす"),"入力済","未入力"),"")</f>
        <v/>
      </c>
      <c r="BI266" s="1006" t="str">
        <f>IF(OR(T266="新加算Ⅰ",T266="新加算Ⅱ",T266="新加算Ⅴ（１）",T266="新加算Ⅴ（２）",T266="新加算Ⅴ（３）",T266="新加算Ⅴ（４）",T266="新加算Ⅴ（５）",T266="新加算Ⅴ（６）",T266="新加算Ⅴ（７）",T266="新加算Ⅴ（９）",T266="新加算Ⅴ（10）",T266="新加算Ⅴ（12）"),1,"")</f>
        <v/>
      </c>
      <c r="BJ266" s="935" t="str">
        <f>IF(OR(T266="新加算Ⅰ",T266="新加算Ⅴ（１）",T266="新加算Ⅴ（２）",T266="新加算Ⅴ（５）",T266="新加算Ⅴ（７）",T266="新加算Ⅴ（10）"),IF(AR266="","未入力","入力済"),"")</f>
        <v/>
      </c>
      <c r="BK266" s="689" t="str">
        <f>G266</f>
        <v/>
      </c>
    </row>
    <row r="267" ht="15.0" customHeight="1">
      <c r="A267" s="787"/>
      <c r="B267" s="722"/>
      <c r="C267" s="723"/>
      <c r="D267" s="723"/>
      <c r="E267" s="723"/>
      <c r="F267" s="724"/>
      <c r="G267" s="725"/>
      <c r="H267" s="725"/>
      <c r="I267" s="725"/>
      <c r="J267" s="941"/>
      <c r="K267" s="725"/>
      <c r="L267" s="726"/>
      <c r="M267" s="943" t="str">
        <f>IF('別紙様式2-2（４・５月分）'!P204="","",'別紙様式2-2（４・５月分）'!P204)</f>
        <v/>
      </c>
      <c r="N267" s="1007"/>
      <c r="O267" s="945"/>
      <c r="P267" s="946"/>
      <c r="Q267" s="947"/>
      <c r="R267" s="948"/>
      <c r="S267" s="949"/>
      <c r="T267" s="950"/>
      <c r="U267" s="951"/>
      <c r="V267" s="952"/>
      <c r="W267" s="953"/>
      <c r="X267" s="778"/>
      <c r="Y267" s="953"/>
      <c r="Z267" s="778"/>
      <c r="AA267" s="953"/>
      <c r="AB267" s="778"/>
      <c r="AC267" s="953"/>
      <c r="AD267" s="778"/>
      <c r="AE267" s="778"/>
      <c r="AF267" s="778"/>
      <c r="AG267" s="954"/>
      <c r="AH267" s="955"/>
      <c r="AI267" s="956"/>
      <c r="AJ267" s="957"/>
      <c r="AK267" s="784"/>
      <c r="AL267" s="958"/>
      <c r="AM267" s="784"/>
      <c r="AN267" s="959"/>
      <c r="AO267" s="825"/>
      <c r="AP267" s="825"/>
      <c r="AQ267" s="960"/>
      <c r="AR267" s="961"/>
      <c r="AS267" s="962" t="str">
        <f>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1005"/>
      <c r="AU267" s="935"/>
      <c r="AV267" s="1020" t="str">
        <f>IF('別紙様式2-2（４・５月分）'!N204="","",'別紙様式2-2（４・５月分）'!N204)</f>
        <v/>
      </c>
      <c r="AW267" s="937"/>
      <c r="AX267" s="938"/>
      <c r="AY267" s="629"/>
      <c r="AZ267" s="629"/>
      <c r="BA267" s="629"/>
      <c r="BB267" s="629"/>
      <c r="BC267" s="629"/>
      <c r="BD267" s="629"/>
      <c r="BE267" s="629"/>
      <c r="BF267" s="629"/>
      <c r="BG267" s="629"/>
      <c r="BH267" s="963"/>
      <c r="BI267" s="1008"/>
      <c r="BJ267" s="935"/>
      <c r="BK267" s="689" t="str">
        <f>G266</f>
        <v/>
      </c>
    </row>
    <row r="268" ht="15.0" customHeight="1">
      <c r="A268" s="798"/>
      <c r="B268" s="722"/>
      <c r="C268" s="723"/>
      <c r="D268" s="723"/>
      <c r="E268" s="723"/>
      <c r="F268" s="724"/>
      <c r="G268" s="725"/>
      <c r="H268" s="725"/>
      <c r="I268" s="725"/>
      <c r="J268" s="941"/>
      <c r="K268" s="725"/>
      <c r="L268" s="726"/>
      <c r="M268" s="964"/>
      <c r="N268" s="1009"/>
      <c r="O268" s="1013" t="s">
        <v>111</v>
      </c>
      <c r="P268" s="967" t="str">
        <f>IFERROR(VLOOKUP('別紙様式2-2（４・５月分）'!AQ203,'【参考】数式用'!$AR$5:$AT$22,3,FALSE),"")</f>
        <v/>
      </c>
      <c r="Q268" s="1014" t="s">
        <v>113</v>
      </c>
      <c r="R268" s="969" t="str">
        <f>IFERROR(VLOOKUP(K266,'【参考】数式用'!$A$5:$AB$37,MATCH(P268,'【参考】数式用'!$B$4:$AB$4,0)+1,0),"")</f>
        <v/>
      </c>
      <c r="S268" s="970" t="s">
        <v>439</v>
      </c>
      <c r="T268" s="971"/>
      <c r="U268" s="972" t="str">
        <f>IFERROR(VLOOKUP(K266,'【参考】数式用'!$A$5:$AB$37,MATCH(T268,'【参考】数式用'!$B$4:$AB$4,0)+1,0),"")</f>
        <v/>
      </c>
      <c r="V268" s="973" t="s">
        <v>107</v>
      </c>
      <c r="W268" s="1025">
        <v>7.0</v>
      </c>
      <c r="X268" s="812" t="s">
        <v>108</v>
      </c>
      <c r="Y268" s="1025">
        <v>4.0</v>
      </c>
      <c r="Z268" s="812" t="s">
        <v>392</v>
      </c>
      <c r="AA268" s="1025">
        <v>8.0</v>
      </c>
      <c r="AB268" s="812" t="s">
        <v>108</v>
      </c>
      <c r="AC268" s="1025">
        <v>3.0</v>
      </c>
      <c r="AD268" s="812" t="s">
        <v>109</v>
      </c>
      <c r="AE268" s="812" t="s">
        <v>120</v>
      </c>
      <c r="AF268" s="812">
        <f>IF(W268&gt;=1,(AA268*12+AC268)-(W268*12+Y268)+1,"")</f>
        <v>12</v>
      </c>
      <c r="AG268" s="974" t="s">
        <v>393</v>
      </c>
      <c r="AH268" s="975">
        <f>IFERROR(ROUNDDOWN(ROUND(L266*U268,0),0)*AF268,"")</f>
        <v>0</v>
      </c>
      <c r="AI268" s="976">
        <f>IFERROR(ROUNDDOWN(ROUND((L266*(U268-AW266)),0),0)*AF268,"")</f>
        <v>0</v>
      </c>
      <c r="AJ268" s="977">
        <f>IFERROR(IF(OR(M266="",M267="",M269=""),0,ROUNDDOWN(ROUNDDOWN(ROUND(L266*VLOOKUP(K266,'【参考】数式用'!$A$5:$AB$37,MATCH("新加算Ⅳ",'【参考】数式用'!$B$4:$AB$4,0)+1,0),0),0)*AF268*0.5,0)),"")</f>
        <v>0</v>
      </c>
      <c r="AK268" s="978" t="str">
        <f>IF(T268&lt;&gt;"","新規に適用","")</f>
        <v/>
      </c>
      <c r="AL268" s="979">
        <f>IFERROR(IF(OR(M269="ベア加算",M269=""),0, IF(OR(T266="新加算Ⅰ",T266="新加算Ⅱ",T266="新加算Ⅲ",T266="新加算Ⅳ"),0,ROUNDDOWN(ROUND(L266*VLOOKUP(K266,'【参考】数式用'!$A$5:$I$37,MATCH("ベア加算",'【参考】数式用'!$B$4:$I$4,0)+1,0),0),0)*AF268)),"")</f>
        <v>0</v>
      </c>
      <c r="AM268" s="978" t="str">
        <f>IF(AND(T268&lt;&gt;"",AM266=""),"新規に適用",IF(AND(T268&lt;&gt;"",AM266&lt;&gt;""),"継続で適用",""))</f>
        <v/>
      </c>
      <c r="AN268" s="978" t="str">
        <f>IF(AND(T268&lt;&gt;"",AN266=""),"新規に適用",IF(AND(T268&lt;&gt;"",AN266&lt;&gt;""),"継続で適用",""))</f>
        <v/>
      </c>
      <c r="AO268" s="978"/>
      <c r="AP268" s="978" t="str">
        <f>IF(AND(T268&lt;&gt;"",AP266=""),"新規に適用",IF(AND(T268&lt;&gt;"",AP266&lt;&gt;""),"継続で適用",""))</f>
        <v/>
      </c>
      <c r="AQ268" s="980" t="str">
        <f>IF(AND(T268&lt;&gt;"",AN266=""),"新規に適用",IF(AND(T268&lt;&gt;"",OR(T266="新加算Ⅰ",T266="新加算Ⅱ",T266="新加算Ⅴ（１）",T266="新加算Ⅴ（２）",T266="新加算Ⅴ（３）",T266="新加算Ⅴ（４）",T266="新加算Ⅴ（５）",T266="新加算Ⅴ（６）",T266="新加算Ⅴ（７）",T266="新加算Ⅴ（９）",T266="新加算Ⅴ（10）",T266="新加算Ⅴ（12）")),"継続で適用",""))</f>
        <v/>
      </c>
      <c r="AR268" s="978" t="str">
        <f>IF(AND(T268&lt;&gt;"",AR266=""),"新規に適用",IF(AND(T268&lt;&gt;"",AR266&lt;&gt;""),"継続で適用",""))</f>
        <v/>
      </c>
      <c r="AS268" s="962"/>
      <c r="AT268" s="1005"/>
      <c r="AU268" s="935" t="str">
        <f>IF(K266&lt;&gt;"","V列に色付け","")</f>
        <v/>
      </c>
      <c r="AV268" s="1020"/>
      <c r="AW268" s="937"/>
      <c r="BK268" s="689" t="str">
        <f>G266</f>
        <v/>
      </c>
    </row>
    <row r="269" ht="30.0" customHeight="1">
      <c r="A269" s="788"/>
      <c r="B269" s="746"/>
      <c r="C269" s="747"/>
      <c r="D269" s="747"/>
      <c r="E269" s="747"/>
      <c r="F269" s="748"/>
      <c r="G269" s="749"/>
      <c r="H269" s="749"/>
      <c r="I269" s="749"/>
      <c r="J269" s="982"/>
      <c r="K269" s="749"/>
      <c r="L269" s="750"/>
      <c r="M269" s="984" t="str">
        <f>IF('別紙様式2-2（４・５月分）'!P205="","",'別紙様式2-2（４・５月分）'!P205)</f>
        <v/>
      </c>
      <c r="N269" s="1010"/>
      <c r="O269" s="1015"/>
      <c r="P269" s="987"/>
      <c r="Q269" s="1016"/>
      <c r="R269" s="989"/>
      <c r="S269" s="990"/>
      <c r="T269" s="991"/>
      <c r="U269" s="992"/>
      <c r="V269" s="993"/>
      <c r="W269" s="1026"/>
      <c r="X269" s="994"/>
      <c r="Y269" s="1026"/>
      <c r="Z269" s="994"/>
      <c r="AA269" s="1026"/>
      <c r="AB269" s="994"/>
      <c r="AC269" s="1026"/>
      <c r="AD269" s="994"/>
      <c r="AE269" s="994"/>
      <c r="AF269" s="994"/>
      <c r="AG269" s="995"/>
      <c r="AH269" s="996"/>
      <c r="AI269" s="997"/>
      <c r="AJ269" s="998"/>
      <c r="AK269" s="999"/>
      <c r="AL269" s="1000"/>
      <c r="AM269" s="999"/>
      <c r="AN269" s="999"/>
      <c r="AO269" s="999"/>
      <c r="AP269" s="999"/>
      <c r="AQ269" s="1001"/>
      <c r="AR269" s="999"/>
      <c r="AS269" s="769" t="str">
        <f>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1005"/>
      <c r="AU269" s="935"/>
      <c r="AV269" s="1020" t="str">
        <f>IF('別紙様式2-2（４・５月分）'!N205="","",'別紙様式2-2（４・５月分）'!N205)</f>
        <v/>
      </c>
      <c r="AW269" s="937"/>
      <c r="BK269" s="689" t="str">
        <f>G266</f>
        <v/>
      </c>
    </row>
    <row r="270" ht="30.0" customHeight="1">
      <c r="A270" s="773">
        <v>65.0</v>
      </c>
      <c r="B270" s="722" t="str">
        <f>IF('基本情報入力シート'!C118="","",'基本情報入力シート'!C118)</f>
        <v/>
      </c>
      <c r="C270" s="723"/>
      <c r="D270" s="723"/>
      <c r="E270" s="723"/>
      <c r="F270" s="724"/>
      <c r="G270" s="725" t="str">
        <f>IF('基本情報入力シート'!M118="","",'基本情報入力シート'!M118)</f>
        <v/>
      </c>
      <c r="H270" s="725" t="str">
        <f>IF('基本情報入力シート'!R118="","",'基本情報入力シート'!R118)</f>
        <v/>
      </c>
      <c r="I270" s="725" t="str">
        <f>IF('基本情報入力シート'!W118="","",'基本情報入力シート'!W118)</f>
        <v/>
      </c>
      <c r="J270" s="941" t="str">
        <f>IF('基本情報入力シート'!X118="","",'基本情報入力シート'!X118)</f>
        <v/>
      </c>
      <c r="K270" s="725" t="str">
        <f>IF('基本情報入力シート'!Y118="","",'基本情報入力シート'!Y118)</f>
        <v/>
      </c>
      <c r="L270" s="726" t="str">
        <f>IF('基本情報入力シート'!AB118="","",'基本情報入力シート'!AB118)</f>
        <v/>
      </c>
      <c r="M270" s="912" t="str">
        <f>IF('別紙様式2-2（４・５月分）'!P206="","",'別紙様式2-2（４・５月分）'!P206)</f>
        <v/>
      </c>
      <c r="N270" s="1004" t="str">
        <f>IF(SUM('別紙様式2-2（４・５月分）'!Q206:Q208)=0,"",SUM('別紙様式2-2（４・５月分）'!Q206:Q208))</f>
        <v/>
      </c>
      <c r="O270" s="914" t="str">
        <f>IFERROR(VLOOKUP('別紙様式2-2（４・５月分）'!AQ206,'【参考】数式用'!$AR$5:$AS$22,2,FALSE),"")</f>
        <v/>
      </c>
      <c r="P270" s="915"/>
      <c r="Q270" s="916"/>
      <c r="R270" s="917" t="str">
        <f>IFERROR(VLOOKUP(K270,'【参考】数式用'!$A$5:$AB$37,MATCH(O270,'【参考】数式用'!$B$4:$AB$4,0)+1,0),"")</f>
        <v/>
      </c>
      <c r="S270" s="918" t="s">
        <v>434</v>
      </c>
      <c r="T270" s="919"/>
      <c r="U270" s="920" t="str">
        <f>IFERROR(VLOOKUP(K270,'【参考】数式用'!$A$5:$AB$37,MATCH(T270,'【参考】数式用'!$B$4:$AB$4,0)+1,0),"")</f>
        <v/>
      </c>
      <c r="V270" s="921" t="s">
        <v>107</v>
      </c>
      <c r="W270" s="922">
        <v>6.0</v>
      </c>
      <c r="X270" s="923" t="s">
        <v>108</v>
      </c>
      <c r="Y270" s="922">
        <v>6.0</v>
      </c>
      <c r="Z270" s="923" t="s">
        <v>392</v>
      </c>
      <c r="AA270" s="922">
        <v>7.0</v>
      </c>
      <c r="AB270" s="923" t="s">
        <v>108</v>
      </c>
      <c r="AC270" s="922">
        <v>3.0</v>
      </c>
      <c r="AD270" s="923" t="s">
        <v>109</v>
      </c>
      <c r="AE270" s="923" t="s">
        <v>120</v>
      </c>
      <c r="AF270" s="923">
        <f>IF(W270&gt;=1,(AA270*12+AC270)-(W270*12+Y270)+1,"")</f>
        <v>10</v>
      </c>
      <c r="AG270" s="924" t="s">
        <v>393</v>
      </c>
      <c r="AH270" s="925">
        <f>IFERROR(ROUNDDOWN(ROUND(L270*U270,0),0)*AF270,"")</f>
        <v>0</v>
      </c>
      <c r="AI270" s="926">
        <f>IFERROR(ROUNDDOWN(ROUND((L270*(U270-AW270)),0),0)*AF270,"")</f>
        <v>0</v>
      </c>
      <c r="AJ270" s="927">
        <f>IFERROR(IF(OR(M270="",M271="",M273=""),0,ROUNDDOWN(ROUNDDOWN(ROUND(L270*VLOOKUP(K270,'【参考】数式用'!$A$5:$AB$37,MATCH("新加算Ⅳ",'【参考】数式用'!$B$4:$AB$4,0)+1,0),0),0)*AF270*0.5,0)),"")</f>
        <v>0</v>
      </c>
      <c r="AK270" s="928"/>
      <c r="AL270" s="929">
        <f>IFERROR(IF(OR(M273="ベア加算",M273=""),0, IF(OR(T270="新加算Ⅰ",T270="新加算Ⅱ",T270="新加算Ⅲ",T270="新加算Ⅳ"),ROUNDDOWN(ROUND(L270*VLOOKUP(K270,'【参考】数式用'!$A$5:$I$37,MATCH("ベア加算",'【参考】数式用'!$B$4:$I$4,0)+1,0),0),0)*AF270,0)),"")</f>
        <v>0</v>
      </c>
      <c r="AM270" s="928"/>
      <c r="AN270" s="930"/>
      <c r="AO270" s="931"/>
      <c r="AP270" s="931"/>
      <c r="AQ270" s="932"/>
      <c r="AR270" s="933"/>
      <c r="AS270" s="716" t="str">
        <f>IF(AU270="","",IF(U270&lt;N270,"！加算の要件上は問題ありませんが、令和６年４・５月と比較して令和６年６月に加算率が下がる計画になっています。",""))</f>
        <v/>
      </c>
      <c r="AT270" s="1005"/>
      <c r="AU270" s="935" t="str">
        <f>IF(K270&lt;&gt;"","V列に色付け","")</f>
        <v/>
      </c>
      <c r="AV270" s="1020" t="str">
        <f>IF('別紙様式2-2（４・５月分）'!N206="","",'別紙様式2-2（４・５月分）'!N206)</f>
        <v/>
      </c>
      <c r="AW270" s="937" t="str">
        <f>IF(SUM('別紙様式2-2（４・５月分）'!O206:O208)=0,"",SUM('別紙様式2-2（４・５月分）'!O206:O208))</f>
        <v/>
      </c>
      <c r="AX270" s="938" t="str">
        <f>IFERROR(VLOOKUP(K270,'【参考】数式用'!$AH$2:$AI$34,2,FALSE),"")</f>
        <v/>
      </c>
      <c r="AY270" s="629" t="s">
        <v>436</v>
      </c>
      <c r="AZ270" s="629" t="s">
        <v>437</v>
      </c>
      <c r="BA270" s="629" t="s">
        <v>435</v>
      </c>
      <c r="BB270" s="629" t="s">
        <v>438</v>
      </c>
      <c r="BC270" s="629" t="str">
        <f>IF(AND(O270&lt;&gt;"新加算Ⅰ",O270&lt;&gt;"新加算Ⅱ",O270&lt;&gt;"新加算Ⅲ",O270&lt;&gt;"新加算Ⅳ"),O270,IF(P272&lt;&gt;"",P272,""))</f>
        <v/>
      </c>
      <c r="BD270" s="629"/>
      <c r="BE270" s="629" t="str">
        <f>IF(AL270&lt;&gt;0,IF(AM270="○","入力済","未入力"),"")</f>
        <v/>
      </c>
      <c r="BF270" s="629"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629" t="str">
        <f>IF(OR(T270="新加算Ⅴ（７）",T270="新加算Ⅴ（９）",T270="新加算Ⅴ（10）",T270="新加算Ⅴ（12）",T270="新加算Ⅴ（13）",T270="新加算Ⅴ（14）"),IF(OR(AO270="○",AO270="令和６年度中に満たす"),"入力済","未入力"),"")</f>
        <v/>
      </c>
      <c r="BH270" s="939" t="str">
        <f>IF(OR(T270="新加算Ⅰ",T270="新加算Ⅱ",T270="新加算Ⅲ",T270="新加算Ⅴ（１）",T270="新加算Ⅴ（３）",T270="新加算Ⅴ（８）"),IF(OR(AP270="○",AP270="令和６年度中に満たす"),"入力済","未入力"),"")</f>
        <v/>
      </c>
      <c r="BI270" s="1006" t="str">
        <f>IF(OR(T270="新加算Ⅰ",T270="新加算Ⅱ",T270="新加算Ⅴ（１）",T270="新加算Ⅴ（２）",T270="新加算Ⅴ（３）",T270="新加算Ⅴ（４）",T270="新加算Ⅴ（５）",T270="新加算Ⅴ（６）",T270="新加算Ⅴ（７）",T270="新加算Ⅴ（９）",T270="新加算Ⅴ（10）",T270="新加算Ⅴ（12）"),1,"")</f>
        <v/>
      </c>
      <c r="BJ270" s="935" t="str">
        <f>IF(OR(T270="新加算Ⅰ",T270="新加算Ⅴ（１）",T270="新加算Ⅴ（２）",T270="新加算Ⅴ（５）",T270="新加算Ⅴ（７）",T270="新加算Ⅴ（10）"),IF(AR270="","未入力","入力済"),"")</f>
        <v/>
      </c>
      <c r="BK270" s="689" t="str">
        <f>G270</f>
        <v/>
      </c>
    </row>
    <row r="271" ht="15.0" customHeight="1">
      <c r="A271" s="787"/>
      <c r="B271" s="722"/>
      <c r="C271" s="723"/>
      <c r="D271" s="723"/>
      <c r="E271" s="723"/>
      <c r="F271" s="724"/>
      <c r="G271" s="725"/>
      <c r="H271" s="725"/>
      <c r="I271" s="725"/>
      <c r="J271" s="941"/>
      <c r="K271" s="725"/>
      <c r="L271" s="726"/>
      <c r="M271" s="943" t="str">
        <f>IF('別紙様式2-2（４・５月分）'!P207="","",'別紙様式2-2（４・５月分）'!P207)</f>
        <v/>
      </c>
      <c r="N271" s="1007"/>
      <c r="O271" s="945"/>
      <c r="P271" s="946"/>
      <c r="Q271" s="947"/>
      <c r="R271" s="948"/>
      <c r="S271" s="949"/>
      <c r="T271" s="950"/>
      <c r="U271" s="951"/>
      <c r="V271" s="952"/>
      <c r="W271" s="953"/>
      <c r="X271" s="778"/>
      <c r="Y271" s="953"/>
      <c r="Z271" s="778"/>
      <c r="AA271" s="953"/>
      <c r="AB271" s="778"/>
      <c r="AC271" s="953"/>
      <c r="AD271" s="778"/>
      <c r="AE271" s="778"/>
      <c r="AF271" s="778"/>
      <c r="AG271" s="954"/>
      <c r="AH271" s="955"/>
      <c r="AI271" s="956"/>
      <c r="AJ271" s="957"/>
      <c r="AK271" s="784"/>
      <c r="AL271" s="958"/>
      <c r="AM271" s="784"/>
      <c r="AN271" s="959"/>
      <c r="AO271" s="825"/>
      <c r="AP271" s="825"/>
      <c r="AQ271" s="960"/>
      <c r="AR271" s="961"/>
      <c r="AS271" s="962" t="str">
        <f>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1005"/>
      <c r="AU271" s="935"/>
      <c r="AV271" s="1020" t="str">
        <f>IF('別紙様式2-2（４・５月分）'!N207="","",'別紙様式2-2（４・５月分）'!N207)</f>
        <v/>
      </c>
      <c r="AW271" s="937"/>
      <c r="AX271" s="938"/>
      <c r="AY271" s="629"/>
      <c r="AZ271" s="629"/>
      <c r="BA271" s="629"/>
      <c r="BB271" s="629"/>
      <c r="BC271" s="629"/>
      <c r="BD271" s="629"/>
      <c r="BE271" s="629"/>
      <c r="BF271" s="629"/>
      <c r="BG271" s="629"/>
      <c r="BH271" s="963"/>
      <c r="BI271" s="1008"/>
      <c r="BJ271" s="935"/>
      <c r="BK271" s="689" t="str">
        <f>G270</f>
        <v/>
      </c>
    </row>
    <row r="272" ht="15.0" customHeight="1">
      <c r="A272" s="798"/>
      <c r="B272" s="722"/>
      <c r="C272" s="723"/>
      <c r="D272" s="723"/>
      <c r="E272" s="723"/>
      <c r="F272" s="724"/>
      <c r="G272" s="725"/>
      <c r="H272" s="725"/>
      <c r="I272" s="725"/>
      <c r="J272" s="941"/>
      <c r="K272" s="725"/>
      <c r="L272" s="726"/>
      <c r="M272" s="964"/>
      <c r="N272" s="1009"/>
      <c r="O272" s="1013" t="s">
        <v>111</v>
      </c>
      <c r="P272" s="967" t="str">
        <f>IFERROR(VLOOKUP('別紙様式2-2（４・５月分）'!AQ206,'【参考】数式用'!$AR$5:$AT$22,3,FALSE),"")</f>
        <v/>
      </c>
      <c r="Q272" s="1014" t="s">
        <v>113</v>
      </c>
      <c r="R272" s="969" t="str">
        <f>IFERROR(VLOOKUP(K270,'【参考】数式用'!$A$5:$AB$37,MATCH(P272,'【参考】数式用'!$B$4:$AB$4,0)+1,0),"")</f>
        <v/>
      </c>
      <c r="S272" s="970" t="s">
        <v>439</v>
      </c>
      <c r="T272" s="971"/>
      <c r="U272" s="972" t="str">
        <f>IFERROR(VLOOKUP(K270,'【参考】数式用'!$A$5:$AB$37,MATCH(T272,'【参考】数式用'!$B$4:$AB$4,0)+1,0),"")</f>
        <v/>
      </c>
      <c r="V272" s="973" t="s">
        <v>107</v>
      </c>
      <c r="W272" s="1025">
        <v>7.0</v>
      </c>
      <c r="X272" s="812" t="s">
        <v>108</v>
      </c>
      <c r="Y272" s="1025">
        <v>4.0</v>
      </c>
      <c r="Z272" s="812" t="s">
        <v>392</v>
      </c>
      <c r="AA272" s="1025">
        <v>8.0</v>
      </c>
      <c r="AB272" s="812" t="s">
        <v>108</v>
      </c>
      <c r="AC272" s="1025">
        <v>3.0</v>
      </c>
      <c r="AD272" s="812" t="s">
        <v>109</v>
      </c>
      <c r="AE272" s="812" t="s">
        <v>120</v>
      </c>
      <c r="AF272" s="812">
        <f>IF(W272&gt;=1,(AA272*12+AC272)-(W272*12+Y272)+1,"")</f>
        <v>12</v>
      </c>
      <c r="AG272" s="974" t="s">
        <v>393</v>
      </c>
      <c r="AH272" s="975">
        <f>IFERROR(ROUNDDOWN(ROUND(L270*U272,0),0)*AF272,"")</f>
        <v>0</v>
      </c>
      <c r="AI272" s="976">
        <f>IFERROR(ROUNDDOWN(ROUND((L270*(U272-AW270)),0),0)*AF272,"")</f>
        <v>0</v>
      </c>
      <c r="AJ272" s="977">
        <f>IFERROR(IF(OR(M270="",M271="",M273=""),0,ROUNDDOWN(ROUNDDOWN(ROUND(L270*VLOOKUP(K270,'【参考】数式用'!$A$5:$AB$37,MATCH("新加算Ⅳ",'【参考】数式用'!$B$4:$AB$4,0)+1,0),0),0)*AF272*0.5,0)),"")</f>
        <v>0</v>
      </c>
      <c r="AK272" s="978" t="str">
        <f>IF(T272&lt;&gt;"","新規に適用","")</f>
        <v/>
      </c>
      <c r="AL272" s="979">
        <f>IFERROR(IF(OR(M273="ベア加算",M273=""),0, IF(OR(T270="新加算Ⅰ",T270="新加算Ⅱ",T270="新加算Ⅲ",T270="新加算Ⅳ"),0,ROUNDDOWN(ROUND(L270*VLOOKUP(K270,'【参考】数式用'!$A$5:$I$37,MATCH("ベア加算",'【参考】数式用'!$B$4:$I$4,0)+1,0),0),0)*AF272)),"")</f>
        <v>0</v>
      </c>
      <c r="AM272" s="978" t="str">
        <f>IF(AND(T272&lt;&gt;"",AM270=""),"新規に適用",IF(AND(T272&lt;&gt;"",AM270&lt;&gt;""),"継続で適用",""))</f>
        <v/>
      </c>
      <c r="AN272" s="978" t="str">
        <f>IF(AND(T272&lt;&gt;"",AN270=""),"新規に適用",IF(AND(T272&lt;&gt;"",AN270&lt;&gt;""),"継続で適用",""))</f>
        <v/>
      </c>
      <c r="AO272" s="978"/>
      <c r="AP272" s="978" t="str">
        <f>IF(AND(T272&lt;&gt;"",AP270=""),"新規に適用",IF(AND(T272&lt;&gt;"",AP270&lt;&gt;""),"継続で適用",""))</f>
        <v/>
      </c>
      <c r="AQ272" s="980" t="str">
        <f>IF(AND(T272&lt;&gt;"",AN270=""),"新規に適用",IF(AND(T272&lt;&gt;"",OR(T270="新加算Ⅰ",T270="新加算Ⅱ",T270="新加算Ⅴ（１）",T270="新加算Ⅴ（２）",T270="新加算Ⅴ（３）",T270="新加算Ⅴ（４）",T270="新加算Ⅴ（５）",T270="新加算Ⅴ（６）",T270="新加算Ⅴ（７）",T270="新加算Ⅴ（９）",T270="新加算Ⅴ（10）",T270="新加算Ⅴ（12）")),"継続で適用",""))</f>
        <v/>
      </c>
      <c r="AR272" s="978" t="str">
        <f>IF(AND(T272&lt;&gt;"",AR270=""),"新規に適用",IF(AND(T272&lt;&gt;"",AR270&lt;&gt;""),"継続で適用",""))</f>
        <v/>
      </c>
      <c r="AS272" s="962"/>
      <c r="AT272" s="1005"/>
      <c r="AU272" s="935" t="str">
        <f>IF(K270&lt;&gt;"","V列に色付け","")</f>
        <v/>
      </c>
      <c r="AV272" s="1020"/>
      <c r="AW272" s="937"/>
      <c r="BK272" s="689" t="str">
        <f>G270</f>
        <v/>
      </c>
    </row>
    <row r="273" ht="30.0" customHeight="1">
      <c r="A273" s="788"/>
      <c r="B273" s="746"/>
      <c r="C273" s="747"/>
      <c r="D273" s="747"/>
      <c r="E273" s="747"/>
      <c r="F273" s="748"/>
      <c r="G273" s="749"/>
      <c r="H273" s="749"/>
      <c r="I273" s="749"/>
      <c r="J273" s="982"/>
      <c r="K273" s="749"/>
      <c r="L273" s="750"/>
      <c r="M273" s="984" t="str">
        <f>IF('別紙様式2-2（４・５月分）'!P208="","",'別紙様式2-2（４・５月分）'!P208)</f>
        <v/>
      </c>
      <c r="N273" s="1010"/>
      <c r="O273" s="1015"/>
      <c r="P273" s="987"/>
      <c r="Q273" s="1016"/>
      <c r="R273" s="989"/>
      <c r="S273" s="990"/>
      <c r="T273" s="991"/>
      <c r="U273" s="992"/>
      <c r="V273" s="993"/>
      <c r="W273" s="1026"/>
      <c r="X273" s="994"/>
      <c r="Y273" s="1026"/>
      <c r="Z273" s="994"/>
      <c r="AA273" s="1026"/>
      <c r="AB273" s="994"/>
      <c r="AC273" s="1026"/>
      <c r="AD273" s="994"/>
      <c r="AE273" s="994"/>
      <c r="AF273" s="994"/>
      <c r="AG273" s="995"/>
      <c r="AH273" s="996"/>
      <c r="AI273" s="997"/>
      <c r="AJ273" s="998"/>
      <c r="AK273" s="999"/>
      <c r="AL273" s="1000"/>
      <c r="AM273" s="999"/>
      <c r="AN273" s="999"/>
      <c r="AO273" s="999"/>
      <c r="AP273" s="999"/>
      <c r="AQ273" s="1001"/>
      <c r="AR273" s="999"/>
      <c r="AS273" s="769" t="str">
        <f>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1005"/>
      <c r="AU273" s="935"/>
      <c r="AV273" s="1020" t="str">
        <f>IF('別紙様式2-2（４・５月分）'!N208="","",'別紙様式2-2（４・５月分）'!N208)</f>
        <v/>
      </c>
      <c r="AW273" s="937"/>
      <c r="BK273" s="689" t="str">
        <f>G270</f>
        <v/>
      </c>
    </row>
    <row r="274" ht="30.0" customHeight="1">
      <c r="A274" s="789">
        <v>66.0</v>
      </c>
      <c r="B274" s="1019" t="str">
        <f>IF('基本情報入力シート'!C119="","",'基本情報入力シート'!C119)</f>
        <v/>
      </c>
      <c r="C274" s="696"/>
      <c r="D274" s="696"/>
      <c r="E274" s="696"/>
      <c r="F274" s="697"/>
      <c r="G274" s="698" t="str">
        <f>IF('基本情報入力シート'!M119="","",'基本情報入力シート'!M119)</f>
        <v/>
      </c>
      <c r="H274" s="698" t="str">
        <f>IF('基本情報入力シート'!R119="","",'基本情報入力シート'!R119)</f>
        <v/>
      </c>
      <c r="I274" s="698" t="str">
        <f>IF('基本情報入力シート'!W119="","",'基本情報入力シート'!W119)</f>
        <v/>
      </c>
      <c r="J274" s="910" t="str">
        <f>IF('基本情報入力シート'!X119="","",'基本情報入力シート'!X119)</f>
        <v/>
      </c>
      <c r="K274" s="698" t="str">
        <f>IF('基本情報入力シート'!Y119="","",'基本情報入力シート'!Y119)</f>
        <v/>
      </c>
      <c r="L274" s="699" t="str">
        <f>IF('基本情報入力シート'!AB119="","",'基本情報入力シート'!AB119)</f>
        <v/>
      </c>
      <c r="M274" s="912" t="str">
        <f>IF('別紙様式2-2（４・５月分）'!P209="","",'別紙様式2-2（４・５月分）'!P209)</f>
        <v/>
      </c>
      <c r="N274" s="1004" t="str">
        <f>IF(SUM('別紙様式2-2（４・５月分）'!Q209:Q211)=0,"",SUM('別紙様式2-2（４・５月分）'!Q209:Q211))</f>
        <v/>
      </c>
      <c r="O274" s="914" t="str">
        <f>IFERROR(VLOOKUP('別紙様式2-2（４・５月分）'!AQ209,'【参考】数式用'!$AR$5:$AS$22,2,FALSE),"")</f>
        <v/>
      </c>
      <c r="P274" s="915"/>
      <c r="Q274" s="916"/>
      <c r="R274" s="917" t="str">
        <f>IFERROR(VLOOKUP(K274,'【参考】数式用'!$A$5:$AB$37,MATCH(O274,'【参考】数式用'!$B$4:$AB$4,0)+1,0),"")</f>
        <v/>
      </c>
      <c r="S274" s="918" t="s">
        <v>434</v>
      </c>
      <c r="T274" s="919"/>
      <c r="U274" s="920" t="str">
        <f>IFERROR(VLOOKUP(K274,'【参考】数式用'!$A$5:$AB$37,MATCH(T274,'【参考】数式用'!$B$4:$AB$4,0)+1,0),"")</f>
        <v/>
      </c>
      <c r="V274" s="921" t="s">
        <v>107</v>
      </c>
      <c r="W274" s="922">
        <v>6.0</v>
      </c>
      <c r="X274" s="923" t="s">
        <v>108</v>
      </c>
      <c r="Y274" s="922">
        <v>6.0</v>
      </c>
      <c r="Z274" s="923" t="s">
        <v>392</v>
      </c>
      <c r="AA274" s="922">
        <v>7.0</v>
      </c>
      <c r="AB274" s="923" t="s">
        <v>108</v>
      </c>
      <c r="AC274" s="922">
        <v>3.0</v>
      </c>
      <c r="AD274" s="923" t="s">
        <v>109</v>
      </c>
      <c r="AE274" s="923" t="s">
        <v>120</v>
      </c>
      <c r="AF274" s="923">
        <f>IF(W274&gt;=1,(AA274*12+AC274)-(W274*12+Y274)+1,"")</f>
        <v>10</v>
      </c>
      <c r="AG274" s="924" t="s">
        <v>393</v>
      </c>
      <c r="AH274" s="925">
        <f>IFERROR(ROUNDDOWN(ROUND(L274*U274,0),0)*AF274,"")</f>
        <v>0</v>
      </c>
      <c r="AI274" s="926">
        <f>IFERROR(ROUNDDOWN(ROUND((L274*(U274-AW274)),0),0)*AF274,"")</f>
        <v>0</v>
      </c>
      <c r="AJ274" s="927">
        <f>IFERROR(IF(OR(M274="",M275="",M277=""),0,ROUNDDOWN(ROUNDDOWN(ROUND(L274*VLOOKUP(K274,'【参考】数式用'!$A$5:$AB$37,MATCH("新加算Ⅳ",'【参考】数式用'!$B$4:$AB$4,0)+1,0),0),0)*AF274*0.5,0)),"")</f>
        <v>0</v>
      </c>
      <c r="AK274" s="928"/>
      <c r="AL274" s="929">
        <f>IFERROR(IF(OR(M277="ベア加算",M277=""),0, IF(OR(T274="新加算Ⅰ",T274="新加算Ⅱ",T274="新加算Ⅲ",T274="新加算Ⅳ"),ROUNDDOWN(ROUND(L274*VLOOKUP(K274,'【参考】数式用'!$A$5:$I$37,MATCH("ベア加算",'【参考】数式用'!$B$4:$I$4,0)+1,0),0),0)*AF274,0)),"")</f>
        <v>0</v>
      </c>
      <c r="AM274" s="928"/>
      <c r="AN274" s="930"/>
      <c r="AO274" s="931"/>
      <c r="AP274" s="931"/>
      <c r="AQ274" s="932"/>
      <c r="AR274" s="933"/>
      <c r="AS274" s="716" t="str">
        <f>IF(AU274="","",IF(U274&lt;N274,"！加算の要件上は問題ありませんが、令和６年４・５月と比較して令和６年６月に加算率が下がる計画になっています。",""))</f>
        <v/>
      </c>
      <c r="AT274" s="1005"/>
      <c r="AU274" s="935" t="str">
        <f>IF(K274&lt;&gt;"","V列に色付け","")</f>
        <v/>
      </c>
      <c r="AV274" s="1020" t="str">
        <f>IF('別紙様式2-2（４・５月分）'!N209="","",'別紙様式2-2（４・５月分）'!N209)</f>
        <v/>
      </c>
      <c r="AW274" s="937" t="str">
        <f>IF(SUM('別紙様式2-2（４・５月分）'!O209:O211)=0,"",SUM('別紙様式2-2（４・５月分）'!O209:O211))</f>
        <v/>
      </c>
      <c r="AX274" s="938" t="str">
        <f>IFERROR(VLOOKUP(K274,'【参考】数式用'!$AH$2:$AI$34,2,FALSE),"")</f>
        <v/>
      </c>
      <c r="AY274" s="629" t="s">
        <v>436</v>
      </c>
      <c r="AZ274" s="629" t="s">
        <v>437</v>
      </c>
      <c r="BA274" s="629" t="s">
        <v>435</v>
      </c>
      <c r="BB274" s="629" t="s">
        <v>438</v>
      </c>
      <c r="BC274" s="629" t="str">
        <f>IF(AND(O274&lt;&gt;"新加算Ⅰ",O274&lt;&gt;"新加算Ⅱ",O274&lt;&gt;"新加算Ⅲ",O274&lt;&gt;"新加算Ⅳ"),O274,IF(P276&lt;&gt;"",P276,""))</f>
        <v/>
      </c>
      <c r="BD274" s="629"/>
      <c r="BE274" s="629" t="str">
        <f>IF(AL274&lt;&gt;0,IF(AM274="○","入力済","未入力"),"")</f>
        <v/>
      </c>
      <c r="BF274" s="629"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629" t="str">
        <f>IF(OR(T274="新加算Ⅴ（７）",T274="新加算Ⅴ（９）",T274="新加算Ⅴ（10）",T274="新加算Ⅴ（12）",T274="新加算Ⅴ（13）",T274="新加算Ⅴ（14）"),IF(OR(AO274="○",AO274="令和６年度中に満たす"),"入力済","未入力"),"")</f>
        <v/>
      </c>
      <c r="BH274" s="939" t="str">
        <f>IF(OR(T274="新加算Ⅰ",T274="新加算Ⅱ",T274="新加算Ⅲ",T274="新加算Ⅴ（１）",T274="新加算Ⅴ（３）",T274="新加算Ⅴ（８）"),IF(OR(AP274="○",AP274="令和６年度中に満たす"),"入力済","未入力"),"")</f>
        <v/>
      </c>
      <c r="BI274" s="1006" t="str">
        <f>IF(OR(T274="新加算Ⅰ",T274="新加算Ⅱ",T274="新加算Ⅴ（１）",T274="新加算Ⅴ（２）",T274="新加算Ⅴ（３）",T274="新加算Ⅴ（４）",T274="新加算Ⅴ（５）",T274="新加算Ⅴ（６）",T274="新加算Ⅴ（７）",T274="新加算Ⅴ（９）",T274="新加算Ⅴ（10）",T274="新加算Ⅴ（12）"),1,"")</f>
        <v/>
      </c>
      <c r="BJ274" s="935" t="str">
        <f>IF(OR(T274="新加算Ⅰ",T274="新加算Ⅴ（１）",T274="新加算Ⅴ（２）",T274="新加算Ⅴ（５）",T274="新加算Ⅴ（７）",T274="新加算Ⅴ（10）"),IF(AR274="","未入力","入力済"),"")</f>
        <v/>
      </c>
      <c r="BK274" s="689" t="str">
        <f>G274</f>
        <v/>
      </c>
    </row>
    <row r="275" ht="15.0" customHeight="1">
      <c r="A275" s="787"/>
      <c r="B275" s="722"/>
      <c r="C275" s="723"/>
      <c r="D275" s="723"/>
      <c r="E275" s="723"/>
      <c r="F275" s="724"/>
      <c r="G275" s="725"/>
      <c r="H275" s="725"/>
      <c r="I275" s="725"/>
      <c r="J275" s="941"/>
      <c r="K275" s="725"/>
      <c r="L275" s="726"/>
      <c r="M275" s="943" t="str">
        <f>IF('別紙様式2-2（４・５月分）'!P210="","",'別紙様式2-2（４・５月分）'!P210)</f>
        <v/>
      </c>
      <c r="N275" s="1007"/>
      <c r="O275" s="945"/>
      <c r="P275" s="946"/>
      <c r="Q275" s="947"/>
      <c r="R275" s="948"/>
      <c r="S275" s="949"/>
      <c r="T275" s="950"/>
      <c r="U275" s="951"/>
      <c r="V275" s="952"/>
      <c r="W275" s="953"/>
      <c r="X275" s="778"/>
      <c r="Y275" s="953"/>
      <c r="Z275" s="778"/>
      <c r="AA275" s="953"/>
      <c r="AB275" s="778"/>
      <c r="AC275" s="953"/>
      <c r="AD275" s="778"/>
      <c r="AE275" s="778"/>
      <c r="AF275" s="778"/>
      <c r="AG275" s="954"/>
      <c r="AH275" s="955"/>
      <c r="AI275" s="956"/>
      <c r="AJ275" s="957"/>
      <c r="AK275" s="784"/>
      <c r="AL275" s="958"/>
      <c r="AM275" s="784"/>
      <c r="AN275" s="959"/>
      <c r="AO275" s="825"/>
      <c r="AP275" s="825"/>
      <c r="AQ275" s="960"/>
      <c r="AR275" s="961"/>
      <c r="AS275" s="962" t="str">
        <f>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1005"/>
      <c r="AU275" s="935"/>
      <c r="AV275" s="1020" t="str">
        <f>IF('別紙様式2-2（４・５月分）'!N210="","",'別紙様式2-2（４・５月分）'!N210)</f>
        <v/>
      </c>
      <c r="AW275" s="937"/>
      <c r="AX275" s="938"/>
      <c r="AY275" s="629"/>
      <c r="AZ275" s="629"/>
      <c r="BA275" s="629"/>
      <c r="BB275" s="629"/>
      <c r="BC275" s="629"/>
      <c r="BD275" s="629"/>
      <c r="BE275" s="629"/>
      <c r="BF275" s="629"/>
      <c r="BG275" s="629"/>
      <c r="BH275" s="963"/>
      <c r="BI275" s="1008"/>
      <c r="BJ275" s="935"/>
      <c r="BK275" s="689" t="str">
        <f>G274</f>
        <v/>
      </c>
    </row>
    <row r="276" ht="15.0" customHeight="1">
      <c r="A276" s="798"/>
      <c r="B276" s="722"/>
      <c r="C276" s="723"/>
      <c r="D276" s="723"/>
      <c r="E276" s="723"/>
      <c r="F276" s="724"/>
      <c r="G276" s="725"/>
      <c r="H276" s="725"/>
      <c r="I276" s="725"/>
      <c r="J276" s="941"/>
      <c r="K276" s="725"/>
      <c r="L276" s="726"/>
      <c r="M276" s="964"/>
      <c r="N276" s="1009"/>
      <c r="O276" s="1013" t="s">
        <v>111</v>
      </c>
      <c r="P276" s="967" t="str">
        <f>IFERROR(VLOOKUP('別紙様式2-2（４・５月分）'!AQ209,'【参考】数式用'!$AR$5:$AT$22,3,FALSE),"")</f>
        <v/>
      </c>
      <c r="Q276" s="1014" t="s">
        <v>113</v>
      </c>
      <c r="R276" s="969" t="str">
        <f>IFERROR(VLOOKUP(K274,'【参考】数式用'!$A$5:$AB$37,MATCH(P276,'【参考】数式用'!$B$4:$AB$4,0)+1,0),"")</f>
        <v/>
      </c>
      <c r="S276" s="970" t="s">
        <v>439</v>
      </c>
      <c r="T276" s="971"/>
      <c r="U276" s="972" t="str">
        <f>IFERROR(VLOOKUP(K274,'【参考】数式用'!$A$5:$AB$37,MATCH(T276,'【参考】数式用'!$B$4:$AB$4,0)+1,0),"")</f>
        <v/>
      </c>
      <c r="V276" s="973" t="s">
        <v>107</v>
      </c>
      <c r="W276" s="1025">
        <v>7.0</v>
      </c>
      <c r="X276" s="812" t="s">
        <v>108</v>
      </c>
      <c r="Y276" s="1025">
        <v>4.0</v>
      </c>
      <c r="Z276" s="812" t="s">
        <v>392</v>
      </c>
      <c r="AA276" s="1025">
        <v>8.0</v>
      </c>
      <c r="AB276" s="812" t="s">
        <v>108</v>
      </c>
      <c r="AC276" s="1025">
        <v>3.0</v>
      </c>
      <c r="AD276" s="812" t="s">
        <v>109</v>
      </c>
      <c r="AE276" s="812" t="s">
        <v>120</v>
      </c>
      <c r="AF276" s="812">
        <f>IF(W276&gt;=1,(AA276*12+AC276)-(W276*12+Y276)+1,"")</f>
        <v>12</v>
      </c>
      <c r="AG276" s="974" t="s">
        <v>393</v>
      </c>
      <c r="AH276" s="975">
        <f>IFERROR(ROUNDDOWN(ROUND(L274*U276,0),0)*AF276,"")</f>
        <v>0</v>
      </c>
      <c r="AI276" s="976">
        <f>IFERROR(ROUNDDOWN(ROUND((L274*(U276-AW274)),0),0)*AF276,"")</f>
        <v>0</v>
      </c>
      <c r="AJ276" s="977">
        <f>IFERROR(IF(OR(M274="",M275="",M277=""),0,ROUNDDOWN(ROUNDDOWN(ROUND(L274*VLOOKUP(K274,'【参考】数式用'!$A$5:$AB$37,MATCH("新加算Ⅳ",'【参考】数式用'!$B$4:$AB$4,0)+1,0),0),0)*AF276*0.5,0)),"")</f>
        <v>0</v>
      </c>
      <c r="AK276" s="978" t="str">
        <f>IF(T276&lt;&gt;"","新規に適用","")</f>
        <v/>
      </c>
      <c r="AL276" s="979">
        <f>IFERROR(IF(OR(M277="ベア加算",M277=""),0, IF(OR(T274="新加算Ⅰ",T274="新加算Ⅱ",T274="新加算Ⅲ",T274="新加算Ⅳ"),0,ROUNDDOWN(ROUND(L274*VLOOKUP(K274,'【参考】数式用'!$A$5:$I$37,MATCH("ベア加算",'【参考】数式用'!$B$4:$I$4,0)+1,0),0),0)*AF276)),"")</f>
        <v>0</v>
      </c>
      <c r="AM276" s="978" t="str">
        <f>IF(AND(T276&lt;&gt;"",AM274=""),"新規に適用",IF(AND(T276&lt;&gt;"",AM274&lt;&gt;""),"継続で適用",""))</f>
        <v/>
      </c>
      <c r="AN276" s="978" t="str">
        <f>IF(AND(T276&lt;&gt;"",AN274=""),"新規に適用",IF(AND(T276&lt;&gt;"",AN274&lt;&gt;""),"継続で適用",""))</f>
        <v/>
      </c>
      <c r="AO276" s="978"/>
      <c r="AP276" s="978" t="str">
        <f>IF(AND(T276&lt;&gt;"",AP274=""),"新規に適用",IF(AND(T276&lt;&gt;"",AP274&lt;&gt;""),"継続で適用",""))</f>
        <v/>
      </c>
      <c r="AQ276" s="980" t="str">
        <f>IF(AND(T276&lt;&gt;"",AN274=""),"新規に適用",IF(AND(T276&lt;&gt;"",OR(T274="新加算Ⅰ",T274="新加算Ⅱ",T274="新加算Ⅴ（１）",T274="新加算Ⅴ（２）",T274="新加算Ⅴ（３）",T274="新加算Ⅴ（４）",T274="新加算Ⅴ（５）",T274="新加算Ⅴ（６）",T274="新加算Ⅴ（７）",T274="新加算Ⅴ（９）",T274="新加算Ⅴ（10）",T274="新加算Ⅴ（12）")),"継続で適用",""))</f>
        <v/>
      </c>
      <c r="AR276" s="978" t="str">
        <f>IF(AND(T276&lt;&gt;"",AR274=""),"新規に適用",IF(AND(T276&lt;&gt;"",AR274&lt;&gt;""),"継続で適用",""))</f>
        <v/>
      </c>
      <c r="AS276" s="962"/>
      <c r="AT276" s="1005"/>
      <c r="AU276" s="935" t="str">
        <f>IF(K274&lt;&gt;"","V列に色付け","")</f>
        <v/>
      </c>
      <c r="AV276" s="1020"/>
      <c r="AW276" s="937"/>
      <c r="BK276" s="689" t="str">
        <f>G274</f>
        <v/>
      </c>
    </row>
    <row r="277" ht="30.0" customHeight="1">
      <c r="A277" s="788"/>
      <c r="B277" s="746"/>
      <c r="C277" s="747"/>
      <c r="D277" s="747"/>
      <c r="E277" s="747"/>
      <c r="F277" s="748"/>
      <c r="G277" s="749"/>
      <c r="H277" s="749"/>
      <c r="I277" s="749"/>
      <c r="J277" s="982"/>
      <c r="K277" s="749"/>
      <c r="L277" s="750"/>
      <c r="M277" s="984" t="str">
        <f>IF('別紙様式2-2（４・５月分）'!P211="","",'別紙様式2-2（４・５月分）'!P211)</f>
        <v/>
      </c>
      <c r="N277" s="1010"/>
      <c r="O277" s="1015"/>
      <c r="P277" s="987"/>
      <c r="Q277" s="1016"/>
      <c r="R277" s="989"/>
      <c r="S277" s="990"/>
      <c r="T277" s="991"/>
      <c r="U277" s="992"/>
      <c r="V277" s="993"/>
      <c r="W277" s="1026"/>
      <c r="X277" s="994"/>
      <c r="Y277" s="1026"/>
      <c r="Z277" s="994"/>
      <c r="AA277" s="1026"/>
      <c r="AB277" s="994"/>
      <c r="AC277" s="1026"/>
      <c r="AD277" s="994"/>
      <c r="AE277" s="994"/>
      <c r="AF277" s="994"/>
      <c r="AG277" s="995"/>
      <c r="AH277" s="996"/>
      <c r="AI277" s="997"/>
      <c r="AJ277" s="998"/>
      <c r="AK277" s="999"/>
      <c r="AL277" s="1000"/>
      <c r="AM277" s="999"/>
      <c r="AN277" s="999"/>
      <c r="AO277" s="999"/>
      <c r="AP277" s="999"/>
      <c r="AQ277" s="1001"/>
      <c r="AR277" s="999"/>
      <c r="AS277" s="769" t="str">
        <f>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1005"/>
      <c r="AU277" s="935"/>
      <c r="AV277" s="1020" t="str">
        <f>IF('別紙様式2-2（４・５月分）'!N211="","",'別紙様式2-2（４・５月分）'!N211)</f>
        <v/>
      </c>
      <c r="AW277" s="937"/>
      <c r="BK277" s="689" t="str">
        <f>G274</f>
        <v/>
      </c>
    </row>
    <row r="278" ht="30.0" customHeight="1">
      <c r="A278" s="773">
        <v>67.0</v>
      </c>
      <c r="B278" s="722" t="str">
        <f>IF('基本情報入力シート'!C120="","",'基本情報入力シート'!C120)</f>
        <v/>
      </c>
      <c r="C278" s="723"/>
      <c r="D278" s="723"/>
      <c r="E278" s="723"/>
      <c r="F278" s="724"/>
      <c r="G278" s="725" t="str">
        <f>IF('基本情報入力シート'!M120="","",'基本情報入力シート'!M120)</f>
        <v/>
      </c>
      <c r="H278" s="725" t="str">
        <f>IF('基本情報入力シート'!R120="","",'基本情報入力シート'!R120)</f>
        <v/>
      </c>
      <c r="I278" s="725" t="str">
        <f>IF('基本情報入力シート'!W120="","",'基本情報入力シート'!W120)</f>
        <v/>
      </c>
      <c r="J278" s="941" t="str">
        <f>IF('基本情報入力シート'!X120="","",'基本情報入力シート'!X120)</f>
        <v/>
      </c>
      <c r="K278" s="725" t="str">
        <f>IF('基本情報入力シート'!Y120="","",'基本情報入力シート'!Y120)</f>
        <v/>
      </c>
      <c r="L278" s="726" t="str">
        <f>IF('基本情報入力シート'!AB120="","",'基本情報入力シート'!AB120)</f>
        <v/>
      </c>
      <c r="M278" s="912" t="str">
        <f>IF('別紙様式2-2（４・５月分）'!P212="","",'別紙様式2-2（４・５月分）'!P212)</f>
        <v/>
      </c>
      <c r="N278" s="1004" t="str">
        <f>IF(SUM('別紙様式2-2（４・５月分）'!Q212:Q214)=0,"",SUM('別紙様式2-2（４・５月分）'!Q212:Q214))</f>
        <v/>
      </c>
      <c r="O278" s="914" t="str">
        <f>IFERROR(VLOOKUP('別紙様式2-2（４・５月分）'!AQ212,'【参考】数式用'!$AR$5:$AS$22,2,FALSE),"")</f>
        <v/>
      </c>
      <c r="P278" s="915"/>
      <c r="Q278" s="916"/>
      <c r="R278" s="917" t="str">
        <f>IFERROR(VLOOKUP(K278,'【参考】数式用'!$A$5:$AB$37,MATCH(O278,'【参考】数式用'!$B$4:$AB$4,0)+1,0),"")</f>
        <v/>
      </c>
      <c r="S278" s="918" t="s">
        <v>434</v>
      </c>
      <c r="T278" s="919"/>
      <c r="U278" s="920" t="str">
        <f>IFERROR(VLOOKUP(K278,'【参考】数式用'!$A$5:$AB$37,MATCH(T278,'【参考】数式用'!$B$4:$AB$4,0)+1,0),"")</f>
        <v/>
      </c>
      <c r="V278" s="921" t="s">
        <v>107</v>
      </c>
      <c r="W278" s="922">
        <v>6.0</v>
      </c>
      <c r="X278" s="923" t="s">
        <v>108</v>
      </c>
      <c r="Y278" s="922">
        <v>6.0</v>
      </c>
      <c r="Z278" s="923" t="s">
        <v>392</v>
      </c>
      <c r="AA278" s="922">
        <v>7.0</v>
      </c>
      <c r="AB278" s="923" t="s">
        <v>108</v>
      </c>
      <c r="AC278" s="922">
        <v>3.0</v>
      </c>
      <c r="AD278" s="923" t="s">
        <v>109</v>
      </c>
      <c r="AE278" s="923" t="s">
        <v>120</v>
      </c>
      <c r="AF278" s="923">
        <f>IF(W278&gt;=1,(AA278*12+AC278)-(W278*12+Y278)+1,"")</f>
        <v>10</v>
      </c>
      <c r="AG278" s="924" t="s">
        <v>393</v>
      </c>
      <c r="AH278" s="925">
        <f>IFERROR(ROUNDDOWN(ROUND(L278*U278,0),0)*AF278,"")</f>
        <v>0</v>
      </c>
      <c r="AI278" s="926">
        <f>IFERROR(ROUNDDOWN(ROUND((L278*(U278-AW278)),0),0)*AF278,"")</f>
        <v>0</v>
      </c>
      <c r="AJ278" s="927">
        <f>IFERROR(IF(OR(M278="",M279="",M281=""),0,ROUNDDOWN(ROUNDDOWN(ROUND(L278*VLOOKUP(K278,'【参考】数式用'!$A$5:$AB$37,MATCH("新加算Ⅳ",'【参考】数式用'!$B$4:$AB$4,0)+1,0),0),0)*AF278*0.5,0)),"")</f>
        <v>0</v>
      </c>
      <c r="AK278" s="928"/>
      <c r="AL278" s="929">
        <f>IFERROR(IF(OR(M281="ベア加算",M281=""),0, IF(OR(T278="新加算Ⅰ",T278="新加算Ⅱ",T278="新加算Ⅲ",T278="新加算Ⅳ"),ROUNDDOWN(ROUND(L278*VLOOKUP(K278,'【参考】数式用'!$A$5:$I$37,MATCH("ベア加算",'【参考】数式用'!$B$4:$I$4,0)+1,0),0),0)*AF278,0)),"")</f>
        <v>0</v>
      </c>
      <c r="AM278" s="928"/>
      <c r="AN278" s="930"/>
      <c r="AO278" s="931"/>
      <c r="AP278" s="931"/>
      <c r="AQ278" s="932"/>
      <c r="AR278" s="933"/>
      <c r="AS278" s="716" t="str">
        <f>IF(AU278="","",IF(U278&lt;N278,"！加算の要件上は問題ありませんが、令和６年４・５月と比較して令和６年６月に加算率が下がる計画になっています。",""))</f>
        <v/>
      </c>
      <c r="AT278" s="1005"/>
      <c r="AU278" s="935" t="str">
        <f>IF(K278&lt;&gt;"","V列に色付け","")</f>
        <v/>
      </c>
      <c r="AV278" s="1020" t="str">
        <f>IF('別紙様式2-2（４・５月分）'!N212="","",'別紙様式2-2（４・５月分）'!N212)</f>
        <v/>
      </c>
      <c r="AW278" s="937" t="str">
        <f>IF(SUM('別紙様式2-2（４・５月分）'!O212:O214)=0,"",SUM('別紙様式2-2（４・５月分）'!O212:O214))</f>
        <v/>
      </c>
      <c r="AX278" s="938" t="str">
        <f>IFERROR(VLOOKUP(K278,'【参考】数式用'!$AH$2:$AI$34,2,FALSE),"")</f>
        <v/>
      </c>
      <c r="AY278" s="629" t="s">
        <v>436</v>
      </c>
      <c r="AZ278" s="629" t="s">
        <v>437</v>
      </c>
      <c r="BA278" s="629" t="s">
        <v>435</v>
      </c>
      <c r="BB278" s="629" t="s">
        <v>438</v>
      </c>
      <c r="BC278" s="629" t="str">
        <f>IF(AND(O278&lt;&gt;"新加算Ⅰ",O278&lt;&gt;"新加算Ⅱ",O278&lt;&gt;"新加算Ⅲ",O278&lt;&gt;"新加算Ⅳ"),O278,IF(P280&lt;&gt;"",P280,""))</f>
        <v/>
      </c>
      <c r="BD278" s="629"/>
      <c r="BE278" s="629" t="str">
        <f>IF(AL278&lt;&gt;0,IF(AM278="○","入力済","未入力"),"")</f>
        <v/>
      </c>
      <c r="BF278" s="629"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629" t="str">
        <f>IF(OR(T278="新加算Ⅴ（７）",T278="新加算Ⅴ（９）",T278="新加算Ⅴ（10）",T278="新加算Ⅴ（12）",T278="新加算Ⅴ（13）",T278="新加算Ⅴ（14）"),IF(OR(AO278="○",AO278="令和６年度中に満たす"),"入力済","未入力"),"")</f>
        <v/>
      </c>
      <c r="BH278" s="939" t="str">
        <f>IF(OR(T278="新加算Ⅰ",T278="新加算Ⅱ",T278="新加算Ⅲ",T278="新加算Ⅴ（１）",T278="新加算Ⅴ（３）",T278="新加算Ⅴ（８）"),IF(OR(AP278="○",AP278="令和６年度中に満たす"),"入力済","未入力"),"")</f>
        <v/>
      </c>
      <c r="BI278" s="1006" t="str">
        <f>IF(OR(T278="新加算Ⅰ",T278="新加算Ⅱ",T278="新加算Ⅴ（１）",T278="新加算Ⅴ（２）",T278="新加算Ⅴ（３）",T278="新加算Ⅴ（４）",T278="新加算Ⅴ（５）",T278="新加算Ⅴ（６）",T278="新加算Ⅴ（７）",T278="新加算Ⅴ（９）",T278="新加算Ⅴ（10）",T278="新加算Ⅴ（12）"),1,"")</f>
        <v/>
      </c>
      <c r="BJ278" s="935" t="str">
        <f>IF(OR(T278="新加算Ⅰ",T278="新加算Ⅴ（１）",T278="新加算Ⅴ（２）",T278="新加算Ⅴ（５）",T278="新加算Ⅴ（７）",T278="新加算Ⅴ（10）"),IF(AR278="","未入力","入力済"),"")</f>
        <v/>
      </c>
      <c r="BK278" s="689" t="str">
        <f>G278</f>
        <v/>
      </c>
    </row>
    <row r="279" ht="15.0" customHeight="1">
      <c r="A279" s="787"/>
      <c r="B279" s="722"/>
      <c r="C279" s="723"/>
      <c r="D279" s="723"/>
      <c r="E279" s="723"/>
      <c r="F279" s="724"/>
      <c r="G279" s="725"/>
      <c r="H279" s="725"/>
      <c r="I279" s="725"/>
      <c r="J279" s="941"/>
      <c r="K279" s="725"/>
      <c r="L279" s="726"/>
      <c r="M279" s="943" t="str">
        <f>IF('別紙様式2-2（４・５月分）'!P213="","",'別紙様式2-2（４・５月分）'!P213)</f>
        <v/>
      </c>
      <c r="N279" s="1007"/>
      <c r="O279" s="945"/>
      <c r="P279" s="946"/>
      <c r="Q279" s="947"/>
      <c r="R279" s="948"/>
      <c r="S279" s="949"/>
      <c r="T279" s="950"/>
      <c r="U279" s="951"/>
      <c r="V279" s="952"/>
      <c r="W279" s="953"/>
      <c r="X279" s="778"/>
      <c r="Y279" s="953"/>
      <c r="Z279" s="778"/>
      <c r="AA279" s="953"/>
      <c r="AB279" s="778"/>
      <c r="AC279" s="953"/>
      <c r="AD279" s="778"/>
      <c r="AE279" s="778"/>
      <c r="AF279" s="778"/>
      <c r="AG279" s="954"/>
      <c r="AH279" s="955"/>
      <c r="AI279" s="956"/>
      <c r="AJ279" s="957"/>
      <c r="AK279" s="784"/>
      <c r="AL279" s="958"/>
      <c r="AM279" s="784"/>
      <c r="AN279" s="959"/>
      <c r="AO279" s="825"/>
      <c r="AP279" s="825"/>
      <c r="AQ279" s="960"/>
      <c r="AR279" s="961"/>
      <c r="AS279" s="962" t="str">
        <f>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1005"/>
      <c r="AU279" s="935"/>
      <c r="AV279" s="1020" t="str">
        <f>IF('別紙様式2-2（４・５月分）'!N213="","",'別紙様式2-2（４・５月分）'!N213)</f>
        <v/>
      </c>
      <c r="AW279" s="937"/>
      <c r="AX279" s="938"/>
      <c r="AY279" s="629"/>
      <c r="AZ279" s="629"/>
      <c r="BA279" s="629"/>
      <c r="BB279" s="629"/>
      <c r="BC279" s="629"/>
      <c r="BD279" s="629"/>
      <c r="BE279" s="629"/>
      <c r="BF279" s="629"/>
      <c r="BG279" s="629"/>
      <c r="BH279" s="963"/>
      <c r="BI279" s="1008"/>
      <c r="BJ279" s="935"/>
      <c r="BK279" s="689" t="str">
        <f>G278</f>
        <v/>
      </c>
    </row>
    <row r="280" ht="15.0" customHeight="1">
      <c r="A280" s="798"/>
      <c r="B280" s="722"/>
      <c r="C280" s="723"/>
      <c r="D280" s="723"/>
      <c r="E280" s="723"/>
      <c r="F280" s="724"/>
      <c r="G280" s="725"/>
      <c r="H280" s="725"/>
      <c r="I280" s="725"/>
      <c r="J280" s="941"/>
      <c r="K280" s="725"/>
      <c r="L280" s="726"/>
      <c r="M280" s="964"/>
      <c r="N280" s="1009"/>
      <c r="O280" s="1013" t="s">
        <v>111</v>
      </c>
      <c r="P280" s="967" t="str">
        <f>IFERROR(VLOOKUP('別紙様式2-2（４・５月分）'!AQ212,'【参考】数式用'!$AR$5:$AT$22,3,FALSE),"")</f>
        <v/>
      </c>
      <c r="Q280" s="1014" t="s">
        <v>113</v>
      </c>
      <c r="R280" s="969" t="str">
        <f>IFERROR(VLOOKUP(K278,'【参考】数式用'!$A$5:$AB$37,MATCH(P280,'【参考】数式用'!$B$4:$AB$4,0)+1,0),"")</f>
        <v/>
      </c>
      <c r="S280" s="970" t="s">
        <v>439</v>
      </c>
      <c r="T280" s="971"/>
      <c r="U280" s="972" t="str">
        <f>IFERROR(VLOOKUP(K278,'【参考】数式用'!$A$5:$AB$37,MATCH(T280,'【参考】数式用'!$B$4:$AB$4,0)+1,0),"")</f>
        <v/>
      </c>
      <c r="V280" s="973" t="s">
        <v>107</v>
      </c>
      <c r="W280" s="1025">
        <v>7.0</v>
      </c>
      <c r="X280" s="812" t="s">
        <v>108</v>
      </c>
      <c r="Y280" s="1025">
        <v>4.0</v>
      </c>
      <c r="Z280" s="812" t="s">
        <v>392</v>
      </c>
      <c r="AA280" s="1025">
        <v>8.0</v>
      </c>
      <c r="AB280" s="812" t="s">
        <v>108</v>
      </c>
      <c r="AC280" s="1025">
        <v>3.0</v>
      </c>
      <c r="AD280" s="812" t="s">
        <v>109</v>
      </c>
      <c r="AE280" s="812" t="s">
        <v>120</v>
      </c>
      <c r="AF280" s="812">
        <f>IF(W280&gt;=1,(AA280*12+AC280)-(W280*12+Y280)+1,"")</f>
        <v>12</v>
      </c>
      <c r="AG280" s="974" t="s">
        <v>393</v>
      </c>
      <c r="AH280" s="975">
        <f>IFERROR(ROUNDDOWN(ROUND(L278*U280,0),0)*AF280,"")</f>
        <v>0</v>
      </c>
      <c r="AI280" s="976">
        <f>IFERROR(ROUNDDOWN(ROUND((L278*(U280-AW278)),0),0)*AF280,"")</f>
        <v>0</v>
      </c>
      <c r="AJ280" s="977">
        <f>IFERROR(IF(OR(M278="",M279="",M281=""),0,ROUNDDOWN(ROUNDDOWN(ROUND(L278*VLOOKUP(K278,'【参考】数式用'!$A$5:$AB$37,MATCH("新加算Ⅳ",'【参考】数式用'!$B$4:$AB$4,0)+1,0),0),0)*AF280*0.5,0)),"")</f>
        <v>0</v>
      </c>
      <c r="AK280" s="978" t="str">
        <f>IF(T280&lt;&gt;"","新規に適用","")</f>
        <v/>
      </c>
      <c r="AL280" s="979">
        <f>IFERROR(IF(OR(M281="ベア加算",M281=""),0, IF(OR(T278="新加算Ⅰ",T278="新加算Ⅱ",T278="新加算Ⅲ",T278="新加算Ⅳ"),0,ROUNDDOWN(ROUND(L278*VLOOKUP(K278,'【参考】数式用'!$A$5:$I$37,MATCH("ベア加算",'【参考】数式用'!$B$4:$I$4,0)+1,0),0),0)*AF280)),"")</f>
        <v>0</v>
      </c>
      <c r="AM280" s="978" t="str">
        <f>IF(AND(T280&lt;&gt;"",AM278=""),"新規に適用",IF(AND(T280&lt;&gt;"",AM278&lt;&gt;""),"継続で適用",""))</f>
        <v/>
      </c>
      <c r="AN280" s="978" t="str">
        <f>IF(AND(T280&lt;&gt;"",AN278=""),"新規に適用",IF(AND(T280&lt;&gt;"",AN278&lt;&gt;""),"継続で適用",""))</f>
        <v/>
      </c>
      <c r="AO280" s="978"/>
      <c r="AP280" s="978" t="str">
        <f>IF(AND(T280&lt;&gt;"",AP278=""),"新規に適用",IF(AND(T280&lt;&gt;"",AP278&lt;&gt;""),"継続で適用",""))</f>
        <v/>
      </c>
      <c r="AQ280" s="980" t="str">
        <f>IF(AND(T280&lt;&gt;"",AN278=""),"新規に適用",IF(AND(T280&lt;&gt;"",OR(T278="新加算Ⅰ",T278="新加算Ⅱ",T278="新加算Ⅴ（１）",T278="新加算Ⅴ（２）",T278="新加算Ⅴ（３）",T278="新加算Ⅴ（４）",T278="新加算Ⅴ（５）",T278="新加算Ⅴ（６）",T278="新加算Ⅴ（７）",T278="新加算Ⅴ（９）",T278="新加算Ⅴ（10）",T278="新加算Ⅴ（12）")),"継続で適用",""))</f>
        <v/>
      </c>
      <c r="AR280" s="978" t="str">
        <f>IF(AND(T280&lt;&gt;"",AR278=""),"新規に適用",IF(AND(T280&lt;&gt;"",AR278&lt;&gt;""),"継続で適用",""))</f>
        <v/>
      </c>
      <c r="AS280" s="962"/>
      <c r="AT280" s="1005"/>
      <c r="AU280" s="935" t="str">
        <f>IF(K278&lt;&gt;"","V列に色付け","")</f>
        <v/>
      </c>
      <c r="AV280" s="1020"/>
      <c r="AW280" s="937"/>
      <c r="BK280" s="689" t="str">
        <f>G278</f>
        <v/>
      </c>
    </row>
    <row r="281" ht="30.0" customHeight="1">
      <c r="A281" s="788"/>
      <c r="B281" s="746"/>
      <c r="C281" s="747"/>
      <c r="D281" s="747"/>
      <c r="E281" s="747"/>
      <c r="F281" s="748"/>
      <c r="G281" s="749"/>
      <c r="H281" s="749"/>
      <c r="I281" s="749"/>
      <c r="J281" s="982"/>
      <c r="K281" s="749"/>
      <c r="L281" s="750"/>
      <c r="M281" s="984" t="str">
        <f>IF('別紙様式2-2（４・５月分）'!P214="","",'別紙様式2-2（４・５月分）'!P214)</f>
        <v/>
      </c>
      <c r="N281" s="1010"/>
      <c r="O281" s="1015"/>
      <c r="P281" s="987"/>
      <c r="Q281" s="1016"/>
      <c r="R281" s="989"/>
      <c r="S281" s="990"/>
      <c r="T281" s="991"/>
      <c r="U281" s="992"/>
      <c r="V281" s="993"/>
      <c r="W281" s="1026"/>
      <c r="X281" s="994"/>
      <c r="Y281" s="1026"/>
      <c r="Z281" s="994"/>
      <c r="AA281" s="1026"/>
      <c r="AB281" s="994"/>
      <c r="AC281" s="1026"/>
      <c r="AD281" s="994"/>
      <c r="AE281" s="994"/>
      <c r="AF281" s="994"/>
      <c r="AG281" s="995"/>
      <c r="AH281" s="996"/>
      <c r="AI281" s="997"/>
      <c r="AJ281" s="998"/>
      <c r="AK281" s="999"/>
      <c r="AL281" s="1000"/>
      <c r="AM281" s="999"/>
      <c r="AN281" s="999"/>
      <c r="AO281" s="999"/>
      <c r="AP281" s="999"/>
      <c r="AQ281" s="1001"/>
      <c r="AR281" s="999"/>
      <c r="AS281" s="769" t="str">
        <f>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1005"/>
      <c r="AU281" s="935"/>
      <c r="AV281" s="1020" t="str">
        <f>IF('別紙様式2-2（４・５月分）'!N214="","",'別紙様式2-2（４・５月分）'!N214)</f>
        <v/>
      </c>
      <c r="AW281" s="937"/>
      <c r="BK281" s="689" t="str">
        <f>G278</f>
        <v/>
      </c>
    </row>
    <row r="282" ht="30.0" customHeight="1">
      <c r="A282" s="789">
        <v>68.0</v>
      </c>
      <c r="B282" s="1019" t="str">
        <f>IF('基本情報入力シート'!C121="","",'基本情報入力シート'!C121)</f>
        <v/>
      </c>
      <c r="C282" s="696"/>
      <c r="D282" s="696"/>
      <c r="E282" s="696"/>
      <c r="F282" s="697"/>
      <c r="G282" s="698" t="str">
        <f>IF('基本情報入力シート'!M121="","",'基本情報入力シート'!M121)</f>
        <v/>
      </c>
      <c r="H282" s="698" t="str">
        <f>IF('基本情報入力シート'!R121="","",'基本情報入力シート'!R121)</f>
        <v/>
      </c>
      <c r="I282" s="698" t="str">
        <f>IF('基本情報入力シート'!W121="","",'基本情報入力シート'!W121)</f>
        <v/>
      </c>
      <c r="J282" s="910" t="str">
        <f>IF('基本情報入力シート'!X121="","",'基本情報入力シート'!X121)</f>
        <v/>
      </c>
      <c r="K282" s="698" t="str">
        <f>IF('基本情報入力シート'!Y121="","",'基本情報入力シート'!Y121)</f>
        <v/>
      </c>
      <c r="L282" s="699" t="str">
        <f>IF('基本情報入力シート'!AB121="","",'基本情報入力シート'!AB121)</f>
        <v/>
      </c>
      <c r="M282" s="912" t="str">
        <f>IF('別紙様式2-2（４・５月分）'!P215="","",'別紙様式2-2（４・５月分）'!P215)</f>
        <v/>
      </c>
      <c r="N282" s="1004" t="str">
        <f>IF(SUM('別紙様式2-2（４・５月分）'!Q215:Q217)=0,"",SUM('別紙様式2-2（４・５月分）'!Q215:Q217))</f>
        <v/>
      </c>
      <c r="O282" s="914" t="str">
        <f>IFERROR(VLOOKUP('別紙様式2-2（４・５月分）'!AQ215,'【参考】数式用'!$AR$5:$AS$22,2,FALSE),"")</f>
        <v/>
      </c>
      <c r="P282" s="915"/>
      <c r="Q282" s="916"/>
      <c r="R282" s="917" t="str">
        <f>IFERROR(VLOOKUP(K282,'【参考】数式用'!$A$5:$AB$37,MATCH(O282,'【参考】数式用'!$B$4:$AB$4,0)+1,0),"")</f>
        <v/>
      </c>
      <c r="S282" s="918" t="s">
        <v>434</v>
      </c>
      <c r="T282" s="919"/>
      <c r="U282" s="920" t="str">
        <f>IFERROR(VLOOKUP(K282,'【参考】数式用'!$A$5:$AB$37,MATCH(T282,'【参考】数式用'!$B$4:$AB$4,0)+1,0),"")</f>
        <v/>
      </c>
      <c r="V282" s="921" t="s">
        <v>107</v>
      </c>
      <c r="W282" s="922">
        <v>6.0</v>
      </c>
      <c r="X282" s="923" t="s">
        <v>108</v>
      </c>
      <c r="Y282" s="922">
        <v>6.0</v>
      </c>
      <c r="Z282" s="923" t="s">
        <v>392</v>
      </c>
      <c r="AA282" s="922">
        <v>7.0</v>
      </c>
      <c r="AB282" s="923" t="s">
        <v>108</v>
      </c>
      <c r="AC282" s="922">
        <v>3.0</v>
      </c>
      <c r="AD282" s="923" t="s">
        <v>109</v>
      </c>
      <c r="AE282" s="923" t="s">
        <v>120</v>
      </c>
      <c r="AF282" s="923">
        <f>IF(W282&gt;=1,(AA282*12+AC282)-(W282*12+Y282)+1,"")</f>
        <v>10</v>
      </c>
      <c r="AG282" s="924" t="s">
        <v>393</v>
      </c>
      <c r="AH282" s="925">
        <f>IFERROR(ROUNDDOWN(ROUND(L282*U282,0),0)*AF282,"")</f>
        <v>0</v>
      </c>
      <c r="AI282" s="926">
        <f>IFERROR(ROUNDDOWN(ROUND((L282*(U282-AW282)),0),0)*AF282,"")</f>
        <v>0</v>
      </c>
      <c r="AJ282" s="927">
        <f>IFERROR(IF(OR(M282="",M283="",M285=""),0,ROUNDDOWN(ROUNDDOWN(ROUND(L282*VLOOKUP(K282,'【参考】数式用'!$A$5:$AB$37,MATCH("新加算Ⅳ",'【参考】数式用'!$B$4:$AB$4,0)+1,0),0),0)*AF282*0.5,0)),"")</f>
        <v>0</v>
      </c>
      <c r="AK282" s="928"/>
      <c r="AL282" s="929">
        <f>IFERROR(IF(OR(M285="ベア加算",M285=""),0, IF(OR(T282="新加算Ⅰ",T282="新加算Ⅱ",T282="新加算Ⅲ",T282="新加算Ⅳ"),ROUNDDOWN(ROUND(L282*VLOOKUP(K282,'【参考】数式用'!$A$5:$I$37,MATCH("ベア加算",'【参考】数式用'!$B$4:$I$4,0)+1,0),0),0)*AF282,0)),"")</f>
        <v>0</v>
      </c>
      <c r="AM282" s="928"/>
      <c r="AN282" s="930"/>
      <c r="AO282" s="931"/>
      <c r="AP282" s="931"/>
      <c r="AQ282" s="932"/>
      <c r="AR282" s="933"/>
      <c r="AS282" s="716" t="str">
        <f>IF(AU282="","",IF(U282&lt;N282,"！加算の要件上は問題ありませんが、令和６年４・５月と比較して令和６年６月に加算率が下がる計画になっています。",""))</f>
        <v/>
      </c>
      <c r="AT282" s="1005"/>
      <c r="AU282" s="935" t="str">
        <f>IF(K282&lt;&gt;"","V列に色付け","")</f>
        <v/>
      </c>
      <c r="AV282" s="1020" t="str">
        <f>IF('別紙様式2-2（４・５月分）'!N215="","",'別紙様式2-2（４・５月分）'!N215)</f>
        <v/>
      </c>
      <c r="AW282" s="937" t="str">
        <f>IF(SUM('別紙様式2-2（４・５月分）'!O215:O217)=0,"",SUM('別紙様式2-2（４・５月分）'!O215:O217))</f>
        <v/>
      </c>
      <c r="AX282" s="938" t="str">
        <f>IFERROR(VLOOKUP(K282,'【参考】数式用'!$AH$2:$AI$34,2,FALSE),"")</f>
        <v/>
      </c>
      <c r="AY282" s="629" t="s">
        <v>436</v>
      </c>
      <c r="AZ282" s="629" t="s">
        <v>437</v>
      </c>
      <c r="BA282" s="629" t="s">
        <v>435</v>
      </c>
      <c r="BB282" s="629" t="s">
        <v>438</v>
      </c>
      <c r="BC282" s="629" t="str">
        <f>IF(AND(O282&lt;&gt;"新加算Ⅰ",O282&lt;&gt;"新加算Ⅱ",O282&lt;&gt;"新加算Ⅲ",O282&lt;&gt;"新加算Ⅳ"),O282,IF(P284&lt;&gt;"",P284,""))</f>
        <v/>
      </c>
      <c r="BD282" s="629"/>
      <c r="BE282" s="629" t="str">
        <f>IF(AL282&lt;&gt;0,IF(AM282="○","入力済","未入力"),"")</f>
        <v/>
      </c>
      <c r="BF282" s="629"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629" t="str">
        <f>IF(OR(T282="新加算Ⅴ（７）",T282="新加算Ⅴ（９）",T282="新加算Ⅴ（10）",T282="新加算Ⅴ（12）",T282="新加算Ⅴ（13）",T282="新加算Ⅴ（14）"),IF(OR(AO282="○",AO282="令和６年度中に満たす"),"入力済","未入力"),"")</f>
        <v/>
      </c>
      <c r="BH282" s="939" t="str">
        <f>IF(OR(T282="新加算Ⅰ",T282="新加算Ⅱ",T282="新加算Ⅲ",T282="新加算Ⅴ（１）",T282="新加算Ⅴ（３）",T282="新加算Ⅴ（８）"),IF(OR(AP282="○",AP282="令和６年度中に満たす"),"入力済","未入力"),"")</f>
        <v/>
      </c>
      <c r="BI282" s="1006" t="str">
        <f>IF(OR(T282="新加算Ⅰ",T282="新加算Ⅱ",T282="新加算Ⅴ（１）",T282="新加算Ⅴ（２）",T282="新加算Ⅴ（３）",T282="新加算Ⅴ（４）",T282="新加算Ⅴ（５）",T282="新加算Ⅴ（６）",T282="新加算Ⅴ（７）",T282="新加算Ⅴ（９）",T282="新加算Ⅴ（10）",T282="新加算Ⅴ（12）"),1,"")</f>
        <v/>
      </c>
      <c r="BJ282" s="935" t="str">
        <f>IF(OR(T282="新加算Ⅰ",T282="新加算Ⅴ（１）",T282="新加算Ⅴ（２）",T282="新加算Ⅴ（５）",T282="新加算Ⅴ（７）",T282="新加算Ⅴ（10）"),IF(AR282="","未入力","入力済"),"")</f>
        <v/>
      </c>
      <c r="BK282" s="689" t="str">
        <f>G282</f>
        <v/>
      </c>
    </row>
    <row r="283" ht="15.0" customHeight="1">
      <c r="A283" s="787"/>
      <c r="B283" s="722"/>
      <c r="C283" s="723"/>
      <c r="D283" s="723"/>
      <c r="E283" s="723"/>
      <c r="F283" s="724"/>
      <c r="G283" s="725"/>
      <c r="H283" s="725"/>
      <c r="I283" s="725"/>
      <c r="J283" s="941"/>
      <c r="K283" s="725"/>
      <c r="L283" s="726"/>
      <c r="M283" s="943" t="str">
        <f>IF('別紙様式2-2（４・５月分）'!P216="","",'別紙様式2-2（４・５月分）'!P216)</f>
        <v/>
      </c>
      <c r="N283" s="1007"/>
      <c r="O283" s="945"/>
      <c r="P283" s="946"/>
      <c r="Q283" s="947"/>
      <c r="R283" s="948"/>
      <c r="S283" s="949"/>
      <c r="T283" s="950"/>
      <c r="U283" s="951"/>
      <c r="V283" s="952"/>
      <c r="W283" s="953"/>
      <c r="X283" s="778"/>
      <c r="Y283" s="953"/>
      <c r="Z283" s="778"/>
      <c r="AA283" s="953"/>
      <c r="AB283" s="778"/>
      <c r="AC283" s="953"/>
      <c r="AD283" s="778"/>
      <c r="AE283" s="778"/>
      <c r="AF283" s="778"/>
      <c r="AG283" s="954"/>
      <c r="AH283" s="955"/>
      <c r="AI283" s="956"/>
      <c r="AJ283" s="957"/>
      <c r="AK283" s="784"/>
      <c r="AL283" s="958"/>
      <c r="AM283" s="784"/>
      <c r="AN283" s="959"/>
      <c r="AO283" s="825"/>
      <c r="AP283" s="825"/>
      <c r="AQ283" s="960"/>
      <c r="AR283" s="961"/>
      <c r="AS283" s="962" t="str">
        <f>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1005"/>
      <c r="AU283" s="935"/>
      <c r="AV283" s="1020" t="str">
        <f>IF('別紙様式2-2（４・５月分）'!N216="","",'別紙様式2-2（４・５月分）'!N216)</f>
        <v/>
      </c>
      <c r="AW283" s="937"/>
      <c r="AX283" s="938"/>
      <c r="AY283" s="629"/>
      <c r="AZ283" s="629"/>
      <c r="BA283" s="629"/>
      <c r="BB283" s="629"/>
      <c r="BC283" s="629"/>
      <c r="BD283" s="629"/>
      <c r="BE283" s="629"/>
      <c r="BF283" s="629"/>
      <c r="BG283" s="629"/>
      <c r="BH283" s="963"/>
      <c r="BI283" s="1008"/>
      <c r="BJ283" s="935"/>
      <c r="BK283" s="689" t="str">
        <f>G282</f>
        <v/>
      </c>
    </row>
    <row r="284" ht="15.0" customHeight="1">
      <c r="A284" s="798"/>
      <c r="B284" s="722"/>
      <c r="C284" s="723"/>
      <c r="D284" s="723"/>
      <c r="E284" s="723"/>
      <c r="F284" s="724"/>
      <c r="G284" s="725"/>
      <c r="H284" s="725"/>
      <c r="I284" s="725"/>
      <c r="J284" s="941"/>
      <c r="K284" s="725"/>
      <c r="L284" s="726"/>
      <c r="M284" s="964"/>
      <c r="N284" s="1009"/>
      <c r="O284" s="1013" t="s">
        <v>111</v>
      </c>
      <c r="P284" s="967" t="str">
        <f>IFERROR(VLOOKUP('別紙様式2-2（４・５月分）'!AQ215,'【参考】数式用'!$AR$5:$AT$22,3,FALSE),"")</f>
        <v/>
      </c>
      <c r="Q284" s="1014" t="s">
        <v>113</v>
      </c>
      <c r="R284" s="969" t="str">
        <f>IFERROR(VLOOKUP(K282,'【参考】数式用'!$A$5:$AB$37,MATCH(P284,'【参考】数式用'!$B$4:$AB$4,0)+1,0),"")</f>
        <v/>
      </c>
      <c r="S284" s="970" t="s">
        <v>439</v>
      </c>
      <c r="T284" s="971"/>
      <c r="U284" s="972" t="str">
        <f>IFERROR(VLOOKUP(K282,'【参考】数式用'!$A$5:$AB$37,MATCH(T284,'【参考】数式用'!$B$4:$AB$4,0)+1,0),"")</f>
        <v/>
      </c>
      <c r="V284" s="973" t="s">
        <v>107</v>
      </c>
      <c r="W284" s="1025">
        <v>7.0</v>
      </c>
      <c r="X284" s="812" t="s">
        <v>108</v>
      </c>
      <c r="Y284" s="1025">
        <v>4.0</v>
      </c>
      <c r="Z284" s="812" t="s">
        <v>392</v>
      </c>
      <c r="AA284" s="1025">
        <v>8.0</v>
      </c>
      <c r="AB284" s="812" t="s">
        <v>108</v>
      </c>
      <c r="AC284" s="1025">
        <v>3.0</v>
      </c>
      <c r="AD284" s="812" t="s">
        <v>109</v>
      </c>
      <c r="AE284" s="812" t="s">
        <v>120</v>
      </c>
      <c r="AF284" s="812">
        <f>IF(W284&gt;=1,(AA284*12+AC284)-(W284*12+Y284)+1,"")</f>
        <v>12</v>
      </c>
      <c r="AG284" s="974" t="s">
        <v>393</v>
      </c>
      <c r="AH284" s="975">
        <f>IFERROR(ROUNDDOWN(ROUND(L282*U284,0),0)*AF284,"")</f>
        <v>0</v>
      </c>
      <c r="AI284" s="976">
        <f>IFERROR(ROUNDDOWN(ROUND((L282*(U284-AW282)),0),0)*AF284,"")</f>
        <v>0</v>
      </c>
      <c r="AJ284" s="977">
        <f>IFERROR(IF(OR(M282="",M283="",M285=""),0,ROUNDDOWN(ROUNDDOWN(ROUND(L282*VLOOKUP(K282,'【参考】数式用'!$A$5:$AB$37,MATCH("新加算Ⅳ",'【参考】数式用'!$B$4:$AB$4,0)+1,0),0),0)*AF284*0.5,0)),"")</f>
        <v>0</v>
      </c>
      <c r="AK284" s="978" t="str">
        <f>IF(T284&lt;&gt;"","新規に適用","")</f>
        <v/>
      </c>
      <c r="AL284" s="979">
        <f>IFERROR(IF(OR(M285="ベア加算",M285=""),0, IF(OR(T282="新加算Ⅰ",T282="新加算Ⅱ",T282="新加算Ⅲ",T282="新加算Ⅳ"),0,ROUNDDOWN(ROUND(L282*VLOOKUP(K282,'【参考】数式用'!$A$5:$I$37,MATCH("ベア加算",'【参考】数式用'!$B$4:$I$4,0)+1,0),0),0)*AF284)),"")</f>
        <v>0</v>
      </c>
      <c r="AM284" s="978" t="str">
        <f>IF(AND(T284&lt;&gt;"",AM282=""),"新規に適用",IF(AND(T284&lt;&gt;"",AM282&lt;&gt;""),"継続で適用",""))</f>
        <v/>
      </c>
      <c r="AN284" s="978" t="str">
        <f>IF(AND(T284&lt;&gt;"",AN282=""),"新規に適用",IF(AND(T284&lt;&gt;"",AN282&lt;&gt;""),"継続で適用",""))</f>
        <v/>
      </c>
      <c r="AO284" s="978"/>
      <c r="AP284" s="978" t="str">
        <f>IF(AND(T284&lt;&gt;"",AP282=""),"新規に適用",IF(AND(T284&lt;&gt;"",AP282&lt;&gt;""),"継続で適用",""))</f>
        <v/>
      </c>
      <c r="AQ284" s="980" t="str">
        <f>IF(AND(T284&lt;&gt;"",AN282=""),"新規に適用",IF(AND(T284&lt;&gt;"",OR(T282="新加算Ⅰ",T282="新加算Ⅱ",T282="新加算Ⅴ（１）",T282="新加算Ⅴ（２）",T282="新加算Ⅴ（３）",T282="新加算Ⅴ（４）",T282="新加算Ⅴ（５）",T282="新加算Ⅴ（６）",T282="新加算Ⅴ（７）",T282="新加算Ⅴ（９）",T282="新加算Ⅴ（10）",T282="新加算Ⅴ（12）")),"継続で適用",""))</f>
        <v/>
      </c>
      <c r="AR284" s="978" t="str">
        <f>IF(AND(T284&lt;&gt;"",AR282=""),"新規に適用",IF(AND(T284&lt;&gt;"",AR282&lt;&gt;""),"継続で適用",""))</f>
        <v/>
      </c>
      <c r="AS284" s="962"/>
      <c r="AT284" s="1005"/>
      <c r="AU284" s="935" t="str">
        <f>IF(K282&lt;&gt;"","V列に色付け","")</f>
        <v/>
      </c>
      <c r="AV284" s="1020"/>
      <c r="AW284" s="937"/>
      <c r="BK284" s="689" t="str">
        <f>G282</f>
        <v/>
      </c>
    </row>
    <row r="285" ht="30.0" customHeight="1">
      <c r="A285" s="788"/>
      <c r="B285" s="746"/>
      <c r="C285" s="747"/>
      <c r="D285" s="747"/>
      <c r="E285" s="747"/>
      <c r="F285" s="748"/>
      <c r="G285" s="749"/>
      <c r="H285" s="749"/>
      <c r="I285" s="749"/>
      <c r="J285" s="982"/>
      <c r="K285" s="749"/>
      <c r="L285" s="750"/>
      <c r="M285" s="984" t="str">
        <f>IF('別紙様式2-2（４・５月分）'!P217="","",'別紙様式2-2（４・５月分）'!P217)</f>
        <v/>
      </c>
      <c r="N285" s="1010"/>
      <c r="O285" s="1015"/>
      <c r="P285" s="987"/>
      <c r="Q285" s="1016"/>
      <c r="R285" s="989"/>
      <c r="S285" s="990"/>
      <c r="T285" s="991"/>
      <c r="U285" s="992"/>
      <c r="V285" s="993"/>
      <c r="W285" s="1026"/>
      <c r="X285" s="994"/>
      <c r="Y285" s="1026"/>
      <c r="Z285" s="994"/>
      <c r="AA285" s="1026"/>
      <c r="AB285" s="994"/>
      <c r="AC285" s="1026"/>
      <c r="AD285" s="994"/>
      <c r="AE285" s="994"/>
      <c r="AF285" s="994"/>
      <c r="AG285" s="995"/>
      <c r="AH285" s="996"/>
      <c r="AI285" s="997"/>
      <c r="AJ285" s="998"/>
      <c r="AK285" s="999"/>
      <c r="AL285" s="1000"/>
      <c r="AM285" s="999"/>
      <c r="AN285" s="999"/>
      <c r="AO285" s="999"/>
      <c r="AP285" s="999"/>
      <c r="AQ285" s="1001"/>
      <c r="AR285" s="999"/>
      <c r="AS285" s="769" t="str">
        <f>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1005"/>
      <c r="AU285" s="935"/>
      <c r="AV285" s="1020" t="str">
        <f>IF('別紙様式2-2（４・５月分）'!N217="","",'別紙様式2-2（４・５月分）'!N217)</f>
        <v/>
      </c>
      <c r="AW285" s="937"/>
      <c r="BK285" s="689" t="str">
        <f>G282</f>
        <v/>
      </c>
    </row>
    <row r="286" ht="30.0" customHeight="1">
      <c r="A286" s="773">
        <v>69.0</v>
      </c>
      <c r="B286" s="722" t="str">
        <f>IF('基本情報入力シート'!C122="","",'基本情報入力シート'!C122)</f>
        <v/>
      </c>
      <c r="C286" s="723"/>
      <c r="D286" s="723"/>
      <c r="E286" s="723"/>
      <c r="F286" s="724"/>
      <c r="G286" s="725" t="str">
        <f>IF('基本情報入力シート'!M122="","",'基本情報入力シート'!M122)</f>
        <v/>
      </c>
      <c r="H286" s="725" t="str">
        <f>IF('基本情報入力シート'!R122="","",'基本情報入力シート'!R122)</f>
        <v/>
      </c>
      <c r="I286" s="725" t="str">
        <f>IF('基本情報入力シート'!W122="","",'基本情報入力シート'!W122)</f>
        <v/>
      </c>
      <c r="J286" s="941" t="str">
        <f>IF('基本情報入力シート'!X122="","",'基本情報入力シート'!X122)</f>
        <v/>
      </c>
      <c r="K286" s="725" t="str">
        <f>IF('基本情報入力シート'!Y122="","",'基本情報入力シート'!Y122)</f>
        <v/>
      </c>
      <c r="L286" s="726" t="str">
        <f>IF('基本情報入力シート'!AB122="","",'基本情報入力シート'!AB122)</f>
        <v/>
      </c>
      <c r="M286" s="912" t="str">
        <f>IF('別紙様式2-2（４・５月分）'!P218="","",'別紙様式2-2（４・５月分）'!P218)</f>
        <v/>
      </c>
      <c r="N286" s="1004" t="str">
        <f>IF(SUM('別紙様式2-2（４・５月分）'!Q218:Q220)=0,"",SUM('別紙様式2-2（４・５月分）'!Q218:Q220))</f>
        <v/>
      </c>
      <c r="O286" s="914" t="str">
        <f>IFERROR(VLOOKUP('別紙様式2-2（４・５月分）'!AQ218,'【参考】数式用'!$AR$5:$AS$22,2,FALSE),"")</f>
        <v/>
      </c>
      <c r="P286" s="915"/>
      <c r="Q286" s="916"/>
      <c r="R286" s="917" t="str">
        <f>IFERROR(VLOOKUP(K286,'【参考】数式用'!$A$5:$AB$37,MATCH(O286,'【参考】数式用'!$B$4:$AB$4,0)+1,0),"")</f>
        <v/>
      </c>
      <c r="S286" s="918" t="s">
        <v>434</v>
      </c>
      <c r="T286" s="919"/>
      <c r="U286" s="920" t="str">
        <f>IFERROR(VLOOKUP(K286,'【参考】数式用'!$A$5:$AB$37,MATCH(T286,'【参考】数式用'!$B$4:$AB$4,0)+1,0),"")</f>
        <v/>
      </c>
      <c r="V286" s="921" t="s">
        <v>107</v>
      </c>
      <c r="W286" s="922">
        <v>6.0</v>
      </c>
      <c r="X286" s="923" t="s">
        <v>108</v>
      </c>
      <c r="Y286" s="922">
        <v>6.0</v>
      </c>
      <c r="Z286" s="923" t="s">
        <v>392</v>
      </c>
      <c r="AA286" s="922">
        <v>7.0</v>
      </c>
      <c r="AB286" s="923" t="s">
        <v>108</v>
      </c>
      <c r="AC286" s="922">
        <v>3.0</v>
      </c>
      <c r="AD286" s="923" t="s">
        <v>109</v>
      </c>
      <c r="AE286" s="923" t="s">
        <v>120</v>
      </c>
      <c r="AF286" s="923">
        <f>IF(W286&gt;=1,(AA286*12+AC286)-(W286*12+Y286)+1,"")</f>
        <v>10</v>
      </c>
      <c r="AG286" s="924" t="s">
        <v>393</v>
      </c>
      <c r="AH286" s="925">
        <f>IFERROR(ROUNDDOWN(ROUND(L286*U286,0),0)*AF286,"")</f>
        <v>0</v>
      </c>
      <c r="AI286" s="926">
        <f>IFERROR(ROUNDDOWN(ROUND((L286*(U286-AW286)),0),0)*AF286,"")</f>
        <v>0</v>
      </c>
      <c r="AJ286" s="927">
        <f>IFERROR(IF(OR(M286="",M287="",M289=""),0,ROUNDDOWN(ROUNDDOWN(ROUND(L286*VLOOKUP(K286,'【参考】数式用'!$A$5:$AB$37,MATCH("新加算Ⅳ",'【参考】数式用'!$B$4:$AB$4,0)+1,0),0),0)*AF286*0.5,0)),"")</f>
        <v>0</v>
      </c>
      <c r="AK286" s="928"/>
      <c r="AL286" s="929">
        <f>IFERROR(IF(OR(M289="ベア加算",M289=""),0, IF(OR(T286="新加算Ⅰ",T286="新加算Ⅱ",T286="新加算Ⅲ",T286="新加算Ⅳ"),ROUNDDOWN(ROUND(L286*VLOOKUP(K286,'【参考】数式用'!$A$5:$I$37,MATCH("ベア加算",'【参考】数式用'!$B$4:$I$4,0)+1,0),0),0)*AF286,0)),"")</f>
        <v>0</v>
      </c>
      <c r="AM286" s="928"/>
      <c r="AN286" s="930"/>
      <c r="AO286" s="931"/>
      <c r="AP286" s="931"/>
      <c r="AQ286" s="932"/>
      <c r="AR286" s="933"/>
      <c r="AS286" s="716" t="str">
        <f>IF(AU286="","",IF(U286&lt;N286,"！加算の要件上は問題ありませんが、令和６年４・５月と比較して令和６年６月に加算率が下がる計画になっています。",""))</f>
        <v/>
      </c>
      <c r="AT286" s="1005"/>
      <c r="AU286" s="935" t="str">
        <f>IF(K286&lt;&gt;"","V列に色付け","")</f>
        <v/>
      </c>
      <c r="AV286" s="1020" t="str">
        <f>IF('別紙様式2-2（４・５月分）'!N218="","",'別紙様式2-2（４・５月分）'!N218)</f>
        <v/>
      </c>
      <c r="AW286" s="937" t="str">
        <f>IF(SUM('別紙様式2-2（４・５月分）'!O218:O220)=0,"",SUM('別紙様式2-2（４・５月分）'!O218:O220))</f>
        <v/>
      </c>
      <c r="AX286" s="938" t="str">
        <f>IFERROR(VLOOKUP(K286,'【参考】数式用'!$AH$2:$AI$34,2,FALSE),"")</f>
        <v/>
      </c>
      <c r="AY286" s="629" t="s">
        <v>436</v>
      </c>
      <c r="AZ286" s="629" t="s">
        <v>437</v>
      </c>
      <c r="BA286" s="629" t="s">
        <v>435</v>
      </c>
      <c r="BB286" s="629" t="s">
        <v>438</v>
      </c>
      <c r="BC286" s="629" t="str">
        <f>IF(AND(O286&lt;&gt;"新加算Ⅰ",O286&lt;&gt;"新加算Ⅱ",O286&lt;&gt;"新加算Ⅲ",O286&lt;&gt;"新加算Ⅳ"),O286,IF(P288&lt;&gt;"",P288,""))</f>
        <v/>
      </c>
      <c r="BD286" s="629"/>
      <c r="BE286" s="629" t="str">
        <f>IF(AL286&lt;&gt;0,IF(AM286="○","入力済","未入力"),"")</f>
        <v/>
      </c>
      <c r="BF286" s="629"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629" t="str">
        <f>IF(OR(T286="新加算Ⅴ（７）",T286="新加算Ⅴ（９）",T286="新加算Ⅴ（10）",T286="新加算Ⅴ（12）",T286="新加算Ⅴ（13）",T286="新加算Ⅴ（14）"),IF(OR(AO286="○",AO286="令和６年度中に満たす"),"入力済","未入力"),"")</f>
        <v/>
      </c>
      <c r="BH286" s="939" t="str">
        <f>IF(OR(T286="新加算Ⅰ",T286="新加算Ⅱ",T286="新加算Ⅲ",T286="新加算Ⅴ（１）",T286="新加算Ⅴ（３）",T286="新加算Ⅴ（８）"),IF(OR(AP286="○",AP286="令和６年度中に満たす"),"入力済","未入力"),"")</f>
        <v/>
      </c>
      <c r="BI286" s="1006" t="str">
        <f>IF(OR(T286="新加算Ⅰ",T286="新加算Ⅱ",T286="新加算Ⅴ（１）",T286="新加算Ⅴ（２）",T286="新加算Ⅴ（３）",T286="新加算Ⅴ（４）",T286="新加算Ⅴ（５）",T286="新加算Ⅴ（６）",T286="新加算Ⅴ（７）",T286="新加算Ⅴ（９）",T286="新加算Ⅴ（10）",T286="新加算Ⅴ（12）"),1,"")</f>
        <v/>
      </c>
      <c r="BJ286" s="935" t="str">
        <f>IF(OR(T286="新加算Ⅰ",T286="新加算Ⅴ（１）",T286="新加算Ⅴ（２）",T286="新加算Ⅴ（５）",T286="新加算Ⅴ（７）",T286="新加算Ⅴ（10）"),IF(AR286="","未入力","入力済"),"")</f>
        <v/>
      </c>
      <c r="BK286" s="689" t="str">
        <f>G286</f>
        <v/>
      </c>
    </row>
    <row r="287" ht="15.0" customHeight="1">
      <c r="A287" s="787"/>
      <c r="B287" s="722"/>
      <c r="C287" s="723"/>
      <c r="D287" s="723"/>
      <c r="E287" s="723"/>
      <c r="F287" s="724"/>
      <c r="G287" s="725"/>
      <c r="H287" s="725"/>
      <c r="I287" s="725"/>
      <c r="J287" s="941"/>
      <c r="K287" s="725"/>
      <c r="L287" s="726"/>
      <c r="M287" s="943" t="str">
        <f>IF('別紙様式2-2（４・５月分）'!P219="","",'別紙様式2-2（４・５月分）'!P219)</f>
        <v/>
      </c>
      <c r="N287" s="1007"/>
      <c r="O287" s="945"/>
      <c r="P287" s="946"/>
      <c r="Q287" s="947"/>
      <c r="R287" s="948"/>
      <c r="S287" s="949"/>
      <c r="T287" s="950"/>
      <c r="U287" s="951"/>
      <c r="V287" s="952"/>
      <c r="W287" s="953"/>
      <c r="X287" s="778"/>
      <c r="Y287" s="953"/>
      <c r="Z287" s="778"/>
      <c r="AA287" s="953"/>
      <c r="AB287" s="778"/>
      <c r="AC287" s="953"/>
      <c r="AD287" s="778"/>
      <c r="AE287" s="778"/>
      <c r="AF287" s="778"/>
      <c r="AG287" s="954"/>
      <c r="AH287" s="955"/>
      <c r="AI287" s="956"/>
      <c r="AJ287" s="957"/>
      <c r="AK287" s="784"/>
      <c r="AL287" s="958"/>
      <c r="AM287" s="784"/>
      <c r="AN287" s="959"/>
      <c r="AO287" s="825"/>
      <c r="AP287" s="825"/>
      <c r="AQ287" s="960"/>
      <c r="AR287" s="961"/>
      <c r="AS287" s="962" t="str">
        <f>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1005"/>
      <c r="AU287" s="935"/>
      <c r="AV287" s="1020" t="str">
        <f>IF('別紙様式2-2（４・５月分）'!N219="","",'別紙様式2-2（４・５月分）'!N219)</f>
        <v/>
      </c>
      <c r="AW287" s="937"/>
      <c r="AX287" s="938"/>
      <c r="AY287" s="629"/>
      <c r="AZ287" s="629"/>
      <c r="BA287" s="629"/>
      <c r="BB287" s="629"/>
      <c r="BC287" s="629"/>
      <c r="BD287" s="629"/>
      <c r="BE287" s="629"/>
      <c r="BF287" s="629"/>
      <c r="BG287" s="629"/>
      <c r="BH287" s="963"/>
      <c r="BI287" s="1008"/>
      <c r="BJ287" s="935"/>
      <c r="BK287" s="689" t="str">
        <f>G286</f>
        <v/>
      </c>
    </row>
    <row r="288" ht="15.0" customHeight="1">
      <c r="A288" s="798"/>
      <c r="B288" s="722"/>
      <c r="C288" s="723"/>
      <c r="D288" s="723"/>
      <c r="E288" s="723"/>
      <c r="F288" s="724"/>
      <c r="G288" s="725"/>
      <c r="H288" s="725"/>
      <c r="I288" s="725"/>
      <c r="J288" s="941"/>
      <c r="K288" s="725"/>
      <c r="L288" s="726"/>
      <c r="M288" s="964"/>
      <c r="N288" s="1009"/>
      <c r="O288" s="1013" t="s">
        <v>111</v>
      </c>
      <c r="P288" s="967" t="str">
        <f>IFERROR(VLOOKUP('別紙様式2-2（４・５月分）'!AQ218,'【参考】数式用'!$AR$5:$AT$22,3,FALSE),"")</f>
        <v/>
      </c>
      <c r="Q288" s="1014" t="s">
        <v>113</v>
      </c>
      <c r="R288" s="969" t="str">
        <f>IFERROR(VLOOKUP(K286,'【参考】数式用'!$A$5:$AB$37,MATCH(P288,'【参考】数式用'!$B$4:$AB$4,0)+1,0),"")</f>
        <v/>
      </c>
      <c r="S288" s="970" t="s">
        <v>439</v>
      </c>
      <c r="T288" s="971"/>
      <c r="U288" s="972" t="str">
        <f>IFERROR(VLOOKUP(K286,'【参考】数式用'!$A$5:$AB$37,MATCH(T288,'【参考】数式用'!$B$4:$AB$4,0)+1,0),"")</f>
        <v/>
      </c>
      <c r="V288" s="973" t="s">
        <v>107</v>
      </c>
      <c r="W288" s="1025">
        <v>7.0</v>
      </c>
      <c r="X288" s="812" t="s">
        <v>108</v>
      </c>
      <c r="Y288" s="1025">
        <v>4.0</v>
      </c>
      <c r="Z288" s="812" t="s">
        <v>392</v>
      </c>
      <c r="AA288" s="1025">
        <v>8.0</v>
      </c>
      <c r="AB288" s="812" t="s">
        <v>108</v>
      </c>
      <c r="AC288" s="1025">
        <v>3.0</v>
      </c>
      <c r="AD288" s="812" t="s">
        <v>109</v>
      </c>
      <c r="AE288" s="812" t="s">
        <v>120</v>
      </c>
      <c r="AF288" s="812">
        <f>IF(W288&gt;=1,(AA288*12+AC288)-(W288*12+Y288)+1,"")</f>
        <v>12</v>
      </c>
      <c r="AG288" s="974" t="s">
        <v>393</v>
      </c>
      <c r="AH288" s="975">
        <f>IFERROR(ROUNDDOWN(ROUND(L286*U288,0),0)*AF288,"")</f>
        <v>0</v>
      </c>
      <c r="AI288" s="976">
        <f>IFERROR(ROUNDDOWN(ROUND((L286*(U288-AW286)),0),0)*AF288,"")</f>
        <v>0</v>
      </c>
      <c r="AJ288" s="977">
        <f>IFERROR(IF(OR(M286="",M287="",M289=""),0,ROUNDDOWN(ROUNDDOWN(ROUND(L286*VLOOKUP(K286,'【参考】数式用'!$A$5:$AB$37,MATCH("新加算Ⅳ",'【参考】数式用'!$B$4:$AB$4,0)+1,0),0),0)*AF288*0.5,0)),"")</f>
        <v>0</v>
      </c>
      <c r="AK288" s="978" t="str">
        <f>IF(T288&lt;&gt;"","新規に適用","")</f>
        <v/>
      </c>
      <c r="AL288" s="979">
        <f>IFERROR(IF(OR(M289="ベア加算",M289=""),0, IF(OR(T286="新加算Ⅰ",T286="新加算Ⅱ",T286="新加算Ⅲ",T286="新加算Ⅳ"),0,ROUNDDOWN(ROUND(L286*VLOOKUP(K286,'【参考】数式用'!$A$5:$I$37,MATCH("ベア加算",'【参考】数式用'!$B$4:$I$4,0)+1,0),0),0)*AF288)),"")</f>
        <v>0</v>
      </c>
      <c r="AM288" s="978" t="str">
        <f>IF(AND(T288&lt;&gt;"",AM286=""),"新規に適用",IF(AND(T288&lt;&gt;"",AM286&lt;&gt;""),"継続で適用",""))</f>
        <v/>
      </c>
      <c r="AN288" s="978" t="str">
        <f>IF(AND(T288&lt;&gt;"",AN286=""),"新規に適用",IF(AND(T288&lt;&gt;"",AN286&lt;&gt;""),"継続で適用",""))</f>
        <v/>
      </c>
      <c r="AO288" s="978"/>
      <c r="AP288" s="978" t="str">
        <f>IF(AND(T288&lt;&gt;"",AP286=""),"新規に適用",IF(AND(T288&lt;&gt;"",AP286&lt;&gt;""),"継続で適用",""))</f>
        <v/>
      </c>
      <c r="AQ288" s="980" t="str">
        <f>IF(AND(T288&lt;&gt;"",AN286=""),"新規に適用",IF(AND(T288&lt;&gt;"",OR(T286="新加算Ⅰ",T286="新加算Ⅱ",T286="新加算Ⅴ（１）",T286="新加算Ⅴ（２）",T286="新加算Ⅴ（３）",T286="新加算Ⅴ（４）",T286="新加算Ⅴ（５）",T286="新加算Ⅴ（６）",T286="新加算Ⅴ（７）",T286="新加算Ⅴ（９）",T286="新加算Ⅴ（10）",T286="新加算Ⅴ（12）")),"継続で適用",""))</f>
        <v/>
      </c>
      <c r="AR288" s="978" t="str">
        <f>IF(AND(T288&lt;&gt;"",AR286=""),"新規に適用",IF(AND(T288&lt;&gt;"",AR286&lt;&gt;""),"継続で適用",""))</f>
        <v/>
      </c>
      <c r="AS288" s="962"/>
      <c r="AT288" s="1005"/>
      <c r="AU288" s="935" t="str">
        <f>IF(K286&lt;&gt;"","V列に色付け","")</f>
        <v/>
      </c>
      <c r="AV288" s="1020"/>
      <c r="AW288" s="937"/>
      <c r="BK288" s="689" t="str">
        <f>G286</f>
        <v/>
      </c>
    </row>
    <row r="289" ht="30.0" customHeight="1">
      <c r="A289" s="788"/>
      <c r="B289" s="746"/>
      <c r="C289" s="747"/>
      <c r="D289" s="747"/>
      <c r="E289" s="747"/>
      <c r="F289" s="748"/>
      <c r="G289" s="749"/>
      <c r="H289" s="749"/>
      <c r="I289" s="749"/>
      <c r="J289" s="982"/>
      <c r="K289" s="749"/>
      <c r="L289" s="750"/>
      <c r="M289" s="984" t="str">
        <f>IF('別紙様式2-2（４・５月分）'!P220="","",'別紙様式2-2（４・５月分）'!P220)</f>
        <v/>
      </c>
      <c r="N289" s="1010"/>
      <c r="O289" s="1015"/>
      <c r="P289" s="987"/>
      <c r="Q289" s="1016"/>
      <c r="R289" s="989"/>
      <c r="S289" s="990"/>
      <c r="T289" s="991"/>
      <c r="U289" s="992"/>
      <c r="V289" s="993"/>
      <c r="W289" s="1026"/>
      <c r="X289" s="994"/>
      <c r="Y289" s="1026"/>
      <c r="Z289" s="994"/>
      <c r="AA289" s="1026"/>
      <c r="AB289" s="994"/>
      <c r="AC289" s="1026"/>
      <c r="AD289" s="994"/>
      <c r="AE289" s="994"/>
      <c r="AF289" s="994"/>
      <c r="AG289" s="995"/>
      <c r="AH289" s="996"/>
      <c r="AI289" s="997"/>
      <c r="AJ289" s="998"/>
      <c r="AK289" s="999"/>
      <c r="AL289" s="1000"/>
      <c r="AM289" s="999"/>
      <c r="AN289" s="999"/>
      <c r="AO289" s="999"/>
      <c r="AP289" s="999"/>
      <c r="AQ289" s="1001"/>
      <c r="AR289" s="999"/>
      <c r="AS289" s="769" t="str">
        <f>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1005"/>
      <c r="AU289" s="935"/>
      <c r="AV289" s="1020" t="str">
        <f>IF('別紙様式2-2（４・５月分）'!N220="","",'別紙様式2-2（４・５月分）'!N220)</f>
        <v/>
      </c>
      <c r="AW289" s="937"/>
      <c r="BK289" s="689" t="str">
        <f>G286</f>
        <v/>
      </c>
    </row>
    <row r="290" ht="30.0" customHeight="1">
      <c r="A290" s="789">
        <v>70.0</v>
      </c>
      <c r="B290" s="1019" t="str">
        <f>IF('基本情報入力シート'!C123="","",'基本情報入力シート'!C123)</f>
        <v/>
      </c>
      <c r="C290" s="696"/>
      <c r="D290" s="696"/>
      <c r="E290" s="696"/>
      <c r="F290" s="697"/>
      <c r="G290" s="698" t="str">
        <f>IF('基本情報入力シート'!M123="","",'基本情報入力シート'!M123)</f>
        <v/>
      </c>
      <c r="H290" s="698" t="str">
        <f>IF('基本情報入力シート'!R123="","",'基本情報入力シート'!R123)</f>
        <v/>
      </c>
      <c r="I290" s="698" t="str">
        <f>IF('基本情報入力シート'!W123="","",'基本情報入力シート'!W123)</f>
        <v/>
      </c>
      <c r="J290" s="910" t="str">
        <f>IF('基本情報入力シート'!X123="","",'基本情報入力シート'!X123)</f>
        <v/>
      </c>
      <c r="K290" s="698" t="str">
        <f>IF('基本情報入力シート'!Y123="","",'基本情報入力シート'!Y123)</f>
        <v/>
      </c>
      <c r="L290" s="699" t="str">
        <f>IF('基本情報入力シート'!AB123="","",'基本情報入力シート'!AB123)</f>
        <v/>
      </c>
      <c r="M290" s="912" t="str">
        <f>IF('別紙様式2-2（４・５月分）'!P221="","",'別紙様式2-2（４・５月分）'!P221)</f>
        <v/>
      </c>
      <c r="N290" s="1004" t="str">
        <f>IF(SUM('別紙様式2-2（４・５月分）'!Q221:Q223)=0,"",SUM('別紙様式2-2（４・５月分）'!Q221:Q223))</f>
        <v/>
      </c>
      <c r="O290" s="914" t="str">
        <f>IFERROR(VLOOKUP('別紙様式2-2（４・５月分）'!AQ221,'【参考】数式用'!$AR$5:$AS$22,2,FALSE),"")</f>
        <v/>
      </c>
      <c r="P290" s="915"/>
      <c r="Q290" s="916"/>
      <c r="R290" s="917" t="str">
        <f>IFERROR(VLOOKUP(K290,'【参考】数式用'!$A$5:$AB$37,MATCH(O290,'【参考】数式用'!$B$4:$AB$4,0)+1,0),"")</f>
        <v/>
      </c>
      <c r="S290" s="918" t="s">
        <v>434</v>
      </c>
      <c r="T290" s="919"/>
      <c r="U290" s="920" t="str">
        <f>IFERROR(VLOOKUP(K290,'【参考】数式用'!$A$5:$AB$37,MATCH(T290,'【参考】数式用'!$B$4:$AB$4,0)+1,0),"")</f>
        <v/>
      </c>
      <c r="V290" s="921" t="s">
        <v>107</v>
      </c>
      <c r="W290" s="922">
        <v>6.0</v>
      </c>
      <c r="X290" s="923" t="s">
        <v>108</v>
      </c>
      <c r="Y290" s="922">
        <v>6.0</v>
      </c>
      <c r="Z290" s="923" t="s">
        <v>392</v>
      </c>
      <c r="AA290" s="922">
        <v>7.0</v>
      </c>
      <c r="AB290" s="923" t="s">
        <v>108</v>
      </c>
      <c r="AC290" s="922">
        <v>3.0</v>
      </c>
      <c r="AD290" s="923" t="s">
        <v>109</v>
      </c>
      <c r="AE290" s="923" t="s">
        <v>120</v>
      </c>
      <c r="AF290" s="923">
        <f>IF(W290&gt;=1,(AA290*12+AC290)-(W290*12+Y290)+1,"")</f>
        <v>10</v>
      </c>
      <c r="AG290" s="924" t="s">
        <v>393</v>
      </c>
      <c r="AH290" s="925">
        <f>IFERROR(ROUNDDOWN(ROUND(L290*U290,0),0)*AF290,"")</f>
        <v>0</v>
      </c>
      <c r="AI290" s="926">
        <f>IFERROR(ROUNDDOWN(ROUND((L290*(U290-AW290)),0),0)*AF290,"")</f>
        <v>0</v>
      </c>
      <c r="AJ290" s="927">
        <f>IFERROR(IF(OR(M290="",M291="",M293=""),0,ROUNDDOWN(ROUNDDOWN(ROUND(L290*VLOOKUP(K290,'【参考】数式用'!$A$5:$AB$37,MATCH("新加算Ⅳ",'【参考】数式用'!$B$4:$AB$4,0)+1,0),0),0)*AF290*0.5,0)),"")</f>
        <v>0</v>
      </c>
      <c r="AK290" s="928"/>
      <c r="AL290" s="929">
        <f>IFERROR(IF(OR(M293="ベア加算",M293=""),0, IF(OR(T290="新加算Ⅰ",T290="新加算Ⅱ",T290="新加算Ⅲ",T290="新加算Ⅳ"),ROUNDDOWN(ROUND(L290*VLOOKUP(K290,'【参考】数式用'!$A$5:$I$37,MATCH("ベア加算",'【参考】数式用'!$B$4:$I$4,0)+1,0),0),0)*AF290,0)),"")</f>
        <v>0</v>
      </c>
      <c r="AM290" s="928"/>
      <c r="AN290" s="930"/>
      <c r="AO290" s="931"/>
      <c r="AP290" s="931"/>
      <c r="AQ290" s="932"/>
      <c r="AR290" s="933"/>
      <c r="AS290" s="716" t="str">
        <f>IF(AU290="","",IF(U290&lt;N290,"！加算の要件上は問題ありませんが、令和６年４・５月と比較して令和６年６月に加算率が下がる計画になっています。",""))</f>
        <v/>
      </c>
      <c r="AT290" s="1005"/>
      <c r="AU290" s="935" t="str">
        <f>IF(K290&lt;&gt;"","V列に色付け","")</f>
        <v/>
      </c>
      <c r="AV290" s="1020" t="str">
        <f>IF('別紙様式2-2（４・５月分）'!N221="","",'別紙様式2-2（４・５月分）'!N221)</f>
        <v/>
      </c>
      <c r="AW290" s="937" t="str">
        <f>IF(SUM('別紙様式2-2（４・５月分）'!O221:O223)=0,"",SUM('別紙様式2-2（４・５月分）'!O221:O223))</f>
        <v/>
      </c>
      <c r="AX290" s="938" t="str">
        <f>IFERROR(VLOOKUP(K290,'【参考】数式用'!$AH$2:$AI$34,2,FALSE),"")</f>
        <v/>
      </c>
      <c r="AY290" s="629" t="s">
        <v>436</v>
      </c>
      <c r="AZ290" s="629" t="s">
        <v>437</v>
      </c>
      <c r="BA290" s="629" t="s">
        <v>435</v>
      </c>
      <c r="BB290" s="629" t="s">
        <v>438</v>
      </c>
      <c r="BC290" s="629" t="str">
        <f>IF(AND(O290&lt;&gt;"新加算Ⅰ",O290&lt;&gt;"新加算Ⅱ",O290&lt;&gt;"新加算Ⅲ",O290&lt;&gt;"新加算Ⅳ"),O290,IF(P292&lt;&gt;"",P292,""))</f>
        <v/>
      </c>
      <c r="BD290" s="629"/>
      <c r="BE290" s="629" t="str">
        <f>IF(AL290&lt;&gt;0,IF(AM290="○","入力済","未入力"),"")</f>
        <v/>
      </c>
      <c r="BF290" s="629"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629" t="str">
        <f>IF(OR(T290="新加算Ⅴ（７）",T290="新加算Ⅴ（９）",T290="新加算Ⅴ（10）",T290="新加算Ⅴ（12）",T290="新加算Ⅴ（13）",T290="新加算Ⅴ（14）"),IF(OR(AO290="○",AO290="令和６年度中に満たす"),"入力済","未入力"),"")</f>
        <v/>
      </c>
      <c r="BH290" s="939" t="str">
        <f>IF(OR(T290="新加算Ⅰ",T290="新加算Ⅱ",T290="新加算Ⅲ",T290="新加算Ⅴ（１）",T290="新加算Ⅴ（３）",T290="新加算Ⅴ（８）"),IF(OR(AP290="○",AP290="令和６年度中に満たす"),"入力済","未入力"),"")</f>
        <v/>
      </c>
      <c r="BI290" s="1006" t="str">
        <f>IF(OR(T290="新加算Ⅰ",T290="新加算Ⅱ",T290="新加算Ⅴ（１）",T290="新加算Ⅴ（２）",T290="新加算Ⅴ（３）",T290="新加算Ⅴ（４）",T290="新加算Ⅴ（５）",T290="新加算Ⅴ（６）",T290="新加算Ⅴ（７）",T290="新加算Ⅴ（９）",T290="新加算Ⅴ（10）",T290="新加算Ⅴ（12）"),1,"")</f>
        <v/>
      </c>
      <c r="BJ290" s="935" t="str">
        <f>IF(OR(T290="新加算Ⅰ",T290="新加算Ⅴ（１）",T290="新加算Ⅴ（２）",T290="新加算Ⅴ（５）",T290="新加算Ⅴ（７）",T290="新加算Ⅴ（10）"),IF(AR290="","未入力","入力済"),"")</f>
        <v/>
      </c>
      <c r="BK290" s="689" t="str">
        <f>G290</f>
        <v/>
      </c>
    </row>
    <row r="291" ht="15.0" customHeight="1">
      <c r="A291" s="787"/>
      <c r="B291" s="722"/>
      <c r="C291" s="723"/>
      <c r="D291" s="723"/>
      <c r="E291" s="723"/>
      <c r="F291" s="724"/>
      <c r="G291" s="725"/>
      <c r="H291" s="725"/>
      <c r="I291" s="725"/>
      <c r="J291" s="941"/>
      <c r="K291" s="725"/>
      <c r="L291" s="726"/>
      <c r="M291" s="943" t="str">
        <f>IF('別紙様式2-2（４・５月分）'!P222="","",'別紙様式2-2（４・５月分）'!P222)</f>
        <v/>
      </c>
      <c r="N291" s="1007"/>
      <c r="O291" s="945"/>
      <c r="P291" s="946"/>
      <c r="Q291" s="947"/>
      <c r="R291" s="948"/>
      <c r="S291" s="949"/>
      <c r="T291" s="950"/>
      <c r="U291" s="951"/>
      <c r="V291" s="952"/>
      <c r="W291" s="953"/>
      <c r="X291" s="778"/>
      <c r="Y291" s="953"/>
      <c r="Z291" s="778"/>
      <c r="AA291" s="953"/>
      <c r="AB291" s="778"/>
      <c r="AC291" s="953"/>
      <c r="AD291" s="778"/>
      <c r="AE291" s="778"/>
      <c r="AF291" s="778"/>
      <c r="AG291" s="954"/>
      <c r="AH291" s="955"/>
      <c r="AI291" s="956"/>
      <c r="AJ291" s="957"/>
      <c r="AK291" s="784"/>
      <c r="AL291" s="958"/>
      <c r="AM291" s="784"/>
      <c r="AN291" s="959"/>
      <c r="AO291" s="825"/>
      <c r="AP291" s="825"/>
      <c r="AQ291" s="960"/>
      <c r="AR291" s="961"/>
      <c r="AS291" s="962" t="str">
        <f>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1005"/>
      <c r="AU291" s="935"/>
      <c r="AV291" s="1020" t="str">
        <f>IF('別紙様式2-2（４・５月分）'!N222="","",'別紙様式2-2（４・５月分）'!N222)</f>
        <v/>
      </c>
      <c r="AW291" s="937"/>
      <c r="AX291" s="938"/>
      <c r="AY291" s="629"/>
      <c r="AZ291" s="629"/>
      <c r="BA291" s="629"/>
      <c r="BB291" s="629"/>
      <c r="BC291" s="629"/>
      <c r="BD291" s="629"/>
      <c r="BE291" s="629"/>
      <c r="BF291" s="629"/>
      <c r="BG291" s="629"/>
      <c r="BH291" s="963"/>
      <c r="BI291" s="1008"/>
      <c r="BJ291" s="935"/>
      <c r="BK291" s="689" t="str">
        <f>G290</f>
        <v/>
      </c>
    </row>
    <row r="292" ht="15.0" customHeight="1">
      <c r="A292" s="798"/>
      <c r="B292" s="722"/>
      <c r="C292" s="723"/>
      <c r="D292" s="723"/>
      <c r="E292" s="723"/>
      <c r="F292" s="724"/>
      <c r="G292" s="725"/>
      <c r="H292" s="725"/>
      <c r="I292" s="725"/>
      <c r="J292" s="941"/>
      <c r="K292" s="725"/>
      <c r="L292" s="726"/>
      <c r="M292" s="964"/>
      <c r="N292" s="1009"/>
      <c r="O292" s="1013" t="s">
        <v>111</v>
      </c>
      <c r="P292" s="967" t="str">
        <f>IFERROR(VLOOKUP('別紙様式2-2（４・５月分）'!AQ221,'【参考】数式用'!$AR$5:$AT$22,3,FALSE),"")</f>
        <v/>
      </c>
      <c r="Q292" s="1014" t="s">
        <v>113</v>
      </c>
      <c r="R292" s="969" t="str">
        <f>IFERROR(VLOOKUP(K290,'【参考】数式用'!$A$5:$AB$37,MATCH(P292,'【参考】数式用'!$B$4:$AB$4,0)+1,0),"")</f>
        <v/>
      </c>
      <c r="S292" s="970" t="s">
        <v>439</v>
      </c>
      <c r="T292" s="971"/>
      <c r="U292" s="972" t="str">
        <f>IFERROR(VLOOKUP(K290,'【参考】数式用'!$A$5:$AB$37,MATCH(T292,'【参考】数式用'!$B$4:$AB$4,0)+1,0),"")</f>
        <v/>
      </c>
      <c r="V292" s="973" t="s">
        <v>107</v>
      </c>
      <c r="W292" s="1025">
        <v>7.0</v>
      </c>
      <c r="X292" s="812" t="s">
        <v>108</v>
      </c>
      <c r="Y292" s="1025">
        <v>4.0</v>
      </c>
      <c r="Z292" s="812" t="s">
        <v>392</v>
      </c>
      <c r="AA292" s="1025">
        <v>8.0</v>
      </c>
      <c r="AB292" s="812" t="s">
        <v>108</v>
      </c>
      <c r="AC292" s="1025">
        <v>3.0</v>
      </c>
      <c r="AD292" s="812" t="s">
        <v>109</v>
      </c>
      <c r="AE292" s="812" t="s">
        <v>120</v>
      </c>
      <c r="AF292" s="812">
        <f>IF(W292&gt;=1,(AA292*12+AC292)-(W292*12+Y292)+1,"")</f>
        <v>12</v>
      </c>
      <c r="AG292" s="974" t="s">
        <v>393</v>
      </c>
      <c r="AH292" s="975">
        <f>IFERROR(ROUNDDOWN(ROUND(L290*U292,0),0)*AF292,"")</f>
        <v>0</v>
      </c>
      <c r="AI292" s="976">
        <f>IFERROR(ROUNDDOWN(ROUND((L290*(U292-AW290)),0),0)*AF292,"")</f>
        <v>0</v>
      </c>
      <c r="AJ292" s="977">
        <f>IFERROR(IF(OR(M290="",M291="",M293=""),0,ROUNDDOWN(ROUNDDOWN(ROUND(L290*VLOOKUP(K290,'【参考】数式用'!$A$5:$AB$37,MATCH("新加算Ⅳ",'【参考】数式用'!$B$4:$AB$4,0)+1,0),0),0)*AF292*0.5,0)),"")</f>
        <v>0</v>
      </c>
      <c r="AK292" s="978" t="str">
        <f>IF(T292&lt;&gt;"","新規に適用","")</f>
        <v/>
      </c>
      <c r="AL292" s="979">
        <f>IFERROR(IF(OR(M293="ベア加算",M293=""),0, IF(OR(T290="新加算Ⅰ",T290="新加算Ⅱ",T290="新加算Ⅲ",T290="新加算Ⅳ"),0,ROUNDDOWN(ROUND(L290*VLOOKUP(K290,'【参考】数式用'!$A$5:$I$37,MATCH("ベア加算",'【参考】数式用'!$B$4:$I$4,0)+1,0),0),0)*AF292)),"")</f>
        <v>0</v>
      </c>
      <c r="AM292" s="978" t="str">
        <f>IF(AND(T292&lt;&gt;"",AM290=""),"新規に適用",IF(AND(T292&lt;&gt;"",AM290&lt;&gt;""),"継続で適用",""))</f>
        <v/>
      </c>
      <c r="AN292" s="978" t="str">
        <f>IF(AND(T292&lt;&gt;"",AN290=""),"新規に適用",IF(AND(T292&lt;&gt;"",AN290&lt;&gt;""),"継続で適用",""))</f>
        <v/>
      </c>
      <c r="AO292" s="978"/>
      <c r="AP292" s="978" t="str">
        <f>IF(AND(T292&lt;&gt;"",AP290=""),"新規に適用",IF(AND(T292&lt;&gt;"",AP290&lt;&gt;""),"継続で適用",""))</f>
        <v/>
      </c>
      <c r="AQ292" s="980" t="str">
        <f>IF(AND(T292&lt;&gt;"",AN290=""),"新規に適用",IF(AND(T292&lt;&gt;"",OR(T290="新加算Ⅰ",T290="新加算Ⅱ",T290="新加算Ⅴ（１）",T290="新加算Ⅴ（２）",T290="新加算Ⅴ（３）",T290="新加算Ⅴ（４）",T290="新加算Ⅴ（５）",T290="新加算Ⅴ（６）",T290="新加算Ⅴ（７）",T290="新加算Ⅴ（９）",T290="新加算Ⅴ（10）",T290="新加算Ⅴ（12）")),"継続で適用",""))</f>
        <v/>
      </c>
      <c r="AR292" s="978" t="str">
        <f>IF(AND(T292&lt;&gt;"",AR290=""),"新規に適用",IF(AND(T292&lt;&gt;"",AR290&lt;&gt;""),"継続で適用",""))</f>
        <v/>
      </c>
      <c r="AS292" s="962"/>
      <c r="AT292" s="1005"/>
      <c r="AU292" s="935" t="str">
        <f>IF(K290&lt;&gt;"","V列に色付け","")</f>
        <v/>
      </c>
      <c r="AV292" s="1020"/>
      <c r="AW292" s="937"/>
      <c r="BK292" s="689" t="str">
        <f>G290</f>
        <v/>
      </c>
    </row>
    <row r="293" ht="30.0" customHeight="1">
      <c r="A293" s="788"/>
      <c r="B293" s="746"/>
      <c r="C293" s="747"/>
      <c r="D293" s="747"/>
      <c r="E293" s="747"/>
      <c r="F293" s="748"/>
      <c r="G293" s="749"/>
      <c r="H293" s="749"/>
      <c r="I293" s="749"/>
      <c r="J293" s="982"/>
      <c r="K293" s="749"/>
      <c r="L293" s="750"/>
      <c r="M293" s="984" t="str">
        <f>IF('別紙様式2-2（４・５月分）'!P223="","",'別紙様式2-2（４・５月分）'!P223)</f>
        <v/>
      </c>
      <c r="N293" s="1010"/>
      <c r="O293" s="1015"/>
      <c r="P293" s="987"/>
      <c r="Q293" s="1016"/>
      <c r="R293" s="989"/>
      <c r="S293" s="990"/>
      <c r="T293" s="991"/>
      <c r="U293" s="992"/>
      <c r="V293" s="993"/>
      <c r="W293" s="1026"/>
      <c r="X293" s="994"/>
      <c r="Y293" s="1026"/>
      <c r="Z293" s="994"/>
      <c r="AA293" s="1026"/>
      <c r="AB293" s="994"/>
      <c r="AC293" s="1026"/>
      <c r="AD293" s="994"/>
      <c r="AE293" s="994"/>
      <c r="AF293" s="994"/>
      <c r="AG293" s="995"/>
      <c r="AH293" s="996"/>
      <c r="AI293" s="997"/>
      <c r="AJ293" s="998"/>
      <c r="AK293" s="999"/>
      <c r="AL293" s="1000"/>
      <c r="AM293" s="999"/>
      <c r="AN293" s="999"/>
      <c r="AO293" s="999"/>
      <c r="AP293" s="999"/>
      <c r="AQ293" s="1001"/>
      <c r="AR293" s="999"/>
      <c r="AS293" s="769" t="str">
        <f>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1005"/>
      <c r="AU293" s="935"/>
      <c r="AV293" s="1020" t="str">
        <f>IF('別紙様式2-2（４・５月分）'!N223="","",'別紙様式2-2（４・５月分）'!N223)</f>
        <v/>
      </c>
      <c r="AW293" s="937"/>
      <c r="BK293" s="689" t="str">
        <f>G290</f>
        <v/>
      </c>
    </row>
    <row r="294" ht="30.0" customHeight="1">
      <c r="A294" s="773">
        <v>71.0</v>
      </c>
      <c r="B294" s="722" t="str">
        <f>IF('基本情報入力シート'!C124="","",'基本情報入力シート'!C124)</f>
        <v/>
      </c>
      <c r="C294" s="723"/>
      <c r="D294" s="723"/>
      <c r="E294" s="723"/>
      <c r="F294" s="724"/>
      <c r="G294" s="725" t="str">
        <f>IF('基本情報入力シート'!M124="","",'基本情報入力シート'!M124)</f>
        <v/>
      </c>
      <c r="H294" s="725" t="str">
        <f>IF('基本情報入力シート'!R124="","",'基本情報入力シート'!R124)</f>
        <v/>
      </c>
      <c r="I294" s="725" t="str">
        <f>IF('基本情報入力シート'!W124="","",'基本情報入力シート'!W124)</f>
        <v/>
      </c>
      <c r="J294" s="941" t="str">
        <f>IF('基本情報入力シート'!X124="","",'基本情報入力シート'!X124)</f>
        <v/>
      </c>
      <c r="K294" s="725" t="str">
        <f>IF('基本情報入力シート'!Y124="","",'基本情報入力シート'!Y124)</f>
        <v/>
      </c>
      <c r="L294" s="726" t="str">
        <f>IF('基本情報入力シート'!AB124="","",'基本情報入力シート'!AB124)</f>
        <v/>
      </c>
      <c r="M294" s="912" t="str">
        <f>IF('別紙様式2-2（４・５月分）'!P224="","",'別紙様式2-2（４・５月分）'!P224)</f>
        <v/>
      </c>
      <c r="N294" s="1004" t="str">
        <f>IF(SUM('別紙様式2-2（４・５月分）'!Q224:Q226)=0,"",SUM('別紙様式2-2（４・５月分）'!Q224:Q226))</f>
        <v/>
      </c>
      <c r="O294" s="914" t="str">
        <f>IFERROR(VLOOKUP('別紙様式2-2（４・５月分）'!AQ224,'【参考】数式用'!$AR$5:$AS$22,2,FALSE),"")</f>
        <v/>
      </c>
      <c r="P294" s="915"/>
      <c r="Q294" s="916"/>
      <c r="R294" s="917" t="str">
        <f>IFERROR(VLOOKUP(K294,'【参考】数式用'!$A$5:$AB$37,MATCH(O294,'【参考】数式用'!$B$4:$AB$4,0)+1,0),"")</f>
        <v/>
      </c>
      <c r="S294" s="918" t="s">
        <v>434</v>
      </c>
      <c r="T294" s="919"/>
      <c r="U294" s="920" t="str">
        <f>IFERROR(VLOOKUP(K294,'【参考】数式用'!$A$5:$AB$37,MATCH(T294,'【参考】数式用'!$B$4:$AB$4,0)+1,0),"")</f>
        <v/>
      </c>
      <c r="V294" s="921" t="s">
        <v>107</v>
      </c>
      <c r="W294" s="922">
        <v>6.0</v>
      </c>
      <c r="X294" s="923" t="s">
        <v>108</v>
      </c>
      <c r="Y294" s="922">
        <v>6.0</v>
      </c>
      <c r="Z294" s="923" t="s">
        <v>392</v>
      </c>
      <c r="AA294" s="922">
        <v>7.0</v>
      </c>
      <c r="AB294" s="923" t="s">
        <v>108</v>
      </c>
      <c r="AC294" s="922">
        <v>3.0</v>
      </c>
      <c r="AD294" s="923" t="s">
        <v>109</v>
      </c>
      <c r="AE294" s="923" t="s">
        <v>120</v>
      </c>
      <c r="AF294" s="923">
        <f>IF(W294&gt;=1,(AA294*12+AC294)-(W294*12+Y294)+1,"")</f>
        <v>10</v>
      </c>
      <c r="AG294" s="924" t="s">
        <v>393</v>
      </c>
      <c r="AH294" s="925">
        <f>IFERROR(ROUNDDOWN(ROUND(L294*U294,0),0)*AF294,"")</f>
        <v>0</v>
      </c>
      <c r="AI294" s="926">
        <f>IFERROR(ROUNDDOWN(ROUND((L294*(U294-AW294)),0),0)*AF294,"")</f>
        <v>0</v>
      </c>
      <c r="AJ294" s="927">
        <f>IFERROR(IF(OR(M294="",M295="",M297=""),0,ROUNDDOWN(ROUNDDOWN(ROUND(L294*VLOOKUP(K294,'【参考】数式用'!$A$5:$AB$37,MATCH("新加算Ⅳ",'【参考】数式用'!$B$4:$AB$4,0)+1,0),0),0)*AF294*0.5,0)),"")</f>
        <v>0</v>
      </c>
      <c r="AK294" s="928"/>
      <c r="AL294" s="929">
        <f>IFERROR(IF(OR(M297="ベア加算",M297=""),0, IF(OR(T294="新加算Ⅰ",T294="新加算Ⅱ",T294="新加算Ⅲ",T294="新加算Ⅳ"),ROUNDDOWN(ROUND(L294*VLOOKUP(K294,'【参考】数式用'!$A$5:$I$37,MATCH("ベア加算",'【参考】数式用'!$B$4:$I$4,0)+1,0),0),0)*AF294,0)),"")</f>
        <v>0</v>
      </c>
      <c r="AM294" s="928"/>
      <c r="AN294" s="930"/>
      <c r="AO294" s="931"/>
      <c r="AP294" s="931"/>
      <c r="AQ294" s="932"/>
      <c r="AR294" s="933"/>
      <c r="AS294" s="716" t="str">
        <f>IF(AU294="","",IF(U294&lt;N294,"！加算の要件上は問題ありませんが、令和６年４・５月と比較して令和６年６月に加算率が下がる計画になっています。",""))</f>
        <v/>
      </c>
      <c r="AT294" s="1005"/>
      <c r="AU294" s="935" t="str">
        <f>IF(K294&lt;&gt;"","V列に色付け","")</f>
        <v/>
      </c>
      <c r="AV294" s="1020" t="str">
        <f>IF('別紙様式2-2（４・５月分）'!N224="","",'別紙様式2-2（４・５月分）'!N224)</f>
        <v/>
      </c>
      <c r="AW294" s="937" t="str">
        <f>IF(SUM('別紙様式2-2（４・５月分）'!O224:O226)=0,"",SUM('別紙様式2-2（４・５月分）'!O224:O226))</f>
        <v/>
      </c>
      <c r="AX294" s="938" t="str">
        <f>IFERROR(VLOOKUP(K294,'【参考】数式用'!$AH$2:$AI$34,2,FALSE),"")</f>
        <v/>
      </c>
      <c r="AY294" s="629" t="s">
        <v>436</v>
      </c>
      <c r="AZ294" s="629" t="s">
        <v>437</v>
      </c>
      <c r="BA294" s="629" t="s">
        <v>435</v>
      </c>
      <c r="BB294" s="629" t="s">
        <v>438</v>
      </c>
      <c r="BC294" s="629" t="str">
        <f>IF(AND(O294&lt;&gt;"新加算Ⅰ",O294&lt;&gt;"新加算Ⅱ",O294&lt;&gt;"新加算Ⅲ",O294&lt;&gt;"新加算Ⅳ"),O294,IF(P296&lt;&gt;"",P296,""))</f>
        <v/>
      </c>
      <c r="BD294" s="629"/>
      <c r="BE294" s="629" t="str">
        <f>IF(AL294&lt;&gt;0,IF(AM294="○","入力済","未入力"),"")</f>
        <v/>
      </c>
      <c r="BF294" s="629"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629" t="str">
        <f>IF(OR(T294="新加算Ⅴ（７）",T294="新加算Ⅴ（９）",T294="新加算Ⅴ（10）",T294="新加算Ⅴ（12）",T294="新加算Ⅴ（13）",T294="新加算Ⅴ（14）"),IF(OR(AO294="○",AO294="令和６年度中に満たす"),"入力済","未入力"),"")</f>
        <v/>
      </c>
      <c r="BH294" s="939" t="str">
        <f>IF(OR(T294="新加算Ⅰ",T294="新加算Ⅱ",T294="新加算Ⅲ",T294="新加算Ⅴ（１）",T294="新加算Ⅴ（３）",T294="新加算Ⅴ（８）"),IF(OR(AP294="○",AP294="令和６年度中に満たす"),"入力済","未入力"),"")</f>
        <v/>
      </c>
      <c r="BI294" s="1006" t="str">
        <f>IF(OR(T294="新加算Ⅰ",T294="新加算Ⅱ",T294="新加算Ⅴ（１）",T294="新加算Ⅴ（２）",T294="新加算Ⅴ（３）",T294="新加算Ⅴ（４）",T294="新加算Ⅴ（５）",T294="新加算Ⅴ（６）",T294="新加算Ⅴ（７）",T294="新加算Ⅴ（９）",T294="新加算Ⅴ（10）",T294="新加算Ⅴ（12）"),1,"")</f>
        <v/>
      </c>
      <c r="BJ294" s="935" t="str">
        <f>IF(OR(T294="新加算Ⅰ",T294="新加算Ⅴ（１）",T294="新加算Ⅴ（２）",T294="新加算Ⅴ（５）",T294="新加算Ⅴ（７）",T294="新加算Ⅴ（10）"),IF(AR294="","未入力","入力済"),"")</f>
        <v/>
      </c>
      <c r="BK294" s="689" t="str">
        <f>G294</f>
        <v/>
      </c>
    </row>
    <row r="295" ht="15.0" customHeight="1">
      <c r="A295" s="787"/>
      <c r="B295" s="722"/>
      <c r="C295" s="723"/>
      <c r="D295" s="723"/>
      <c r="E295" s="723"/>
      <c r="F295" s="724"/>
      <c r="G295" s="725"/>
      <c r="H295" s="725"/>
      <c r="I295" s="725"/>
      <c r="J295" s="941"/>
      <c r="K295" s="725"/>
      <c r="L295" s="726"/>
      <c r="M295" s="943" t="str">
        <f>IF('別紙様式2-2（４・５月分）'!P225="","",'別紙様式2-2（４・５月分）'!P225)</f>
        <v/>
      </c>
      <c r="N295" s="1007"/>
      <c r="O295" s="945"/>
      <c r="P295" s="946"/>
      <c r="Q295" s="947"/>
      <c r="R295" s="948"/>
      <c r="S295" s="949"/>
      <c r="T295" s="950"/>
      <c r="U295" s="951"/>
      <c r="V295" s="952"/>
      <c r="W295" s="953"/>
      <c r="X295" s="778"/>
      <c r="Y295" s="953"/>
      <c r="Z295" s="778"/>
      <c r="AA295" s="953"/>
      <c r="AB295" s="778"/>
      <c r="AC295" s="953"/>
      <c r="AD295" s="778"/>
      <c r="AE295" s="778"/>
      <c r="AF295" s="778"/>
      <c r="AG295" s="954"/>
      <c r="AH295" s="955"/>
      <c r="AI295" s="956"/>
      <c r="AJ295" s="957"/>
      <c r="AK295" s="784"/>
      <c r="AL295" s="958"/>
      <c r="AM295" s="784"/>
      <c r="AN295" s="959"/>
      <c r="AO295" s="825"/>
      <c r="AP295" s="825"/>
      <c r="AQ295" s="960"/>
      <c r="AR295" s="961"/>
      <c r="AS295" s="962" t="str">
        <f>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1005"/>
      <c r="AU295" s="935"/>
      <c r="AV295" s="1020" t="str">
        <f>IF('別紙様式2-2（４・５月分）'!N225="","",'別紙様式2-2（４・５月分）'!N225)</f>
        <v/>
      </c>
      <c r="AW295" s="937"/>
      <c r="AX295" s="938"/>
      <c r="AY295" s="629"/>
      <c r="AZ295" s="629"/>
      <c r="BA295" s="629"/>
      <c r="BB295" s="629"/>
      <c r="BC295" s="629"/>
      <c r="BD295" s="629"/>
      <c r="BE295" s="629"/>
      <c r="BF295" s="629"/>
      <c r="BG295" s="629"/>
      <c r="BH295" s="963"/>
      <c r="BI295" s="1008"/>
      <c r="BJ295" s="935"/>
      <c r="BK295" s="689" t="str">
        <f>G294</f>
        <v/>
      </c>
    </row>
    <row r="296" ht="15.0" customHeight="1">
      <c r="A296" s="798"/>
      <c r="B296" s="722"/>
      <c r="C296" s="723"/>
      <c r="D296" s="723"/>
      <c r="E296" s="723"/>
      <c r="F296" s="724"/>
      <c r="G296" s="725"/>
      <c r="H296" s="725"/>
      <c r="I296" s="725"/>
      <c r="J296" s="941"/>
      <c r="K296" s="725"/>
      <c r="L296" s="726"/>
      <c r="M296" s="964"/>
      <c r="N296" s="1009"/>
      <c r="O296" s="1013" t="s">
        <v>111</v>
      </c>
      <c r="P296" s="967" t="str">
        <f>IFERROR(VLOOKUP('別紙様式2-2（４・５月分）'!AQ224,'【参考】数式用'!$AR$5:$AT$22,3,FALSE),"")</f>
        <v/>
      </c>
      <c r="Q296" s="1014" t="s">
        <v>113</v>
      </c>
      <c r="R296" s="969" t="str">
        <f>IFERROR(VLOOKUP(K294,'【参考】数式用'!$A$5:$AB$37,MATCH(P296,'【参考】数式用'!$B$4:$AB$4,0)+1,0),"")</f>
        <v/>
      </c>
      <c r="S296" s="970" t="s">
        <v>439</v>
      </c>
      <c r="T296" s="971"/>
      <c r="U296" s="972" t="str">
        <f>IFERROR(VLOOKUP(K294,'【参考】数式用'!$A$5:$AB$37,MATCH(T296,'【参考】数式用'!$B$4:$AB$4,0)+1,0),"")</f>
        <v/>
      </c>
      <c r="V296" s="973" t="s">
        <v>107</v>
      </c>
      <c r="W296" s="1025">
        <v>7.0</v>
      </c>
      <c r="X296" s="812" t="s">
        <v>108</v>
      </c>
      <c r="Y296" s="1025">
        <v>4.0</v>
      </c>
      <c r="Z296" s="812" t="s">
        <v>392</v>
      </c>
      <c r="AA296" s="1025">
        <v>8.0</v>
      </c>
      <c r="AB296" s="812" t="s">
        <v>108</v>
      </c>
      <c r="AC296" s="1025">
        <v>3.0</v>
      </c>
      <c r="AD296" s="812" t="s">
        <v>109</v>
      </c>
      <c r="AE296" s="812" t="s">
        <v>120</v>
      </c>
      <c r="AF296" s="812">
        <f>IF(W296&gt;=1,(AA296*12+AC296)-(W296*12+Y296)+1,"")</f>
        <v>12</v>
      </c>
      <c r="AG296" s="974" t="s">
        <v>393</v>
      </c>
      <c r="AH296" s="975">
        <f>IFERROR(ROUNDDOWN(ROUND(L294*U296,0),0)*AF296,"")</f>
        <v>0</v>
      </c>
      <c r="AI296" s="976">
        <f>IFERROR(ROUNDDOWN(ROUND((L294*(U296-AW294)),0),0)*AF296,"")</f>
        <v>0</v>
      </c>
      <c r="AJ296" s="977">
        <f>IFERROR(IF(OR(M294="",M295="",M297=""),0,ROUNDDOWN(ROUNDDOWN(ROUND(L294*VLOOKUP(K294,'【参考】数式用'!$A$5:$AB$37,MATCH("新加算Ⅳ",'【参考】数式用'!$B$4:$AB$4,0)+1,0),0),0)*AF296*0.5,0)),"")</f>
        <v>0</v>
      </c>
      <c r="AK296" s="978" t="str">
        <f>IF(T296&lt;&gt;"","新規に適用","")</f>
        <v/>
      </c>
      <c r="AL296" s="979">
        <f>IFERROR(IF(OR(M297="ベア加算",M297=""),0, IF(OR(T294="新加算Ⅰ",T294="新加算Ⅱ",T294="新加算Ⅲ",T294="新加算Ⅳ"),0,ROUNDDOWN(ROUND(L294*VLOOKUP(K294,'【参考】数式用'!$A$5:$I$37,MATCH("ベア加算",'【参考】数式用'!$B$4:$I$4,0)+1,0),0),0)*AF296)),"")</f>
        <v>0</v>
      </c>
      <c r="AM296" s="978" t="str">
        <f>IF(AND(T296&lt;&gt;"",AM294=""),"新規に適用",IF(AND(T296&lt;&gt;"",AM294&lt;&gt;""),"継続で適用",""))</f>
        <v/>
      </c>
      <c r="AN296" s="978" t="str">
        <f>IF(AND(T296&lt;&gt;"",AN294=""),"新規に適用",IF(AND(T296&lt;&gt;"",AN294&lt;&gt;""),"継続で適用",""))</f>
        <v/>
      </c>
      <c r="AO296" s="978"/>
      <c r="AP296" s="978" t="str">
        <f>IF(AND(T296&lt;&gt;"",AP294=""),"新規に適用",IF(AND(T296&lt;&gt;"",AP294&lt;&gt;""),"継続で適用",""))</f>
        <v/>
      </c>
      <c r="AQ296" s="980" t="str">
        <f>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978" t="str">
        <f>IF(AND(T296&lt;&gt;"",AR294=""),"新規に適用",IF(AND(T296&lt;&gt;"",AR294&lt;&gt;""),"継続で適用",""))</f>
        <v/>
      </c>
      <c r="AS296" s="962"/>
      <c r="AT296" s="1005"/>
      <c r="AU296" s="935" t="str">
        <f>IF(K294&lt;&gt;"","V列に色付け","")</f>
        <v/>
      </c>
      <c r="AV296" s="1020"/>
      <c r="AW296" s="937"/>
      <c r="BK296" s="689" t="str">
        <f>G294</f>
        <v/>
      </c>
    </row>
    <row r="297" ht="30.0" customHeight="1">
      <c r="A297" s="788"/>
      <c r="B297" s="746"/>
      <c r="C297" s="747"/>
      <c r="D297" s="747"/>
      <c r="E297" s="747"/>
      <c r="F297" s="748"/>
      <c r="G297" s="749"/>
      <c r="H297" s="749"/>
      <c r="I297" s="749"/>
      <c r="J297" s="982"/>
      <c r="K297" s="749"/>
      <c r="L297" s="750"/>
      <c r="M297" s="984" t="str">
        <f>IF('別紙様式2-2（４・５月分）'!P226="","",'別紙様式2-2（４・５月分）'!P226)</f>
        <v/>
      </c>
      <c r="N297" s="1010"/>
      <c r="O297" s="1015"/>
      <c r="P297" s="987"/>
      <c r="Q297" s="1016"/>
      <c r="R297" s="989"/>
      <c r="S297" s="990"/>
      <c r="T297" s="991"/>
      <c r="U297" s="992"/>
      <c r="V297" s="993"/>
      <c r="W297" s="1026"/>
      <c r="X297" s="994"/>
      <c r="Y297" s="1026"/>
      <c r="Z297" s="994"/>
      <c r="AA297" s="1026"/>
      <c r="AB297" s="994"/>
      <c r="AC297" s="1026"/>
      <c r="AD297" s="994"/>
      <c r="AE297" s="994"/>
      <c r="AF297" s="994"/>
      <c r="AG297" s="995"/>
      <c r="AH297" s="996"/>
      <c r="AI297" s="997"/>
      <c r="AJ297" s="998"/>
      <c r="AK297" s="999"/>
      <c r="AL297" s="1000"/>
      <c r="AM297" s="999"/>
      <c r="AN297" s="999"/>
      <c r="AO297" s="999"/>
      <c r="AP297" s="999"/>
      <c r="AQ297" s="1001"/>
      <c r="AR297" s="999"/>
      <c r="AS297" s="769" t="str">
        <f>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1005"/>
      <c r="AU297" s="935"/>
      <c r="AV297" s="1020" t="str">
        <f>IF('別紙様式2-2（４・５月分）'!N226="","",'別紙様式2-2（４・５月分）'!N226)</f>
        <v/>
      </c>
      <c r="AW297" s="937"/>
      <c r="BK297" s="689" t="str">
        <f>G294</f>
        <v/>
      </c>
    </row>
    <row r="298" ht="30.0" customHeight="1">
      <c r="A298" s="789">
        <v>72.0</v>
      </c>
      <c r="B298" s="1019" t="str">
        <f>IF('基本情報入力シート'!C125="","",'基本情報入力シート'!C125)</f>
        <v/>
      </c>
      <c r="C298" s="696"/>
      <c r="D298" s="696"/>
      <c r="E298" s="696"/>
      <c r="F298" s="697"/>
      <c r="G298" s="698" t="str">
        <f>IF('基本情報入力シート'!M125="","",'基本情報入力シート'!M125)</f>
        <v/>
      </c>
      <c r="H298" s="698" t="str">
        <f>IF('基本情報入力シート'!R125="","",'基本情報入力シート'!R125)</f>
        <v/>
      </c>
      <c r="I298" s="698" t="str">
        <f>IF('基本情報入力シート'!W125="","",'基本情報入力シート'!W125)</f>
        <v/>
      </c>
      <c r="J298" s="910" t="str">
        <f>IF('基本情報入力シート'!X125="","",'基本情報入力シート'!X125)</f>
        <v/>
      </c>
      <c r="K298" s="698" t="str">
        <f>IF('基本情報入力シート'!Y125="","",'基本情報入力シート'!Y125)</f>
        <v/>
      </c>
      <c r="L298" s="699" t="str">
        <f>IF('基本情報入力シート'!AB125="","",'基本情報入力シート'!AB125)</f>
        <v/>
      </c>
      <c r="M298" s="912" t="str">
        <f>IF('別紙様式2-2（４・５月分）'!P227="","",'別紙様式2-2（４・５月分）'!P227)</f>
        <v/>
      </c>
      <c r="N298" s="1004" t="str">
        <f>IF(SUM('別紙様式2-2（４・５月分）'!Q227:Q229)=0,"",SUM('別紙様式2-2（４・５月分）'!Q227:Q229))</f>
        <v/>
      </c>
      <c r="O298" s="914" t="str">
        <f>IFERROR(VLOOKUP('別紙様式2-2（４・５月分）'!AQ227,'【参考】数式用'!$AR$5:$AS$22,2,FALSE),"")</f>
        <v/>
      </c>
      <c r="P298" s="915"/>
      <c r="Q298" s="916"/>
      <c r="R298" s="917" t="str">
        <f>IFERROR(VLOOKUP(K298,'【参考】数式用'!$A$5:$AB$37,MATCH(O298,'【参考】数式用'!$B$4:$AB$4,0)+1,0),"")</f>
        <v/>
      </c>
      <c r="S298" s="918" t="s">
        <v>434</v>
      </c>
      <c r="T298" s="919"/>
      <c r="U298" s="920" t="str">
        <f>IFERROR(VLOOKUP(K298,'【参考】数式用'!$A$5:$AB$37,MATCH(T298,'【参考】数式用'!$B$4:$AB$4,0)+1,0),"")</f>
        <v/>
      </c>
      <c r="V298" s="921" t="s">
        <v>107</v>
      </c>
      <c r="W298" s="922">
        <v>6.0</v>
      </c>
      <c r="X298" s="923" t="s">
        <v>108</v>
      </c>
      <c r="Y298" s="922">
        <v>6.0</v>
      </c>
      <c r="Z298" s="923" t="s">
        <v>392</v>
      </c>
      <c r="AA298" s="922">
        <v>7.0</v>
      </c>
      <c r="AB298" s="923" t="s">
        <v>108</v>
      </c>
      <c r="AC298" s="922">
        <v>3.0</v>
      </c>
      <c r="AD298" s="923" t="s">
        <v>109</v>
      </c>
      <c r="AE298" s="923" t="s">
        <v>120</v>
      </c>
      <c r="AF298" s="923">
        <f>IF(W298&gt;=1,(AA298*12+AC298)-(W298*12+Y298)+1,"")</f>
        <v>10</v>
      </c>
      <c r="AG298" s="924" t="s">
        <v>393</v>
      </c>
      <c r="AH298" s="925">
        <f>IFERROR(ROUNDDOWN(ROUND(L298*U298,0),0)*AF298,"")</f>
        <v>0</v>
      </c>
      <c r="AI298" s="926">
        <f>IFERROR(ROUNDDOWN(ROUND((L298*(U298-AW298)),0),0)*AF298,"")</f>
        <v>0</v>
      </c>
      <c r="AJ298" s="927">
        <f>IFERROR(IF(OR(M298="",M299="",M301=""),0,ROUNDDOWN(ROUNDDOWN(ROUND(L298*VLOOKUP(K298,'【参考】数式用'!$A$5:$AB$37,MATCH("新加算Ⅳ",'【参考】数式用'!$B$4:$AB$4,0)+1,0),0),0)*AF298*0.5,0)),"")</f>
        <v>0</v>
      </c>
      <c r="AK298" s="928"/>
      <c r="AL298" s="929">
        <f>IFERROR(IF(OR(M301="ベア加算",M301=""),0, IF(OR(T298="新加算Ⅰ",T298="新加算Ⅱ",T298="新加算Ⅲ",T298="新加算Ⅳ"),ROUNDDOWN(ROUND(L298*VLOOKUP(K298,'【参考】数式用'!$A$5:$I$37,MATCH("ベア加算",'【参考】数式用'!$B$4:$I$4,0)+1,0),0),0)*AF298,0)),"")</f>
        <v>0</v>
      </c>
      <c r="AM298" s="928"/>
      <c r="AN298" s="930"/>
      <c r="AO298" s="931"/>
      <c r="AP298" s="931"/>
      <c r="AQ298" s="932"/>
      <c r="AR298" s="933"/>
      <c r="AS298" s="716" t="str">
        <f>IF(AU298="","",IF(U298&lt;N298,"！加算の要件上は問題ありませんが、令和６年４・５月と比較して令和６年６月に加算率が下がる計画になっています。",""))</f>
        <v/>
      </c>
      <c r="AT298" s="1005"/>
      <c r="AU298" s="935" t="str">
        <f>IF(K298&lt;&gt;"","V列に色付け","")</f>
        <v/>
      </c>
      <c r="AV298" s="1020" t="str">
        <f>IF('別紙様式2-2（４・５月分）'!N227="","",'別紙様式2-2（４・５月分）'!N227)</f>
        <v/>
      </c>
      <c r="AW298" s="937" t="str">
        <f>IF(SUM('別紙様式2-2（４・５月分）'!O227:O229)=0,"",SUM('別紙様式2-2（４・５月分）'!O227:O229))</f>
        <v/>
      </c>
      <c r="AX298" s="938" t="str">
        <f>IFERROR(VLOOKUP(K298,'【参考】数式用'!$AH$2:$AI$34,2,FALSE),"")</f>
        <v/>
      </c>
      <c r="AY298" s="629" t="s">
        <v>436</v>
      </c>
      <c r="AZ298" s="629" t="s">
        <v>437</v>
      </c>
      <c r="BA298" s="629" t="s">
        <v>435</v>
      </c>
      <c r="BB298" s="629" t="s">
        <v>438</v>
      </c>
      <c r="BC298" s="629" t="str">
        <f>IF(AND(O298&lt;&gt;"新加算Ⅰ",O298&lt;&gt;"新加算Ⅱ",O298&lt;&gt;"新加算Ⅲ",O298&lt;&gt;"新加算Ⅳ"),O298,IF(P300&lt;&gt;"",P300,""))</f>
        <v/>
      </c>
      <c r="BD298" s="629"/>
      <c r="BE298" s="629" t="str">
        <f>IF(AL298&lt;&gt;0,IF(AM298="○","入力済","未入力"),"")</f>
        <v/>
      </c>
      <c r="BF298" s="629"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629" t="str">
        <f>IF(OR(T298="新加算Ⅴ（７）",T298="新加算Ⅴ（９）",T298="新加算Ⅴ（10）",T298="新加算Ⅴ（12）",T298="新加算Ⅴ（13）",T298="新加算Ⅴ（14）"),IF(OR(AO298="○",AO298="令和６年度中に満たす"),"入力済","未入力"),"")</f>
        <v/>
      </c>
      <c r="BH298" s="939" t="str">
        <f>IF(OR(T298="新加算Ⅰ",T298="新加算Ⅱ",T298="新加算Ⅲ",T298="新加算Ⅴ（１）",T298="新加算Ⅴ（３）",T298="新加算Ⅴ（８）"),IF(OR(AP298="○",AP298="令和６年度中に満たす"),"入力済","未入力"),"")</f>
        <v/>
      </c>
      <c r="BI298" s="1006" t="str">
        <f>IF(OR(T298="新加算Ⅰ",T298="新加算Ⅱ",T298="新加算Ⅴ（１）",T298="新加算Ⅴ（２）",T298="新加算Ⅴ（３）",T298="新加算Ⅴ（４）",T298="新加算Ⅴ（５）",T298="新加算Ⅴ（６）",T298="新加算Ⅴ（７）",T298="新加算Ⅴ（９）",T298="新加算Ⅴ（10）",T298="新加算Ⅴ（12）"),1,"")</f>
        <v/>
      </c>
      <c r="BJ298" s="935" t="str">
        <f>IF(OR(T298="新加算Ⅰ",T298="新加算Ⅴ（１）",T298="新加算Ⅴ（２）",T298="新加算Ⅴ（５）",T298="新加算Ⅴ（７）",T298="新加算Ⅴ（10）"),IF(AR298="","未入力","入力済"),"")</f>
        <v/>
      </c>
      <c r="BK298" s="689" t="str">
        <f>G298</f>
        <v/>
      </c>
    </row>
    <row r="299" ht="15.0" customHeight="1">
      <c r="A299" s="787"/>
      <c r="B299" s="722"/>
      <c r="C299" s="723"/>
      <c r="D299" s="723"/>
      <c r="E299" s="723"/>
      <c r="F299" s="724"/>
      <c r="G299" s="725"/>
      <c r="H299" s="725"/>
      <c r="I299" s="725"/>
      <c r="J299" s="941"/>
      <c r="K299" s="725"/>
      <c r="L299" s="726"/>
      <c r="M299" s="943" t="str">
        <f>IF('別紙様式2-2（４・５月分）'!P228="","",'別紙様式2-2（４・５月分）'!P228)</f>
        <v/>
      </c>
      <c r="N299" s="1007"/>
      <c r="O299" s="945"/>
      <c r="P299" s="946"/>
      <c r="Q299" s="947"/>
      <c r="R299" s="948"/>
      <c r="S299" s="949"/>
      <c r="T299" s="950"/>
      <c r="U299" s="951"/>
      <c r="V299" s="952"/>
      <c r="W299" s="953"/>
      <c r="X299" s="778"/>
      <c r="Y299" s="953"/>
      <c r="Z299" s="778"/>
      <c r="AA299" s="953"/>
      <c r="AB299" s="778"/>
      <c r="AC299" s="953"/>
      <c r="AD299" s="778"/>
      <c r="AE299" s="778"/>
      <c r="AF299" s="778"/>
      <c r="AG299" s="954"/>
      <c r="AH299" s="955"/>
      <c r="AI299" s="956"/>
      <c r="AJ299" s="957"/>
      <c r="AK299" s="784"/>
      <c r="AL299" s="958"/>
      <c r="AM299" s="784"/>
      <c r="AN299" s="959"/>
      <c r="AO299" s="825"/>
      <c r="AP299" s="825"/>
      <c r="AQ299" s="960"/>
      <c r="AR299" s="961"/>
      <c r="AS299" s="962" t="str">
        <f>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1005"/>
      <c r="AU299" s="935"/>
      <c r="AV299" s="1020" t="str">
        <f>IF('別紙様式2-2（４・５月分）'!N228="","",'別紙様式2-2（４・５月分）'!N228)</f>
        <v/>
      </c>
      <c r="AW299" s="937"/>
      <c r="AX299" s="938"/>
      <c r="AY299" s="629"/>
      <c r="AZ299" s="629"/>
      <c r="BA299" s="629"/>
      <c r="BB299" s="629"/>
      <c r="BC299" s="629"/>
      <c r="BD299" s="629"/>
      <c r="BE299" s="629"/>
      <c r="BF299" s="629"/>
      <c r="BG299" s="629"/>
      <c r="BH299" s="963"/>
      <c r="BI299" s="1008"/>
      <c r="BJ299" s="935"/>
      <c r="BK299" s="689" t="str">
        <f>G298</f>
        <v/>
      </c>
    </row>
    <row r="300" ht="15.0" customHeight="1">
      <c r="A300" s="798"/>
      <c r="B300" s="722"/>
      <c r="C300" s="723"/>
      <c r="D300" s="723"/>
      <c r="E300" s="723"/>
      <c r="F300" s="724"/>
      <c r="G300" s="725"/>
      <c r="H300" s="725"/>
      <c r="I300" s="725"/>
      <c r="J300" s="941"/>
      <c r="K300" s="725"/>
      <c r="L300" s="726"/>
      <c r="M300" s="964"/>
      <c r="N300" s="1009"/>
      <c r="O300" s="1013" t="s">
        <v>111</v>
      </c>
      <c r="P300" s="967" t="str">
        <f>IFERROR(VLOOKUP('別紙様式2-2（４・５月分）'!AQ227,'【参考】数式用'!$AR$5:$AT$22,3,FALSE),"")</f>
        <v/>
      </c>
      <c r="Q300" s="1014" t="s">
        <v>113</v>
      </c>
      <c r="R300" s="969" t="str">
        <f>IFERROR(VLOOKUP(K298,'【参考】数式用'!$A$5:$AB$37,MATCH(P300,'【参考】数式用'!$B$4:$AB$4,0)+1,0),"")</f>
        <v/>
      </c>
      <c r="S300" s="970" t="s">
        <v>439</v>
      </c>
      <c r="T300" s="971"/>
      <c r="U300" s="972" t="str">
        <f>IFERROR(VLOOKUP(K298,'【参考】数式用'!$A$5:$AB$37,MATCH(T300,'【参考】数式用'!$B$4:$AB$4,0)+1,0),"")</f>
        <v/>
      </c>
      <c r="V300" s="973" t="s">
        <v>107</v>
      </c>
      <c r="W300" s="1025">
        <v>7.0</v>
      </c>
      <c r="X300" s="812" t="s">
        <v>108</v>
      </c>
      <c r="Y300" s="1025">
        <v>4.0</v>
      </c>
      <c r="Z300" s="812" t="s">
        <v>392</v>
      </c>
      <c r="AA300" s="1025">
        <v>8.0</v>
      </c>
      <c r="AB300" s="812" t="s">
        <v>108</v>
      </c>
      <c r="AC300" s="1025">
        <v>3.0</v>
      </c>
      <c r="AD300" s="812" t="s">
        <v>109</v>
      </c>
      <c r="AE300" s="812" t="s">
        <v>120</v>
      </c>
      <c r="AF300" s="812">
        <f>IF(W300&gt;=1,(AA300*12+AC300)-(W300*12+Y300)+1,"")</f>
        <v>12</v>
      </c>
      <c r="AG300" s="974" t="s">
        <v>393</v>
      </c>
      <c r="AH300" s="975">
        <f>IFERROR(ROUNDDOWN(ROUND(L298*U300,0),0)*AF300,"")</f>
        <v>0</v>
      </c>
      <c r="AI300" s="976">
        <f>IFERROR(ROUNDDOWN(ROUND((L298*(U300-AW298)),0),0)*AF300,"")</f>
        <v>0</v>
      </c>
      <c r="AJ300" s="977">
        <f>IFERROR(IF(OR(M298="",M299="",M301=""),0,ROUNDDOWN(ROUNDDOWN(ROUND(L298*VLOOKUP(K298,'【参考】数式用'!$A$5:$AB$37,MATCH("新加算Ⅳ",'【参考】数式用'!$B$4:$AB$4,0)+1,0),0),0)*AF300*0.5,0)),"")</f>
        <v>0</v>
      </c>
      <c r="AK300" s="978" t="str">
        <f>IF(T300&lt;&gt;"","新規に適用","")</f>
        <v/>
      </c>
      <c r="AL300" s="979">
        <f>IFERROR(IF(OR(M301="ベア加算",M301=""),0, IF(OR(T298="新加算Ⅰ",T298="新加算Ⅱ",T298="新加算Ⅲ",T298="新加算Ⅳ"),0,ROUNDDOWN(ROUND(L298*VLOOKUP(K298,'【参考】数式用'!$A$5:$I$37,MATCH("ベア加算",'【参考】数式用'!$B$4:$I$4,0)+1,0),0),0)*AF300)),"")</f>
        <v>0</v>
      </c>
      <c r="AM300" s="978" t="str">
        <f>IF(AND(T300&lt;&gt;"",AM298=""),"新規に適用",IF(AND(T300&lt;&gt;"",AM298&lt;&gt;""),"継続で適用",""))</f>
        <v/>
      </c>
      <c r="AN300" s="978" t="str">
        <f>IF(AND(T300&lt;&gt;"",AN298=""),"新規に適用",IF(AND(T300&lt;&gt;"",AN298&lt;&gt;""),"継続で適用",""))</f>
        <v/>
      </c>
      <c r="AO300" s="978"/>
      <c r="AP300" s="978" t="str">
        <f>IF(AND(T300&lt;&gt;"",AP298=""),"新規に適用",IF(AND(T300&lt;&gt;"",AP298&lt;&gt;""),"継続で適用",""))</f>
        <v/>
      </c>
      <c r="AQ300" s="980" t="str">
        <f>IF(AND(T300&lt;&gt;"",AN298=""),"新規に適用",IF(AND(T300&lt;&gt;"",OR(T298="新加算Ⅰ",T298="新加算Ⅱ",T298="新加算Ⅴ（１）",T298="新加算Ⅴ（２）",T298="新加算Ⅴ（３）",T298="新加算Ⅴ（４）",T298="新加算Ⅴ（５）",T298="新加算Ⅴ（６）",T298="新加算Ⅴ（７）",T298="新加算Ⅴ（９）",T298="新加算Ⅴ（10）",T298="新加算Ⅴ（12）")),"継続で適用",""))</f>
        <v/>
      </c>
      <c r="AR300" s="978" t="str">
        <f>IF(AND(T300&lt;&gt;"",AR298=""),"新規に適用",IF(AND(T300&lt;&gt;"",AR298&lt;&gt;""),"継続で適用",""))</f>
        <v/>
      </c>
      <c r="AS300" s="962"/>
      <c r="AT300" s="1005"/>
      <c r="AU300" s="935" t="str">
        <f>IF(K298&lt;&gt;"","V列に色付け","")</f>
        <v/>
      </c>
      <c r="AV300" s="1020"/>
      <c r="AW300" s="937"/>
      <c r="BK300" s="689" t="str">
        <f>G298</f>
        <v/>
      </c>
    </row>
    <row r="301" ht="30.0" customHeight="1">
      <c r="A301" s="788"/>
      <c r="B301" s="746"/>
      <c r="C301" s="747"/>
      <c r="D301" s="747"/>
      <c r="E301" s="747"/>
      <c r="F301" s="748"/>
      <c r="G301" s="749"/>
      <c r="H301" s="749"/>
      <c r="I301" s="749"/>
      <c r="J301" s="982"/>
      <c r="K301" s="749"/>
      <c r="L301" s="750"/>
      <c r="M301" s="984" t="str">
        <f>IF('別紙様式2-2（４・５月分）'!P229="","",'別紙様式2-2（４・５月分）'!P229)</f>
        <v/>
      </c>
      <c r="N301" s="1010"/>
      <c r="O301" s="1015"/>
      <c r="P301" s="987"/>
      <c r="Q301" s="1016"/>
      <c r="R301" s="989"/>
      <c r="S301" s="990"/>
      <c r="T301" s="991"/>
      <c r="U301" s="992"/>
      <c r="V301" s="993"/>
      <c r="W301" s="1026"/>
      <c r="X301" s="994"/>
      <c r="Y301" s="1026"/>
      <c r="Z301" s="994"/>
      <c r="AA301" s="1026"/>
      <c r="AB301" s="994"/>
      <c r="AC301" s="1026"/>
      <c r="AD301" s="994"/>
      <c r="AE301" s="994"/>
      <c r="AF301" s="994"/>
      <c r="AG301" s="995"/>
      <c r="AH301" s="996"/>
      <c r="AI301" s="997"/>
      <c r="AJ301" s="998"/>
      <c r="AK301" s="999"/>
      <c r="AL301" s="1000"/>
      <c r="AM301" s="999"/>
      <c r="AN301" s="999"/>
      <c r="AO301" s="999"/>
      <c r="AP301" s="999"/>
      <c r="AQ301" s="1001"/>
      <c r="AR301" s="999"/>
      <c r="AS301" s="769" t="str">
        <f>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1005"/>
      <c r="AU301" s="935"/>
      <c r="AV301" s="1020" t="str">
        <f>IF('別紙様式2-2（４・５月分）'!N229="","",'別紙様式2-2（４・５月分）'!N229)</f>
        <v/>
      </c>
      <c r="AW301" s="937"/>
      <c r="BK301" s="689" t="str">
        <f>G298</f>
        <v/>
      </c>
    </row>
    <row r="302" ht="30.0" customHeight="1">
      <c r="A302" s="773">
        <v>73.0</v>
      </c>
      <c r="B302" s="722" t="str">
        <f>IF('基本情報入力シート'!C126="","",'基本情報入力シート'!C126)</f>
        <v/>
      </c>
      <c r="C302" s="723"/>
      <c r="D302" s="723"/>
      <c r="E302" s="723"/>
      <c r="F302" s="724"/>
      <c r="G302" s="725" t="str">
        <f>IF('基本情報入力シート'!M126="","",'基本情報入力シート'!M126)</f>
        <v/>
      </c>
      <c r="H302" s="725" t="str">
        <f>IF('基本情報入力シート'!R126="","",'基本情報入力シート'!R126)</f>
        <v/>
      </c>
      <c r="I302" s="725" t="str">
        <f>IF('基本情報入力シート'!W126="","",'基本情報入力シート'!W126)</f>
        <v/>
      </c>
      <c r="J302" s="941" t="str">
        <f>IF('基本情報入力シート'!X126="","",'基本情報入力シート'!X126)</f>
        <v/>
      </c>
      <c r="K302" s="725" t="str">
        <f>IF('基本情報入力シート'!Y126="","",'基本情報入力シート'!Y126)</f>
        <v/>
      </c>
      <c r="L302" s="726" t="str">
        <f>IF('基本情報入力シート'!AB126="","",'基本情報入力シート'!AB126)</f>
        <v/>
      </c>
      <c r="M302" s="912" t="str">
        <f>IF('別紙様式2-2（４・５月分）'!P230="","",'別紙様式2-2（４・５月分）'!P230)</f>
        <v/>
      </c>
      <c r="N302" s="1004" t="str">
        <f>IF(SUM('別紙様式2-2（４・５月分）'!Q230:Q232)=0,"",SUM('別紙様式2-2（４・５月分）'!Q230:Q232))</f>
        <v/>
      </c>
      <c r="O302" s="914" t="str">
        <f>IFERROR(VLOOKUP('別紙様式2-2（４・５月分）'!AQ230,'【参考】数式用'!$AR$5:$AS$22,2,FALSE),"")</f>
        <v/>
      </c>
      <c r="P302" s="915"/>
      <c r="Q302" s="916"/>
      <c r="R302" s="917" t="str">
        <f>IFERROR(VLOOKUP(K302,'【参考】数式用'!$A$5:$AB$37,MATCH(O302,'【参考】数式用'!$B$4:$AB$4,0)+1,0),"")</f>
        <v/>
      </c>
      <c r="S302" s="918" t="s">
        <v>434</v>
      </c>
      <c r="T302" s="919"/>
      <c r="U302" s="920" t="str">
        <f>IFERROR(VLOOKUP(K302,'【参考】数式用'!$A$5:$AB$37,MATCH(T302,'【参考】数式用'!$B$4:$AB$4,0)+1,0),"")</f>
        <v/>
      </c>
      <c r="V302" s="921" t="s">
        <v>107</v>
      </c>
      <c r="W302" s="922">
        <v>6.0</v>
      </c>
      <c r="X302" s="923" t="s">
        <v>108</v>
      </c>
      <c r="Y302" s="922">
        <v>6.0</v>
      </c>
      <c r="Z302" s="923" t="s">
        <v>392</v>
      </c>
      <c r="AA302" s="922">
        <v>7.0</v>
      </c>
      <c r="AB302" s="923" t="s">
        <v>108</v>
      </c>
      <c r="AC302" s="922">
        <v>3.0</v>
      </c>
      <c r="AD302" s="923" t="s">
        <v>109</v>
      </c>
      <c r="AE302" s="923" t="s">
        <v>120</v>
      </c>
      <c r="AF302" s="923">
        <f>IF(W302&gt;=1,(AA302*12+AC302)-(W302*12+Y302)+1,"")</f>
        <v>10</v>
      </c>
      <c r="AG302" s="924" t="s">
        <v>393</v>
      </c>
      <c r="AH302" s="925">
        <f>IFERROR(ROUNDDOWN(ROUND(L302*U302,0),0)*AF302,"")</f>
        <v>0</v>
      </c>
      <c r="AI302" s="926">
        <f>IFERROR(ROUNDDOWN(ROUND((L302*(U302-AW302)),0),0)*AF302,"")</f>
        <v>0</v>
      </c>
      <c r="AJ302" s="927">
        <f>IFERROR(IF(OR(M302="",M303="",M305=""),0,ROUNDDOWN(ROUNDDOWN(ROUND(L302*VLOOKUP(K302,'【参考】数式用'!$A$5:$AB$37,MATCH("新加算Ⅳ",'【参考】数式用'!$B$4:$AB$4,0)+1,0),0),0)*AF302*0.5,0)),"")</f>
        <v>0</v>
      </c>
      <c r="AK302" s="928"/>
      <c r="AL302" s="929">
        <f>IFERROR(IF(OR(M305="ベア加算",M305=""),0, IF(OR(T302="新加算Ⅰ",T302="新加算Ⅱ",T302="新加算Ⅲ",T302="新加算Ⅳ"),ROUNDDOWN(ROUND(L302*VLOOKUP(K302,'【参考】数式用'!$A$5:$I$37,MATCH("ベア加算",'【参考】数式用'!$B$4:$I$4,0)+1,0),0),0)*AF302,0)),"")</f>
        <v>0</v>
      </c>
      <c r="AM302" s="928"/>
      <c r="AN302" s="930"/>
      <c r="AO302" s="931"/>
      <c r="AP302" s="931"/>
      <c r="AQ302" s="932"/>
      <c r="AR302" s="933"/>
      <c r="AS302" s="716" t="str">
        <f>IF(AU302="","",IF(U302&lt;N302,"！加算の要件上は問題ありませんが、令和６年４・５月と比較して令和６年６月に加算率が下がる計画になっています。",""))</f>
        <v/>
      </c>
      <c r="AT302" s="1005"/>
      <c r="AU302" s="935" t="str">
        <f>IF(K302&lt;&gt;"","V列に色付け","")</f>
        <v/>
      </c>
      <c r="AV302" s="1020" t="str">
        <f>IF('別紙様式2-2（４・５月分）'!N230="","",'別紙様式2-2（４・５月分）'!N230)</f>
        <v/>
      </c>
      <c r="AW302" s="937" t="str">
        <f>IF(SUM('別紙様式2-2（４・５月分）'!O230:O232)=0,"",SUM('別紙様式2-2（４・５月分）'!O230:O232))</f>
        <v/>
      </c>
      <c r="AX302" s="938" t="str">
        <f>IFERROR(VLOOKUP(K302,'【参考】数式用'!$AH$2:$AI$34,2,FALSE),"")</f>
        <v/>
      </c>
      <c r="AY302" s="629" t="s">
        <v>436</v>
      </c>
      <c r="AZ302" s="629" t="s">
        <v>437</v>
      </c>
      <c r="BA302" s="629" t="s">
        <v>435</v>
      </c>
      <c r="BB302" s="629" t="s">
        <v>438</v>
      </c>
      <c r="BC302" s="629" t="str">
        <f>IF(AND(O302&lt;&gt;"新加算Ⅰ",O302&lt;&gt;"新加算Ⅱ",O302&lt;&gt;"新加算Ⅲ",O302&lt;&gt;"新加算Ⅳ"),O302,IF(P304&lt;&gt;"",P304,""))</f>
        <v/>
      </c>
      <c r="BD302" s="629"/>
      <c r="BE302" s="629" t="str">
        <f>IF(AL302&lt;&gt;0,IF(AM302="○","入力済","未入力"),"")</f>
        <v/>
      </c>
      <c r="BF302" s="629"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629" t="str">
        <f>IF(OR(T302="新加算Ⅴ（７）",T302="新加算Ⅴ（９）",T302="新加算Ⅴ（10）",T302="新加算Ⅴ（12）",T302="新加算Ⅴ（13）",T302="新加算Ⅴ（14）"),IF(OR(AO302="○",AO302="令和６年度中に満たす"),"入力済","未入力"),"")</f>
        <v/>
      </c>
      <c r="BH302" s="939" t="str">
        <f>IF(OR(T302="新加算Ⅰ",T302="新加算Ⅱ",T302="新加算Ⅲ",T302="新加算Ⅴ（１）",T302="新加算Ⅴ（３）",T302="新加算Ⅴ（８）"),IF(OR(AP302="○",AP302="令和６年度中に満たす"),"入力済","未入力"),"")</f>
        <v/>
      </c>
      <c r="BI302" s="1006" t="str">
        <f>IF(OR(T302="新加算Ⅰ",T302="新加算Ⅱ",T302="新加算Ⅴ（１）",T302="新加算Ⅴ（２）",T302="新加算Ⅴ（３）",T302="新加算Ⅴ（４）",T302="新加算Ⅴ（５）",T302="新加算Ⅴ（６）",T302="新加算Ⅴ（７）",T302="新加算Ⅴ（９）",T302="新加算Ⅴ（10）",T302="新加算Ⅴ（12）"),1,"")</f>
        <v/>
      </c>
      <c r="BJ302" s="935" t="str">
        <f>IF(OR(T302="新加算Ⅰ",T302="新加算Ⅴ（１）",T302="新加算Ⅴ（２）",T302="新加算Ⅴ（５）",T302="新加算Ⅴ（７）",T302="新加算Ⅴ（10）"),IF(AR302="","未入力","入力済"),"")</f>
        <v/>
      </c>
      <c r="BK302" s="689" t="str">
        <f>G302</f>
        <v/>
      </c>
    </row>
    <row r="303" ht="15.0" customHeight="1">
      <c r="A303" s="787"/>
      <c r="B303" s="722"/>
      <c r="C303" s="723"/>
      <c r="D303" s="723"/>
      <c r="E303" s="723"/>
      <c r="F303" s="724"/>
      <c r="G303" s="725"/>
      <c r="H303" s="725"/>
      <c r="I303" s="725"/>
      <c r="J303" s="941"/>
      <c r="K303" s="725"/>
      <c r="L303" s="726"/>
      <c r="M303" s="943" t="str">
        <f>IF('別紙様式2-2（４・５月分）'!P231="","",'別紙様式2-2（４・５月分）'!P231)</f>
        <v/>
      </c>
      <c r="N303" s="1007"/>
      <c r="O303" s="945"/>
      <c r="P303" s="946"/>
      <c r="Q303" s="947"/>
      <c r="R303" s="948"/>
      <c r="S303" s="949"/>
      <c r="T303" s="950"/>
      <c r="U303" s="951"/>
      <c r="V303" s="952"/>
      <c r="W303" s="953"/>
      <c r="X303" s="778"/>
      <c r="Y303" s="953"/>
      <c r="Z303" s="778"/>
      <c r="AA303" s="953"/>
      <c r="AB303" s="778"/>
      <c r="AC303" s="953"/>
      <c r="AD303" s="778"/>
      <c r="AE303" s="778"/>
      <c r="AF303" s="778"/>
      <c r="AG303" s="954"/>
      <c r="AH303" s="955"/>
      <c r="AI303" s="956"/>
      <c r="AJ303" s="957"/>
      <c r="AK303" s="784"/>
      <c r="AL303" s="958"/>
      <c r="AM303" s="784"/>
      <c r="AN303" s="959"/>
      <c r="AO303" s="825"/>
      <c r="AP303" s="825"/>
      <c r="AQ303" s="960"/>
      <c r="AR303" s="961"/>
      <c r="AS303" s="962" t="str">
        <f>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1005"/>
      <c r="AU303" s="935"/>
      <c r="AV303" s="1020" t="str">
        <f>IF('別紙様式2-2（４・５月分）'!N231="","",'別紙様式2-2（４・５月分）'!N231)</f>
        <v/>
      </c>
      <c r="AW303" s="937"/>
      <c r="AX303" s="938"/>
      <c r="AY303" s="629"/>
      <c r="AZ303" s="629"/>
      <c r="BA303" s="629"/>
      <c r="BB303" s="629"/>
      <c r="BC303" s="629"/>
      <c r="BD303" s="629"/>
      <c r="BE303" s="629"/>
      <c r="BF303" s="629"/>
      <c r="BG303" s="629"/>
      <c r="BH303" s="963"/>
      <c r="BI303" s="1008"/>
      <c r="BJ303" s="935"/>
      <c r="BK303" s="689" t="str">
        <f>G302</f>
        <v/>
      </c>
    </row>
    <row r="304" ht="15.0" customHeight="1">
      <c r="A304" s="798"/>
      <c r="B304" s="722"/>
      <c r="C304" s="723"/>
      <c r="D304" s="723"/>
      <c r="E304" s="723"/>
      <c r="F304" s="724"/>
      <c r="G304" s="725"/>
      <c r="H304" s="725"/>
      <c r="I304" s="725"/>
      <c r="J304" s="941"/>
      <c r="K304" s="725"/>
      <c r="L304" s="726"/>
      <c r="M304" s="964"/>
      <c r="N304" s="1009"/>
      <c r="O304" s="1013" t="s">
        <v>111</v>
      </c>
      <c r="P304" s="967" t="str">
        <f>IFERROR(VLOOKUP('別紙様式2-2（４・５月分）'!AQ230,'【参考】数式用'!$AR$5:$AT$22,3,FALSE),"")</f>
        <v/>
      </c>
      <c r="Q304" s="1014" t="s">
        <v>113</v>
      </c>
      <c r="R304" s="969" t="str">
        <f>IFERROR(VLOOKUP(K302,'【参考】数式用'!$A$5:$AB$37,MATCH(P304,'【参考】数式用'!$B$4:$AB$4,0)+1,0),"")</f>
        <v/>
      </c>
      <c r="S304" s="970" t="s">
        <v>439</v>
      </c>
      <c r="T304" s="971"/>
      <c r="U304" s="972" t="str">
        <f>IFERROR(VLOOKUP(K302,'【参考】数式用'!$A$5:$AB$37,MATCH(T304,'【参考】数式用'!$B$4:$AB$4,0)+1,0),"")</f>
        <v/>
      </c>
      <c r="V304" s="973" t="s">
        <v>107</v>
      </c>
      <c r="W304" s="1025">
        <v>7.0</v>
      </c>
      <c r="X304" s="812" t="s">
        <v>108</v>
      </c>
      <c r="Y304" s="1025">
        <v>4.0</v>
      </c>
      <c r="Z304" s="812" t="s">
        <v>392</v>
      </c>
      <c r="AA304" s="1025">
        <v>8.0</v>
      </c>
      <c r="AB304" s="812" t="s">
        <v>108</v>
      </c>
      <c r="AC304" s="1025">
        <v>3.0</v>
      </c>
      <c r="AD304" s="812" t="s">
        <v>109</v>
      </c>
      <c r="AE304" s="812" t="s">
        <v>120</v>
      </c>
      <c r="AF304" s="812">
        <f>IF(W304&gt;=1,(AA304*12+AC304)-(W304*12+Y304)+1,"")</f>
        <v>12</v>
      </c>
      <c r="AG304" s="974" t="s">
        <v>393</v>
      </c>
      <c r="AH304" s="975">
        <f>IFERROR(ROUNDDOWN(ROUND(L302*U304,0),0)*AF304,"")</f>
        <v>0</v>
      </c>
      <c r="AI304" s="976">
        <f>IFERROR(ROUNDDOWN(ROUND((L302*(U304-AW302)),0),0)*AF304,"")</f>
        <v>0</v>
      </c>
      <c r="AJ304" s="977">
        <f>IFERROR(IF(OR(M302="",M303="",M305=""),0,ROUNDDOWN(ROUNDDOWN(ROUND(L302*VLOOKUP(K302,'【参考】数式用'!$A$5:$AB$37,MATCH("新加算Ⅳ",'【参考】数式用'!$B$4:$AB$4,0)+1,0),0),0)*AF304*0.5,0)),"")</f>
        <v>0</v>
      </c>
      <c r="AK304" s="978" t="str">
        <f>IF(T304&lt;&gt;"","新規に適用","")</f>
        <v/>
      </c>
      <c r="AL304" s="979">
        <f>IFERROR(IF(OR(M305="ベア加算",M305=""),0, IF(OR(T302="新加算Ⅰ",T302="新加算Ⅱ",T302="新加算Ⅲ",T302="新加算Ⅳ"),0,ROUNDDOWN(ROUND(L302*VLOOKUP(K302,'【参考】数式用'!$A$5:$I$37,MATCH("ベア加算",'【参考】数式用'!$B$4:$I$4,0)+1,0),0),0)*AF304)),"")</f>
        <v>0</v>
      </c>
      <c r="AM304" s="978" t="str">
        <f>IF(AND(T304&lt;&gt;"",AM302=""),"新規に適用",IF(AND(T304&lt;&gt;"",AM302&lt;&gt;""),"継続で適用",""))</f>
        <v/>
      </c>
      <c r="AN304" s="978" t="str">
        <f>IF(AND(T304&lt;&gt;"",AN302=""),"新規に適用",IF(AND(T304&lt;&gt;"",AN302&lt;&gt;""),"継続で適用",""))</f>
        <v/>
      </c>
      <c r="AO304" s="978"/>
      <c r="AP304" s="978" t="str">
        <f>IF(AND(T304&lt;&gt;"",AP302=""),"新規に適用",IF(AND(T304&lt;&gt;"",AP302&lt;&gt;""),"継続で適用",""))</f>
        <v/>
      </c>
      <c r="AQ304" s="980" t="str">
        <f>IF(AND(T304&lt;&gt;"",AN302=""),"新規に適用",IF(AND(T304&lt;&gt;"",OR(T302="新加算Ⅰ",T302="新加算Ⅱ",T302="新加算Ⅴ（１）",T302="新加算Ⅴ（２）",T302="新加算Ⅴ（３）",T302="新加算Ⅴ（４）",T302="新加算Ⅴ（５）",T302="新加算Ⅴ（６）",T302="新加算Ⅴ（７）",T302="新加算Ⅴ（９）",T302="新加算Ⅴ（10）",T302="新加算Ⅴ（12）")),"継続で適用",""))</f>
        <v/>
      </c>
      <c r="AR304" s="978" t="str">
        <f>IF(AND(T304&lt;&gt;"",AR302=""),"新規に適用",IF(AND(T304&lt;&gt;"",AR302&lt;&gt;""),"継続で適用",""))</f>
        <v/>
      </c>
      <c r="AS304" s="962"/>
      <c r="AT304" s="1005"/>
      <c r="AU304" s="935" t="str">
        <f>IF(K302&lt;&gt;"","V列に色付け","")</f>
        <v/>
      </c>
      <c r="AV304" s="1020"/>
      <c r="AW304" s="937"/>
      <c r="BK304" s="689" t="str">
        <f>G302</f>
        <v/>
      </c>
    </row>
    <row r="305" ht="30.0" customHeight="1">
      <c r="A305" s="788"/>
      <c r="B305" s="746"/>
      <c r="C305" s="747"/>
      <c r="D305" s="747"/>
      <c r="E305" s="747"/>
      <c r="F305" s="748"/>
      <c r="G305" s="749"/>
      <c r="H305" s="749"/>
      <c r="I305" s="749"/>
      <c r="J305" s="982"/>
      <c r="K305" s="749"/>
      <c r="L305" s="750"/>
      <c r="M305" s="984" t="str">
        <f>IF('別紙様式2-2（４・５月分）'!P232="","",'別紙様式2-2（４・５月分）'!P232)</f>
        <v/>
      </c>
      <c r="N305" s="1010"/>
      <c r="O305" s="1015"/>
      <c r="P305" s="987"/>
      <c r="Q305" s="1016"/>
      <c r="R305" s="989"/>
      <c r="S305" s="990"/>
      <c r="T305" s="991"/>
      <c r="U305" s="992"/>
      <c r="V305" s="993"/>
      <c r="W305" s="1026"/>
      <c r="X305" s="994"/>
      <c r="Y305" s="1026"/>
      <c r="Z305" s="994"/>
      <c r="AA305" s="1026"/>
      <c r="AB305" s="994"/>
      <c r="AC305" s="1026"/>
      <c r="AD305" s="994"/>
      <c r="AE305" s="994"/>
      <c r="AF305" s="994"/>
      <c r="AG305" s="995"/>
      <c r="AH305" s="996"/>
      <c r="AI305" s="997"/>
      <c r="AJ305" s="998"/>
      <c r="AK305" s="999"/>
      <c r="AL305" s="1000"/>
      <c r="AM305" s="999"/>
      <c r="AN305" s="999"/>
      <c r="AO305" s="999"/>
      <c r="AP305" s="999"/>
      <c r="AQ305" s="1001"/>
      <c r="AR305" s="999"/>
      <c r="AS305" s="769" t="str">
        <f>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1005"/>
      <c r="AU305" s="935"/>
      <c r="AV305" s="1020" t="str">
        <f>IF('別紙様式2-2（４・５月分）'!N232="","",'別紙様式2-2（４・５月分）'!N232)</f>
        <v/>
      </c>
      <c r="AW305" s="937"/>
      <c r="BK305" s="689" t="str">
        <f>G302</f>
        <v/>
      </c>
    </row>
    <row r="306" ht="30.0" customHeight="1">
      <c r="A306" s="789">
        <v>74.0</v>
      </c>
      <c r="B306" s="722" t="str">
        <f>IF('基本情報入力シート'!C127="","",'基本情報入力シート'!C127)</f>
        <v/>
      </c>
      <c r="C306" s="723"/>
      <c r="D306" s="723"/>
      <c r="E306" s="723"/>
      <c r="F306" s="724"/>
      <c r="G306" s="725" t="str">
        <f>IF('基本情報入力シート'!M127="","",'基本情報入力シート'!M127)</f>
        <v/>
      </c>
      <c r="H306" s="725" t="str">
        <f>IF('基本情報入力シート'!R127="","",'基本情報入力シート'!R127)</f>
        <v/>
      </c>
      <c r="I306" s="725" t="str">
        <f>IF('基本情報入力シート'!W127="","",'基本情報入力シート'!W127)</f>
        <v/>
      </c>
      <c r="J306" s="941" t="str">
        <f>IF('基本情報入力シート'!X127="","",'基本情報入力シート'!X127)</f>
        <v/>
      </c>
      <c r="K306" s="725" t="str">
        <f>IF('基本情報入力シート'!Y127="","",'基本情報入力シート'!Y127)</f>
        <v/>
      </c>
      <c r="L306" s="726" t="str">
        <f>IF('基本情報入力シート'!AB127="","",'基本情報入力シート'!AB127)</f>
        <v/>
      </c>
      <c r="M306" s="912" t="str">
        <f>IF('別紙様式2-2（４・５月分）'!P233="","",'別紙様式2-2（４・５月分）'!P233)</f>
        <v/>
      </c>
      <c r="N306" s="1004" t="str">
        <f>IF(SUM('別紙様式2-2（４・５月分）'!Q233:Q235)=0,"",SUM('別紙様式2-2（４・５月分）'!Q233:Q235))</f>
        <v/>
      </c>
      <c r="O306" s="914" t="str">
        <f>IFERROR(VLOOKUP('別紙様式2-2（４・５月分）'!AQ233,'【参考】数式用'!$AR$5:$AS$22,2,FALSE),"")</f>
        <v/>
      </c>
      <c r="P306" s="915"/>
      <c r="Q306" s="916"/>
      <c r="R306" s="917" t="str">
        <f>IFERROR(VLOOKUP(K306,'【参考】数式用'!$A$5:$AB$37,MATCH(O306,'【参考】数式用'!$B$4:$AB$4,0)+1,0),"")</f>
        <v/>
      </c>
      <c r="S306" s="918" t="s">
        <v>434</v>
      </c>
      <c r="T306" s="919"/>
      <c r="U306" s="920" t="str">
        <f>IFERROR(VLOOKUP(K306,'【参考】数式用'!$A$5:$AB$37,MATCH(T306,'【参考】数式用'!$B$4:$AB$4,0)+1,0),"")</f>
        <v/>
      </c>
      <c r="V306" s="921" t="s">
        <v>107</v>
      </c>
      <c r="W306" s="922">
        <v>6.0</v>
      </c>
      <c r="X306" s="923" t="s">
        <v>108</v>
      </c>
      <c r="Y306" s="922">
        <v>6.0</v>
      </c>
      <c r="Z306" s="923" t="s">
        <v>392</v>
      </c>
      <c r="AA306" s="922">
        <v>7.0</v>
      </c>
      <c r="AB306" s="923" t="s">
        <v>108</v>
      </c>
      <c r="AC306" s="922">
        <v>3.0</v>
      </c>
      <c r="AD306" s="923" t="s">
        <v>109</v>
      </c>
      <c r="AE306" s="923" t="s">
        <v>120</v>
      </c>
      <c r="AF306" s="923">
        <f>IF(W306&gt;=1,(AA306*12+AC306)-(W306*12+Y306)+1,"")</f>
        <v>10</v>
      </c>
      <c r="AG306" s="924" t="s">
        <v>393</v>
      </c>
      <c r="AH306" s="925">
        <f>IFERROR(ROUNDDOWN(ROUND(L306*U306,0),0)*AF306,"")</f>
        <v>0</v>
      </c>
      <c r="AI306" s="926">
        <f>IFERROR(ROUNDDOWN(ROUND((L306*(U306-AW306)),0),0)*AF306,"")</f>
        <v>0</v>
      </c>
      <c r="AJ306" s="927">
        <f>IFERROR(IF(OR(M306="",M307="",M309=""),0,ROUNDDOWN(ROUNDDOWN(ROUND(L306*VLOOKUP(K306,'【参考】数式用'!$A$5:$AB$37,MATCH("新加算Ⅳ",'【参考】数式用'!$B$4:$AB$4,0)+1,0),0),0)*AF306*0.5,0)),"")</f>
        <v>0</v>
      </c>
      <c r="AK306" s="928"/>
      <c r="AL306" s="929">
        <f>IFERROR(IF(OR(M309="ベア加算",M309=""),0, IF(OR(T306="新加算Ⅰ",T306="新加算Ⅱ",T306="新加算Ⅲ",T306="新加算Ⅳ"),ROUNDDOWN(ROUND(L306*VLOOKUP(K306,'【参考】数式用'!$A$5:$I$37,MATCH("ベア加算",'【参考】数式用'!$B$4:$I$4,0)+1,0),0),0)*AF306,0)),"")</f>
        <v>0</v>
      </c>
      <c r="AM306" s="928"/>
      <c r="AN306" s="930"/>
      <c r="AO306" s="931"/>
      <c r="AP306" s="931"/>
      <c r="AQ306" s="932"/>
      <c r="AR306" s="933"/>
      <c r="AS306" s="716" t="str">
        <f>IF(AU306="","",IF(U306&lt;N306,"！加算の要件上は問題ありませんが、令和６年４・５月と比較して令和６年６月に加算率が下がる計画になっています。",""))</f>
        <v/>
      </c>
      <c r="AT306" s="1005"/>
      <c r="AU306" s="935" t="str">
        <f>IF(K306&lt;&gt;"","V列に色付け","")</f>
        <v/>
      </c>
      <c r="AV306" s="1020" t="str">
        <f>IF('別紙様式2-2（４・５月分）'!N233="","",'別紙様式2-2（４・５月分）'!N233)</f>
        <v/>
      </c>
      <c r="AW306" s="937" t="str">
        <f>IF(SUM('別紙様式2-2（４・５月分）'!O233:O235)=0,"",SUM('別紙様式2-2（４・５月分）'!O233:O235))</f>
        <v/>
      </c>
      <c r="AX306" s="938" t="str">
        <f>IFERROR(VLOOKUP(K306,'【参考】数式用'!$AH$2:$AI$34,2,FALSE),"")</f>
        <v/>
      </c>
      <c r="AY306" s="629" t="s">
        <v>436</v>
      </c>
      <c r="AZ306" s="629" t="s">
        <v>437</v>
      </c>
      <c r="BA306" s="629" t="s">
        <v>435</v>
      </c>
      <c r="BB306" s="629" t="s">
        <v>438</v>
      </c>
      <c r="BC306" s="629" t="str">
        <f>IF(AND(O306&lt;&gt;"新加算Ⅰ",O306&lt;&gt;"新加算Ⅱ",O306&lt;&gt;"新加算Ⅲ",O306&lt;&gt;"新加算Ⅳ"),O306,IF(P308&lt;&gt;"",P308,""))</f>
        <v/>
      </c>
      <c r="BD306" s="629"/>
      <c r="BE306" s="629" t="str">
        <f>IF(AL306&lt;&gt;0,IF(AM306="○","入力済","未入力"),"")</f>
        <v/>
      </c>
      <c r="BF306" s="629"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629" t="str">
        <f>IF(OR(T306="新加算Ⅴ（７）",T306="新加算Ⅴ（９）",T306="新加算Ⅴ（10）",T306="新加算Ⅴ（12）",T306="新加算Ⅴ（13）",T306="新加算Ⅴ（14）"),IF(OR(AO306="○",AO306="令和６年度中に満たす"),"入力済","未入力"),"")</f>
        <v/>
      </c>
      <c r="BH306" s="939" t="str">
        <f>IF(OR(T306="新加算Ⅰ",T306="新加算Ⅱ",T306="新加算Ⅲ",T306="新加算Ⅴ（１）",T306="新加算Ⅴ（３）",T306="新加算Ⅴ（８）"),IF(OR(AP306="○",AP306="令和６年度中に満たす"),"入力済","未入力"),"")</f>
        <v/>
      </c>
      <c r="BI306" s="1006" t="str">
        <f>IF(OR(T306="新加算Ⅰ",T306="新加算Ⅱ",T306="新加算Ⅴ（１）",T306="新加算Ⅴ（２）",T306="新加算Ⅴ（３）",T306="新加算Ⅴ（４）",T306="新加算Ⅴ（５）",T306="新加算Ⅴ（６）",T306="新加算Ⅴ（７）",T306="新加算Ⅴ（９）",T306="新加算Ⅴ（10）",T306="新加算Ⅴ（12）"),1,"")</f>
        <v/>
      </c>
      <c r="BJ306" s="935" t="str">
        <f>IF(OR(T306="新加算Ⅰ",T306="新加算Ⅴ（１）",T306="新加算Ⅴ（２）",T306="新加算Ⅴ（５）",T306="新加算Ⅴ（７）",T306="新加算Ⅴ（10）"),IF(AR306="","未入力","入力済"),"")</f>
        <v/>
      </c>
      <c r="BK306" s="689" t="str">
        <f>G306</f>
        <v/>
      </c>
    </row>
    <row r="307" ht="15.0" customHeight="1">
      <c r="A307" s="787"/>
      <c r="B307" s="722"/>
      <c r="C307" s="723"/>
      <c r="D307" s="723"/>
      <c r="E307" s="723"/>
      <c r="F307" s="724"/>
      <c r="G307" s="725"/>
      <c r="H307" s="725"/>
      <c r="I307" s="725"/>
      <c r="J307" s="941"/>
      <c r="K307" s="725"/>
      <c r="L307" s="726"/>
      <c r="M307" s="943" t="str">
        <f>IF('別紙様式2-2（４・５月分）'!P234="","",'別紙様式2-2（４・５月分）'!P234)</f>
        <v/>
      </c>
      <c r="N307" s="1007"/>
      <c r="O307" s="945"/>
      <c r="P307" s="946"/>
      <c r="Q307" s="947"/>
      <c r="R307" s="948"/>
      <c r="S307" s="949"/>
      <c r="T307" s="950"/>
      <c r="U307" s="951"/>
      <c r="V307" s="952"/>
      <c r="W307" s="953"/>
      <c r="X307" s="778"/>
      <c r="Y307" s="953"/>
      <c r="Z307" s="778"/>
      <c r="AA307" s="953"/>
      <c r="AB307" s="778"/>
      <c r="AC307" s="953"/>
      <c r="AD307" s="778"/>
      <c r="AE307" s="778"/>
      <c r="AF307" s="778"/>
      <c r="AG307" s="954"/>
      <c r="AH307" s="955"/>
      <c r="AI307" s="956"/>
      <c r="AJ307" s="957"/>
      <c r="AK307" s="784"/>
      <c r="AL307" s="958"/>
      <c r="AM307" s="784"/>
      <c r="AN307" s="959"/>
      <c r="AO307" s="825"/>
      <c r="AP307" s="825"/>
      <c r="AQ307" s="960"/>
      <c r="AR307" s="961"/>
      <c r="AS307" s="962" t="str">
        <f>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1005"/>
      <c r="AU307" s="935"/>
      <c r="AV307" s="1020" t="str">
        <f>IF('別紙様式2-2（４・５月分）'!N234="","",'別紙様式2-2（４・５月分）'!N234)</f>
        <v/>
      </c>
      <c r="AW307" s="937"/>
      <c r="AX307" s="938"/>
      <c r="AY307" s="629"/>
      <c r="AZ307" s="629"/>
      <c r="BA307" s="629"/>
      <c r="BB307" s="629"/>
      <c r="BC307" s="629"/>
      <c r="BD307" s="629"/>
      <c r="BE307" s="629"/>
      <c r="BF307" s="629"/>
      <c r="BG307" s="629"/>
      <c r="BH307" s="963"/>
      <c r="BI307" s="1008"/>
      <c r="BJ307" s="935"/>
      <c r="BK307" s="689" t="str">
        <f>G306</f>
        <v/>
      </c>
    </row>
    <row r="308" ht="15.0" customHeight="1">
      <c r="A308" s="798"/>
      <c r="B308" s="722"/>
      <c r="C308" s="723"/>
      <c r="D308" s="723"/>
      <c r="E308" s="723"/>
      <c r="F308" s="724"/>
      <c r="G308" s="725"/>
      <c r="H308" s="725"/>
      <c r="I308" s="725"/>
      <c r="J308" s="941"/>
      <c r="K308" s="725"/>
      <c r="L308" s="726"/>
      <c r="M308" s="964"/>
      <c r="N308" s="1009"/>
      <c r="O308" s="1013" t="s">
        <v>111</v>
      </c>
      <c r="P308" s="967" t="str">
        <f>IFERROR(VLOOKUP('別紙様式2-2（４・５月分）'!AQ233,'【参考】数式用'!$AR$5:$AT$22,3,FALSE),"")</f>
        <v/>
      </c>
      <c r="Q308" s="1014" t="s">
        <v>113</v>
      </c>
      <c r="R308" s="969" t="str">
        <f>IFERROR(VLOOKUP(K306,'【参考】数式用'!$A$5:$AB$37,MATCH(P308,'【参考】数式用'!$B$4:$AB$4,0)+1,0),"")</f>
        <v/>
      </c>
      <c r="S308" s="970" t="s">
        <v>439</v>
      </c>
      <c r="T308" s="971"/>
      <c r="U308" s="972" t="str">
        <f>IFERROR(VLOOKUP(K306,'【参考】数式用'!$A$5:$AB$37,MATCH(T308,'【参考】数式用'!$B$4:$AB$4,0)+1,0),"")</f>
        <v/>
      </c>
      <c r="V308" s="973" t="s">
        <v>107</v>
      </c>
      <c r="W308" s="1025">
        <v>7.0</v>
      </c>
      <c r="X308" s="812" t="s">
        <v>108</v>
      </c>
      <c r="Y308" s="1025">
        <v>4.0</v>
      </c>
      <c r="Z308" s="812" t="s">
        <v>392</v>
      </c>
      <c r="AA308" s="1025">
        <v>8.0</v>
      </c>
      <c r="AB308" s="812" t="s">
        <v>108</v>
      </c>
      <c r="AC308" s="1025">
        <v>3.0</v>
      </c>
      <c r="AD308" s="812" t="s">
        <v>109</v>
      </c>
      <c r="AE308" s="812" t="s">
        <v>120</v>
      </c>
      <c r="AF308" s="812">
        <f>IF(W308&gt;=1,(AA308*12+AC308)-(W308*12+Y308)+1,"")</f>
        <v>12</v>
      </c>
      <c r="AG308" s="974" t="s">
        <v>393</v>
      </c>
      <c r="AH308" s="975">
        <f>IFERROR(ROUNDDOWN(ROUND(L306*U308,0),0)*AF308,"")</f>
        <v>0</v>
      </c>
      <c r="AI308" s="976">
        <f>IFERROR(ROUNDDOWN(ROUND((L306*(U308-AW306)),0),0)*AF308,"")</f>
        <v>0</v>
      </c>
      <c r="AJ308" s="977">
        <f>IFERROR(IF(OR(M306="",M307="",M309=""),0,ROUNDDOWN(ROUNDDOWN(ROUND(L306*VLOOKUP(K306,'【参考】数式用'!$A$5:$AB$37,MATCH("新加算Ⅳ",'【参考】数式用'!$B$4:$AB$4,0)+1,0),0),0)*AF308*0.5,0)),"")</f>
        <v>0</v>
      </c>
      <c r="AK308" s="978" t="str">
        <f>IF(T308&lt;&gt;"","新規に適用","")</f>
        <v/>
      </c>
      <c r="AL308" s="979">
        <f>IFERROR(IF(OR(M309="ベア加算",M309=""),0, IF(OR(T306="新加算Ⅰ",T306="新加算Ⅱ",T306="新加算Ⅲ",T306="新加算Ⅳ"),0,ROUNDDOWN(ROUND(L306*VLOOKUP(K306,'【参考】数式用'!$A$5:$I$37,MATCH("ベア加算",'【参考】数式用'!$B$4:$I$4,0)+1,0),0),0)*AF308)),"")</f>
        <v>0</v>
      </c>
      <c r="AM308" s="978" t="str">
        <f>IF(AND(T308&lt;&gt;"",AM306=""),"新規に適用",IF(AND(T308&lt;&gt;"",AM306&lt;&gt;""),"継続で適用",""))</f>
        <v/>
      </c>
      <c r="AN308" s="978" t="str">
        <f>IF(AND(T308&lt;&gt;"",AN306=""),"新規に適用",IF(AND(T308&lt;&gt;"",AN306&lt;&gt;""),"継続で適用",""))</f>
        <v/>
      </c>
      <c r="AO308" s="978"/>
      <c r="AP308" s="978" t="str">
        <f>IF(AND(T308&lt;&gt;"",AP306=""),"新規に適用",IF(AND(T308&lt;&gt;"",AP306&lt;&gt;""),"継続で適用",""))</f>
        <v/>
      </c>
      <c r="AQ308" s="980" t="str">
        <f>IF(AND(T308&lt;&gt;"",AN306=""),"新規に適用",IF(AND(T308&lt;&gt;"",OR(T306="新加算Ⅰ",T306="新加算Ⅱ",T306="新加算Ⅴ（１）",T306="新加算Ⅴ（２）",T306="新加算Ⅴ（３）",T306="新加算Ⅴ（４）",T306="新加算Ⅴ（５）",T306="新加算Ⅴ（６）",T306="新加算Ⅴ（７）",T306="新加算Ⅴ（９）",T306="新加算Ⅴ（10）",T306="新加算Ⅴ（12）")),"継続で適用",""))</f>
        <v/>
      </c>
      <c r="AR308" s="978" t="str">
        <f>IF(AND(T308&lt;&gt;"",AR306=""),"新規に適用",IF(AND(T308&lt;&gt;"",AR306&lt;&gt;""),"継続で適用",""))</f>
        <v/>
      </c>
      <c r="AS308" s="962"/>
      <c r="AT308" s="1005"/>
      <c r="AU308" s="935" t="str">
        <f>IF(K306&lt;&gt;"","V列に色付け","")</f>
        <v/>
      </c>
      <c r="AV308" s="1020"/>
      <c r="AW308" s="937"/>
      <c r="BK308" s="689" t="str">
        <f>G306</f>
        <v/>
      </c>
    </row>
    <row r="309" ht="30.0" customHeight="1">
      <c r="A309" s="788"/>
      <c r="B309" s="746"/>
      <c r="C309" s="747"/>
      <c r="D309" s="747"/>
      <c r="E309" s="747"/>
      <c r="F309" s="748"/>
      <c r="G309" s="749"/>
      <c r="H309" s="749"/>
      <c r="I309" s="749"/>
      <c r="J309" s="982"/>
      <c r="K309" s="749"/>
      <c r="L309" s="750"/>
      <c r="M309" s="984" t="str">
        <f>IF('別紙様式2-2（４・５月分）'!P235="","",'別紙様式2-2（４・５月分）'!P235)</f>
        <v/>
      </c>
      <c r="N309" s="1010"/>
      <c r="O309" s="1015"/>
      <c r="P309" s="987"/>
      <c r="Q309" s="1016"/>
      <c r="R309" s="989"/>
      <c r="S309" s="990"/>
      <c r="T309" s="991"/>
      <c r="U309" s="992"/>
      <c r="V309" s="993"/>
      <c r="W309" s="1026"/>
      <c r="X309" s="994"/>
      <c r="Y309" s="1026"/>
      <c r="Z309" s="994"/>
      <c r="AA309" s="1026"/>
      <c r="AB309" s="994"/>
      <c r="AC309" s="1026"/>
      <c r="AD309" s="994"/>
      <c r="AE309" s="994"/>
      <c r="AF309" s="994"/>
      <c r="AG309" s="995"/>
      <c r="AH309" s="996"/>
      <c r="AI309" s="997"/>
      <c r="AJ309" s="998"/>
      <c r="AK309" s="999"/>
      <c r="AL309" s="1000"/>
      <c r="AM309" s="999"/>
      <c r="AN309" s="999"/>
      <c r="AO309" s="999"/>
      <c r="AP309" s="999"/>
      <c r="AQ309" s="1001"/>
      <c r="AR309" s="999"/>
      <c r="AS309" s="769" t="str">
        <f>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1005"/>
      <c r="AU309" s="935"/>
      <c r="AV309" s="1020" t="str">
        <f>IF('別紙様式2-2（４・５月分）'!N235="","",'別紙様式2-2（４・５月分）'!N235)</f>
        <v/>
      </c>
      <c r="AW309" s="937"/>
      <c r="BK309" s="689" t="str">
        <f>G306</f>
        <v/>
      </c>
    </row>
    <row r="310" ht="30.0" customHeight="1">
      <c r="A310" s="773">
        <v>75.0</v>
      </c>
      <c r="B310" s="1019" t="str">
        <f>IF('基本情報入力シート'!C128="","",'基本情報入力シート'!C128)</f>
        <v/>
      </c>
      <c r="C310" s="696"/>
      <c r="D310" s="696"/>
      <c r="E310" s="696"/>
      <c r="F310" s="697"/>
      <c r="G310" s="698" t="str">
        <f>IF('基本情報入力シート'!M128="","",'基本情報入力シート'!M128)</f>
        <v/>
      </c>
      <c r="H310" s="698" t="str">
        <f>IF('基本情報入力シート'!R128="","",'基本情報入力シート'!R128)</f>
        <v/>
      </c>
      <c r="I310" s="698" t="str">
        <f>IF('基本情報入力シート'!W128="","",'基本情報入力シート'!W128)</f>
        <v/>
      </c>
      <c r="J310" s="910" t="str">
        <f>IF('基本情報入力シート'!X128="","",'基本情報入力シート'!X128)</f>
        <v/>
      </c>
      <c r="K310" s="698" t="str">
        <f>IF('基本情報入力シート'!Y128="","",'基本情報入力シート'!Y128)</f>
        <v/>
      </c>
      <c r="L310" s="699" t="str">
        <f>IF('基本情報入力シート'!AB128="","",'基本情報入力シート'!AB128)</f>
        <v/>
      </c>
      <c r="M310" s="912" t="str">
        <f>IF('別紙様式2-2（４・５月分）'!P236="","",'別紙様式2-2（４・５月分）'!P236)</f>
        <v/>
      </c>
      <c r="N310" s="1004" t="str">
        <f>IF(SUM('別紙様式2-2（４・５月分）'!Q236:Q238)=0,"",SUM('別紙様式2-2（４・５月分）'!Q236:Q238))</f>
        <v/>
      </c>
      <c r="O310" s="914" t="str">
        <f>IFERROR(VLOOKUP('別紙様式2-2（４・５月分）'!AQ236,'【参考】数式用'!$AR$5:$AS$22,2,FALSE),"")</f>
        <v/>
      </c>
      <c r="P310" s="915"/>
      <c r="Q310" s="916"/>
      <c r="R310" s="917" t="str">
        <f>IFERROR(VLOOKUP(K310,'【参考】数式用'!$A$5:$AB$37,MATCH(O310,'【参考】数式用'!$B$4:$AB$4,0)+1,0),"")</f>
        <v/>
      </c>
      <c r="S310" s="918" t="s">
        <v>434</v>
      </c>
      <c r="T310" s="919"/>
      <c r="U310" s="920" t="str">
        <f>IFERROR(VLOOKUP(K310,'【参考】数式用'!$A$5:$AB$37,MATCH(T310,'【参考】数式用'!$B$4:$AB$4,0)+1,0),"")</f>
        <v/>
      </c>
      <c r="V310" s="921" t="s">
        <v>107</v>
      </c>
      <c r="W310" s="922">
        <v>6.0</v>
      </c>
      <c r="X310" s="923" t="s">
        <v>108</v>
      </c>
      <c r="Y310" s="922">
        <v>6.0</v>
      </c>
      <c r="Z310" s="923" t="s">
        <v>392</v>
      </c>
      <c r="AA310" s="922">
        <v>7.0</v>
      </c>
      <c r="AB310" s="923" t="s">
        <v>108</v>
      </c>
      <c r="AC310" s="922">
        <v>3.0</v>
      </c>
      <c r="AD310" s="923" t="s">
        <v>109</v>
      </c>
      <c r="AE310" s="923" t="s">
        <v>120</v>
      </c>
      <c r="AF310" s="923">
        <f>IF(W310&gt;=1,(AA310*12+AC310)-(W310*12+Y310)+1,"")</f>
        <v>10</v>
      </c>
      <c r="AG310" s="924" t="s">
        <v>393</v>
      </c>
      <c r="AH310" s="925">
        <f>IFERROR(ROUNDDOWN(ROUND(L310*U310,0),0)*AF310,"")</f>
        <v>0</v>
      </c>
      <c r="AI310" s="926">
        <f>IFERROR(ROUNDDOWN(ROUND((L310*(U310-AW310)),0),0)*AF310,"")</f>
        <v>0</v>
      </c>
      <c r="AJ310" s="927">
        <f>IFERROR(IF(OR(M310="",M311="",M313=""),0,ROUNDDOWN(ROUNDDOWN(ROUND(L310*VLOOKUP(K310,'【参考】数式用'!$A$5:$AB$37,MATCH("新加算Ⅳ",'【参考】数式用'!$B$4:$AB$4,0)+1,0),0),0)*AF310*0.5,0)),"")</f>
        <v>0</v>
      </c>
      <c r="AK310" s="928"/>
      <c r="AL310" s="929">
        <f>IFERROR(IF(OR(M313="ベア加算",M313=""),0, IF(OR(T310="新加算Ⅰ",T310="新加算Ⅱ",T310="新加算Ⅲ",T310="新加算Ⅳ"),ROUNDDOWN(ROUND(L310*VLOOKUP(K310,'【参考】数式用'!$A$5:$I$37,MATCH("ベア加算",'【参考】数式用'!$B$4:$I$4,0)+1,0),0),0)*AF310,0)),"")</f>
        <v>0</v>
      </c>
      <c r="AM310" s="928"/>
      <c r="AN310" s="930"/>
      <c r="AO310" s="931"/>
      <c r="AP310" s="931"/>
      <c r="AQ310" s="932"/>
      <c r="AR310" s="933"/>
      <c r="AS310" s="716" t="str">
        <f>IF(AU310="","",IF(U310&lt;N310,"！加算の要件上は問題ありませんが、令和６年４・５月と比較して令和６年６月に加算率が下がる計画になっています。",""))</f>
        <v/>
      </c>
      <c r="AT310" s="1005"/>
      <c r="AU310" s="935" t="str">
        <f>IF(K310&lt;&gt;"","V列に色付け","")</f>
        <v/>
      </c>
      <c r="AV310" s="1020" t="str">
        <f>IF('別紙様式2-2（４・５月分）'!N236="","",'別紙様式2-2（４・５月分）'!N236)</f>
        <v/>
      </c>
      <c r="AW310" s="937" t="str">
        <f>IF(SUM('別紙様式2-2（４・５月分）'!O236:O238)=0,"",SUM('別紙様式2-2（４・５月分）'!O236:O238))</f>
        <v/>
      </c>
      <c r="AX310" s="938" t="str">
        <f>IFERROR(VLOOKUP(K310,'【参考】数式用'!$AH$2:$AI$34,2,FALSE),"")</f>
        <v/>
      </c>
      <c r="AY310" s="629" t="s">
        <v>436</v>
      </c>
      <c r="AZ310" s="629" t="s">
        <v>437</v>
      </c>
      <c r="BA310" s="629" t="s">
        <v>435</v>
      </c>
      <c r="BB310" s="629" t="s">
        <v>438</v>
      </c>
      <c r="BC310" s="629" t="str">
        <f>IF(AND(O310&lt;&gt;"新加算Ⅰ",O310&lt;&gt;"新加算Ⅱ",O310&lt;&gt;"新加算Ⅲ",O310&lt;&gt;"新加算Ⅳ"),O310,IF(P312&lt;&gt;"",P312,""))</f>
        <v/>
      </c>
      <c r="BD310" s="629"/>
      <c r="BE310" s="629" t="str">
        <f>IF(AL310&lt;&gt;0,IF(AM310="○","入力済","未入力"),"")</f>
        <v/>
      </c>
      <c r="BF310" s="629"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629" t="str">
        <f>IF(OR(T310="新加算Ⅴ（７）",T310="新加算Ⅴ（９）",T310="新加算Ⅴ（10）",T310="新加算Ⅴ（12）",T310="新加算Ⅴ（13）",T310="新加算Ⅴ（14）"),IF(OR(AO310="○",AO310="令和６年度中に満たす"),"入力済","未入力"),"")</f>
        <v/>
      </c>
      <c r="BH310" s="939" t="str">
        <f>IF(OR(T310="新加算Ⅰ",T310="新加算Ⅱ",T310="新加算Ⅲ",T310="新加算Ⅴ（１）",T310="新加算Ⅴ（３）",T310="新加算Ⅴ（８）"),IF(OR(AP310="○",AP310="令和６年度中に満たす"),"入力済","未入力"),"")</f>
        <v/>
      </c>
      <c r="BI310" s="1006" t="str">
        <f>IF(OR(T310="新加算Ⅰ",T310="新加算Ⅱ",T310="新加算Ⅴ（１）",T310="新加算Ⅴ（２）",T310="新加算Ⅴ（３）",T310="新加算Ⅴ（４）",T310="新加算Ⅴ（５）",T310="新加算Ⅴ（６）",T310="新加算Ⅴ（７）",T310="新加算Ⅴ（９）",T310="新加算Ⅴ（10）",T310="新加算Ⅴ（12）"),1,"")</f>
        <v/>
      </c>
      <c r="BJ310" s="935" t="str">
        <f>IF(OR(T310="新加算Ⅰ",T310="新加算Ⅴ（１）",T310="新加算Ⅴ（２）",T310="新加算Ⅴ（５）",T310="新加算Ⅴ（７）",T310="新加算Ⅴ（10）"),IF(AR310="","未入力","入力済"),"")</f>
        <v/>
      </c>
      <c r="BK310" s="689" t="str">
        <f>G310</f>
        <v/>
      </c>
    </row>
    <row r="311" ht="15.0" customHeight="1">
      <c r="A311" s="787"/>
      <c r="B311" s="722"/>
      <c r="C311" s="723"/>
      <c r="D311" s="723"/>
      <c r="E311" s="723"/>
      <c r="F311" s="724"/>
      <c r="G311" s="725"/>
      <c r="H311" s="725"/>
      <c r="I311" s="725"/>
      <c r="J311" s="941"/>
      <c r="K311" s="725"/>
      <c r="L311" s="726"/>
      <c r="M311" s="943" t="str">
        <f>IF('別紙様式2-2（４・５月分）'!P237="","",'別紙様式2-2（４・５月分）'!P237)</f>
        <v/>
      </c>
      <c r="N311" s="1007"/>
      <c r="O311" s="945"/>
      <c r="P311" s="946"/>
      <c r="Q311" s="947"/>
      <c r="R311" s="948"/>
      <c r="S311" s="949"/>
      <c r="T311" s="950"/>
      <c r="U311" s="951"/>
      <c r="V311" s="952"/>
      <c r="W311" s="953"/>
      <c r="X311" s="778"/>
      <c r="Y311" s="953"/>
      <c r="Z311" s="778"/>
      <c r="AA311" s="953"/>
      <c r="AB311" s="778"/>
      <c r="AC311" s="953"/>
      <c r="AD311" s="778"/>
      <c r="AE311" s="778"/>
      <c r="AF311" s="778"/>
      <c r="AG311" s="954"/>
      <c r="AH311" s="955"/>
      <c r="AI311" s="956"/>
      <c r="AJ311" s="957"/>
      <c r="AK311" s="784"/>
      <c r="AL311" s="958"/>
      <c r="AM311" s="784"/>
      <c r="AN311" s="959"/>
      <c r="AO311" s="825"/>
      <c r="AP311" s="825"/>
      <c r="AQ311" s="960"/>
      <c r="AR311" s="961"/>
      <c r="AS311" s="962" t="str">
        <f>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1005"/>
      <c r="AU311" s="935"/>
      <c r="AV311" s="1020" t="str">
        <f>IF('別紙様式2-2（４・５月分）'!N237="","",'別紙様式2-2（４・５月分）'!N237)</f>
        <v/>
      </c>
      <c r="AW311" s="937"/>
      <c r="AX311" s="938"/>
      <c r="AY311" s="629"/>
      <c r="AZ311" s="629"/>
      <c r="BA311" s="629"/>
      <c r="BB311" s="629"/>
      <c r="BC311" s="629"/>
      <c r="BD311" s="629"/>
      <c r="BE311" s="629"/>
      <c r="BF311" s="629"/>
      <c r="BG311" s="629"/>
      <c r="BH311" s="963"/>
      <c r="BI311" s="1008"/>
      <c r="BJ311" s="935"/>
      <c r="BK311" s="689" t="str">
        <f>G310</f>
        <v/>
      </c>
    </row>
    <row r="312" ht="15.0" customHeight="1">
      <c r="A312" s="798"/>
      <c r="B312" s="722"/>
      <c r="C312" s="723"/>
      <c r="D312" s="723"/>
      <c r="E312" s="723"/>
      <c r="F312" s="724"/>
      <c r="G312" s="725"/>
      <c r="H312" s="725"/>
      <c r="I312" s="725"/>
      <c r="J312" s="941"/>
      <c r="K312" s="725"/>
      <c r="L312" s="726"/>
      <c r="M312" s="964"/>
      <c r="N312" s="1009"/>
      <c r="O312" s="1013" t="s">
        <v>111</v>
      </c>
      <c r="P312" s="967" t="str">
        <f>IFERROR(VLOOKUP('別紙様式2-2（４・５月分）'!AQ236,'【参考】数式用'!$AR$5:$AT$22,3,FALSE),"")</f>
        <v/>
      </c>
      <c r="Q312" s="1014" t="s">
        <v>113</v>
      </c>
      <c r="R312" s="969" t="str">
        <f>IFERROR(VLOOKUP(K310,'【参考】数式用'!$A$5:$AB$37,MATCH(P312,'【参考】数式用'!$B$4:$AB$4,0)+1,0),"")</f>
        <v/>
      </c>
      <c r="S312" s="970" t="s">
        <v>439</v>
      </c>
      <c r="T312" s="971"/>
      <c r="U312" s="972" t="str">
        <f>IFERROR(VLOOKUP(K310,'【参考】数式用'!$A$5:$AB$37,MATCH(T312,'【参考】数式用'!$B$4:$AB$4,0)+1,0),"")</f>
        <v/>
      </c>
      <c r="V312" s="973" t="s">
        <v>107</v>
      </c>
      <c r="W312" s="1025">
        <v>7.0</v>
      </c>
      <c r="X312" s="812" t="s">
        <v>108</v>
      </c>
      <c r="Y312" s="1025">
        <v>4.0</v>
      </c>
      <c r="Z312" s="812" t="s">
        <v>392</v>
      </c>
      <c r="AA312" s="1025">
        <v>8.0</v>
      </c>
      <c r="AB312" s="812" t="s">
        <v>108</v>
      </c>
      <c r="AC312" s="1025">
        <v>3.0</v>
      </c>
      <c r="AD312" s="812" t="s">
        <v>109</v>
      </c>
      <c r="AE312" s="812" t="s">
        <v>120</v>
      </c>
      <c r="AF312" s="812">
        <f>IF(W312&gt;=1,(AA312*12+AC312)-(W312*12+Y312)+1,"")</f>
        <v>12</v>
      </c>
      <c r="AG312" s="974" t="s">
        <v>393</v>
      </c>
      <c r="AH312" s="975">
        <f>IFERROR(ROUNDDOWN(ROUND(L310*U312,0),0)*AF312,"")</f>
        <v>0</v>
      </c>
      <c r="AI312" s="976">
        <f>IFERROR(ROUNDDOWN(ROUND((L310*(U312-AW310)),0),0)*AF312,"")</f>
        <v>0</v>
      </c>
      <c r="AJ312" s="977">
        <f>IFERROR(IF(OR(M310="",M311="",M313=""),0,ROUNDDOWN(ROUNDDOWN(ROUND(L310*VLOOKUP(K310,'【参考】数式用'!$A$5:$AB$37,MATCH("新加算Ⅳ",'【参考】数式用'!$B$4:$AB$4,0)+1,0),0),0)*AF312*0.5,0)),"")</f>
        <v>0</v>
      </c>
      <c r="AK312" s="978" t="str">
        <f>IF(T312&lt;&gt;"","新規に適用","")</f>
        <v/>
      </c>
      <c r="AL312" s="979">
        <f>IFERROR(IF(OR(M313="ベア加算",M313=""),0, IF(OR(T310="新加算Ⅰ",T310="新加算Ⅱ",T310="新加算Ⅲ",T310="新加算Ⅳ"),0,ROUNDDOWN(ROUND(L310*VLOOKUP(K310,'【参考】数式用'!$A$5:$I$37,MATCH("ベア加算",'【参考】数式用'!$B$4:$I$4,0)+1,0),0),0)*AF312)),"")</f>
        <v>0</v>
      </c>
      <c r="AM312" s="978" t="str">
        <f>IF(AND(T312&lt;&gt;"",AM310=""),"新規に適用",IF(AND(T312&lt;&gt;"",AM310&lt;&gt;""),"継続で適用",""))</f>
        <v/>
      </c>
      <c r="AN312" s="978" t="str">
        <f>IF(AND(T312&lt;&gt;"",AN310=""),"新規に適用",IF(AND(T312&lt;&gt;"",AN310&lt;&gt;""),"継続で適用",""))</f>
        <v/>
      </c>
      <c r="AO312" s="978"/>
      <c r="AP312" s="978" t="str">
        <f>IF(AND(T312&lt;&gt;"",AP310=""),"新規に適用",IF(AND(T312&lt;&gt;"",AP310&lt;&gt;""),"継続で適用",""))</f>
        <v/>
      </c>
      <c r="AQ312" s="980" t="str">
        <f>IF(AND(T312&lt;&gt;"",AN310=""),"新規に適用",IF(AND(T312&lt;&gt;"",OR(T310="新加算Ⅰ",T310="新加算Ⅱ",T310="新加算Ⅴ（１）",T310="新加算Ⅴ（２）",T310="新加算Ⅴ（３）",T310="新加算Ⅴ（４）",T310="新加算Ⅴ（５）",T310="新加算Ⅴ（６）",T310="新加算Ⅴ（７）",T310="新加算Ⅴ（９）",T310="新加算Ⅴ（10）",T310="新加算Ⅴ（12）")),"継続で適用",""))</f>
        <v/>
      </c>
      <c r="AR312" s="978" t="str">
        <f>IF(AND(T312&lt;&gt;"",AR310=""),"新規に適用",IF(AND(T312&lt;&gt;"",AR310&lt;&gt;""),"継続で適用",""))</f>
        <v/>
      </c>
      <c r="AS312" s="962"/>
      <c r="AT312" s="1005"/>
      <c r="AU312" s="935" t="str">
        <f>IF(K310&lt;&gt;"","V列に色付け","")</f>
        <v/>
      </c>
      <c r="AV312" s="1020"/>
      <c r="AW312" s="937"/>
      <c r="BK312" s="689" t="str">
        <f>G310</f>
        <v/>
      </c>
    </row>
    <row r="313" ht="30.0" customHeight="1">
      <c r="A313" s="788"/>
      <c r="B313" s="746"/>
      <c r="C313" s="747"/>
      <c r="D313" s="747"/>
      <c r="E313" s="747"/>
      <c r="F313" s="748"/>
      <c r="G313" s="749"/>
      <c r="H313" s="749"/>
      <c r="I313" s="749"/>
      <c r="J313" s="982"/>
      <c r="K313" s="749"/>
      <c r="L313" s="750"/>
      <c r="M313" s="984" t="str">
        <f>IF('別紙様式2-2（４・５月分）'!P238="","",'別紙様式2-2（４・５月分）'!P238)</f>
        <v/>
      </c>
      <c r="N313" s="1010"/>
      <c r="O313" s="1015"/>
      <c r="P313" s="987"/>
      <c r="Q313" s="1016"/>
      <c r="R313" s="989"/>
      <c r="S313" s="990"/>
      <c r="T313" s="991"/>
      <c r="U313" s="992"/>
      <c r="V313" s="993"/>
      <c r="W313" s="1026"/>
      <c r="X313" s="994"/>
      <c r="Y313" s="1026"/>
      <c r="Z313" s="994"/>
      <c r="AA313" s="1026"/>
      <c r="AB313" s="994"/>
      <c r="AC313" s="1026"/>
      <c r="AD313" s="994"/>
      <c r="AE313" s="994"/>
      <c r="AF313" s="994"/>
      <c r="AG313" s="995"/>
      <c r="AH313" s="996"/>
      <c r="AI313" s="997"/>
      <c r="AJ313" s="998"/>
      <c r="AK313" s="999"/>
      <c r="AL313" s="1000"/>
      <c r="AM313" s="999"/>
      <c r="AN313" s="999"/>
      <c r="AO313" s="999"/>
      <c r="AP313" s="999"/>
      <c r="AQ313" s="1001"/>
      <c r="AR313" s="999"/>
      <c r="AS313" s="769" t="str">
        <f>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1005"/>
      <c r="AU313" s="935"/>
      <c r="AV313" s="1020" t="str">
        <f>IF('別紙様式2-2（４・５月分）'!N238="","",'別紙様式2-2（４・５月分）'!N238)</f>
        <v/>
      </c>
      <c r="AW313" s="937"/>
      <c r="BK313" s="689" t="str">
        <f>G310</f>
        <v/>
      </c>
    </row>
    <row r="314" ht="30.0" customHeight="1">
      <c r="A314" s="789">
        <v>76.0</v>
      </c>
      <c r="B314" s="722" t="str">
        <f>IF('基本情報入力シート'!C129="","",'基本情報入力シート'!C129)</f>
        <v/>
      </c>
      <c r="C314" s="723"/>
      <c r="D314" s="723"/>
      <c r="E314" s="723"/>
      <c r="F314" s="724"/>
      <c r="G314" s="725" t="str">
        <f>IF('基本情報入力シート'!M129="","",'基本情報入力シート'!M129)</f>
        <v/>
      </c>
      <c r="H314" s="725" t="str">
        <f>IF('基本情報入力シート'!R129="","",'基本情報入力シート'!R129)</f>
        <v/>
      </c>
      <c r="I314" s="725" t="str">
        <f>IF('基本情報入力シート'!W129="","",'基本情報入力シート'!W129)</f>
        <v/>
      </c>
      <c r="J314" s="941" t="str">
        <f>IF('基本情報入力シート'!X129="","",'基本情報入力シート'!X129)</f>
        <v/>
      </c>
      <c r="K314" s="725" t="str">
        <f>IF('基本情報入力シート'!Y129="","",'基本情報入力シート'!Y129)</f>
        <v/>
      </c>
      <c r="L314" s="726" t="str">
        <f>IF('基本情報入力シート'!AB129="","",'基本情報入力シート'!AB129)</f>
        <v/>
      </c>
      <c r="M314" s="912" t="str">
        <f>IF('別紙様式2-2（４・５月分）'!P239="","",'別紙様式2-2（４・５月分）'!P239)</f>
        <v/>
      </c>
      <c r="N314" s="1004" t="str">
        <f>IF(SUM('別紙様式2-2（４・５月分）'!Q239:Q241)=0,"",SUM('別紙様式2-2（４・５月分）'!Q239:Q241))</f>
        <v/>
      </c>
      <c r="O314" s="914" t="str">
        <f>IFERROR(VLOOKUP('別紙様式2-2（４・５月分）'!AQ239,'【参考】数式用'!$AR$5:$AS$22,2,FALSE),"")</f>
        <v/>
      </c>
      <c r="P314" s="915"/>
      <c r="Q314" s="916"/>
      <c r="R314" s="917" t="str">
        <f>IFERROR(VLOOKUP(K314,'【参考】数式用'!$A$5:$AB$37,MATCH(O314,'【参考】数式用'!$B$4:$AB$4,0)+1,0),"")</f>
        <v/>
      </c>
      <c r="S314" s="918" t="s">
        <v>434</v>
      </c>
      <c r="T314" s="919"/>
      <c r="U314" s="920" t="str">
        <f>IFERROR(VLOOKUP(K314,'【参考】数式用'!$A$5:$AB$37,MATCH(T314,'【参考】数式用'!$B$4:$AB$4,0)+1,0),"")</f>
        <v/>
      </c>
      <c r="V314" s="921" t="s">
        <v>107</v>
      </c>
      <c r="W314" s="922">
        <v>6.0</v>
      </c>
      <c r="X314" s="923" t="s">
        <v>108</v>
      </c>
      <c r="Y314" s="922">
        <v>6.0</v>
      </c>
      <c r="Z314" s="923" t="s">
        <v>392</v>
      </c>
      <c r="AA314" s="922">
        <v>7.0</v>
      </c>
      <c r="AB314" s="923" t="s">
        <v>108</v>
      </c>
      <c r="AC314" s="922">
        <v>3.0</v>
      </c>
      <c r="AD314" s="923" t="s">
        <v>109</v>
      </c>
      <c r="AE314" s="923" t="s">
        <v>120</v>
      </c>
      <c r="AF314" s="923">
        <f>IF(W314&gt;=1,(AA314*12+AC314)-(W314*12+Y314)+1,"")</f>
        <v>10</v>
      </c>
      <c r="AG314" s="924" t="s">
        <v>393</v>
      </c>
      <c r="AH314" s="925">
        <f>IFERROR(ROUNDDOWN(ROUND(L314*U314,0),0)*AF314,"")</f>
        <v>0</v>
      </c>
      <c r="AI314" s="926">
        <f>IFERROR(ROUNDDOWN(ROUND((L314*(U314-AW314)),0),0)*AF314,"")</f>
        <v>0</v>
      </c>
      <c r="AJ314" s="927">
        <f>IFERROR(IF(OR(M314="",M315="",M317=""),0,ROUNDDOWN(ROUNDDOWN(ROUND(L314*VLOOKUP(K314,'【参考】数式用'!$A$5:$AB$37,MATCH("新加算Ⅳ",'【参考】数式用'!$B$4:$AB$4,0)+1,0),0),0)*AF314*0.5,0)),"")</f>
        <v>0</v>
      </c>
      <c r="AK314" s="928"/>
      <c r="AL314" s="929">
        <f>IFERROR(IF(OR(M317="ベア加算",M317=""),0, IF(OR(T314="新加算Ⅰ",T314="新加算Ⅱ",T314="新加算Ⅲ",T314="新加算Ⅳ"),ROUNDDOWN(ROUND(L314*VLOOKUP(K314,'【参考】数式用'!$A$5:$I$37,MATCH("ベア加算",'【参考】数式用'!$B$4:$I$4,0)+1,0),0),0)*AF314,0)),"")</f>
        <v>0</v>
      </c>
      <c r="AM314" s="928"/>
      <c r="AN314" s="930"/>
      <c r="AO314" s="931"/>
      <c r="AP314" s="931"/>
      <c r="AQ314" s="932"/>
      <c r="AR314" s="933"/>
      <c r="AS314" s="716" t="str">
        <f>IF(AU314="","",IF(U314&lt;N314,"！加算の要件上は問題ありませんが、令和６年４・５月と比較して令和６年６月に加算率が下がる計画になっています。",""))</f>
        <v/>
      </c>
      <c r="AT314" s="1005"/>
      <c r="AU314" s="935" t="str">
        <f>IF(K314&lt;&gt;"","V列に色付け","")</f>
        <v/>
      </c>
      <c r="AV314" s="1020" t="str">
        <f>IF('別紙様式2-2（４・５月分）'!N239="","",'別紙様式2-2（４・５月分）'!N239)</f>
        <v/>
      </c>
      <c r="AW314" s="937" t="str">
        <f>IF(SUM('別紙様式2-2（４・５月分）'!O239:O241)=0,"",SUM('別紙様式2-2（４・５月分）'!O239:O241))</f>
        <v/>
      </c>
      <c r="AX314" s="938" t="str">
        <f>IFERROR(VLOOKUP(K314,'【参考】数式用'!$AH$2:$AI$34,2,FALSE),"")</f>
        <v/>
      </c>
      <c r="AY314" s="629" t="s">
        <v>436</v>
      </c>
      <c r="AZ314" s="629" t="s">
        <v>437</v>
      </c>
      <c r="BA314" s="629" t="s">
        <v>435</v>
      </c>
      <c r="BB314" s="629" t="s">
        <v>438</v>
      </c>
      <c r="BC314" s="629" t="str">
        <f>IF(AND(O314&lt;&gt;"新加算Ⅰ",O314&lt;&gt;"新加算Ⅱ",O314&lt;&gt;"新加算Ⅲ",O314&lt;&gt;"新加算Ⅳ"),O314,IF(P316&lt;&gt;"",P316,""))</f>
        <v/>
      </c>
      <c r="BD314" s="629"/>
      <c r="BE314" s="629" t="str">
        <f>IF(AL314&lt;&gt;0,IF(AM314="○","入力済","未入力"),"")</f>
        <v/>
      </c>
      <c r="BF314" s="629"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629" t="str">
        <f>IF(OR(T314="新加算Ⅴ（７）",T314="新加算Ⅴ（９）",T314="新加算Ⅴ（10）",T314="新加算Ⅴ（12）",T314="新加算Ⅴ（13）",T314="新加算Ⅴ（14）"),IF(OR(AO314="○",AO314="令和６年度中に満たす"),"入力済","未入力"),"")</f>
        <v/>
      </c>
      <c r="BH314" s="939" t="str">
        <f>IF(OR(T314="新加算Ⅰ",T314="新加算Ⅱ",T314="新加算Ⅲ",T314="新加算Ⅴ（１）",T314="新加算Ⅴ（３）",T314="新加算Ⅴ（８）"),IF(OR(AP314="○",AP314="令和６年度中に満たす"),"入力済","未入力"),"")</f>
        <v/>
      </c>
      <c r="BI314" s="1006" t="str">
        <f>IF(OR(T314="新加算Ⅰ",T314="新加算Ⅱ",T314="新加算Ⅴ（１）",T314="新加算Ⅴ（２）",T314="新加算Ⅴ（３）",T314="新加算Ⅴ（４）",T314="新加算Ⅴ（５）",T314="新加算Ⅴ（６）",T314="新加算Ⅴ（７）",T314="新加算Ⅴ（９）",T314="新加算Ⅴ（10）",T314="新加算Ⅴ（12）"),1,"")</f>
        <v/>
      </c>
      <c r="BJ314" s="935" t="str">
        <f>IF(OR(T314="新加算Ⅰ",T314="新加算Ⅴ（１）",T314="新加算Ⅴ（２）",T314="新加算Ⅴ（５）",T314="新加算Ⅴ（７）",T314="新加算Ⅴ（10）"),IF(AR314="","未入力","入力済"),"")</f>
        <v/>
      </c>
      <c r="BK314" s="689" t="str">
        <f>G314</f>
        <v/>
      </c>
    </row>
    <row r="315" ht="15.0" customHeight="1">
      <c r="A315" s="787"/>
      <c r="B315" s="722"/>
      <c r="C315" s="723"/>
      <c r="D315" s="723"/>
      <c r="E315" s="723"/>
      <c r="F315" s="724"/>
      <c r="G315" s="725"/>
      <c r="H315" s="725"/>
      <c r="I315" s="725"/>
      <c r="J315" s="941"/>
      <c r="K315" s="725"/>
      <c r="L315" s="726"/>
      <c r="M315" s="943" t="str">
        <f>IF('別紙様式2-2（４・５月分）'!P240="","",'別紙様式2-2（４・５月分）'!P240)</f>
        <v/>
      </c>
      <c r="N315" s="1007"/>
      <c r="O315" s="945"/>
      <c r="P315" s="946"/>
      <c r="Q315" s="947"/>
      <c r="R315" s="948"/>
      <c r="S315" s="949"/>
      <c r="T315" s="950"/>
      <c r="U315" s="951"/>
      <c r="V315" s="952"/>
      <c r="W315" s="953"/>
      <c r="X315" s="778"/>
      <c r="Y315" s="953"/>
      <c r="Z315" s="778"/>
      <c r="AA315" s="953"/>
      <c r="AB315" s="778"/>
      <c r="AC315" s="953"/>
      <c r="AD315" s="778"/>
      <c r="AE315" s="778"/>
      <c r="AF315" s="778"/>
      <c r="AG315" s="954"/>
      <c r="AH315" s="955"/>
      <c r="AI315" s="956"/>
      <c r="AJ315" s="957"/>
      <c r="AK315" s="784"/>
      <c r="AL315" s="958"/>
      <c r="AM315" s="784"/>
      <c r="AN315" s="959"/>
      <c r="AO315" s="825"/>
      <c r="AP315" s="825"/>
      <c r="AQ315" s="960"/>
      <c r="AR315" s="961"/>
      <c r="AS315" s="962" t="str">
        <f>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1005"/>
      <c r="AU315" s="935"/>
      <c r="AV315" s="1020" t="str">
        <f>IF('別紙様式2-2（４・５月分）'!N240="","",'別紙様式2-2（４・５月分）'!N240)</f>
        <v/>
      </c>
      <c r="AW315" s="937"/>
      <c r="AX315" s="938"/>
      <c r="AY315" s="629"/>
      <c r="AZ315" s="629"/>
      <c r="BA315" s="629"/>
      <c r="BB315" s="629"/>
      <c r="BC315" s="629"/>
      <c r="BD315" s="629"/>
      <c r="BE315" s="629"/>
      <c r="BF315" s="629"/>
      <c r="BG315" s="629"/>
      <c r="BH315" s="963"/>
      <c r="BI315" s="1008"/>
      <c r="BJ315" s="935"/>
      <c r="BK315" s="689" t="str">
        <f>G314</f>
        <v/>
      </c>
    </row>
    <row r="316" ht="15.0" customHeight="1">
      <c r="A316" s="798"/>
      <c r="B316" s="722"/>
      <c r="C316" s="723"/>
      <c r="D316" s="723"/>
      <c r="E316" s="723"/>
      <c r="F316" s="724"/>
      <c r="G316" s="725"/>
      <c r="H316" s="725"/>
      <c r="I316" s="725"/>
      <c r="J316" s="941"/>
      <c r="K316" s="725"/>
      <c r="L316" s="726"/>
      <c r="M316" s="964"/>
      <c r="N316" s="1009"/>
      <c r="O316" s="1013" t="s">
        <v>111</v>
      </c>
      <c r="P316" s="967" t="str">
        <f>IFERROR(VLOOKUP('別紙様式2-2（４・５月分）'!AQ239,'【参考】数式用'!$AR$5:$AT$22,3,FALSE),"")</f>
        <v/>
      </c>
      <c r="Q316" s="1014" t="s">
        <v>113</v>
      </c>
      <c r="R316" s="969" t="str">
        <f>IFERROR(VLOOKUP(K314,'【参考】数式用'!$A$5:$AB$37,MATCH(P316,'【参考】数式用'!$B$4:$AB$4,0)+1,0),"")</f>
        <v/>
      </c>
      <c r="S316" s="970" t="s">
        <v>439</v>
      </c>
      <c r="T316" s="971"/>
      <c r="U316" s="972" t="str">
        <f>IFERROR(VLOOKUP(K314,'【参考】数式用'!$A$5:$AB$37,MATCH(T316,'【参考】数式用'!$B$4:$AB$4,0)+1,0),"")</f>
        <v/>
      </c>
      <c r="V316" s="973" t="s">
        <v>107</v>
      </c>
      <c r="W316" s="1025">
        <v>7.0</v>
      </c>
      <c r="X316" s="812" t="s">
        <v>108</v>
      </c>
      <c r="Y316" s="1025">
        <v>4.0</v>
      </c>
      <c r="Z316" s="812" t="s">
        <v>392</v>
      </c>
      <c r="AA316" s="1025">
        <v>8.0</v>
      </c>
      <c r="AB316" s="812" t="s">
        <v>108</v>
      </c>
      <c r="AC316" s="1025">
        <v>3.0</v>
      </c>
      <c r="AD316" s="812" t="s">
        <v>109</v>
      </c>
      <c r="AE316" s="812" t="s">
        <v>120</v>
      </c>
      <c r="AF316" s="812">
        <f>IF(W316&gt;=1,(AA316*12+AC316)-(W316*12+Y316)+1,"")</f>
        <v>12</v>
      </c>
      <c r="AG316" s="974" t="s">
        <v>393</v>
      </c>
      <c r="AH316" s="975">
        <f>IFERROR(ROUNDDOWN(ROUND(L314*U316,0),0)*AF316,"")</f>
        <v>0</v>
      </c>
      <c r="AI316" s="976">
        <f>IFERROR(ROUNDDOWN(ROUND((L314*(U316-AW314)),0),0)*AF316,"")</f>
        <v>0</v>
      </c>
      <c r="AJ316" s="977">
        <f>IFERROR(IF(OR(M314="",M315="",M317=""),0,ROUNDDOWN(ROUNDDOWN(ROUND(L314*VLOOKUP(K314,'【参考】数式用'!$A$5:$AB$37,MATCH("新加算Ⅳ",'【参考】数式用'!$B$4:$AB$4,0)+1,0),0),0)*AF316*0.5,0)),"")</f>
        <v>0</v>
      </c>
      <c r="AK316" s="978" t="str">
        <f>IF(T316&lt;&gt;"","新規に適用","")</f>
        <v/>
      </c>
      <c r="AL316" s="979">
        <f>IFERROR(IF(OR(M317="ベア加算",M317=""),0, IF(OR(T314="新加算Ⅰ",T314="新加算Ⅱ",T314="新加算Ⅲ",T314="新加算Ⅳ"),0,ROUNDDOWN(ROUND(L314*VLOOKUP(K314,'【参考】数式用'!$A$5:$I$37,MATCH("ベア加算",'【参考】数式用'!$B$4:$I$4,0)+1,0),0),0)*AF316)),"")</f>
        <v>0</v>
      </c>
      <c r="AM316" s="978" t="str">
        <f>IF(AND(T316&lt;&gt;"",AM314=""),"新規に適用",IF(AND(T316&lt;&gt;"",AM314&lt;&gt;""),"継続で適用",""))</f>
        <v/>
      </c>
      <c r="AN316" s="978" t="str">
        <f>IF(AND(T316&lt;&gt;"",AN314=""),"新規に適用",IF(AND(T316&lt;&gt;"",AN314&lt;&gt;""),"継続で適用",""))</f>
        <v/>
      </c>
      <c r="AO316" s="978"/>
      <c r="AP316" s="978" t="str">
        <f>IF(AND(T316&lt;&gt;"",AP314=""),"新規に適用",IF(AND(T316&lt;&gt;"",AP314&lt;&gt;""),"継続で適用",""))</f>
        <v/>
      </c>
      <c r="AQ316" s="980" t="str">
        <f>IF(AND(T316&lt;&gt;"",AN314=""),"新規に適用",IF(AND(T316&lt;&gt;"",OR(T314="新加算Ⅰ",T314="新加算Ⅱ",T314="新加算Ⅴ（１）",T314="新加算Ⅴ（２）",T314="新加算Ⅴ（３）",T314="新加算Ⅴ（４）",T314="新加算Ⅴ（５）",T314="新加算Ⅴ（６）",T314="新加算Ⅴ（７）",T314="新加算Ⅴ（９）",T314="新加算Ⅴ（10）",T314="新加算Ⅴ（12）")),"継続で適用",""))</f>
        <v/>
      </c>
      <c r="AR316" s="978" t="str">
        <f>IF(AND(T316&lt;&gt;"",AR314=""),"新規に適用",IF(AND(T316&lt;&gt;"",AR314&lt;&gt;""),"継続で適用",""))</f>
        <v/>
      </c>
      <c r="AS316" s="962"/>
      <c r="AT316" s="1005"/>
      <c r="AU316" s="935" t="str">
        <f>IF(K314&lt;&gt;"","V列に色付け","")</f>
        <v/>
      </c>
      <c r="AV316" s="1020"/>
      <c r="AW316" s="937"/>
      <c r="BK316" s="689" t="str">
        <f>G314</f>
        <v/>
      </c>
    </row>
    <row r="317" ht="30.0" customHeight="1">
      <c r="A317" s="788"/>
      <c r="B317" s="746"/>
      <c r="C317" s="747"/>
      <c r="D317" s="747"/>
      <c r="E317" s="747"/>
      <c r="F317" s="748"/>
      <c r="G317" s="749"/>
      <c r="H317" s="749"/>
      <c r="I317" s="749"/>
      <c r="J317" s="982"/>
      <c r="K317" s="749"/>
      <c r="L317" s="750"/>
      <c r="M317" s="984" t="str">
        <f>IF('別紙様式2-2（４・５月分）'!P241="","",'別紙様式2-2（４・５月分）'!P241)</f>
        <v/>
      </c>
      <c r="N317" s="1010"/>
      <c r="O317" s="1015"/>
      <c r="P317" s="987"/>
      <c r="Q317" s="1016"/>
      <c r="R317" s="989"/>
      <c r="S317" s="990"/>
      <c r="T317" s="991"/>
      <c r="U317" s="992"/>
      <c r="V317" s="993"/>
      <c r="W317" s="1026"/>
      <c r="X317" s="994"/>
      <c r="Y317" s="1026"/>
      <c r="Z317" s="994"/>
      <c r="AA317" s="1026"/>
      <c r="AB317" s="994"/>
      <c r="AC317" s="1026"/>
      <c r="AD317" s="994"/>
      <c r="AE317" s="994"/>
      <c r="AF317" s="994"/>
      <c r="AG317" s="995"/>
      <c r="AH317" s="996"/>
      <c r="AI317" s="997"/>
      <c r="AJ317" s="998"/>
      <c r="AK317" s="999"/>
      <c r="AL317" s="1000"/>
      <c r="AM317" s="999"/>
      <c r="AN317" s="999"/>
      <c r="AO317" s="999"/>
      <c r="AP317" s="999"/>
      <c r="AQ317" s="1001"/>
      <c r="AR317" s="999"/>
      <c r="AS317" s="769" t="str">
        <f>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1005"/>
      <c r="AU317" s="935"/>
      <c r="AV317" s="1020" t="str">
        <f>IF('別紙様式2-2（４・５月分）'!N241="","",'別紙様式2-2（４・５月分）'!N241)</f>
        <v/>
      </c>
      <c r="AW317" s="937"/>
      <c r="BK317" s="689" t="str">
        <f>G314</f>
        <v/>
      </c>
    </row>
    <row r="318" ht="30.0" customHeight="1">
      <c r="A318" s="773">
        <v>77.0</v>
      </c>
      <c r="B318" s="1019" t="str">
        <f>IF('基本情報入力シート'!C130="","",'基本情報入力シート'!C130)</f>
        <v/>
      </c>
      <c r="C318" s="696"/>
      <c r="D318" s="696"/>
      <c r="E318" s="696"/>
      <c r="F318" s="697"/>
      <c r="G318" s="698" t="str">
        <f>IF('基本情報入力シート'!M130="","",'基本情報入力シート'!M130)</f>
        <v/>
      </c>
      <c r="H318" s="698" t="str">
        <f>IF('基本情報入力シート'!R130="","",'基本情報入力シート'!R130)</f>
        <v/>
      </c>
      <c r="I318" s="698" t="str">
        <f>IF('基本情報入力シート'!W130="","",'基本情報入力シート'!W130)</f>
        <v/>
      </c>
      <c r="J318" s="910" t="str">
        <f>IF('基本情報入力シート'!X130="","",'基本情報入力シート'!X130)</f>
        <v/>
      </c>
      <c r="K318" s="698" t="str">
        <f>IF('基本情報入力シート'!Y130="","",'基本情報入力シート'!Y130)</f>
        <v/>
      </c>
      <c r="L318" s="699" t="str">
        <f>IF('基本情報入力シート'!AB130="","",'基本情報入力シート'!AB130)</f>
        <v/>
      </c>
      <c r="M318" s="912" t="str">
        <f>IF('別紙様式2-2（４・５月分）'!P242="","",'別紙様式2-2（４・５月分）'!P242)</f>
        <v/>
      </c>
      <c r="N318" s="1004" t="str">
        <f>IF(SUM('別紙様式2-2（４・５月分）'!Q242:Q244)=0,"",SUM('別紙様式2-2（４・５月分）'!Q242:Q244))</f>
        <v/>
      </c>
      <c r="O318" s="914" t="str">
        <f>IFERROR(VLOOKUP('別紙様式2-2（４・５月分）'!AQ242,'【参考】数式用'!$AR$5:$AS$22,2,FALSE),"")</f>
        <v/>
      </c>
      <c r="P318" s="915"/>
      <c r="Q318" s="916"/>
      <c r="R318" s="917" t="str">
        <f>IFERROR(VLOOKUP(K318,'【参考】数式用'!$A$5:$AB$37,MATCH(O318,'【参考】数式用'!$B$4:$AB$4,0)+1,0),"")</f>
        <v/>
      </c>
      <c r="S318" s="918" t="s">
        <v>434</v>
      </c>
      <c r="T318" s="919"/>
      <c r="U318" s="920" t="str">
        <f>IFERROR(VLOOKUP(K318,'【参考】数式用'!$A$5:$AB$37,MATCH(T318,'【参考】数式用'!$B$4:$AB$4,0)+1,0),"")</f>
        <v/>
      </c>
      <c r="V318" s="921" t="s">
        <v>107</v>
      </c>
      <c r="W318" s="922">
        <v>6.0</v>
      </c>
      <c r="X318" s="923" t="s">
        <v>108</v>
      </c>
      <c r="Y318" s="922">
        <v>6.0</v>
      </c>
      <c r="Z318" s="923" t="s">
        <v>392</v>
      </c>
      <c r="AA318" s="922">
        <v>7.0</v>
      </c>
      <c r="AB318" s="923" t="s">
        <v>108</v>
      </c>
      <c r="AC318" s="922">
        <v>3.0</v>
      </c>
      <c r="AD318" s="923" t="s">
        <v>109</v>
      </c>
      <c r="AE318" s="923" t="s">
        <v>120</v>
      </c>
      <c r="AF318" s="923">
        <f>IF(W318&gt;=1,(AA318*12+AC318)-(W318*12+Y318)+1,"")</f>
        <v>10</v>
      </c>
      <c r="AG318" s="924" t="s">
        <v>393</v>
      </c>
      <c r="AH318" s="925">
        <f>IFERROR(ROUNDDOWN(ROUND(L318*U318,0),0)*AF318,"")</f>
        <v>0</v>
      </c>
      <c r="AI318" s="926">
        <f>IFERROR(ROUNDDOWN(ROUND((L318*(U318-AW318)),0),0)*AF318,"")</f>
        <v>0</v>
      </c>
      <c r="AJ318" s="927">
        <f>IFERROR(IF(OR(M318="",M319="",M321=""),0,ROUNDDOWN(ROUNDDOWN(ROUND(L318*VLOOKUP(K318,'【参考】数式用'!$A$5:$AB$37,MATCH("新加算Ⅳ",'【参考】数式用'!$B$4:$AB$4,0)+1,0),0),0)*AF318*0.5,0)),"")</f>
        <v>0</v>
      </c>
      <c r="AK318" s="928"/>
      <c r="AL318" s="929">
        <f>IFERROR(IF(OR(M321="ベア加算",M321=""),0, IF(OR(T318="新加算Ⅰ",T318="新加算Ⅱ",T318="新加算Ⅲ",T318="新加算Ⅳ"),ROUNDDOWN(ROUND(L318*VLOOKUP(K318,'【参考】数式用'!$A$5:$I$37,MATCH("ベア加算",'【参考】数式用'!$B$4:$I$4,0)+1,0),0),0)*AF318,0)),"")</f>
        <v>0</v>
      </c>
      <c r="AM318" s="928"/>
      <c r="AN318" s="930"/>
      <c r="AO318" s="931"/>
      <c r="AP318" s="931"/>
      <c r="AQ318" s="932"/>
      <c r="AR318" s="933"/>
      <c r="AS318" s="716" t="str">
        <f>IF(AU318="","",IF(U318&lt;N318,"！加算の要件上は問題ありませんが、令和６年４・５月と比較して令和６年６月に加算率が下がる計画になっています。",""))</f>
        <v/>
      </c>
      <c r="AT318" s="1005"/>
      <c r="AU318" s="935" t="str">
        <f>IF(K318&lt;&gt;"","V列に色付け","")</f>
        <v/>
      </c>
      <c r="AV318" s="1020" t="str">
        <f>IF('別紙様式2-2（４・５月分）'!N242="","",'別紙様式2-2（４・５月分）'!N242)</f>
        <v/>
      </c>
      <c r="AW318" s="937" t="str">
        <f>IF(SUM('別紙様式2-2（４・５月分）'!O242:O244)=0,"",SUM('別紙様式2-2（４・５月分）'!O242:O244))</f>
        <v/>
      </c>
      <c r="AX318" s="938" t="str">
        <f>IFERROR(VLOOKUP(K318,'【参考】数式用'!$AH$2:$AI$34,2,FALSE),"")</f>
        <v/>
      </c>
      <c r="AY318" s="629" t="s">
        <v>436</v>
      </c>
      <c r="AZ318" s="629" t="s">
        <v>437</v>
      </c>
      <c r="BA318" s="629" t="s">
        <v>435</v>
      </c>
      <c r="BB318" s="629" t="s">
        <v>438</v>
      </c>
      <c r="BC318" s="629" t="str">
        <f>IF(AND(O318&lt;&gt;"新加算Ⅰ",O318&lt;&gt;"新加算Ⅱ",O318&lt;&gt;"新加算Ⅲ",O318&lt;&gt;"新加算Ⅳ"),O318,IF(P320&lt;&gt;"",P320,""))</f>
        <v/>
      </c>
      <c r="BD318" s="629"/>
      <c r="BE318" s="629" t="str">
        <f>IF(AL318&lt;&gt;0,IF(AM318="○","入力済","未入力"),"")</f>
        <v/>
      </c>
      <c r="BF318" s="629"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629" t="str">
        <f>IF(OR(T318="新加算Ⅴ（７）",T318="新加算Ⅴ（９）",T318="新加算Ⅴ（10）",T318="新加算Ⅴ（12）",T318="新加算Ⅴ（13）",T318="新加算Ⅴ（14）"),IF(OR(AO318="○",AO318="令和６年度中に満たす"),"入力済","未入力"),"")</f>
        <v/>
      </c>
      <c r="BH318" s="939" t="str">
        <f>IF(OR(T318="新加算Ⅰ",T318="新加算Ⅱ",T318="新加算Ⅲ",T318="新加算Ⅴ（１）",T318="新加算Ⅴ（３）",T318="新加算Ⅴ（８）"),IF(OR(AP318="○",AP318="令和６年度中に満たす"),"入力済","未入力"),"")</f>
        <v/>
      </c>
      <c r="BI318" s="1006" t="str">
        <f>IF(OR(T318="新加算Ⅰ",T318="新加算Ⅱ",T318="新加算Ⅴ（１）",T318="新加算Ⅴ（２）",T318="新加算Ⅴ（３）",T318="新加算Ⅴ（４）",T318="新加算Ⅴ（５）",T318="新加算Ⅴ（６）",T318="新加算Ⅴ（７）",T318="新加算Ⅴ（９）",T318="新加算Ⅴ（10）",T318="新加算Ⅴ（12）"),1,"")</f>
        <v/>
      </c>
      <c r="BJ318" s="935" t="str">
        <f>IF(OR(T318="新加算Ⅰ",T318="新加算Ⅴ（１）",T318="新加算Ⅴ（２）",T318="新加算Ⅴ（５）",T318="新加算Ⅴ（７）",T318="新加算Ⅴ（10）"),IF(AR318="","未入力","入力済"),"")</f>
        <v/>
      </c>
      <c r="BK318" s="689" t="str">
        <f>G318</f>
        <v/>
      </c>
    </row>
    <row r="319" ht="15.0" customHeight="1">
      <c r="A319" s="787"/>
      <c r="B319" s="722"/>
      <c r="C319" s="723"/>
      <c r="D319" s="723"/>
      <c r="E319" s="723"/>
      <c r="F319" s="724"/>
      <c r="G319" s="725"/>
      <c r="H319" s="725"/>
      <c r="I319" s="725"/>
      <c r="J319" s="941"/>
      <c r="K319" s="725"/>
      <c r="L319" s="726"/>
      <c r="M319" s="943" t="str">
        <f>IF('別紙様式2-2（４・５月分）'!P243="","",'別紙様式2-2（４・５月分）'!P243)</f>
        <v/>
      </c>
      <c r="N319" s="1007"/>
      <c r="O319" s="945"/>
      <c r="P319" s="946"/>
      <c r="Q319" s="947"/>
      <c r="R319" s="948"/>
      <c r="S319" s="949"/>
      <c r="T319" s="950"/>
      <c r="U319" s="951"/>
      <c r="V319" s="952"/>
      <c r="W319" s="953"/>
      <c r="X319" s="778"/>
      <c r="Y319" s="953"/>
      <c r="Z319" s="778"/>
      <c r="AA319" s="953"/>
      <c r="AB319" s="778"/>
      <c r="AC319" s="953"/>
      <c r="AD319" s="778"/>
      <c r="AE319" s="778"/>
      <c r="AF319" s="778"/>
      <c r="AG319" s="954"/>
      <c r="AH319" s="955"/>
      <c r="AI319" s="956"/>
      <c r="AJ319" s="957"/>
      <c r="AK319" s="784"/>
      <c r="AL319" s="958"/>
      <c r="AM319" s="784"/>
      <c r="AN319" s="959"/>
      <c r="AO319" s="825"/>
      <c r="AP319" s="825"/>
      <c r="AQ319" s="960"/>
      <c r="AR319" s="961"/>
      <c r="AS319" s="962" t="str">
        <f>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1005"/>
      <c r="AU319" s="935"/>
      <c r="AV319" s="1020" t="str">
        <f>IF('別紙様式2-2（４・５月分）'!N243="","",'別紙様式2-2（４・５月分）'!N243)</f>
        <v/>
      </c>
      <c r="AW319" s="937"/>
      <c r="AX319" s="938"/>
      <c r="AY319" s="629"/>
      <c r="AZ319" s="629"/>
      <c r="BA319" s="629"/>
      <c r="BB319" s="629"/>
      <c r="BC319" s="629"/>
      <c r="BD319" s="629"/>
      <c r="BE319" s="629"/>
      <c r="BF319" s="629"/>
      <c r="BG319" s="629"/>
      <c r="BH319" s="963"/>
      <c r="BI319" s="1008"/>
      <c r="BJ319" s="935"/>
      <c r="BK319" s="689" t="str">
        <f>G318</f>
        <v/>
      </c>
    </row>
    <row r="320" ht="15.0" customHeight="1">
      <c r="A320" s="798"/>
      <c r="B320" s="722"/>
      <c r="C320" s="723"/>
      <c r="D320" s="723"/>
      <c r="E320" s="723"/>
      <c r="F320" s="724"/>
      <c r="G320" s="725"/>
      <c r="H320" s="725"/>
      <c r="I320" s="725"/>
      <c r="J320" s="941"/>
      <c r="K320" s="725"/>
      <c r="L320" s="726"/>
      <c r="M320" s="964"/>
      <c r="N320" s="1009"/>
      <c r="O320" s="1013" t="s">
        <v>111</v>
      </c>
      <c r="P320" s="967" t="str">
        <f>IFERROR(VLOOKUP('別紙様式2-2（４・５月分）'!AQ242,'【参考】数式用'!$AR$5:$AT$22,3,FALSE),"")</f>
        <v/>
      </c>
      <c r="Q320" s="1014" t="s">
        <v>113</v>
      </c>
      <c r="R320" s="969" t="str">
        <f>IFERROR(VLOOKUP(K318,'【参考】数式用'!$A$5:$AB$37,MATCH(P320,'【参考】数式用'!$B$4:$AB$4,0)+1,0),"")</f>
        <v/>
      </c>
      <c r="S320" s="970" t="s">
        <v>439</v>
      </c>
      <c r="T320" s="971"/>
      <c r="U320" s="972" t="str">
        <f>IFERROR(VLOOKUP(K318,'【参考】数式用'!$A$5:$AB$37,MATCH(T320,'【参考】数式用'!$B$4:$AB$4,0)+1,0),"")</f>
        <v/>
      </c>
      <c r="V320" s="973" t="s">
        <v>107</v>
      </c>
      <c r="W320" s="1025">
        <v>7.0</v>
      </c>
      <c r="X320" s="812" t="s">
        <v>108</v>
      </c>
      <c r="Y320" s="1025">
        <v>4.0</v>
      </c>
      <c r="Z320" s="812" t="s">
        <v>392</v>
      </c>
      <c r="AA320" s="1025">
        <v>8.0</v>
      </c>
      <c r="AB320" s="812" t="s">
        <v>108</v>
      </c>
      <c r="AC320" s="1025">
        <v>3.0</v>
      </c>
      <c r="AD320" s="812" t="s">
        <v>109</v>
      </c>
      <c r="AE320" s="812" t="s">
        <v>120</v>
      </c>
      <c r="AF320" s="812">
        <f>IF(W320&gt;=1,(AA320*12+AC320)-(W320*12+Y320)+1,"")</f>
        <v>12</v>
      </c>
      <c r="AG320" s="974" t="s">
        <v>393</v>
      </c>
      <c r="AH320" s="975">
        <f>IFERROR(ROUNDDOWN(ROUND(L318*U320,0),0)*AF320,"")</f>
        <v>0</v>
      </c>
      <c r="AI320" s="976">
        <f>IFERROR(ROUNDDOWN(ROUND((L318*(U320-AW318)),0),0)*AF320,"")</f>
        <v>0</v>
      </c>
      <c r="AJ320" s="977">
        <f>IFERROR(IF(OR(M318="",M319="",M321=""),0,ROUNDDOWN(ROUNDDOWN(ROUND(L318*VLOOKUP(K318,'【参考】数式用'!$A$5:$AB$37,MATCH("新加算Ⅳ",'【参考】数式用'!$B$4:$AB$4,0)+1,0),0),0)*AF320*0.5,0)),"")</f>
        <v>0</v>
      </c>
      <c r="AK320" s="978" t="str">
        <f>IF(T320&lt;&gt;"","新規に適用","")</f>
        <v/>
      </c>
      <c r="AL320" s="979">
        <f>IFERROR(IF(OR(M321="ベア加算",M321=""),0, IF(OR(T318="新加算Ⅰ",T318="新加算Ⅱ",T318="新加算Ⅲ",T318="新加算Ⅳ"),0,ROUNDDOWN(ROUND(L318*VLOOKUP(K318,'【参考】数式用'!$A$5:$I$37,MATCH("ベア加算",'【参考】数式用'!$B$4:$I$4,0)+1,0),0),0)*AF320)),"")</f>
        <v>0</v>
      </c>
      <c r="AM320" s="978" t="str">
        <f>IF(AND(T320&lt;&gt;"",AM318=""),"新規に適用",IF(AND(T320&lt;&gt;"",AM318&lt;&gt;""),"継続で適用",""))</f>
        <v/>
      </c>
      <c r="AN320" s="978" t="str">
        <f>IF(AND(T320&lt;&gt;"",AN318=""),"新規に適用",IF(AND(T320&lt;&gt;"",AN318&lt;&gt;""),"継続で適用",""))</f>
        <v/>
      </c>
      <c r="AO320" s="978"/>
      <c r="AP320" s="978" t="str">
        <f>IF(AND(T320&lt;&gt;"",AP318=""),"新規に適用",IF(AND(T320&lt;&gt;"",AP318&lt;&gt;""),"継続で適用",""))</f>
        <v/>
      </c>
      <c r="AQ320" s="980" t="str">
        <f>IF(AND(T320&lt;&gt;"",AN318=""),"新規に適用",IF(AND(T320&lt;&gt;"",OR(T318="新加算Ⅰ",T318="新加算Ⅱ",T318="新加算Ⅴ（１）",T318="新加算Ⅴ（２）",T318="新加算Ⅴ（３）",T318="新加算Ⅴ（４）",T318="新加算Ⅴ（５）",T318="新加算Ⅴ（６）",T318="新加算Ⅴ（７）",T318="新加算Ⅴ（９）",T318="新加算Ⅴ（10）",T318="新加算Ⅴ（12）")),"継続で適用",""))</f>
        <v/>
      </c>
      <c r="AR320" s="978" t="str">
        <f>IF(AND(T320&lt;&gt;"",AR318=""),"新規に適用",IF(AND(T320&lt;&gt;"",AR318&lt;&gt;""),"継続で適用",""))</f>
        <v/>
      </c>
      <c r="AS320" s="962"/>
      <c r="AT320" s="1005"/>
      <c r="AU320" s="935" t="str">
        <f>IF(K318&lt;&gt;"","V列に色付け","")</f>
        <v/>
      </c>
      <c r="AV320" s="1020"/>
      <c r="AW320" s="937"/>
      <c r="BK320" s="689" t="str">
        <f>G318</f>
        <v/>
      </c>
    </row>
    <row r="321" ht="30.0" customHeight="1">
      <c r="A321" s="788"/>
      <c r="B321" s="746"/>
      <c r="C321" s="747"/>
      <c r="D321" s="747"/>
      <c r="E321" s="747"/>
      <c r="F321" s="748"/>
      <c r="G321" s="749"/>
      <c r="H321" s="749"/>
      <c r="I321" s="749"/>
      <c r="J321" s="982"/>
      <c r="K321" s="749"/>
      <c r="L321" s="750"/>
      <c r="M321" s="984" t="str">
        <f>IF('別紙様式2-2（４・５月分）'!P244="","",'別紙様式2-2（４・５月分）'!P244)</f>
        <v/>
      </c>
      <c r="N321" s="1010"/>
      <c r="O321" s="1015"/>
      <c r="P321" s="987"/>
      <c r="Q321" s="1016"/>
      <c r="R321" s="989"/>
      <c r="S321" s="990"/>
      <c r="T321" s="991"/>
      <c r="U321" s="992"/>
      <c r="V321" s="993"/>
      <c r="W321" s="1026"/>
      <c r="X321" s="994"/>
      <c r="Y321" s="1026"/>
      <c r="Z321" s="994"/>
      <c r="AA321" s="1026"/>
      <c r="AB321" s="994"/>
      <c r="AC321" s="1026"/>
      <c r="AD321" s="994"/>
      <c r="AE321" s="994"/>
      <c r="AF321" s="994"/>
      <c r="AG321" s="995"/>
      <c r="AH321" s="996"/>
      <c r="AI321" s="997"/>
      <c r="AJ321" s="998"/>
      <c r="AK321" s="999"/>
      <c r="AL321" s="1000"/>
      <c r="AM321" s="999"/>
      <c r="AN321" s="999"/>
      <c r="AO321" s="999"/>
      <c r="AP321" s="999"/>
      <c r="AQ321" s="1001"/>
      <c r="AR321" s="999"/>
      <c r="AS321" s="769" t="str">
        <f>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1005"/>
      <c r="AU321" s="935"/>
      <c r="AV321" s="1020" t="str">
        <f>IF('別紙様式2-2（４・５月分）'!N244="","",'別紙様式2-2（４・５月分）'!N244)</f>
        <v/>
      </c>
      <c r="AW321" s="937"/>
      <c r="BK321" s="689" t="str">
        <f>G318</f>
        <v/>
      </c>
    </row>
    <row r="322" ht="30.0" customHeight="1">
      <c r="A322" s="789">
        <v>78.0</v>
      </c>
      <c r="B322" s="722" t="str">
        <f>IF('基本情報入力シート'!C131="","",'基本情報入力シート'!C131)</f>
        <v/>
      </c>
      <c r="C322" s="723"/>
      <c r="D322" s="723"/>
      <c r="E322" s="723"/>
      <c r="F322" s="724"/>
      <c r="G322" s="725" t="str">
        <f>IF('基本情報入力シート'!M131="","",'基本情報入力シート'!M131)</f>
        <v/>
      </c>
      <c r="H322" s="725" t="str">
        <f>IF('基本情報入力シート'!R131="","",'基本情報入力シート'!R131)</f>
        <v/>
      </c>
      <c r="I322" s="725" t="str">
        <f>IF('基本情報入力シート'!W131="","",'基本情報入力シート'!W131)</f>
        <v/>
      </c>
      <c r="J322" s="941" t="str">
        <f>IF('基本情報入力シート'!X131="","",'基本情報入力シート'!X131)</f>
        <v/>
      </c>
      <c r="K322" s="725" t="str">
        <f>IF('基本情報入力シート'!Y131="","",'基本情報入力シート'!Y131)</f>
        <v/>
      </c>
      <c r="L322" s="726" t="str">
        <f>IF('基本情報入力シート'!AB131="","",'基本情報入力シート'!AB131)</f>
        <v/>
      </c>
      <c r="M322" s="912" t="str">
        <f>IF('別紙様式2-2（４・５月分）'!P245="","",'別紙様式2-2（４・５月分）'!P245)</f>
        <v/>
      </c>
      <c r="N322" s="1004" t="str">
        <f>IF(SUM('別紙様式2-2（４・５月分）'!Q245:Q247)=0,"",SUM('別紙様式2-2（４・５月分）'!Q245:Q247))</f>
        <v/>
      </c>
      <c r="O322" s="914" t="str">
        <f>IFERROR(VLOOKUP('別紙様式2-2（４・５月分）'!AQ245,'【参考】数式用'!$AR$5:$AS$22,2,FALSE),"")</f>
        <v/>
      </c>
      <c r="P322" s="915"/>
      <c r="Q322" s="916"/>
      <c r="R322" s="917" t="str">
        <f>IFERROR(VLOOKUP(K322,'【参考】数式用'!$A$5:$AB$37,MATCH(O322,'【参考】数式用'!$B$4:$AB$4,0)+1,0),"")</f>
        <v/>
      </c>
      <c r="S322" s="918" t="s">
        <v>434</v>
      </c>
      <c r="T322" s="919"/>
      <c r="U322" s="920" t="str">
        <f>IFERROR(VLOOKUP(K322,'【参考】数式用'!$A$5:$AB$37,MATCH(T322,'【参考】数式用'!$B$4:$AB$4,0)+1,0),"")</f>
        <v/>
      </c>
      <c r="V322" s="921" t="s">
        <v>107</v>
      </c>
      <c r="W322" s="922">
        <v>6.0</v>
      </c>
      <c r="X322" s="923" t="s">
        <v>108</v>
      </c>
      <c r="Y322" s="922">
        <v>6.0</v>
      </c>
      <c r="Z322" s="923" t="s">
        <v>392</v>
      </c>
      <c r="AA322" s="922">
        <v>7.0</v>
      </c>
      <c r="AB322" s="923" t="s">
        <v>108</v>
      </c>
      <c r="AC322" s="922">
        <v>3.0</v>
      </c>
      <c r="AD322" s="923" t="s">
        <v>109</v>
      </c>
      <c r="AE322" s="923" t="s">
        <v>120</v>
      </c>
      <c r="AF322" s="923">
        <f>IF(W322&gt;=1,(AA322*12+AC322)-(W322*12+Y322)+1,"")</f>
        <v>10</v>
      </c>
      <c r="AG322" s="924" t="s">
        <v>393</v>
      </c>
      <c r="AH322" s="925">
        <f>IFERROR(ROUNDDOWN(ROUND(L322*U322,0),0)*AF322,"")</f>
        <v>0</v>
      </c>
      <c r="AI322" s="926">
        <f>IFERROR(ROUNDDOWN(ROUND((L322*(U322-AW322)),0),0)*AF322,"")</f>
        <v>0</v>
      </c>
      <c r="AJ322" s="927">
        <f>IFERROR(IF(OR(M322="",M323="",M325=""),0,ROUNDDOWN(ROUNDDOWN(ROUND(L322*VLOOKUP(K322,'【参考】数式用'!$A$5:$AB$37,MATCH("新加算Ⅳ",'【参考】数式用'!$B$4:$AB$4,0)+1,0),0),0)*AF322*0.5,0)),"")</f>
        <v>0</v>
      </c>
      <c r="AK322" s="928"/>
      <c r="AL322" s="929">
        <f>IFERROR(IF(OR(M325="ベア加算",M325=""),0, IF(OR(T322="新加算Ⅰ",T322="新加算Ⅱ",T322="新加算Ⅲ",T322="新加算Ⅳ"),ROUNDDOWN(ROUND(L322*VLOOKUP(K322,'【参考】数式用'!$A$5:$I$37,MATCH("ベア加算",'【参考】数式用'!$B$4:$I$4,0)+1,0),0),0)*AF322,0)),"")</f>
        <v>0</v>
      </c>
      <c r="AM322" s="928"/>
      <c r="AN322" s="930"/>
      <c r="AO322" s="931"/>
      <c r="AP322" s="931"/>
      <c r="AQ322" s="932"/>
      <c r="AR322" s="933"/>
      <c r="AS322" s="716" t="str">
        <f>IF(AU322="","",IF(U322&lt;N322,"！加算の要件上は問題ありませんが、令和６年４・５月と比較して令和６年６月に加算率が下がる計画になっています。",""))</f>
        <v/>
      </c>
      <c r="AT322" s="1005"/>
      <c r="AU322" s="935" t="str">
        <f>IF(K322&lt;&gt;"","V列に色付け","")</f>
        <v/>
      </c>
      <c r="AV322" s="1020" t="str">
        <f>IF('別紙様式2-2（４・５月分）'!N245="","",'別紙様式2-2（４・５月分）'!N245)</f>
        <v/>
      </c>
      <c r="AW322" s="937" t="str">
        <f>IF(SUM('別紙様式2-2（４・５月分）'!O245:O247)=0,"",SUM('別紙様式2-2（４・５月分）'!O245:O247))</f>
        <v/>
      </c>
      <c r="AX322" s="938" t="str">
        <f>IFERROR(VLOOKUP(K322,'【参考】数式用'!$AH$2:$AI$34,2,FALSE),"")</f>
        <v/>
      </c>
      <c r="AY322" s="629" t="s">
        <v>436</v>
      </c>
      <c r="AZ322" s="629" t="s">
        <v>437</v>
      </c>
      <c r="BA322" s="629" t="s">
        <v>435</v>
      </c>
      <c r="BB322" s="629" t="s">
        <v>438</v>
      </c>
      <c r="BC322" s="629" t="str">
        <f>IF(AND(O322&lt;&gt;"新加算Ⅰ",O322&lt;&gt;"新加算Ⅱ",O322&lt;&gt;"新加算Ⅲ",O322&lt;&gt;"新加算Ⅳ"),O322,IF(P324&lt;&gt;"",P324,""))</f>
        <v/>
      </c>
      <c r="BD322" s="629"/>
      <c r="BE322" s="629" t="str">
        <f>IF(AL322&lt;&gt;0,IF(AM322="○","入力済","未入力"),"")</f>
        <v/>
      </c>
      <c r="BF322" s="629"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629" t="str">
        <f>IF(OR(T322="新加算Ⅴ（７）",T322="新加算Ⅴ（９）",T322="新加算Ⅴ（10）",T322="新加算Ⅴ（12）",T322="新加算Ⅴ（13）",T322="新加算Ⅴ（14）"),IF(OR(AO322="○",AO322="令和６年度中に満たす"),"入力済","未入力"),"")</f>
        <v/>
      </c>
      <c r="BH322" s="939" t="str">
        <f>IF(OR(T322="新加算Ⅰ",T322="新加算Ⅱ",T322="新加算Ⅲ",T322="新加算Ⅴ（１）",T322="新加算Ⅴ（３）",T322="新加算Ⅴ（８）"),IF(OR(AP322="○",AP322="令和６年度中に満たす"),"入力済","未入力"),"")</f>
        <v/>
      </c>
      <c r="BI322" s="1006" t="str">
        <f>IF(OR(T322="新加算Ⅰ",T322="新加算Ⅱ",T322="新加算Ⅴ（１）",T322="新加算Ⅴ（２）",T322="新加算Ⅴ（３）",T322="新加算Ⅴ（４）",T322="新加算Ⅴ（５）",T322="新加算Ⅴ（６）",T322="新加算Ⅴ（７）",T322="新加算Ⅴ（９）",T322="新加算Ⅴ（10）",T322="新加算Ⅴ（12）"),1,"")</f>
        <v/>
      </c>
      <c r="BJ322" s="935" t="str">
        <f>IF(OR(T322="新加算Ⅰ",T322="新加算Ⅴ（１）",T322="新加算Ⅴ（２）",T322="新加算Ⅴ（５）",T322="新加算Ⅴ（７）",T322="新加算Ⅴ（10）"),IF(AR322="","未入力","入力済"),"")</f>
        <v/>
      </c>
      <c r="BK322" s="689" t="str">
        <f>G322</f>
        <v/>
      </c>
    </row>
    <row r="323" ht="15.0" customHeight="1">
      <c r="A323" s="787"/>
      <c r="B323" s="722"/>
      <c r="C323" s="723"/>
      <c r="D323" s="723"/>
      <c r="E323" s="723"/>
      <c r="F323" s="724"/>
      <c r="G323" s="725"/>
      <c r="H323" s="725"/>
      <c r="I323" s="725"/>
      <c r="J323" s="941"/>
      <c r="K323" s="725"/>
      <c r="L323" s="726"/>
      <c r="M323" s="943" t="str">
        <f>IF('別紙様式2-2（４・５月分）'!P246="","",'別紙様式2-2（４・５月分）'!P246)</f>
        <v/>
      </c>
      <c r="N323" s="1007"/>
      <c r="O323" s="945"/>
      <c r="P323" s="946"/>
      <c r="Q323" s="947"/>
      <c r="R323" s="948"/>
      <c r="S323" s="949"/>
      <c r="T323" s="950"/>
      <c r="U323" s="951"/>
      <c r="V323" s="952"/>
      <c r="W323" s="953"/>
      <c r="X323" s="778"/>
      <c r="Y323" s="953"/>
      <c r="Z323" s="778"/>
      <c r="AA323" s="953"/>
      <c r="AB323" s="778"/>
      <c r="AC323" s="953"/>
      <c r="AD323" s="778"/>
      <c r="AE323" s="778"/>
      <c r="AF323" s="778"/>
      <c r="AG323" s="954"/>
      <c r="AH323" s="955"/>
      <c r="AI323" s="956"/>
      <c r="AJ323" s="957"/>
      <c r="AK323" s="784"/>
      <c r="AL323" s="958"/>
      <c r="AM323" s="784"/>
      <c r="AN323" s="959"/>
      <c r="AO323" s="825"/>
      <c r="AP323" s="825"/>
      <c r="AQ323" s="960"/>
      <c r="AR323" s="961"/>
      <c r="AS323" s="962" t="str">
        <f>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1005"/>
      <c r="AU323" s="935"/>
      <c r="AV323" s="1020" t="str">
        <f>IF('別紙様式2-2（４・５月分）'!N246="","",'別紙様式2-2（４・５月分）'!N246)</f>
        <v/>
      </c>
      <c r="AW323" s="937"/>
      <c r="AX323" s="938"/>
      <c r="AY323" s="629"/>
      <c r="AZ323" s="629"/>
      <c r="BA323" s="629"/>
      <c r="BB323" s="629"/>
      <c r="BC323" s="629"/>
      <c r="BD323" s="629"/>
      <c r="BE323" s="629"/>
      <c r="BF323" s="629"/>
      <c r="BG323" s="629"/>
      <c r="BH323" s="963"/>
      <c r="BI323" s="1008"/>
      <c r="BJ323" s="935"/>
      <c r="BK323" s="689" t="str">
        <f>G322</f>
        <v/>
      </c>
    </row>
    <row r="324" ht="15.0" customHeight="1">
      <c r="A324" s="798"/>
      <c r="B324" s="722"/>
      <c r="C324" s="723"/>
      <c r="D324" s="723"/>
      <c r="E324" s="723"/>
      <c r="F324" s="724"/>
      <c r="G324" s="725"/>
      <c r="H324" s="725"/>
      <c r="I324" s="725"/>
      <c r="J324" s="941"/>
      <c r="K324" s="725"/>
      <c r="L324" s="726"/>
      <c r="M324" s="964"/>
      <c r="N324" s="1009"/>
      <c r="O324" s="1013" t="s">
        <v>111</v>
      </c>
      <c r="P324" s="967" t="str">
        <f>IFERROR(VLOOKUP('別紙様式2-2（４・５月分）'!AQ245,'【参考】数式用'!$AR$5:$AT$22,3,FALSE),"")</f>
        <v/>
      </c>
      <c r="Q324" s="1014" t="s">
        <v>113</v>
      </c>
      <c r="R324" s="969" t="str">
        <f>IFERROR(VLOOKUP(K322,'【参考】数式用'!$A$5:$AB$37,MATCH(P324,'【参考】数式用'!$B$4:$AB$4,0)+1,0),"")</f>
        <v/>
      </c>
      <c r="S324" s="970" t="s">
        <v>439</v>
      </c>
      <c r="T324" s="971"/>
      <c r="U324" s="972" t="str">
        <f>IFERROR(VLOOKUP(K322,'【参考】数式用'!$A$5:$AB$37,MATCH(T324,'【参考】数式用'!$B$4:$AB$4,0)+1,0),"")</f>
        <v/>
      </c>
      <c r="V324" s="973" t="s">
        <v>107</v>
      </c>
      <c r="W324" s="1025">
        <v>7.0</v>
      </c>
      <c r="X324" s="812" t="s">
        <v>108</v>
      </c>
      <c r="Y324" s="1025">
        <v>4.0</v>
      </c>
      <c r="Z324" s="812" t="s">
        <v>392</v>
      </c>
      <c r="AA324" s="1025">
        <v>8.0</v>
      </c>
      <c r="AB324" s="812" t="s">
        <v>108</v>
      </c>
      <c r="AC324" s="1025">
        <v>3.0</v>
      </c>
      <c r="AD324" s="812" t="s">
        <v>109</v>
      </c>
      <c r="AE324" s="812" t="s">
        <v>120</v>
      </c>
      <c r="AF324" s="812">
        <f>IF(W324&gt;=1,(AA324*12+AC324)-(W324*12+Y324)+1,"")</f>
        <v>12</v>
      </c>
      <c r="AG324" s="974" t="s">
        <v>393</v>
      </c>
      <c r="AH324" s="975">
        <f>IFERROR(ROUNDDOWN(ROUND(L322*U324,0),0)*AF324,"")</f>
        <v>0</v>
      </c>
      <c r="AI324" s="976">
        <f>IFERROR(ROUNDDOWN(ROUND((L322*(U324-AW322)),0),0)*AF324,"")</f>
        <v>0</v>
      </c>
      <c r="AJ324" s="977">
        <f>IFERROR(IF(OR(M322="",M323="",M325=""),0,ROUNDDOWN(ROUNDDOWN(ROUND(L322*VLOOKUP(K322,'【参考】数式用'!$A$5:$AB$37,MATCH("新加算Ⅳ",'【参考】数式用'!$B$4:$AB$4,0)+1,0),0),0)*AF324*0.5,0)),"")</f>
        <v>0</v>
      </c>
      <c r="AK324" s="978" t="str">
        <f>IF(T324&lt;&gt;"","新規に適用","")</f>
        <v/>
      </c>
      <c r="AL324" s="979">
        <f>IFERROR(IF(OR(M325="ベア加算",M325=""),0, IF(OR(T322="新加算Ⅰ",T322="新加算Ⅱ",T322="新加算Ⅲ",T322="新加算Ⅳ"),0,ROUNDDOWN(ROUND(L322*VLOOKUP(K322,'【参考】数式用'!$A$5:$I$37,MATCH("ベア加算",'【参考】数式用'!$B$4:$I$4,0)+1,0),0),0)*AF324)),"")</f>
        <v>0</v>
      </c>
      <c r="AM324" s="978" t="str">
        <f>IF(AND(T324&lt;&gt;"",AM322=""),"新規に適用",IF(AND(T324&lt;&gt;"",AM322&lt;&gt;""),"継続で適用",""))</f>
        <v/>
      </c>
      <c r="AN324" s="978" t="str">
        <f>IF(AND(T324&lt;&gt;"",AN322=""),"新規に適用",IF(AND(T324&lt;&gt;"",AN322&lt;&gt;""),"継続で適用",""))</f>
        <v/>
      </c>
      <c r="AO324" s="978"/>
      <c r="AP324" s="978" t="str">
        <f>IF(AND(T324&lt;&gt;"",AP322=""),"新規に適用",IF(AND(T324&lt;&gt;"",AP322&lt;&gt;""),"継続で適用",""))</f>
        <v/>
      </c>
      <c r="AQ324" s="980" t="str">
        <f>IF(AND(T324&lt;&gt;"",AN322=""),"新規に適用",IF(AND(T324&lt;&gt;"",OR(T322="新加算Ⅰ",T322="新加算Ⅱ",T322="新加算Ⅴ（１）",T322="新加算Ⅴ（２）",T322="新加算Ⅴ（３）",T322="新加算Ⅴ（４）",T322="新加算Ⅴ（５）",T322="新加算Ⅴ（６）",T322="新加算Ⅴ（７）",T322="新加算Ⅴ（９）",T322="新加算Ⅴ（10）",T322="新加算Ⅴ（12）")),"継続で適用",""))</f>
        <v/>
      </c>
      <c r="AR324" s="978" t="str">
        <f>IF(AND(T324&lt;&gt;"",AR322=""),"新規に適用",IF(AND(T324&lt;&gt;"",AR322&lt;&gt;""),"継続で適用",""))</f>
        <v/>
      </c>
      <c r="AS324" s="962"/>
      <c r="AT324" s="1005"/>
      <c r="AU324" s="935" t="str">
        <f>IF(K322&lt;&gt;"","V列に色付け","")</f>
        <v/>
      </c>
      <c r="AV324" s="1020"/>
      <c r="AW324" s="937"/>
      <c r="BK324" s="689" t="str">
        <f>G322</f>
        <v/>
      </c>
    </row>
    <row r="325" ht="30.0" customHeight="1">
      <c r="A325" s="788"/>
      <c r="B325" s="746"/>
      <c r="C325" s="747"/>
      <c r="D325" s="747"/>
      <c r="E325" s="747"/>
      <c r="F325" s="748"/>
      <c r="G325" s="749"/>
      <c r="H325" s="749"/>
      <c r="I325" s="749"/>
      <c r="J325" s="982"/>
      <c r="K325" s="749"/>
      <c r="L325" s="750"/>
      <c r="M325" s="984" t="str">
        <f>IF('別紙様式2-2（４・５月分）'!P247="","",'別紙様式2-2（４・５月分）'!P247)</f>
        <v/>
      </c>
      <c r="N325" s="1010"/>
      <c r="O325" s="1015"/>
      <c r="P325" s="987"/>
      <c r="Q325" s="1016"/>
      <c r="R325" s="989"/>
      <c r="S325" s="990"/>
      <c r="T325" s="991"/>
      <c r="U325" s="992"/>
      <c r="V325" s="993"/>
      <c r="W325" s="1026"/>
      <c r="X325" s="994"/>
      <c r="Y325" s="1026"/>
      <c r="Z325" s="994"/>
      <c r="AA325" s="1026"/>
      <c r="AB325" s="994"/>
      <c r="AC325" s="1026"/>
      <c r="AD325" s="994"/>
      <c r="AE325" s="994"/>
      <c r="AF325" s="994"/>
      <c r="AG325" s="995"/>
      <c r="AH325" s="996"/>
      <c r="AI325" s="997"/>
      <c r="AJ325" s="998"/>
      <c r="AK325" s="999"/>
      <c r="AL325" s="1000"/>
      <c r="AM325" s="999"/>
      <c r="AN325" s="999"/>
      <c r="AO325" s="999"/>
      <c r="AP325" s="999"/>
      <c r="AQ325" s="1001"/>
      <c r="AR325" s="999"/>
      <c r="AS325" s="769" t="str">
        <f>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1005"/>
      <c r="AU325" s="935"/>
      <c r="AV325" s="1020" t="str">
        <f>IF('別紙様式2-2（４・５月分）'!N247="","",'別紙様式2-2（４・５月分）'!N247)</f>
        <v/>
      </c>
      <c r="AW325" s="937"/>
      <c r="BK325" s="689" t="str">
        <f>G322</f>
        <v/>
      </c>
    </row>
    <row r="326" ht="30.0" customHeight="1">
      <c r="A326" s="773">
        <v>79.0</v>
      </c>
      <c r="B326" s="1019" t="str">
        <f>IF('基本情報入力シート'!C132="","",'基本情報入力シート'!C132)</f>
        <v/>
      </c>
      <c r="C326" s="696"/>
      <c r="D326" s="696"/>
      <c r="E326" s="696"/>
      <c r="F326" s="697"/>
      <c r="G326" s="698" t="str">
        <f>IF('基本情報入力シート'!M132="","",'基本情報入力シート'!M132)</f>
        <v/>
      </c>
      <c r="H326" s="698" t="str">
        <f>IF('基本情報入力シート'!R132="","",'基本情報入力シート'!R132)</f>
        <v/>
      </c>
      <c r="I326" s="698" t="str">
        <f>IF('基本情報入力シート'!W132="","",'基本情報入力シート'!W132)</f>
        <v/>
      </c>
      <c r="J326" s="910" t="str">
        <f>IF('基本情報入力シート'!X132="","",'基本情報入力シート'!X132)</f>
        <v/>
      </c>
      <c r="K326" s="698" t="str">
        <f>IF('基本情報入力シート'!Y132="","",'基本情報入力シート'!Y132)</f>
        <v/>
      </c>
      <c r="L326" s="699" t="str">
        <f>IF('基本情報入力シート'!AB132="","",'基本情報入力シート'!AB132)</f>
        <v/>
      </c>
      <c r="M326" s="912" t="str">
        <f>IF('別紙様式2-2（４・５月分）'!P248="","",'別紙様式2-2（４・５月分）'!P248)</f>
        <v/>
      </c>
      <c r="N326" s="1004" t="str">
        <f>IF(SUM('別紙様式2-2（４・５月分）'!Q248:Q250)=0,"",SUM('別紙様式2-2（４・５月分）'!Q248:Q250))</f>
        <v/>
      </c>
      <c r="O326" s="914" t="str">
        <f>IFERROR(VLOOKUP('別紙様式2-2（４・５月分）'!AQ248,'【参考】数式用'!$AR$5:$AS$22,2,FALSE),"")</f>
        <v/>
      </c>
      <c r="P326" s="915"/>
      <c r="Q326" s="916"/>
      <c r="R326" s="917" t="str">
        <f>IFERROR(VLOOKUP(K326,'【参考】数式用'!$A$5:$AB$37,MATCH(O326,'【参考】数式用'!$B$4:$AB$4,0)+1,0),"")</f>
        <v/>
      </c>
      <c r="S326" s="918" t="s">
        <v>434</v>
      </c>
      <c r="T326" s="919"/>
      <c r="U326" s="920" t="str">
        <f>IFERROR(VLOOKUP(K326,'【参考】数式用'!$A$5:$AB$37,MATCH(T326,'【参考】数式用'!$B$4:$AB$4,0)+1,0),"")</f>
        <v/>
      </c>
      <c r="V326" s="921" t="s">
        <v>107</v>
      </c>
      <c r="W326" s="922">
        <v>6.0</v>
      </c>
      <c r="X326" s="923" t="s">
        <v>108</v>
      </c>
      <c r="Y326" s="922">
        <v>6.0</v>
      </c>
      <c r="Z326" s="923" t="s">
        <v>392</v>
      </c>
      <c r="AA326" s="922">
        <v>7.0</v>
      </c>
      <c r="AB326" s="923" t="s">
        <v>108</v>
      </c>
      <c r="AC326" s="922">
        <v>3.0</v>
      </c>
      <c r="AD326" s="923" t="s">
        <v>109</v>
      </c>
      <c r="AE326" s="923" t="s">
        <v>120</v>
      </c>
      <c r="AF326" s="923">
        <f>IF(W326&gt;=1,(AA326*12+AC326)-(W326*12+Y326)+1,"")</f>
        <v>10</v>
      </c>
      <c r="AG326" s="924" t="s">
        <v>393</v>
      </c>
      <c r="AH326" s="925">
        <f>IFERROR(ROUNDDOWN(ROUND(L326*U326,0),0)*AF326,"")</f>
        <v>0</v>
      </c>
      <c r="AI326" s="926">
        <f>IFERROR(ROUNDDOWN(ROUND((L326*(U326-AW326)),0),0)*AF326,"")</f>
        <v>0</v>
      </c>
      <c r="AJ326" s="927">
        <f>IFERROR(IF(OR(M326="",M327="",M329=""),0,ROUNDDOWN(ROUNDDOWN(ROUND(L326*VLOOKUP(K326,'【参考】数式用'!$A$5:$AB$37,MATCH("新加算Ⅳ",'【参考】数式用'!$B$4:$AB$4,0)+1,0),0),0)*AF326*0.5,0)),"")</f>
        <v>0</v>
      </c>
      <c r="AK326" s="928"/>
      <c r="AL326" s="929">
        <f>IFERROR(IF(OR(M329="ベア加算",M329=""),0, IF(OR(T326="新加算Ⅰ",T326="新加算Ⅱ",T326="新加算Ⅲ",T326="新加算Ⅳ"),ROUNDDOWN(ROUND(L326*VLOOKUP(K326,'【参考】数式用'!$A$5:$I$37,MATCH("ベア加算",'【参考】数式用'!$B$4:$I$4,0)+1,0),0),0)*AF326,0)),"")</f>
        <v>0</v>
      </c>
      <c r="AM326" s="928"/>
      <c r="AN326" s="930"/>
      <c r="AO326" s="931"/>
      <c r="AP326" s="931"/>
      <c r="AQ326" s="932"/>
      <c r="AR326" s="933"/>
      <c r="AS326" s="716" t="str">
        <f>IF(AU326="","",IF(U326&lt;N326,"！加算の要件上は問題ありませんが、令和６年４・５月と比較して令和６年６月に加算率が下がる計画になっています。",""))</f>
        <v/>
      </c>
      <c r="AT326" s="1005"/>
      <c r="AU326" s="935" t="str">
        <f>IF(K326&lt;&gt;"","V列に色付け","")</f>
        <v/>
      </c>
      <c r="AV326" s="1020" t="str">
        <f>IF('別紙様式2-2（４・５月分）'!N248="","",'別紙様式2-2（４・５月分）'!N248)</f>
        <v/>
      </c>
      <c r="AW326" s="937" t="str">
        <f>IF(SUM('別紙様式2-2（４・５月分）'!O248:O250)=0,"",SUM('別紙様式2-2（４・５月分）'!O248:O250))</f>
        <v/>
      </c>
      <c r="AX326" s="938" t="str">
        <f>IFERROR(VLOOKUP(K326,'【参考】数式用'!$AH$2:$AI$34,2,FALSE),"")</f>
        <v/>
      </c>
      <c r="AY326" s="629" t="s">
        <v>436</v>
      </c>
      <c r="AZ326" s="629" t="s">
        <v>437</v>
      </c>
      <c r="BA326" s="629" t="s">
        <v>435</v>
      </c>
      <c r="BB326" s="629" t="s">
        <v>438</v>
      </c>
      <c r="BC326" s="629" t="str">
        <f>IF(AND(O326&lt;&gt;"新加算Ⅰ",O326&lt;&gt;"新加算Ⅱ",O326&lt;&gt;"新加算Ⅲ",O326&lt;&gt;"新加算Ⅳ"),O326,IF(P328&lt;&gt;"",P328,""))</f>
        <v/>
      </c>
      <c r="BD326" s="629"/>
      <c r="BE326" s="629" t="str">
        <f>IF(AL326&lt;&gt;0,IF(AM326="○","入力済","未入力"),"")</f>
        <v/>
      </c>
      <c r="BF326" s="629"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629" t="str">
        <f>IF(OR(T326="新加算Ⅴ（７）",T326="新加算Ⅴ（９）",T326="新加算Ⅴ（10）",T326="新加算Ⅴ（12）",T326="新加算Ⅴ（13）",T326="新加算Ⅴ（14）"),IF(OR(AO326="○",AO326="令和６年度中に満たす"),"入力済","未入力"),"")</f>
        <v/>
      </c>
      <c r="BH326" s="939" t="str">
        <f>IF(OR(T326="新加算Ⅰ",T326="新加算Ⅱ",T326="新加算Ⅲ",T326="新加算Ⅴ（１）",T326="新加算Ⅴ（３）",T326="新加算Ⅴ（８）"),IF(OR(AP326="○",AP326="令和６年度中に満たす"),"入力済","未入力"),"")</f>
        <v/>
      </c>
      <c r="BI326" s="1006" t="str">
        <f>IF(OR(T326="新加算Ⅰ",T326="新加算Ⅱ",T326="新加算Ⅴ（１）",T326="新加算Ⅴ（２）",T326="新加算Ⅴ（３）",T326="新加算Ⅴ（４）",T326="新加算Ⅴ（５）",T326="新加算Ⅴ（６）",T326="新加算Ⅴ（７）",T326="新加算Ⅴ（９）",T326="新加算Ⅴ（10）",T326="新加算Ⅴ（12）"),1,"")</f>
        <v/>
      </c>
      <c r="BJ326" s="935" t="str">
        <f>IF(OR(T326="新加算Ⅰ",T326="新加算Ⅴ（１）",T326="新加算Ⅴ（２）",T326="新加算Ⅴ（５）",T326="新加算Ⅴ（７）",T326="新加算Ⅴ（10）"),IF(AR326="","未入力","入力済"),"")</f>
        <v/>
      </c>
      <c r="BK326" s="689" t="str">
        <f>G326</f>
        <v/>
      </c>
    </row>
    <row r="327" ht="15.0" customHeight="1">
      <c r="A327" s="787"/>
      <c r="B327" s="722"/>
      <c r="C327" s="723"/>
      <c r="D327" s="723"/>
      <c r="E327" s="723"/>
      <c r="F327" s="724"/>
      <c r="G327" s="725"/>
      <c r="H327" s="725"/>
      <c r="I327" s="725"/>
      <c r="J327" s="941"/>
      <c r="K327" s="725"/>
      <c r="L327" s="726"/>
      <c r="M327" s="943" t="str">
        <f>IF('別紙様式2-2（４・５月分）'!P249="","",'別紙様式2-2（４・５月分）'!P249)</f>
        <v/>
      </c>
      <c r="N327" s="1007"/>
      <c r="O327" s="945"/>
      <c r="P327" s="946"/>
      <c r="Q327" s="947"/>
      <c r="R327" s="948"/>
      <c r="S327" s="949"/>
      <c r="T327" s="950"/>
      <c r="U327" s="951"/>
      <c r="V327" s="952"/>
      <c r="W327" s="953"/>
      <c r="X327" s="778"/>
      <c r="Y327" s="953"/>
      <c r="Z327" s="778"/>
      <c r="AA327" s="953"/>
      <c r="AB327" s="778"/>
      <c r="AC327" s="953"/>
      <c r="AD327" s="778"/>
      <c r="AE327" s="778"/>
      <c r="AF327" s="778"/>
      <c r="AG327" s="954"/>
      <c r="AH327" s="955"/>
      <c r="AI327" s="956"/>
      <c r="AJ327" s="957"/>
      <c r="AK327" s="784"/>
      <c r="AL327" s="958"/>
      <c r="AM327" s="784"/>
      <c r="AN327" s="959"/>
      <c r="AO327" s="825"/>
      <c r="AP327" s="825"/>
      <c r="AQ327" s="960"/>
      <c r="AR327" s="961"/>
      <c r="AS327" s="962" t="str">
        <f>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1005"/>
      <c r="AU327" s="935"/>
      <c r="AV327" s="1020" t="str">
        <f>IF('別紙様式2-2（４・５月分）'!N249="","",'別紙様式2-2（４・５月分）'!N249)</f>
        <v/>
      </c>
      <c r="AW327" s="937"/>
      <c r="AX327" s="938"/>
      <c r="AY327" s="629"/>
      <c r="AZ327" s="629"/>
      <c r="BA327" s="629"/>
      <c r="BB327" s="629"/>
      <c r="BC327" s="629"/>
      <c r="BD327" s="629"/>
      <c r="BE327" s="629"/>
      <c r="BF327" s="629"/>
      <c r="BG327" s="629"/>
      <c r="BH327" s="963"/>
      <c r="BI327" s="1008"/>
      <c r="BJ327" s="935"/>
      <c r="BK327" s="689" t="str">
        <f>G326</f>
        <v/>
      </c>
    </row>
    <row r="328" ht="15.0" customHeight="1">
      <c r="A328" s="798"/>
      <c r="B328" s="722"/>
      <c r="C328" s="723"/>
      <c r="D328" s="723"/>
      <c r="E328" s="723"/>
      <c r="F328" s="724"/>
      <c r="G328" s="725"/>
      <c r="H328" s="725"/>
      <c r="I328" s="725"/>
      <c r="J328" s="941"/>
      <c r="K328" s="725"/>
      <c r="L328" s="726"/>
      <c r="M328" s="964"/>
      <c r="N328" s="1009"/>
      <c r="O328" s="1013" t="s">
        <v>111</v>
      </c>
      <c r="P328" s="967" t="str">
        <f>IFERROR(VLOOKUP('別紙様式2-2（４・５月分）'!AQ248,'【参考】数式用'!$AR$5:$AT$22,3,FALSE),"")</f>
        <v/>
      </c>
      <c r="Q328" s="1014" t="s">
        <v>113</v>
      </c>
      <c r="R328" s="969" t="str">
        <f>IFERROR(VLOOKUP(K326,'【参考】数式用'!$A$5:$AB$37,MATCH(P328,'【参考】数式用'!$B$4:$AB$4,0)+1,0),"")</f>
        <v/>
      </c>
      <c r="S328" s="970" t="s">
        <v>439</v>
      </c>
      <c r="T328" s="971"/>
      <c r="U328" s="972" t="str">
        <f>IFERROR(VLOOKUP(K326,'【参考】数式用'!$A$5:$AB$37,MATCH(T328,'【参考】数式用'!$B$4:$AB$4,0)+1,0),"")</f>
        <v/>
      </c>
      <c r="V328" s="973" t="s">
        <v>107</v>
      </c>
      <c r="W328" s="1025">
        <v>7.0</v>
      </c>
      <c r="X328" s="812" t="s">
        <v>108</v>
      </c>
      <c r="Y328" s="1025">
        <v>4.0</v>
      </c>
      <c r="Z328" s="812" t="s">
        <v>392</v>
      </c>
      <c r="AA328" s="1025">
        <v>8.0</v>
      </c>
      <c r="AB328" s="812" t="s">
        <v>108</v>
      </c>
      <c r="AC328" s="1025">
        <v>3.0</v>
      </c>
      <c r="AD328" s="812" t="s">
        <v>109</v>
      </c>
      <c r="AE328" s="812" t="s">
        <v>120</v>
      </c>
      <c r="AF328" s="812">
        <f>IF(W328&gt;=1,(AA328*12+AC328)-(W328*12+Y328)+1,"")</f>
        <v>12</v>
      </c>
      <c r="AG328" s="974" t="s">
        <v>393</v>
      </c>
      <c r="AH328" s="975">
        <f>IFERROR(ROUNDDOWN(ROUND(L326*U328,0),0)*AF328,"")</f>
        <v>0</v>
      </c>
      <c r="AI328" s="976">
        <f>IFERROR(ROUNDDOWN(ROUND((L326*(U328-AW326)),0),0)*AF328,"")</f>
        <v>0</v>
      </c>
      <c r="AJ328" s="977">
        <f>IFERROR(IF(OR(M326="",M327="",M329=""),0,ROUNDDOWN(ROUNDDOWN(ROUND(L326*VLOOKUP(K326,'【参考】数式用'!$A$5:$AB$37,MATCH("新加算Ⅳ",'【参考】数式用'!$B$4:$AB$4,0)+1,0),0),0)*AF328*0.5,0)),"")</f>
        <v>0</v>
      </c>
      <c r="AK328" s="978" t="str">
        <f>IF(T328&lt;&gt;"","新規に適用","")</f>
        <v/>
      </c>
      <c r="AL328" s="979">
        <f>IFERROR(IF(OR(M329="ベア加算",M329=""),0, IF(OR(T326="新加算Ⅰ",T326="新加算Ⅱ",T326="新加算Ⅲ",T326="新加算Ⅳ"),0,ROUNDDOWN(ROUND(L326*VLOOKUP(K326,'【参考】数式用'!$A$5:$I$37,MATCH("ベア加算",'【参考】数式用'!$B$4:$I$4,0)+1,0),0),0)*AF328)),"")</f>
        <v>0</v>
      </c>
      <c r="AM328" s="978" t="str">
        <f>IF(AND(T328&lt;&gt;"",AM326=""),"新規に適用",IF(AND(T328&lt;&gt;"",AM326&lt;&gt;""),"継続で適用",""))</f>
        <v/>
      </c>
      <c r="AN328" s="978" t="str">
        <f>IF(AND(T328&lt;&gt;"",AN326=""),"新規に適用",IF(AND(T328&lt;&gt;"",AN326&lt;&gt;""),"継続で適用",""))</f>
        <v/>
      </c>
      <c r="AO328" s="978"/>
      <c r="AP328" s="978" t="str">
        <f>IF(AND(T328&lt;&gt;"",AP326=""),"新規に適用",IF(AND(T328&lt;&gt;"",AP326&lt;&gt;""),"継続で適用",""))</f>
        <v/>
      </c>
      <c r="AQ328" s="980" t="str">
        <f>IF(AND(T328&lt;&gt;"",AN326=""),"新規に適用",IF(AND(T328&lt;&gt;"",OR(T326="新加算Ⅰ",T326="新加算Ⅱ",T326="新加算Ⅴ（１）",T326="新加算Ⅴ（２）",T326="新加算Ⅴ（３）",T326="新加算Ⅴ（４）",T326="新加算Ⅴ（５）",T326="新加算Ⅴ（６）",T326="新加算Ⅴ（７）",T326="新加算Ⅴ（９）",T326="新加算Ⅴ（10）",T326="新加算Ⅴ（12）")),"継続で適用",""))</f>
        <v/>
      </c>
      <c r="AR328" s="978" t="str">
        <f>IF(AND(T328&lt;&gt;"",AR326=""),"新規に適用",IF(AND(T328&lt;&gt;"",AR326&lt;&gt;""),"継続で適用",""))</f>
        <v/>
      </c>
      <c r="AS328" s="962"/>
      <c r="AT328" s="1005"/>
      <c r="AU328" s="935" t="str">
        <f>IF(K326&lt;&gt;"","V列に色付け","")</f>
        <v/>
      </c>
      <c r="AV328" s="1020"/>
      <c r="AW328" s="937"/>
      <c r="BK328" s="689" t="str">
        <f>G326</f>
        <v/>
      </c>
    </row>
    <row r="329" ht="30.0" customHeight="1">
      <c r="A329" s="788"/>
      <c r="B329" s="746"/>
      <c r="C329" s="747"/>
      <c r="D329" s="747"/>
      <c r="E329" s="747"/>
      <c r="F329" s="748"/>
      <c r="G329" s="749"/>
      <c r="H329" s="749"/>
      <c r="I329" s="749"/>
      <c r="J329" s="982"/>
      <c r="K329" s="749"/>
      <c r="L329" s="750"/>
      <c r="M329" s="984" t="str">
        <f>IF('別紙様式2-2（４・５月分）'!P250="","",'別紙様式2-2（４・５月分）'!P250)</f>
        <v/>
      </c>
      <c r="N329" s="1010"/>
      <c r="O329" s="1015"/>
      <c r="P329" s="987"/>
      <c r="Q329" s="1016"/>
      <c r="R329" s="989"/>
      <c r="S329" s="990"/>
      <c r="T329" s="991"/>
      <c r="U329" s="992"/>
      <c r="V329" s="993"/>
      <c r="W329" s="1026"/>
      <c r="X329" s="994"/>
      <c r="Y329" s="1026"/>
      <c r="Z329" s="994"/>
      <c r="AA329" s="1026"/>
      <c r="AB329" s="994"/>
      <c r="AC329" s="1026"/>
      <c r="AD329" s="994"/>
      <c r="AE329" s="994"/>
      <c r="AF329" s="994"/>
      <c r="AG329" s="995"/>
      <c r="AH329" s="996"/>
      <c r="AI329" s="997"/>
      <c r="AJ329" s="998"/>
      <c r="AK329" s="999"/>
      <c r="AL329" s="1000"/>
      <c r="AM329" s="999"/>
      <c r="AN329" s="999"/>
      <c r="AO329" s="999"/>
      <c r="AP329" s="999"/>
      <c r="AQ329" s="1001"/>
      <c r="AR329" s="999"/>
      <c r="AS329" s="769" t="str">
        <f>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1005"/>
      <c r="AU329" s="935"/>
      <c r="AV329" s="1020" t="str">
        <f>IF('別紙様式2-2（４・５月分）'!N250="","",'別紙様式2-2（４・５月分）'!N250)</f>
        <v/>
      </c>
      <c r="AW329" s="937"/>
      <c r="BK329" s="689" t="str">
        <f>G326</f>
        <v/>
      </c>
    </row>
    <row r="330" ht="30.0" customHeight="1">
      <c r="A330" s="789">
        <v>80.0</v>
      </c>
      <c r="B330" s="722" t="str">
        <f>IF('基本情報入力シート'!C133="","",'基本情報入力シート'!C133)</f>
        <v/>
      </c>
      <c r="C330" s="723"/>
      <c r="D330" s="723"/>
      <c r="E330" s="723"/>
      <c r="F330" s="724"/>
      <c r="G330" s="725" t="str">
        <f>IF('基本情報入力シート'!M133="","",'基本情報入力シート'!M133)</f>
        <v/>
      </c>
      <c r="H330" s="725" t="str">
        <f>IF('基本情報入力シート'!R133="","",'基本情報入力シート'!R133)</f>
        <v/>
      </c>
      <c r="I330" s="725" t="str">
        <f>IF('基本情報入力シート'!W133="","",'基本情報入力シート'!W133)</f>
        <v/>
      </c>
      <c r="J330" s="941" t="str">
        <f>IF('基本情報入力シート'!X133="","",'基本情報入力シート'!X133)</f>
        <v/>
      </c>
      <c r="K330" s="725" t="str">
        <f>IF('基本情報入力シート'!Y133="","",'基本情報入力シート'!Y133)</f>
        <v/>
      </c>
      <c r="L330" s="726" t="str">
        <f>IF('基本情報入力シート'!AB133="","",'基本情報入力シート'!AB133)</f>
        <v/>
      </c>
      <c r="M330" s="912" t="str">
        <f>IF('別紙様式2-2（４・５月分）'!P251="","",'別紙様式2-2（４・５月分）'!P251)</f>
        <v/>
      </c>
      <c r="N330" s="1004" t="str">
        <f>IF(SUM('別紙様式2-2（４・５月分）'!Q251:Q253)=0,"",SUM('別紙様式2-2（４・５月分）'!Q251:Q253))</f>
        <v/>
      </c>
      <c r="O330" s="914" t="str">
        <f>IFERROR(VLOOKUP('別紙様式2-2（４・５月分）'!AQ251,'【参考】数式用'!$AR$5:$AS$22,2,FALSE),"")</f>
        <v/>
      </c>
      <c r="P330" s="915"/>
      <c r="Q330" s="916"/>
      <c r="R330" s="917" t="str">
        <f>IFERROR(VLOOKUP(K330,'【参考】数式用'!$A$5:$AB$37,MATCH(O330,'【参考】数式用'!$B$4:$AB$4,0)+1,0),"")</f>
        <v/>
      </c>
      <c r="S330" s="918" t="s">
        <v>434</v>
      </c>
      <c r="T330" s="919"/>
      <c r="U330" s="920" t="str">
        <f>IFERROR(VLOOKUP(K330,'【参考】数式用'!$A$5:$AB$37,MATCH(T330,'【参考】数式用'!$B$4:$AB$4,0)+1,0),"")</f>
        <v/>
      </c>
      <c r="V330" s="921" t="s">
        <v>107</v>
      </c>
      <c r="W330" s="922">
        <v>6.0</v>
      </c>
      <c r="X330" s="923" t="s">
        <v>108</v>
      </c>
      <c r="Y330" s="922">
        <v>6.0</v>
      </c>
      <c r="Z330" s="923" t="s">
        <v>392</v>
      </c>
      <c r="AA330" s="922">
        <v>7.0</v>
      </c>
      <c r="AB330" s="923" t="s">
        <v>108</v>
      </c>
      <c r="AC330" s="922">
        <v>3.0</v>
      </c>
      <c r="AD330" s="923" t="s">
        <v>109</v>
      </c>
      <c r="AE330" s="923" t="s">
        <v>120</v>
      </c>
      <c r="AF330" s="923">
        <f>IF(W330&gt;=1,(AA330*12+AC330)-(W330*12+Y330)+1,"")</f>
        <v>10</v>
      </c>
      <c r="AG330" s="924" t="s">
        <v>393</v>
      </c>
      <c r="AH330" s="925">
        <f>IFERROR(ROUNDDOWN(ROUND(L330*U330,0),0)*AF330,"")</f>
        <v>0</v>
      </c>
      <c r="AI330" s="926">
        <f>IFERROR(ROUNDDOWN(ROUND((L330*(U330-AW330)),0),0)*AF330,"")</f>
        <v>0</v>
      </c>
      <c r="AJ330" s="927">
        <f>IFERROR(IF(OR(M330="",M331="",M333=""),0,ROUNDDOWN(ROUNDDOWN(ROUND(L330*VLOOKUP(K330,'【参考】数式用'!$A$5:$AB$37,MATCH("新加算Ⅳ",'【参考】数式用'!$B$4:$AB$4,0)+1,0),0),0)*AF330*0.5,0)),"")</f>
        <v>0</v>
      </c>
      <c r="AK330" s="928"/>
      <c r="AL330" s="929">
        <f>IFERROR(IF(OR(M333="ベア加算",M333=""),0, IF(OR(T330="新加算Ⅰ",T330="新加算Ⅱ",T330="新加算Ⅲ",T330="新加算Ⅳ"),ROUNDDOWN(ROUND(L330*VLOOKUP(K330,'【参考】数式用'!$A$5:$I$37,MATCH("ベア加算",'【参考】数式用'!$B$4:$I$4,0)+1,0),0),0)*AF330,0)),"")</f>
        <v>0</v>
      </c>
      <c r="AM330" s="928"/>
      <c r="AN330" s="930"/>
      <c r="AO330" s="931"/>
      <c r="AP330" s="931"/>
      <c r="AQ330" s="932"/>
      <c r="AR330" s="933"/>
      <c r="AS330" s="716" t="str">
        <f>IF(AU330="","",IF(U330&lt;N330,"！加算の要件上は問題ありませんが、令和６年４・５月と比較して令和６年６月に加算率が下がる計画になっています。",""))</f>
        <v/>
      </c>
      <c r="AT330" s="1005"/>
      <c r="AU330" s="935" t="str">
        <f>IF(K330&lt;&gt;"","V列に色付け","")</f>
        <v/>
      </c>
      <c r="AV330" s="1020" t="str">
        <f>IF('別紙様式2-2（４・５月分）'!N251="","",'別紙様式2-2（４・５月分）'!N251)</f>
        <v/>
      </c>
      <c r="AW330" s="937" t="str">
        <f>IF(SUM('別紙様式2-2（４・５月分）'!O251:O253)=0,"",SUM('別紙様式2-2（４・５月分）'!O251:O253))</f>
        <v/>
      </c>
      <c r="AX330" s="938" t="str">
        <f>IFERROR(VLOOKUP(K330,'【参考】数式用'!$AH$2:$AI$34,2,FALSE),"")</f>
        <v/>
      </c>
      <c r="AY330" s="629" t="s">
        <v>436</v>
      </c>
      <c r="AZ330" s="629" t="s">
        <v>437</v>
      </c>
      <c r="BA330" s="629" t="s">
        <v>435</v>
      </c>
      <c r="BB330" s="629" t="s">
        <v>438</v>
      </c>
      <c r="BC330" s="629" t="str">
        <f>IF(AND(O330&lt;&gt;"新加算Ⅰ",O330&lt;&gt;"新加算Ⅱ",O330&lt;&gt;"新加算Ⅲ",O330&lt;&gt;"新加算Ⅳ"),O330,IF(P332&lt;&gt;"",P332,""))</f>
        <v/>
      </c>
      <c r="BD330" s="629"/>
      <c r="BE330" s="629" t="str">
        <f>IF(AL330&lt;&gt;0,IF(AM330="○","入力済","未入力"),"")</f>
        <v/>
      </c>
      <c r="BF330" s="629"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629" t="str">
        <f>IF(OR(T330="新加算Ⅴ（７）",T330="新加算Ⅴ（９）",T330="新加算Ⅴ（10）",T330="新加算Ⅴ（12）",T330="新加算Ⅴ（13）",T330="新加算Ⅴ（14）"),IF(OR(AO330="○",AO330="令和６年度中に満たす"),"入力済","未入力"),"")</f>
        <v/>
      </c>
      <c r="BH330" s="939" t="str">
        <f>IF(OR(T330="新加算Ⅰ",T330="新加算Ⅱ",T330="新加算Ⅲ",T330="新加算Ⅴ（１）",T330="新加算Ⅴ（３）",T330="新加算Ⅴ（８）"),IF(OR(AP330="○",AP330="令和６年度中に満たす"),"入力済","未入力"),"")</f>
        <v/>
      </c>
      <c r="BI330" s="1006" t="str">
        <f>IF(OR(T330="新加算Ⅰ",T330="新加算Ⅱ",T330="新加算Ⅴ（１）",T330="新加算Ⅴ（２）",T330="新加算Ⅴ（３）",T330="新加算Ⅴ（４）",T330="新加算Ⅴ（５）",T330="新加算Ⅴ（６）",T330="新加算Ⅴ（７）",T330="新加算Ⅴ（９）",T330="新加算Ⅴ（10）",T330="新加算Ⅴ（12）"),1,"")</f>
        <v/>
      </c>
      <c r="BJ330" s="935" t="str">
        <f>IF(OR(T330="新加算Ⅰ",T330="新加算Ⅴ（１）",T330="新加算Ⅴ（２）",T330="新加算Ⅴ（５）",T330="新加算Ⅴ（７）",T330="新加算Ⅴ（10）"),IF(AR330="","未入力","入力済"),"")</f>
        <v/>
      </c>
      <c r="BK330" s="689" t="str">
        <f>G330</f>
        <v/>
      </c>
    </row>
    <row r="331" ht="15.0" customHeight="1">
      <c r="A331" s="787"/>
      <c r="B331" s="722"/>
      <c r="C331" s="723"/>
      <c r="D331" s="723"/>
      <c r="E331" s="723"/>
      <c r="F331" s="724"/>
      <c r="G331" s="725"/>
      <c r="H331" s="725"/>
      <c r="I331" s="725"/>
      <c r="J331" s="941"/>
      <c r="K331" s="725"/>
      <c r="L331" s="726"/>
      <c r="M331" s="943" t="str">
        <f>IF('別紙様式2-2（４・５月分）'!P252="","",'別紙様式2-2（４・５月分）'!P252)</f>
        <v/>
      </c>
      <c r="N331" s="1007"/>
      <c r="O331" s="945"/>
      <c r="P331" s="946"/>
      <c r="Q331" s="947"/>
      <c r="R331" s="948"/>
      <c r="S331" s="949"/>
      <c r="T331" s="950"/>
      <c r="U331" s="951"/>
      <c r="V331" s="952"/>
      <c r="W331" s="953"/>
      <c r="X331" s="778"/>
      <c r="Y331" s="953"/>
      <c r="Z331" s="778"/>
      <c r="AA331" s="953"/>
      <c r="AB331" s="778"/>
      <c r="AC331" s="953"/>
      <c r="AD331" s="778"/>
      <c r="AE331" s="778"/>
      <c r="AF331" s="778"/>
      <c r="AG331" s="954"/>
      <c r="AH331" s="955"/>
      <c r="AI331" s="956"/>
      <c r="AJ331" s="957"/>
      <c r="AK331" s="784"/>
      <c r="AL331" s="958"/>
      <c r="AM331" s="784"/>
      <c r="AN331" s="959"/>
      <c r="AO331" s="825"/>
      <c r="AP331" s="825"/>
      <c r="AQ331" s="960"/>
      <c r="AR331" s="961"/>
      <c r="AS331" s="962" t="str">
        <f>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1005"/>
      <c r="AU331" s="935"/>
      <c r="AV331" s="1020" t="str">
        <f>IF('別紙様式2-2（４・５月分）'!N252="","",'別紙様式2-2（４・５月分）'!N252)</f>
        <v/>
      </c>
      <c r="AW331" s="937"/>
      <c r="AX331" s="938"/>
      <c r="AY331" s="629"/>
      <c r="AZ331" s="629"/>
      <c r="BA331" s="629"/>
      <c r="BB331" s="629"/>
      <c r="BC331" s="629"/>
      <c r="BD331" s="629"/>
      <c r="BE331" s="629"/>
      <c r="BF331" s="629"/>
      <c r="BG331" s="629"/>
      <c r="BH331" s="963"/>
      <c r="BI331" s="1008"/>
      <c r="BJ331" s="935"/>
      <c r="BK331" s="689" t="str">
        <f>G330</f>
        <v/>
      </c>
    </row>
    <row r="332" ht="15.0" customHeight="1">
      <c r="A332" s="798"/>
      <c r="B332" s="722"/>
      <c r="C332" s="723"/>
      <c r="D332" s="723"/>
      <c r="E332" s="723"/>
      <c r="F332" s="724"/>
      <c r="G332" s="725"/>
      <c r="H332" s="725"/>
      <c r="I332" s="725"/>
      <c r="J332" s="941"/>
      <c r="K332" s="725"/>
      <c r="L332" s="726"/>
      <c r="M332" s="964"/>
      <c r="N332" s="1009"/>
      <c r="O332" s="1013" t="s">
        <v>111</v>
      </c>
      <c r="P332" s="967" t="str">
        <f>IFERROR(VLOOKUP('別紙様式2-2（４・５月分）'!AQ251,'【参考】数式用'!$AR$5:$AT$22,3,FALSE),"")</f>
        <v/>
      </c>
      <c r="Q332" s="1014" t="s">
        <v>113</v>
      </c>
      <c r="R332" s="969" t="str">
        <f>IFERROR(VLOOKUP(K330,'【参考】数式用'!$A$5:$AB$37,MATCH(P332,'【参考】数式用'!$B$4:$AB$4,0)+1,0),"")</f>
        <v/>
      </c>
      <c r="S332" s="970" t="s">
        <v>439</v>
      </c>
      <c r="T332" s="971"/>
      <c r="U332" s="972" t="str">
        <f>IFERROR(VLOOKUP(K330,'【参考】数式用'!$A$5:$AB$37,MATCH(T332,'【参考】数式用'!$B$4:$AB$4,0)+1,0),"")</f>
        <v/>
      </c>
      <c r="V332" s="973" t="s">
        <v>107</v>
      </c>
      <c r="W332" s="1025">
        <v>7.0</v>
      </c>
      <c r="X332" s="812" t="s">
        <v>108</v>
      </c>
      <c r="Y332" s="1025">
        <v>4.0</v>
      </c>
      <c r="Z332" s="812" t="s">
        <v>392</v>
      </c>
      <c r="AA332" s="1025">
        <v>8.0</v>
      </c>
      <c r="AB332" s="812" t="s">
        <v>108</v>
      </c>
      <c r="AC332" s="1025">
        <v>3.0</v>
      </c>
      <c r="AD332" s="812" t="s">
        <v>109</v>
      </c>
      <c r="AE332" s="812" t="s">
        <v>120</v>
      </c>
      <c r="AF332" s="812">
        <f>IF(W332&gt;=1,(AA332*12+AC332)-(W332*12+Y332)+1,"")</f>
        <v>12</v>
      </c>
      <c r="AG332" s="974" t="s">
        <v>393</v>
      </c>
      <c r="AH332" s="975">
        <f>IFERROR(ROUNDDOWN(ROUND(L330*U332,0),0)*AF332,"")</f>
        <v>0</v>
      </c>
      <c r="AI332" s="976">
        <f>IFERROR(ROUNDDOWN(ROUND((L330*(U332-AW330)),0),0)*AF332,"")</f>
        <v>0</v>
      </c>
      <c r="AJ332" s="977">
        <f>IFERROR(IF(OR(M330="",M331="",M333=""),0,ROUNDDOWN(ROUNDDOWN(ROUND(L330*VLOOKUP(K330,'【参考】数式用'!$A$5:$AB$37,MATCH("新加算Ⅳ",'【参考】数式用'!$B$4:$AB$4,0)+1,0),0),0)*AF332*0.5,0)),"")</f>
        <v>0</v>
      </c>
      <c r="AK332" s="978" t="str">
        <f>IF(T332&lt;&gt;"","新規に適用","")</f>
        <v/>
      </c>
      <c r="AL332" s="979">
        <f>IFERROR(IF(OR(M333="ベア加算",M333=""),0, IF(OR(T330="新加算Ⅰ",T330="新加算Ⅱ",T330="新加算Ⅲ",T330="新加算Ⅳ"),0,ROUNDDOWN(ROUND(L330*VLOOKUP(K330,'【参考】数式用'!$A$5:$I$37,MATCH("ベア加算",'【参考】数式用'!$B$4:$I$4,0)+1,0),0),0)*AF332)),"")</f>
        <v>0</v>
      </c>
      <c r="AM332" s="978" t="str">
        <f>IF(AND(T332&lt;&gt;"",AM330=""),"新規に適用",IF(AND(T332&lt;&gt;"",AM330&lt;&gt;""),"継続で適用",""))</f>
        <v/>
      </c>
      <c r="AN332" s="978" t="str">
        <f>IF(AND(T332&lt;&gt;"",AN330=""),"新規に適用",IF(AND(T332&lt;&gt;"",AN330&lt;&gt;""),"継続で適用",""))</f>
        <v/>
      </c>
      <c r="AO332" s="978"/>
      <c r="AP332" s="978" t="str">
        <f>IF(AND(T332&lt;&gt;"",AP330=""),"新規に適用",IF(AND(T332&lt;&gt;"",AP330&lt;&gt;""),"継続で適用",""))</f>
        <v/>
      </c>
      <c r="AQ332" s="980" t="str">
        <f>IF(AND(T332&lt;&gt;"",AN330=""),"新規に適用",IF(AND(T332&lt;&gt;"",OR(T330="新加算Ⅰ",T330="新加算Ⅱ",T330="新加算Ⅴ（１）",T330="新加算Ⅴ（２）",T330="新加算Ⅴ（３）",T330="新加算Ⅴ（４）",T330="新加算Ⅴ（５）",T330="新加算Ⅴ（６）",T330="新加算Ⅴ（７）",T330="新加算Ⅴ（９）",T330="新加算Ⅴ（10）",T330="新加算Ⅴ（12）")),"継続で適用",""))</f>
        <v/>
      </c>
      <c r="AR332" s="978" t="str">
        <f>IF(AND(T332&lt;&gt;"",AR330=""),"新規に適用",IF(AND(T332&lt;&gt;"",AR330&lt;&gt;""),"継続で適用",""))</f>
        <v/>
      </c>
      <c r="AS332" s="962"/>
      <c r="AT332" s="1005"/>
      <c r="AU332" s="935" t="str">
        <f>IF(K330&lt;&gt;"","V列に色付け","")</f>
        <v/>
      </c>
      <c r="AV332" s="1020"/>
      <c r="AW332" s="937"/>
      <c r="BK332" s="689" t="str">
        <f>G330</f>
        <v/>
      </c>
    </row>
    <row r="333" ht="30.0" customHeight="1">
      <c r="A333" s="788"/>
      <c r="B333" s="746"/>
      <c r="C333" s="747"/>
      <c r="D333" s="747"/>
      <c r="E333" s="747"/>
      <c r="F333" s="748"/>
      <c r="G333" s="749"/>
      <c r="H333" s="749"/>
      <c r="I333" s="749"/>
      <c r="J333" s="982"/>
      <c r="K333" s="749"/>
      <c r="L333" s="750"/>
      <c r="M333" s="984" t="str">
        <f>IF('別紙様式2-2（４・５月分）'!P253="","",'別紙様式2-2（４・５月分）'!P253)</f>
        <v/>
      </c>
      <c r="N333" s="1010"/>
      <c r="O333" s="1015"/>
      <c r="P333" s="987"/>
      <c r="Q333" s="1016"/>
      <c r="R333" s="989"/>
      <c r="S333" s="990"/>
      <c r="T333" s="991"/>
      <c r="U333" s="992"/>
      <c r="V333" s="993"/>
      <c r="W333" s="1026"/>
      <c r="X333" s="994"/>
      <c r="Y333" s="1026"/>
      <c r="Z333" s="994"/>
      <c r="AA333" s="1026"/>
      <c r="AB333" s="994"/>
      <c r="AC333" s="1026"/>
      <c r="AD333" s="994"/>
      <c r="AE333" s="994"/>
      <c r="AF333" s="994"/>
      <c r="AG333" s="995"/>
      <c r="AH333" s="996"/>
      <c r="AI333" s="997"/>
      <c r="AJ333" s="998"/>
      <c r="AK333" s="999"/>
      <c r="AL333" s="1000"/>
      <c r="AM333" s="999"/>
      <c r="AN333" s="999"/>
      <c r="AO333" s="999"/>
      <c r="AP333" s="999"/>
      <c r="AQ333" s="1001"/>
      <c r="AR333" s="999"/>
      <c r="AS333" s="769" t="str">
        <f>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1005"/>
      <c r="AU333" s="935"/>
      <c r="AV333" s="1020" t="str">
        <f>IF('別紙様式2-2（４・５月分）'!N253="","",'別紙様式2-2（４・５月分）'!N253)</f>
        <v/>
      </c>
      <c r="AW333" s="937"/>
      <c r="BK333" s="689" t="str">
        <f>G330</f>
        <v/>
      </c>
    </row>
    <row r="334" ht="30.0" customHeight="1">
      <c r="A334" s="773">
        <v>81.0</v>
      </c>
      <c r="B334" s="1019" t="str">
        <f>IF('基本情報入力シート'!C134="","",'基本情報入力シート'!C134)</f>
        <v/>
      </c>
      <c r="C334" s="696"/>
      <c r="D334" s="696"/>
      <c r="E334" s="696"/>
      <c r="F334" s="697"/>
      <c r="G334" s="698" t="str">
        <f>IF('基本情報入力シート'!M134="","",'基本情報入力シート'!M134)</f>
        <v/>
      </c>
      <c r="H334" s="698" t="str">
        <f>IF('基本情報入力シート'!R134="","",'基本情報入力シート'!R134)</f>
        <v/>
      </c>
      <c r="I334" s="698" t="str">
        <f>IF('基本情報入力シート'!W134="","",'基本情報入力シート'!W134)</f>
        <v/>
      </c>
      <c r="J334" s="910" t="str">
        <f>IF('基本情報入力シート'!X134="","",'基本情報入力シート'!X134)</f>
        <v/>
      </c>
      <c r="K334" s="698" t="str">
        <f>IF('基本情報入力シート'!Y134="","",'基本情報入力シート'!Y134)</f>
        <v/>
      </c>
      <c r="L334" s="699" t="str">
        <f>IF('基本情報入力シート'!AB134="","",'基本情報入力シート'!AB134)</f>
        <v/>
      </c>
      <c r="M334" s="912" t="str">
        <f>IF('別紙様式2-2（４・５月分）'!P254="","",'別紙様式2-2（４・５月分）'!P254)</f>
        <v/>
      </c>
      <c r="N334" s="1004" t="str">
        <f>IF(SUM('別紙様式2-2（４・５月分）'!Q254:Q256)=0,"",SUM('別紙様式2-2（４・５月分）'!Q254:Q256))</f>
        <v/>
      </c>
      <c r="O334" s="914" t="str">
        <f>IFERROR(VLOOKUP('別紙様式2-2（４・５月分）'!AQ254,'【参考】数式用'!$AR$5:$AS$22,2,FALSE),"")</f>
        <v/>
      </c>
      <c r="P334" s="915"/>
      <c r="Q334" s="916"/>
      <c r="R334" s="917" t="str">
        <f>IFERROR(VLOOKUP(K334,'【参考】数式用'!$A$5:$AB$37,MATCH(O334,'【参考】数式用'!$B$4:$AB$4,0)+1,0),"")</f>
        <v/>
      </c>
      <c r="S334" s="918" t="s">
        <v>434</v>
      </c>
      <c r="T334" s="919"/>
      <c r="U334" s="920" t="str">
        <f>IFERROR(VLOOKUP(K334,'【参考】数式用'!$A$5:$AB$37,MATCH(T334,'【参考】数式用'!$B$4:$AB$4,0)+1,0),"")</f>
        <v/>
      </c>
      <c r="V334" s="921" t="s">
        <v>107</v>
      </c>
      <c r="W334" s="922">
        <v>6.0</v>
      </c>
      <c r="X334" s="923" t="s">
        <v>108</v>
      </c>
      <c r="Y334" s="922">
        <v>6.0</v>
      </c>
      <c r="Z334" s="923" t="s">
        <v>392</v>
      </c>
      <c r="AA334" s="922">
        <v>7.0</v>
      </c>
      <c r="AB334" s="923" t="s">
        <v>108</v>
      </c>
      <c r="AC334" s="922">
        <v>3.0</v>
      </c>
      <c r="AD334" s="923" t="s">
        <v>109</v>
      </c>
      <c r="AE334" s="923" t="s">
        <v>120</v>
      </c>
      <c r="AF334" s="923">
        <f>IF(W334&gt;=1,(AA334*12+AC334)-(W334*12+Y334)+1,"")</f>
        <v>10</v>
      </c>
      <c r="AG334" s="924" t="s">
        <v>393</v>
      </c>
      <c r="AH334" s="925">
        <f>IFERROR(ROUNDDOWN(ROUND(L334*U334,0),0)*AF334,"")</f>
        <v>0</v>
      </c>
      <c r="AI334" s="926">
        <f>IFERROR(ROUNDDOWN(ROUND((L334*(U334-AW334)),0),0)*AF334,"")</f>
        <v>0</v>
      </c>
      <c r="AJ334" s="927">
        <f>IFERROR(IF(OR(M334="",M335="",M337=""),0,ROUNDDOWN(ROUNDDOWN(ROUND(L334*VLOOKUP(K334,'【参考】数式用'!$A$5:$AB$37,MATCH("新加算Ⅳ",'【参考】数式用'!$B$4:$AB$4,0)+1,0),0),0)*AF334*0.5,0)),"")</f>
        <v>0</v>
      </c>
      <c r="AK334" s="928"/>
      <c r="AL334" s="929">
        <f>IFERROR(IF(OR(M337="ベア加算",M337=""),0, IF(OR(T334="新加算Ⅰ",T334="新加算Ⅱ",T334="新加算Ⅲ",T334="新加算Ⅳ"),ROUNDDOWN(ROUND(L334*VLOOKUP(K334,'【参考】数式用'!$A$5:$I$37,MATCH("ベア加算",'【参考】数式用'!$B$4:$I$4,0)+1,0),0),0)*AF334,0)),"")</f>
        <v>0</v>
      </c>
      <c r="AM334" s="928"/>
      <c r="AN334" s="930"/>
      <c r="AO334" s="931"/>
      <c r="AP334" s="931"/>
      <c r="AQ334" s="932"/>
      <c r="AR334" s="933"/>
      <c r="AS334" s="716" t="str">
        <f>IF(AU334="","",IF(U334&lt;N334,"！加算の要件上は問題ありませんが、令和６年４・５月と比較して令和６年６月に加算率が下がる計画になっています。",""))</f>
        <v/>
      </c>
      <c r="AT334" s="1005"/>
      <c r="AU334" s="935" t="str">
        <f>IF(K334&lt;&gt;"","V列に色付け","")</f>
        <v/>
      </c>
      <c r="AV334" s="1020" t="str">
        <f>IF('別紙様式2-2（４・５月分）'!N254="","",'別紙様式2-2（４・５月分）'!N254)</f>
        <v/>
      </c>
      <c r="AW334" s="937" t="str">
        <f>IF(SUM('別紙様式2-2（４・５月分）'!O254:O256)=0,"",SUM('別紙様式2-2（４・５月分）'!O254:O256))</f>
        <v/>
      </c>
      <c r="AX334" s="938" t="str">
        <f>IFERROR(VLOOKUP(K334,'【参考】数式用'!$AH$2:$AI$34,2,FALSE),"")</f>
        <v/>
      </c>
      <c r="AY334" s="629" t="s">
        <v>436</v>
      </c>
      <c r="AZ334" s="629" t="s">
        <v>437</v>
      </c>
      <c r="BA334" s="629" t="s">
        <v>435</v>
      </c>
      <c r="BB334" s="629" t="s">
        <v>438</v>
      </c>
      <c r="BC334" s="629" t="str">
        <f>IF(AND(O334&lt;&gt;"新加算Ⅰ",O334&lt;&gt;"新加算Ⅱ",O334&lt;&gt;"新加算Ⅲ",O334&lt;&gt;"新加算Ⅳ"),O334,IF(P336&lt;&gt;"",P336,""))</f>
        <v/>
      </c>
      <c r="BD334" s="629"/>
      <c r="BE334" s="629" t="str">
        <f>IF(AL334&lt;&gt;0,IF(AM334="○","入力済","未入力"),"")</f>
        <v/>
      </c>
      <c r="BF334" s="629"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629" t="str">
        <f>IF(OR(T334="新加算Ⅴ（７）",T334="新加算Ⅴ（９）",T334="新加算Ⅴ（10）",T334="新加算Ⅴ（12）",T334="新加算Ⅴ（13）",T334="新加算Ⅴ（14）"),IF(OR(AO334="○",AO334="令和６年度中に満たす"),"入力済","未入力"),"")</f>
        <v/>
      </c>
      <c r="BH334" s="939" t="str">
        <f>IF(OR(T334="新加算Ⅰ",T334="新加算Ⅱ",T334="新加算Ⅲ",T334="新加算Ⅴ（１）",T334="新加算Ⅴ（３）",T334="新加算Ⅴ（８）"),IF(OR(AP334="○",AP334="令和６年度中に満たす"),"入力済","未入力"),"")</f>
        <v/>
      </c>
      <c r="BI334" s="1006" t="str">
        <f>IF(OR(T334="新加算Ⅰ",T334="新加算Ⅱ",T334="新加算Ⅴ（１）",T334="新加算Ⅴ（２）",T334="新加算Ⅴ（３）",T334="新加算Ⅴ（４）",T334="新加算Ⅴ（５）",T334="新加算Ⅴ（６）",T334="新加算Ⅴ（７）",T334="新加算Ⅴ（９）",T334="新加算Ⅴ（10）",T334="新加算Ⅴ（12）"),1,"")</f>
        <v/>
      </c>
      <c r="BJ334" s="935" t="str">
        <f>IF(OR(T334="新加算Ⅰ",T334="新加算Ⅴ（１）",T334="新加算Ⅴ（２）",T334="新加算Ⅴ（５）",T334="新加算Ⅴ（７）",T334="新加算Ⅴ（10）"),IF(AR334="","未入力","入力済"),"")</f>
        <v/>
      </c>
      <c r="BK334" s="689" t="str">
        <f>G334</f>
        <v/>
      </c>
    </row>
    <row r="335" ht="15.0" customHeight="1">
      <c r="A335" s="787"/>
      <c r="B335" s="722"/>
      <c r="C335" s="723"/>
      <c r="D335" s="723"/>
      <c r="E335" s="723"/>
      <c r="F335" s="724"/>
      <c r="G335" s="725"/>
      <c r="H335" s="725"/>
      <c r="I335" s="725"/>
      <c r="J335" s="941"/>
      <c r="K335" s="725"/>
      <c r="L335" s="726"/>
      <c r="M335" s="943" t="str">
        <f>IF('別紙様式2-2（４・５月分）'!P255="","",'別紙様式2-2（４・５月分）'!P255)</f>
        <v/>
      </c>
      <c r="N335" s="1007"/>
      <c r="O335" s="945"/>
      <c r="P335" s="946"/>
      <c r="Q335" s="947"/>
      <c r="R335" s="948"/>
      <c r="S335" s="949"/>
      <c r="T335" s="950"/>
      <c r="U335" s="951"/>
      <c r="V335" s="952"/>
      <c r="W335" s="953"/>
      <c r="X335" s="778"/>
      <c r="Y335" s="953"/>
      <c r="Z335" s="778"/>
      <c r="AA335" s="953"/>
      <c r="AB335" s="778"/>
      <c r="AC335" s="953"/>
      <c r="AD335" s="778"/>
      <c r="AE335" s="778"/>
      <c r="AF335" s="778"/>
      <c r="AG335" s="954"/>
      <c r="AH335" s="955"/>
      <c r="AI335" s="956"/>
      <c r="AJ335" s="957"/>
      <c r="AK335" s="784"/>
      <c r="AL335" s="958"/>
      <c r="AM335" s="784"/>
      <c r="AN335" s="959"/>
      <c r="AO335" s="825"/>
      <c r="AP335" s="825"/>
      <c r="AQ335" s="960"/>
      <c r="AR335" s="961"/>
      <c r="AS335" s="962" t="str">
        <f>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1005"/>
      <c r="AU335" s="935"/>
      <c r="AV335" s="1020" t="str">
        <f>IF('別紙様式2-2（４・５月分）'!N255="","",'別紙様式2-2（４・５月分）'!N255)</f>
        <v/>
      </c>
      <c r="AW335" s="937"/>
      <c r="AX335" s="938"/>
      <c r="AY335" s="629"/>
      <c r="AZ335" s="629"/>
      <c r="BA335" s="629"/>
      <c r="BB335" s="629"/>
      <c r="BC335" s="629"/>
      <c r="BD335" s="629"/>
      <c r="BE335" s="629"/>
      <c r="BF335" s="629"/>
      <c r="BG335" s="629"/>
      <c r="BH335" s="963"/>
      <c r="BI335" s="1008"/>
      <c r="BJ335" s="935"/>
      <c r="BK335" s="689" t="str">
        <f>G334</f>
        <v/>
      </c>
    </row>
    <row r="336" ht="15.0" customHeight="1">
      <c r="A336" s="798"/>
      <c r="B336" s="722"/>
      <c r="C336" s="723"/>
      <c r="D336" s="723"/>
      <c r="E336" s="723"/>
      <c r="F336" s="724"/>
      <c r="G336" s="725"/>
      <c r="H336" s="725"/>
      <c r="I336" s="725"/>
      <c r="J336" s="941"/>
      <c r="K336" s="725"/>
      <c r="L336" s="726"/>
      <c r="M336" s="964"/>
      <c r="N336" s="1009"/>
      <c r="O336" s="1013" t="s">
        <v>111</v>
      </c>
      <c r="P336" s="967" t="str">
        <f>IFERROR(VLOOKUP('別紙様式2-2（４・５月分）'!AQ254,'【参考】数式用'!$AR$5:$AT$22,3,FALSE),"")</f>
        <v/>
      </c>
      <c r="Q336" s="1014" t="s">
        <v>113</v>
      </c>
      <c r="R336" s="969" t="str">
        <f>IFERROR(VLOOKUP(K334,'【参考】数式用'!$A$5:$AB$37,MATCH(P336,'【参考】数式用'!$B$4:$AB$4,0)+1,0),"")</f>
        <v/>
      </c>
      <c r="S336" s="970" t="s">
        <v>439</v>
      </c>
      <c r="T336" s="971"/>
      <c r="U336" s="972" t="str">
        <f>IFERROR(VLOOKUP(K334,'【参考】数式用'!$A$5:$AB$37,MATCH(T336,'【参考】数式用'!$B$4:$AB$4,0)+1,0),"")</f>
        <v/>
      </c>
      <c r="V336" s="973" t="s">
        <v>107</v>
      </c>
      <c r="W336" s="1025">
        <v>7.0</v>
      </c>
      <c r="X336" s="812" t="s">
        <v>108</v>
      </c>
      <c r="Y336" s="1025">
        <v>4.0</v>
      </c>
      <c r="Z336" s="812" t="s">
        <v>392</v>
      </c>
      <c r="AA336" s="1025">
        <v>8.0</v>
      </c>
      <c r="AB336" s="812" t="s">
        <v>108</v>
      </c>
      <c r="AC336" s="1025">
        <v>3.0</v>
      </c>
      <c r="AD336" s="812" t="s">
        <v>109</v>
      </c>
      <c r="AE336" s="812" t="s">
        <v>120</v>
      </c>
      <c r="AF336" s="812">
        <f>IF(W336&gt;=1,(AA336*12+AC336)-(W336*12+Y336)+1,"")</f>
        <v>12</v>
      </c>
      <c r="AG336" s="974" t="s">
        <v>393</v>
      </c>
      <c r="AH336" s="975">
        <f>IFERROR(ROUNDDOWN(ROUND(L334*U336,0),0)*AF336,"")</f>
        <v>0</v>
      </c>
      <c r="AI336" s="976">
        <f>IFERROR(ROUNDDOWN(ROUND((L334*(U336-AW334)),0),0)*AF336,"")</f>
        <v>0</v>
      </c>
      <c r="AJ336" s="977">
        <f>IFERROR(IF(OR(M334="",M335="",M337=""),0,ROUNDDOWN(ROUNDDOWN(ROUND(L334*VLOOKUP(K334,'【参考】数式用'!$A$5:$AB$37,MATCH("新加算Ⅳ",'【参考】数式用'!$B$4:$AB$4,0)+1,0),0),0)*AF336*0.5,0)),"")</f>
        <v>0</v>
      </c>
      <c r="AK336" s="978" t="str">
        <f>IF(T336&lt;&gt;"","新規に適用","")</f>
        <v/>
      </c>
      <c r="AL336" s="979">
        <f>IFERROR(IF(OR(M337="ベア加算",M337=""),0, IF(OR(T334="新加算Ⅰ",T334="新加算Ⅱ",T334="新加算Ⅲ",T334="新加算Ⅳ"),0,ROUNDDOWN(ROUND(L334*VLOOKUP(K334,'【参考】数式用'!$A$5:$I$37,MATCH("ベア加算",'【参考】数式用'!$B$4:$I$4,0)+1,0),0),0)*AF336)),"")</f>
        <v>0</v>
      </c>
      <c r="AM336" s="978" t="str">
        <f>IF(AND(T336&lt;&gt;"",AM334=""),"新規に適用",IF(AND(T336&lt;&gt;"",AM334&lt;&gt;""),"継続で適用",""))</f>
        <v/>
      </c>
      <c r="AN336" s="978" t="str">
        <f>IF(AND(T336&lt;&gt;"",AN334=""),"新規に適用",IF(AND(T336&lt;&gt;"",AN334&lt;&gt;""),"継続で適用",""))</f>
        <v/>
      </c>
      <c r="AO336" s="978"/>
      <c r="AP336" s="978" t="str">
        <f>IF(AND(T336&lt;&gt;"",AP334=""),"新規に適用",IF(AND(T336&lt;&gt;"",AP334&lt;&gt;""),"継続で適用",""))</f>
        <v/>
      </c>
      <c r="AQ336" s="980" t="str">
        <f>IF(AND(T336&lt;&gt;"",AN334=""),"新規に適用",IF(AND(T336&lt;&gt;"",OR(T334="新加算Ⅰ",T334="新加算Ⅱ",T334="新加算Ⅴ（１）",T334="新加算Ⅴ（２）",T334="新加算Ⅴ（３）",T334="新加算Ⅴ（４）",T334="新加算Ⅴ（５）",T334="新加算Ⅴ（６）",T334="新加算Ⅴ（７）",T334="新加算Ⅴ（９）",T334="新加算Ⅴ（10）",T334="新加算Ⅴ（12）")),"継続で適用",""))</f>
        <v/>
      </c>
      <c r="AR336" s="978" t="str">
        <f>IF(AND(T336&lt;&gt;"",AR334=""),"新規に適用",IF(AND(T336&lt;&gt;"",AR334&lt;&gt;""),"継続で適用",""))</f>
        <v/>
      </c>
      <c r="AS336" s="962"/>
      <c r="AT336" s="1005"/>
      <c r="AU336" s="935" t="str">
        <f>IF(K334&lt;&gt;"","V列に色付け","")</f>
        <v/>
      </c>
      <c r="AV336" s="1020"/>
      <c r="AW336" s="937"/>
      <c r="BK336" s="689" t="str">
        <f>G334</f>
        <v/>
      </c>
    </row>
    <row r="337" ht="30.0" customHeight="1">
      <c r="A337" s="788"/>
      <c r="B337" s="746"/>
      <c r="C337" s="747"/>
      <c r="D337" s="747"/>
      <c r="E337" s="747"/>
      <c r="F337" s="748"/>
      <c r="G337" s="749"/>
      <c r="H337" s="749"/>
      <c r="I337" s="749"/>
      <c r="J337" s="982"/>
      <c r="K337" s="749"/>
      <c r="L337" s="750"/>
      <c r="M337" s="984" t="str">
        <f>IF('別紙様式2-2（４・５月分）'!P256="","",'別紙様式2-2（４・５月分）'!P256)</f>
        <v/>
      </c>
      <c r="N337" s="1010"/>
      <c r="O337" s="1015"/>
      <c r="P337" s="987"/>
      <c r="Q337" s="1016"/>
      <c r="R337" s="989"/>
      <c r="S337" s="990"/>
      <c r="T337" s="991"/>
      <c r="U337" s="992"/>
      <c r="V337" s="993"/>
      <c r="W337" s="1026"/>
      <c r="X337" s="994"/>
      <c r="Y337" s="1026"/>
      <c r="Z337" s="994"/>
      <c r="AA337" s="1026"/>
      <c r="AB337" s="994"/>
      <c r="AC337" s="1026"/>
      <c r="AD337" s="994"/>
      <c r="AE337" s="994"/>
      <c r="AF337" s="994"/>
      <c r="AG337" s="995"/>
      <c r="AH337" s="996"/>
      <c r="AI337" s="997"/>
      <c r="AJ337" s="998"/>
      <c r="AK337" s="999"/>
      <c r="AL337" s="1000"/>
      <c r="AM337" s="999"/>
      <c r="AN337" s="999"/>
      <c r="AO337" s="999"/>
      <c r="AP337" s="999"/>
      <c r="AQ337" s="1001"/>
      <c r="AR337" s="999"/>
      <c r="AS337" s="769" t="str">
        <f>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1005"/>
      <c r="AU337" s="935"/>
      <c r="AV337" s="1020" t="str">
        <f>IF('別紙様式2-2（４・５月分）'!N256="","",'別紙様式2-2（４・５月分）'!N256)</f>
        <v/>
      </c>
      <c r="AW337" s="937"/>
      <c r="BK337" s="689" t="str">
        <f>G334</f>
        <v/>
      </c>
    </row>
    <row r="338" ht="30.0" customHeight="1">
      <c r="A338" s="789">
        <v>82.0</v>
      </c>
      <c r="B338" s="722" t="str">
        <f>IF('基本情報入力シート'!C135="","",'基本情報入力シート'!C135)</f>
        <v/>
      </c>
      <c r="C338" s="723"/>
      <c r="D338" s="723"/>
      <c r="E338" s="723"/>
      <c r="F338" s="724"/>
      <c r="G338" s="725" t="str">
        <f>IF('基本情報入力シート'!M135="","",'基本情報入力シート'!M135)</f>
        <v/>
      </c>
      <c r="H338" s="725" t="str">
        <f>IF('基本情報入力シート'!R135="","",'基本情報入力シート'!R135)</f>
        <v/>
      </c>
      <c r="I338" s="725" t="str">
        <f>IF('基本情報入力シート'!W135="","",'基本情報入力シート'!W135)</f>
        <v/>
      </c>
      <c r="J338" s="941" t="str">
        <f>IF('基本情報入力シート'!X135="","",'基本情報入力シート'!X135)</f>
        <v/>
      </c>
      <c r="K338" s="725" t="str">
        <f>IF('基本情報入力シート'!Y135="","",'基本情報入力シート'!Y135)</f>
        <v/>
      </c>
      <c r="L338" s="726" t="str">
        <f>IF('基本情報入力シート'!AB135="","",'基本情報入力シート'!AB135)</f>
        <v/>
      </c>
      <c r="M338" s="912" t="str">
        <f>IF('別紙様式2-2（４・５月分）'!P257="","",'別紙様式2-2（４・５月分）'!P257)</f>
        <v/>
      </c>
      <c r="N338" s="1004" t="str">
        <f>IF(SUM('別紙様式2-2（４・５月分）'!Q257:Q259)=0,"",SUM('別紙様式2-2（４・５月分）'!Q257:Q259))</f>
        <v/>
      </c>
      <c r="O338" s="914" t="str">
        <f>IFERROR(VLOOKUP('別紙様式2-2（４・５月分）'!AQ257,'【参考】数式用'!$AR$5:$AS$22,2,FALSE),"")</f>
        <v/>
      </c>
      <c r="P338" s="915"/>
      <c r="Q338" s="916"/>
      <c r="R338" s="917" t="str">
        <f>IFERROR(VLOOKUP(K338,'【参考】数式用'!$A$5:$AB$37,MATCH(O338,'【参考】数式用'!$B$4:$AB$4,0)+1,0),"")</f>
        <v/>
      </c>
      <c r="S338" s="918" t="s">
        <v>434</v>
      </c>
      <c r="T338" s="919"/>
      <c r="U338" s="920" t="str">
        <f>IFERROR(VLOOKUP(K338,'【参考】数式用'!$A$5:$AB$37,MATCH(T338,'【参考】数式用'!$B$4:$AB$4,0)+1,0),"")</f>
        <v/>
      </c>
      <c r="V338" s="921" t="s">
        <v>107</v>
      </c>
      <c r="W338" s="922">
        <v>6.0</v>
      </c>
      <c r="X338" s="923" t="s">
        <v>108</v>
      </c>
      <c r="Y338" s="922">
        <v>6.0</v>
      </c>
      <c r="Z338" s="923" t="s">
        <v>392</v>
      </c>
      <c r="AA338" s="922">
        <v>7.0</v>
      </c>
      <c r="AB338" s="923" t="s">
        <v>108</v>
      </c>
      <c r="AC338" s="922">
        <v>3.0</v>
      </c>
      <c r="AD338" s="923" t="s">
        <v>109</v>
      </c>
      <c r="AE338" s="923" t="s">
        <v>120</v>
      </c>
      <c r="AF338" s="923">
        <f>IF(W338&gt;=1,(AA338*12+AC338)-(W338*12+Y338)+1,"")</f>
        <v>10</v>
      </c>
      <c r="AG338" s="924" t="s">
        <v>393</v>
      </c>
      <c r="AH338" s="925">
        <f>IFERROR(ROUNDDOWN(ROUND(L338*U338,0),0)*AF338,"")</f>
        <v>0</v>
      </c>
      <c r="AI338" s="926">
        <f>IFERROR(ROUNDDOWN(ROUND((L338*(U338-AW338)),0),0)*AF338,"")</f>
        <v>0</v>
      </c>
      <c r="AJ338" s="927">
        <f>IFERROR(IF(OR(M338="",M339="",M341=""),0,ROUNDDOWN(ROUNDDOWN(ROUND(L338*VLOOKUP(K338,'【参考】数式用'!$A$5:$AB$37,MATCH("新加算Ⅳ",'【参考】数式用'!$B$4:$AB$4,0)+1,0),0),0)*AF338*0.5,0)),"")</f>
        <v>0</v>
      </c>
      <c r="AK338" s="928"/>
      <c r="AL338" s="929">
        <f>IFERROR(IF(OR(M341="ベア加算",M341=""),0, IF(OR(T338="新加算Ⅰ",T338="新加算Ⅱ",T338="新加算Ⅲ",T338="新加算Ⅳ"),ROUNDDOWN(ROUND(L338*VLOOKUP(K338,'【参考】数式用'!$A$5:$I$37,MATCH("ベア加算",'【参考】数式用'!$B$4:$I$4,0)+1,0),0),0)*AF338,0)),"")</f>
        <v>0</v>
      </c>
      <c r="AM338" s="928"/>
      <c r="AN338" s="930"/>
      <c r="AO338" s="931"/>
      <c r="AP338" s="931"/>
      <c r="AQ338" s="932"/>
      <c r="AR338" s="933"/>
      <c r="AS338" s="716" t="str">
        <f>IF(AU338="","",IF(U338&lt;N338,"！加算の要件上は問題ありませんが、令和６年４・５月と比較して令和６年６月に加算率が下がる計画になっています。",""))</f>
        <v/>
      </c>
      <c r="AT338" s="1005"/>
      <c r="AU338" s="935" t="str">
        <f>IF(K338&lt;&gt;"","V列に色付け","")</f>
        <v/>
      </c>
      <c r="AV338" s="1020" t="str">
        <f>IF('別紙様式2-2（４・５月分）'!N257="","",'別紙様式2-2（４・５月分）'!N257)</f>
        <v/>
      </c>
      <c r="AW338" s="937" t="str">
        <f>IF(SUM('別紙様式2-2（４・５月分）'!O257:O259)=0,"",SUM('別紙様式2-2（４・５月分）'!O257:O259))</f>
        <v/>
      </c>
      <c r="AX338" s="938" t="str">
        <f>IFERROR(VLOOKUP(K338,'【参考】数式用'!$AH$2:$AI$34,2,FALSE),"")</f>
        <v/>
      </c>
      <c r="AY338" s="629" t="s">
        <v>436</v>
      </c>
      <c r="AZ338" s="629" t="s">
        <v>437</v>
      </c>
      <c r="BA338" s="629" t="s">
        <v>435</v>
      </c>
      <c r="BB338" s="629" t="s">
        <v>438</v>
      </c>
      <c r="BC338" s="629" t="str">
        <f>IF(AND(O338&lt;&gt;"新加算Ⅰ",O338&lt;&gt;"新加算Ⅱ",O338&lt;&gt;"新加算Ⅲ",O338&lt;&gt;"新加算Ⅳ"),O338,IF(P340&lt;&gt;"",P340,""))</f>
        <v/>
      </c>
      <c r="BD338" s="629"/>
      <c r="BE338" s="629" t="str">
        <f>IF(AL338&lt;&gt;0,IF(AM338="○","入力済","未入力"),"")</f>
        <v/>
      </c>
      <c r="BF338" s="629"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629" t="str">
        <f>IF(OR(T338="新加算Ⅴ（７）",T338="新加算Ⅴ（９）",T338="新加算Ⅴ（10）",T338="新加算Ⅴ（12）",T338="新加算Ⅴ（13）",T338="新加算Ⅴ（14）"),IF(OR(AO338="○",AO338="令和６年度中に満たす"),"入力済","未入力"),"")</f>
        <v/>
      </c>
      <c r="BH338" s="939" t="str">
        <f>IF(OR(T338="新加算Ⅰ",T338="新加算Ⅱ",T338="新加算Ⅲ",T338="新加算Ⅴ（１）",T338="新加算Ⅴ（３）",T338="新加算Ⅴ（８）"),IF(OR(AP338="○",AP338="令和６年度中に満たす"),"入力済","未入力"),"")</f>
        <v/>
      </c>
      <c r="BI338" s="1006" t="str">
        <f>IF(OR(T338="新加算Ⅰ",T338="新加算Ⅱ",T338="新加算Ⅴ（１）",T338="新加算Ⅴ（２）",T338="新加算Ⅴ（３）",T338="新加算Ⅴ（４）",T338="新加算Ⅴ（５）",T338="新加算Ⅴ（６）",T338="新加算Ⅴ（７）",T338="新加算Ⅴ（９）",T338="新加算Ⅴ（10）",T338="新加算Ⅴ（12）"),1,"")</f>
        <v/>
      </c>
      <c r="BJ338" s="935" t="str">
        <f>IF(OR(T338="新加算Ⅰ",T338="新加算Ⅴ（１）",T338="新加算Ⅴ（２）",T338="新加算Ⅴ（５）",T338="新加算Ⅴ（７）",T338="新加算Ⅴ（10）"),IF(AR338="","未入力","入力済"),"")</f>
        <v/>
      </c>
      <c r="BK338" s="689" t="str">
        <f>G338</f>
        <v/>
      </c>
    </row>
    <row r="339" ht="15.0" customHeight="1">
      <c r="A339" s="787"/>
      <c r="B339" s="722"/>
      <c r="C339" s="723"/>
      <c r="D339" s="723"/>
      <c r="E339" s="723"/>
      <c r="F339" s="724"/>
      <c r="G339" s="725"/>
      <c r="H339" s="725"/>
      <c r="I339" s="725"/>
      <c r="J339" s="941"/>
      <c r="K339" s="725"/>
      <c r="L339" s="726"/>
      <c r="M339" s="943" t="str">
        <f>IF('別紙様式2-2（４・５月分）'!P258="","",'別紙様式2-2（４・５月分）'!P258)</f>
        <v/>
      </c>
      <c r="N339" s="1007"/>
      <c r="O339" s="945"/>
      <c r="P339" s="946"/>
      <c r="Q339" s="947"/>
      <c r="R339" s="948"/>
      <c r="S339" s="949"/>
      <c r="T339" s="950"/>
      <c r="U339" s="951"/>
      <c r="V339" s="952"/>
      <c r="W339" s="953"/>
      <c r="X339" s="778"/>
      <c r="Y339" s="953"/>
      <c r="Z339" s="778"/>
      <c r="AA339" s="953"/>
      <c r="AB339" s="778"/>
      <c r="AC339" s="953"/>
      <c r="AD339" s="778"/>
      <c r="AE339" s="778"/>
      <c r="AF339" s="778"/>
      <c r="AG339" s="954"/>
      <c r="AH339" s="955"/>
      <c r="AI339" s="956"/>
      <c r="AJ339" s="957"/>
      <c r="AK339" s="784"/>
      <c r="AL339" s="958"/>
      <c r="AM339" s="784"/>
      <c r="AN339" s="959"/>
      <c r="AO339" s="825"/>
      <c r="AP339" s="825"/>
      <c r="AQ339" s="960"/>
      <c r="AR339" s="961"/>
      <c r="AS339" s="962" t="str">
        <f>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1005"/>
      <c r="AU339" s="935"/>
      <c r="AV339" s="1020" t="str">
        <f>IF('別紙様式2-2（４・５月分）'!N258="","",'別紙様式2-2（４・５月分）'!N258)</f>
        <v/>
      </c>
      <c r="AW339" s="937"/>
      <c r="AX339" s="938"/>
      <c r="AY339" s="629"/>
      <c r="AZ339" s="629"/>
      <c r="BA339" s="629"/>
      <c r="BB339" s="629"/>
      <c r="BC339" s="629"/>
      <c r="BD339" s="629"/>
      <c r="BE339" s="629"/>
      <c r="BF339" s="629"/>
      <c r="BG339" s="629"/>
      <c r="BH339" s="963"/>
      <c r="BI339" s="1008"/>
      <c r="BJ339" s="935"/>
      <c r="BK339" s="689" t="str">
        <f>G338</f>
        <v/>
      </c>
    </row>
    <row r="340" ht="15.0" customHeight="1">
      <c r="A340" s="798"/>
      <c r="B340" s="722"/>
      <c r="C340" s="723"/>
      <c r="D340" s="723"/>
      <c r="E340" s="723"/>
      <c r="F340" s="724"/>
      <c r="G340" s="725"/>
      <c r="H340" s="725"/>
      <c r="I340" s="725"/>
      <c r="J340" s="941"/>
      <c r="K340" s="725"/>
      <c r="L340" s="726"/>
      <c r="M340" s="964"/>
      <c r="N340" s="1009"/>
      <c r="O340" s="1013" t="s">
        <v>111</v>
      </c>
      <c r="P340" s="967" t="str">
        <f>IFERROR(VLOOKUP('別紙様式2-2（４・５月分）'!AQ257,'【参考】数式用'!$AR$5:$AT$22,3,FALSE),"")</f>
        <v/>
      </c>
      <c r="Q340" s="1014" t="s">
        <v>113</v>
      </c>
      <c r="R340" s="969" t="str">
        <f>IFERROR(VLOOKUP(K338,'【参考】数式用'!$A$5:$AB$37,MATCH(P340,'【参考】数式用'!$B$4:$AB$4,0)+1,0),"")</f>
        <v/>
      </c>
      <c r="S340" s="970" t="s">
        <v>439</v>
      </c>
      <c r="T340" s="971"/>
      <c r="U340" s="972" t="str">
        <f>IFERROR(VLOOKUP(K338,'【参考】数式用'!$A$5:$AB$37,MATCH(T340,'【参考】数式用'!$B$4:$AB$4,0)+1,0),"")</f>
        <v/>
      </c>
      <c r="V340" s="973" t="s">
        <v>107</v>
      </c>
      <c r="W340" s="1025">
        <v>7.0</v>
      </c>
      <c r="X340" s="812" t="s">
        <v>108</v>
      </c>
      <c r="Y340" s="1025">
        <v>4.0</v>
      </c>
      <c r="Z340" s="812" t="s">
        <v>392</v>
      </c>
      <c r="AA340" s="1025">
        <v>8.0</v>
      </c>
      <c r="AB340" s="812" t="s">
        <v>108</v>
      </c>
      <c r="AC340" s="1025">
        <v>3.0</v>
      </c>
      <c r="AD340" s="812" t="s">
        <v>109</v>
      </c>
      <c r="AE340" s="812" t="s">
        <v>120</v>
      </c>
      <c r="AF340" s="812">
        <f>IF(W340&gt;=1,(AA340*12+AC340)-(W340*12+Y340)+1,"")</f>
        <v>12</v>
      </c>
      <c r="AG340" s="974" t="s">
        <v>393</v>
      </c>
      <c r="AH340" s="975">
        <f>IFERROR(ROUNDDOWN(ROUND(L338*U340,0),0)*AF340,"")</f>
        <v>0</v>
      </c>
      <c r="AI340" s="976">
        <f>IFERROR(ROUNDDOWN(ROUND((L338*(U340-AW338)),0),0)*AF340,"")</f>
        <v>0</v>
      </c>
      <c r="AJ340" s="977">
        <f>IFERROR(IF(OR(M338="",M339="",M341=""),0,ROUNDDOWN(ROUNDDOWN(ROUND(L338*VLOOKUP(K338,'【参考】数式用'!$A$5:$AB$37,MATCH("新加算Ⅳ",'【参考】数式用'!$B$4:$AB$4,0)+1,0),0),0)*AF340*0.5,0)),"")</f>
        <v>0</v>
      </c>
      <c r="AK340" s="978" t="str">
        <f>IF(T340&lt;&gt;"","新規に適用","")</f>
        <v/>
      </c>
      <c r="AL340" s="979">
        <f>IFERROR(IF(OR(M341="ベア加算",M341=""),0, IF(OR(T338="新加算Ⅰ",T338="新加算Ⅱ",T338="新加算Ⅲ",T338="新加算Ⅳ"),0,ROUNDDOWN(ROUND(L338*VLOOKUP(K338,'【参考】数式用'!$A$5:$I$37,MATCH("ベア加算",'【参考】数式用'!$B$4:$I$4,0)+1,0),0),0)*AF340)),"")</f>
        <v>0</v>
      </c>
      <c r="AM340" s="978" t="str">
        <f>IF(AND(T340&lt;&gt;"",AM338=""),"新規に適用",IF(AND(T340&lt;&gt;"",AM338&lt;&gt;""),"継続で適用",""))</f>
        <v/>
      </c>
      <c r="AN340" s="978" t="str">
        <f>IF(AND(T340&lt;&gt;"",AN338=""),"新規に適用",IF(AND(T340&lt;&gt;"",AN338&lt;&gt;""),"継続で適用",""))</f>
        <v/>
      </c>
      <c r="AO340" s="978"/>
      <c r="AP340" s="978" t="str">
        <f>IF(AND(T340&lt;&gt;"",AP338=""),"新規に適用",IF(AND(T340&lt;&gt;"",AP338&lt;&gt;""),"継続で適用",""))</f>
        <v/>
      </c>
      <c r="AQ340" s="980" t="str">
        <f>IF(AND(T340&lt;&gt;"",AN338=""),"新規に適用",IF(AND(T340&lt;&gt;"",OR(T338="新加算Ⅰ",T338="新加算Ⅱ",T338="新加算Ⅴ（１）",T338="新加算Ⅴ（２）",T338="新加算Ⅴ（３）",T338="新加算Ⅴ（４）",T338="新加算Ⅴ（５）",T338="新加算Ⅴ（６）",T338="新加算Ⅴ（７）",T338="新加算Ⅴ（９）",T338="新加算Ⅴ（10）",T338="新加算Ⅴ（12）")),"継続で適用",""))</f>
        <v/>
      </c>
      <c r="AR340" s="978" t="str">
        <f>IF(AND(T340&lt;&gt;"",AR338=""),"新規に適用",IF(AND(T340&lt;&gt;"",AR338&lt;&gt;""),"継続で適用",""))</f>
        <v/>
      </c>
      <c r="AS340" s="962"/>
      <c r="AT340" s="1005"/>
      <c r="AU340" s="935" t="str">
        <f>IF(K338&lt;&gt;"","V列に色付け","")</f>
        <v/>
      </c>
      <c r="AV340" s="1020"/>
      <c r="AW340" s="937"/>
      <c r="BK340" s="689" t="str">
        <f>G338</f>
        <v/>
      </c>
    </row>
    <row r="341" ht="30.0" customHeight="1">
      <c r="A341" s="788"/>
      <c r="B341" s="746"/>
      <c r="C341" s="747"/>
      <c r="D341" s="747"/>
      <c r="E341" s="747"/>
      <c r="F341" s="748"/>
      <c r="G341" s="749"/>
      <c r="H341" s="749"/>
      <c r="I341" s="749"/>
      <c r="J341" s="982"/>
      <c r="K341" s="749"/>
      <c r="L341" s="750"/>
      <c r="M341" s="984" t="str">
        <f>IF('別紙様式2-2（４・５月分）'!P259="","",'別紙様式2-2（４・５月分）'!P259)</f>
        <v/>
      </c>
      <c r="N341" s="1010"/>
      <c r="O341" s="1015"/>
      <c r="P341" s="987"/>
      <c r="Q341" s="1016"/>
      <c r="R341" s="989"/>
      <c r="S341" s="990"/>
      <c r="T341" s="991"/>
      <c r="U341" s="992"/>
      <c r="V341" s="993"/>
      <c r="W341" s="1026"/>
      <c r="X341" s="994"/>
      <c r="Y341" s="1026"/>
      <c r="Z341" s="994"/>
      <c r="AA341" s="1026"/>
      <c r="AB341" s="994"/>
      <c r="AC341" s="1026"/>
      <c r="AD341" s="994"/>
      <c r="AE341" s="994"/>
      <c r="AF341" s="994"/>
      <c r="AG341" s="995"/>
      <c r="AH341" s="996"/>
      <c r="AI341" s="997"/>
      <c r="AJ341" s="998"/>
      <c r="AK341" s="999"/>
      <c r="AL341" s="1000"/>
      <c r="AM341" s="999"/>
      <c r="AN341" s="999"/>
      <c r="AO341" s="999"/>
      <c r="AP341" s="999"/>
      <c r="AQ341" s="1001"/>
      <c r="AR341" s="999"/>
      <c r="AS341" s="769" t="str">
        <f>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1005"/>
      <c r="AU341" s="935"/>
      <c r="AV341" s="1020" t="str">
        <f>IF('別紙様式2-2（４・５月分）'!N259="","",'別紙様式2-2（４・５月分）'!N259)</f>
        <v/>
      </c>
      <c r="AW341" s="937"/>
      <c r="BK341" s="689" t="str">
        <f>G338</f>
        <v/>
      </c>
    </row>
    <row r="342" ht="30.0" customHeight="1">
      <c r="A342" s="773">
        <v>83.0</v>
      </c>
      <c r="B342" s="1019" t="str">
        <f>IF('基本情報入力シート'!C136="","",'基本情報入力シート'!C136)</f>
        <v/>
      </c>
      <c r="C342" s="696"/>
      <c r="D342" s="696"/>
      <c r="E342" s="696"/>
      <c r="F342" s="697"/>
      <c r="G342" s="698" t="str">
        <f>IF('基本情報入力シート'!M136="","",'基本情報入力シート'!M136)</f>
        <v/>
      </c>
      <c r="H342" s="698" t="str">
        <f>IF('基本情報入力シート'!R136="","",'基本情報入力シート'!R136)</f>
        <v/>
      </c>
      <c r="I342" s="698" t="str">
        <f>IF('基本情報入力シート'!W136="","",'基本情報入力シート'!W136)</f>
        <v/>
      </c>
      <c r="J342" s="910" t="str">
        <f>IF('基本情報入力シート'!X136="","",'基本情報入力シート'!X136)</f>
        <v/>
      </c>
      <c r="K342" s="698" t="str">
        <f>IF('基本情報入力シート'!Y136="","",'基本情報入力シート'!Y136)</f>
        <v/>
      </c>
      <c r="L342" s="699" t="str">
        <f>IF('基本情報入力シート'!AB136="","",'基本情報入力シート'!AB136)</f>
        <v/>
      </c>
      <c r="M342" s="912" t="str">
        <f>IF('別紙様式2-2（４・５月分）'!P260="","",'別紙様式2-2（４・５月分）'!P260)</f>
        <v/>
      </c>
      <c r="N342" s="1004" t="str">
        <f>IF(SUM('別紙様式2-2（４・５月分）'!Q260:Q262)=0,"",SUM('別紙様式2-2（４・５月分）'!Q260:Q262))</f>
        <v/>
      </c>
      <c r="O342" s="914" t="str">
        <f>IFERROR(VLOOKUP('別紙様式2-2（４・５月分）'!AQ260,'【参考】数式用'!$AR$5:$AS$22,2,FALSE),"")</f>
        <v/>
      </c>
      <c r="P342" s="915"/>
      <c r="Q342" s="916"/>
      <c r="R342" s="917" t="str">
        <f>IFERROR(VLOOKUP(K342,'【参考】数式用'!$A$5:$AB$37,MATCH(O342,'【参考】数式用'!$B$4:$AB$4,0)+1,0),"")</f>
        <v/>
      </c>
      <c r="S342" s="918" t="s">
        <v>434</v>
      </c>
      <c r="T342" s="919"/>
      <c r="U342" s="920" t="str">
        <f>IFERROR(VLOOKUP(K342,'【参考】数式用'!$A$5:$AB$37,MATCH(T342,'【参考】数式用'!$B$4:$AB$4,0)+1,0),"")</f>
        <v/>
      </c>
      <c r="V342" s="921" t="s">
        <v>107</v>
      </c>
      <c r="W342" s="922">
        <v>6.0</v>
      </c>
      <c r="X342" s="923" t="s">
        <v>108</v>
      </c>
      <c r="Y342" s="922">
        <v>6.0</v>
      </c>
      <c r="Z342" s="923" t="s">
        <v>392</v>
      </c>
      <c r="AA342" s="922">
        <v>7.0</v>
      </c>
      <c r="AB342" s="923" t="s">
        <v>108</v>
      </c>
      <c r="AC342" s="922">
        <v>3.0</v>
      </c>
      <c r="AD342" s="923" t="s">
        <v>109</v>
      </c>
      <c r="AE342" s="923" t="s">
        <v>120</v>
      </c>
      <c r="AF342" s="923">
        <f>IF(W342&gt;=1,(AA342*12+AC342)-(W342*12+Y342)+1,"")</f>
        <v>10</v>
      </c>
      <c r="AG342" s="924" t="s">
        <v>393</v>
      </c>
      <c r="AH342" s="925">
        <f>IFERROR(ROUNDDOWN(ROUND(L342*U342,0),0)*AF342,"")</f>
        <v>0</v>
      </c>
      <c r="AI342" s="926">
        <f>IFERROR(ROUNDDOWN(ROUND((L342*(U342-AW342)),0),0)*AF342,"")</f>
        <v>0</v>
      </c>
      <c r="AJ342" s="927">
        <f>IFERROR(IF(OR(M342="",M343="",M345=""),0,ROUNDDOWN(ROUNDDOWN(ROUND(L342*VLOOKUP(K342,'【参考】数式用'!$A$5:$AB$37,MATCH("新加算Ⅳ",'【参考】数式用'!$B$4:$AB$4,0)+1,0),0),0)*AF342*0.5,0)),"")</f>
        <v>0</v>
      </c>
      <c r="AK342" s="928"/>
      <c r="AL342" s="929">
        <f>IFERROR(IF(OR(M345="ベア加算",M345=""),0, IF(OR(T342="新加算Ⅰ",T342="新加算Ⅱ",T342="新加算Ⅲ",T342="新加算Ⅳ"),ROUNDDOWN(ROUND(L342*VLOOKUP(K342,'【参考】数式用'!$A$5:$I$37,MATCH("ベア加算",'【参考】数式用'!$B$4:$I$4,0)+1,0),0),0)*AF342,0)),"")</f>
        <v>0</v>
      </c>
      <c r="AM342" s="928"/>
      <c r="AN342" s="930"/>
      <c r="AO342" s="931"/>
      <c r="AP342" s="931"/>
      <c r="AQ342" s="932"/>
      <c r="AR342" s="933"/>
      <c r="AS342" s="716" t="str">
        <f>IF(AU342="","",IF(U342&lt;N342,"！加算の要件上は問題ありませんが、令和６年４・５月と比較して令和６年６月に加算率が下がる計画になっています。",""))</f>
        <v/>
      </c>
      <c r="AT342" s="1005"/>
      <c r="AU342" s="935" t="str">
        <f>IF(K342&lt;&gt;"","V列に色付け","")</f>
        <v/>
      </c>
      <c r="AV342" s="1020" t="str">
        <f>IF('別紙様式2-2（４・５月分）'!N260="","",'別紙様式2-2（４・５月分）'!N260)</f>
        <v/>
      </c>
      <c r="AW342" s="937" t="str">
        <f>IF(SUM('別紙様式2-2（４・５月分）'!O260:O262)=0,"",SUM('別紙様式2-2（４・５月分）'!O260:O262))</f>
        <v/>
      </c>
      <c r="AX342" s="938" t="str">
        <f>IFERROR(VLOOKUP(K342,'【参考】数式用'!$AH$2:$AI$34,2,FALSE),"")</f>
        <v/>
      </c>
      <c r="AY342" s="629" t="s">
        <v>436</v>
      </c>
      <c r="AZ342" s="629" t="s">
        <v>437</v>
      </c>
      <c r="BA342" s="629" t="s">
        <v>435</v>
      </c>
      <c r="BB342" s="629" t="s">
        <v>438</v>
      </c>
      <c r="BC342" s="629" t="str">
        <f>IF(AND(O342&lt;&gt;"新加算Ⅰ",O342&lt;&gt;"新加算Ⅱ",O342&lt;&gt;"新加算Ⅲ",O342&lt;&gt;"新加算Ⅳ"),O342,IF(P344&lt;&gt;"",P344,""))</f>
        <v/>
      </c>
      <c r="BD342" s="629"/>
      <c r="BE342" s="629" t="str">
        <f>IF(AL342&lt;&gt;0,IF(AM342="○","入力済","未入力"),"")</f>
        <v/>
      </c>
      <c r="BF342" s="629"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629" t="str">
        <f>IF(OR(T342="新加算Ⅴ（７）",T342="新加算Ⅴ（９）",T342="新加算Ⅴ（10）",T342="新加算Ⅴ（12）",T342="新加算Ⅴ（13）",T342="新加算Ⅴ（14）"),IF(OR(AO342="○",AO342="令和６年度中に満たす"),"入力済","未入力"),"")</f>
        <v/>
      </c>
      <c r="BH342" s="939" t="str">
        <f>IF(OR(T342="新加算Ⅰ",T342="新加算Ⅱ",T342="新加算Ⅲ",T342="新加算Ⅴ（１）",T342="新加算Ⅴ（３）",T342="新加算Ⅴ（８）"),IF(OR(AP342="○",AP342="令和６年度中に満たす"),"入力済","未入力"),"")</f>
        <v/>
      </c>
      <c r="BI342" s="1006" t="str">
        <f>IF(OR(T342="新加算Ⅰ",T342="新加算Ⅱ",T342="新加算Ⅴ（１）",T342="新加算Ⅴ（２）",T342="新加算Ⅴ（３）",T342="新加算Ⅴ（４）",T342="新加算Ⅴ（５）",T342="新加算Ⅴ（６）",T342="新加算Ⅴ（７）",T342="新加算Ⅴ（９）",T342="新加算Ⅴ（10）",T342="新加算Ⅴ（12）"),1,"")</f>
        <v/>
      </c>
      <c r="BJ342" s="935" t="str">
        <f>IF(OR(T342="新加算Ⅰ",T342="新加算Ⅴ（１）",T342="新加算Ⅴ（２）",T342="新加算Ⅴ（５）",T342="新加算Ⅴ（７）",T342="新加算Ⅴ（10）"),IF(AR342="","未入力","入力済"),"")</f>
        <v/>
      </c>
      <c r="BK342" s="689" t="str">
        <f>G342</f>
        <v/>
      </c>
    </row>
    <row r="343" ht="15.0" customHeight="1">
      <c r="A343" s="787"/>
      <c r="B343" s="722"/>
      <c r="C343" s="723"/>
      <c r="D343" s="723"/>
      <c r="E343" s="723"/>
      <c r="F343" s="724"/>
      <c r="G343" s="725"/>
      <c r="H343" s="725"/>
      <c r="I343" s="725"/>
      <c r="J343" s="941"/>
      <c r="K343" s="725"/>
      <c r="L343" s="726"/>
      <c r="M343" s="943" t="str">
        <f>IF('別紙様式2-2（４・５月分）'!P261="","",'別紙様式2-2（４・５月分）'!P261)</f>
        <v/>
      </c>
      <c r="N343" s="1007"/>
      <c r="O343" s="945"/>
      <c r="P343" s="946"/>
      <c r="Q343" s="947"/>
      <c r="R343" s="948"/>
      <c r="S343" s="949"/>
      <c r="T343" s="950"/>
      <c r="U343" s="951"/>
      <c r="V343" s="952"/>
      <c r="W343" s="953"/>
      <c r="X343" s="778"/>
      <c r="Y343" s="953"/>
      <c r="Z343" s="778"/>
      <c r="AA343" s="953"/>
      <c r="AB343" s="778"/>
      <c r="AC343" s="953"/>
      <c r="AD343" s="778"/>
      <c r="AE343" s="778"/>
      <c r="AF343" s="778"/>
      <c r="AG343" s="954"/>
      <c r="AH343" s="955"/>
      <c r="AI343" s="956"/>
      <c r="AJ343" s="957"/>
      <c r="AK343" s="784"/>
      <c r="AL343" s="958"/>
      <c r="AM343" s="784"/>
      <c r="AN343" s="959"/>
      <c r="AO343" s="825"/>
      <c r="AP343" s="825"/>
      <c r="AQ343" s="960"/>
      <c r="AR343" s="961"/>
      <c r="AS343" s="962" t="str">
        <f>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1005"/>
      <c r="AU343" s="935"/>
      <c r="AV343" s="1020" t="str">
        <f>IF('別紙様式2-2（４・５月分）'!N261="","",'別紙様式2-2（４・５月分）'!N261)</f>
        <v/>
      </c>
      <c r="AW343" s="937"/>
      <c r="AX343" s="938"/>
      <c r="AY343" s="629"/>
      <c r="AZ343" s="629"/>
      <c r="BA343" s="629"/>
      <c r="BB343" s="629"/>
      <c r="BC343" s="629"/>
      <c r="BD343" s="629"/>
      <c r="BE343" s="629"/>
      <c r="BF343" s="629"/>
      <c r="BG343" s="629"/>
      <c r="BH343" s="963"/>
      <c r="BI343" s="1008"/>
      <c r="BJ343" s="935"/>
      <c r="BK343" s="689" t="str">
        <f>G342</f>
        <v/>
      </c>
    </row>
    <row r="344" ht="15.0" customHeight="1">
      <c r="A344" s="798"/>
      <c r="B344" s="722"/>
      <c r="C344" s="723"/>
      <c r="D344" s="723"/>
      <c r="E344" s="723"/>
      <c r="F344" s="724"/>
      <c r="G344" s="725"/>
      <c r="H344" s="725"/>
      <c r="I344" s="725"/>
      <c r="J344" s="941"/>
      <c r="K344" s="725"/>
      <c r="L344" s="726"/>
      <c r="M344" s="964"/>
      <c r="N344" s="1009"/>
      <c r="O344" s="1013" t="s">
        <v>111</v>
      </c>
      <c r="P344" s="967" t="str">
        <f>IFERROR(VLOOKUP('別紙様式2-2（４・５月分）'!AQ260,'【参考】数式用'!$AR$5:$AT$22,3,FALSE),"")</f>
        <v/>
      </c>
      <c r="Q344" s="1014" t="s">
        <v>113</v>
      </c>
      <c r="R344" s="969" t="str">
        <f>IFERROR(VLOOKUP(K342,'【参考】数式用'!$A$5:$AB$37,MATCH(P344,'【参考】数式用'!$B$4:$AB$4,0)+1,0),"")</f>
        <v/>
      </c>
      <c r="S344" s="970" t="s">
        <v>439</v>
      </c>
      <c r="T344" s="971"/>
      <c r="U344" s="972" t="str">
        <f>IFERROR(VLOOKUP(K342,'【参考】数式用'!$A$5:$AB$37,MATCH(T344,'【参考】数式用'!$B$4:$AB$4,0)+1,0),"")</f>
        <v/>
      </c>
      <c r="V344" s="973" t="s">
        <v>107</v>
      </c>
      <c r="W344" s="1025">
        <v>7.0</v>
      </c>
      <c r="X344" s="812" t="s">
        <v>108</v>
      </c>
      <c r="Y344" s="1025">
        <v>4.0</v>
      </c>
      <c r="Z344" s="812" t="s">
        <v>392</v>
      </c>
      <c r="AA344" s="1025">
        <v>8.0</v>
      </c>
      <c r="AB344" s="812" t="s">
        <v>108</v>
      </c>
      <c r="AC344" s="1025">
        <v>3.0</v>
      </c>
      <c r="AD344" s="812" t="s">
        <v>109</v>
      </c>
      <c r="AE344" s="812" t="s">
        <v>120</v>
      </c>
      <c r="AF344" s="812">
        <f>IF(W344&gt;=1,(AA344*12+AC344)-(W344*12+Y344)+1,"")</f>
        <v>12</v>
      </c>
      <c r="AG344" s="974" t="s">
        <v>393</v>
      </c>
      <c r="AH344" s="975">
        <f>IFERROR(ROUNDDOWN(ROUND(L342*U344,0),0)*AF344,"")</f>
        <v>0</v>
      </c>
      <c r="AI344" s="976">
        <f>IFERROR(ROUNDDOWN(ROUND((L342*(U344-AW342)),0),0)*AF344,"")</f>
        <v>0</v>
      </c>
      <c r="AJ344" s="977">
        <f>IFERROR(IF(OR(M342="",M343="",M345=""),0,ROUNDDOWN(ROUNDDOWN(ROUND(L342*VLOOKUP(K342,'【参考】数式用'!$A$5:$AB$37,MATCH("新加算Ⅳ",'【参考】数式用'!$B$4:$AB$4,0)+1,0),0),0)*AF344*0.5,0)),"")</f>
        <v>0</v>
      </c>
      <c r="AK344" s="978" t="str">
        <f>IF(T344&lt;&gt;"","新規に適用","")</f>
        <v/>
      </c>
      <c r="AL344" s="979">
        <f>IFERROR(IF(OR(M345="ベア加算",M345=""),0, IF(OR(T342="新加算Ⅰ",T342="新加算Ⅱ",T342="新加算Ⅲ",T342="新加算Ⅳ"),0,ROUNDDOWN(ROUND(L342*VLOOKUP(K342,'【参考】数式用'!$A$5:$I$37,MATCH("ベア加算",'【参考】数式用'!$B$4:$I$4,0)+1,0),0),0)*AF344)),"")</f>
        <v>0</v>
      </c>
      <c r="AM344" s="978" t="str">
        <f>IF(AND(T344&lt;&gt;"",AM342=""),"新規に適用",IF(AND(T344&lt;&gt;"",AM342&lt;&gt;""),"継続で適用",""))</f>
        <v/>
      </c>
      <c r="AN344" s="978" t="str">
        <f>IF(AND(T344&lt;&gt;"",AN342=""),"新規に適用",IF(AND(T344&lt;&gt;"",AN342&lt;&gt;""),"継続で適用",""))</f>
        <v/>
      </c>
      <c r="AO344" s="978"/>
      <c r="AP344" s="978" t="str">
        <f>IF(AND(T344&lt;&gt;"",AP342=""),"新規に適用",IF(AND(T344&lt;&gt;"",AP342&lt;&gt;""),"継続で適用",""))</f>
        <v/>
      </c>
      <c r="AQ344" s="980" t="str">
        <f>IF(AND(T344&lt;&gt;"",AN342=""),"新規に適用",IF(AND(T344&lt;&gt;"",OR(T342="新加算Ⅰ",T342="新加算Ⅱ",T342="新加算Ⅴ（１）",T342="新加算Ⅴ（２）",T342="新加算Ⅴ（３）",T342="新加算Ⅴ（４）",T342="新加算Ⅴ（５）",T342="新加算Ⅴ（６）",T342="新加算Ⅴ（７）",T342="新加算Ⅴ（９）",T342="新加算Ⅴ（10）",T342="新加算Ⅴ（12）")),"継続で適用",""))</f>
        <v/>
      </c>
      <c r="AR344" s="978" t="str">
        <f>IF(AND(T344&lt;&gt;"",AR342=""),"新規に適用",IF(AND(T344&lt;&gt;"",AR342&lt;&gt;""),"継続で適用",""))</f>
        <v/>
      </c>
      <c r="AS344" s="962"/>
      <c r="AT344" s="1005"/>
      <c r="AU344" s="935" t="str">
        <f>IF(K342&lt;&gt;"","V列に色付け","")</f>
        <v/>
      </c>
      <c r="AV344" s="1020"/>
      <c r="AW344" s="937"/>
      <c r="BK344" s="689" t="str">
        <f>G342</f>
        <v/>
      </c>
    </row>
    <row r="345" ht="30.0" customHeight="1">
      <c r="A345" s="788"/>
      <c r="B345" s="746"/>
      <c r="C345" s="747"/>
      <c r="D345" s="747"/>
      <c r="E345" s="747"/>
      <c r="F345" s="748"/>
      <c r="G345" s="749"/>
      <c r="H345" s="749"/>
      <c r="I345" s="749"/>
      <c r="J345" s="982"/>
      <c r="K345" s="749"/>
      <c r="L345" s="750"/>
      <c r="M345" s="984" t="str">
        <f>IF('別紙様式2-2（４・５月分）'!P262="","",'別紙様式2-2（４・５月分）'!P262)</f>
        <v/>
      </c>
      <c r="N345" s="1010"/>
      <c r="O345" s="1015"/>
      <c r="P345" s="987"/>
      <c r="Q345" s="1016"/>
      <c r="R345" s="989"/>
      <c r="S345" s="990"/>
      <c r="T345" s="991"/>
      <c r="U345" s="992"/>
      <c r="V345" s="993"/>
      <c r="W345" s="1026"/>
      <c r="X345" s="994"/>
      <c r="Y345" s="1026"/>
      <c r="Z345" s="994"/>
      <c r="AA345" s="1026"/>
      <c r="AB345" s="994"/>
      <c r="AC345" s="1026"/>
      <c r="AD345" s="994"/>
      <c r="AE345" s="994"/>
      <c r="AF345" s="994"/>
      <c r="AG345" s="995"/>
      <c r="AH345" s="996"/>
      <c r="AI345" s="997"/>
      <c r="AJ345" s="998"/>
      <c r="AK345" s="999"/>
      <c r="AL345" s="1000"/>
      <c r="AM345" s="999"/>
      <c r="AN345" s="999"/>
      <c r="AO345" s="999"/>
      <c r="AP345" s="999"/>
      <c r="AQ345" s="1001"/>
      <c r="AR345" s="999"/>
      <c r="AS345" s="769" t="str">
        <f>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1005"/>
      <c r="AU345" s="935"/>
      <c r="AV345" s="1020" t="str">
        <f>IF('別紙様式2-2（４・５月分）'!N262="","",'別紙様式2-2（４・５月分）'!N262)</f>
        <v/>
      </c>
      <c r="AW345" s="937"/>
      <c r="BK345" s="689" t="str">
        <f>G342</f>
        <v/>
      </c>
    </row>
    <row r="346" ht="30.0" customHeight="1">
      <c r="A346" s="789">
        <v>84.0</v>
      </c>
      <c r="B346" s="722" t="str">
        <f>IF('基本情報入力シート'!C137="","",'基本情報入力シート'!C137)</f>
        <v/>
      </c>
      <c r="C346" s="723"/>
      <c r="D346" s="723"/>
      <c r="E346" s="723"/>
      <c r="F346" s="724"/>
      <c r="G346" s="725" t="str">
        <f>IF('基本情報入力シート'!M137="","",'基本情報入力シート'!M137)</f>
        <v/>
      </c>
      <c r="H346" s="725" t="str">
        <f>IF('基本情報入力シート'!R137="","",'基本情報入力シート'!R137)</f>
        <v/>
      </c>
      <c r="I346" s="725" t="str">
        <f>IF('基本情報入力シート'!W137="","",'基本情報入力シート'!W137)</f>
        <v/>
      </c>
      <c r="J346" s="941" t="str">
        <f>IF('基本情報入力シート'!X137="","",'基本情報入力シート'!X137)</f>
        <v/>
      </c>
      <c r="K346" s="725" t="str">
        <f>IF('基本情報入力シート'!Y137="","",'基本情報入力シート'!Y137)</f>
        <v/>
      </c>
      <c r="L346" s="726" t="str">
        <f>IF('基本情報入力シート'!AB137="","",'基本情報入力シート'!AB137)</f>
        <v/>
      </c>
      <c r="M346" s="912" t="str">
        <f>IF('別紙様式2-2（４・５月分）'!P263="","",'別紙様式2-2（４・５月分）'!P263)</f>
        <v/>
      </c>
      <c r="N346" s="1004" t="str">
        <f>IF(SUM('別紙様式2-2（４・５月分）'!Q263:Q265)=0,"",SUM('別紙様式2-2（４・５月分）'!Q263:Q265))</f>
        <v/>
      </c>
      <c r="O346" s="914" t="str">
        <f>IFERROR(VLOOKUP('別紙様式2-2（４・５月分）'!AQ263,'【参考】数式用'!$AR$5:$AS$22,2,FALSE),"")</f>
        <v/>
      </c>
      <c r="P346" s="915"/>
      <c r="Q346" s="916"/>
      <c r="R346" s="917" t="str">
        <f>IFERROR(VLOOKUP(K346,'【参考】数式用'!$A$5:$AB$37,MATCH(O346,'【参考】数式用'!$B$4:$AB$4,0)+1,0),"")</f>
        <v/>
      </c>
      <c r="S346" s="918" t="s">
        <v>434</v>
      </c>
      <c r="T346" s="919"/>
      <c r="U346" s="920" t="str">
        <f>IFERROR(VLOOKUP(K346,'【参考】数式用'!$A$5:$AB$37,MATCH(T346,'【参考】数式用'!$B$4:$AB$4,0)+1,0),"")</f>
        <v/>
      </c>
      <c r="V346" s="921" t="s">
        <v>107</v>
      </c>
      <c r="W346" s="922">
        <v>6.0</v>
      </c>
      <c r="X346" s="923" t="s">
        <v>108</v>
      </c>
      <c r="Y346" s="922">
        <v>6.0</v>
      </c>
      <c r="Z346" s="923" t="s">
        <v>392</v>
      </c>
      <c r="AA346" s="922">
        <v>7.0</v>
      </c>
      <c r="AB346" s="923" t="s">
        <v>108</v>
      </c>
      <c r="AC346" s="922">
        <v>3.0</v>
      </c>
      <c r="AD346" s="923" t="s">
        <v>109</v>
      </c>
      <c r="AE346" s="923" t="s">
        <v>120</v>
      </c>
      <c r="AF346" s="923">
        <f>IF(W346&gt;=1,(AA346*12+AC346)-(W346*12+Y346)+1,"")</f>
        <v>10</v>
      </c>
      <c r="AG346" s="924" t="s">
        <v>393</v>
      </c>
      <c r="AH346" s="925">
        <f>IFERROR(ROUNDDOWN(ROUND(L346*U346,0),0)*AF346,"")</f>
        <v>0</v>
      </c>
      <c r="AI346" s="926">
        <f>IFERROR(ROUNDDOWN(ROUND((L346*(U346-AW346)),0),0)*AF346,"")</f>
        <v>0</v>
      </c>
      <c r="AJ346" s="927">
        <f>IFERROR(IF(OR(M346="",M347="",M349=""),0,ROUNDDOWN(ROUNDDOWN(ROUND(L346*VLOOKUP(K346,'【参考】数式用'!$A$5:$AB$37,MATCH("新加算Ⅳ",'【参考】数式用'!$B$4:$AB$4,0)+1,0),0),0)*AF346*0.5,0)),"")</f>
        <v>0</v>
      </c>
      <c r="AK346" s="928"/>
      <c r="AL346" s="929">
        <f>IFERROR(IF(OR(M349="ベア加算",M349=""),0, IF(OR(T346="新加算Ⅰ",T346="新加算Ⅱ",T346="新加算Ⅲ",T346="新加算Ⅳ"),ROUNDDOWN(ROUND(L346*VLOOKUP(K346,'【参考】数式用'!$A$5:$I$37,MATCH("ベア加算",'【参考】数式用'!$B$4:$I$4,0)+1,0),0),0)*AF346,0)),"")</f>
        <v>0</v>
      </c>
      <c r="AM346" s="928"/>
      <c r="AN346" s="930"/>
      <c r="AO346" s="931"/>
      <c r="AP346" s="931"/>
      <c r="AQ346" s="932"/>
      <c r="AR346" s="933"/>
      <c r="AS346" s="716" t="str">
        <f>IF(AU346="","",IF(U346&lt;N346,"！加算の要件上は問題ありませんが、令和６年４・５月と比較して令和６年６月に加算率が下がる計画になっています。",""))</f>
        <v/>
      </c>
      <c r="AT346" s="1005"/>
      <c r="AU346" s="935" t="str">
        <f>IF(K346&lt;&gt;"","V列に色付け","")</f>
        <v/>
      </c>
      <c r="AV346" s="1020" t="str">
        <f>IF('別紙様式2-2（４・５月分）'!N263="","",'別紙様式2-2（４・５月分）'!N263)</f>
        <v/>
      </c>
      <c r="AW346" s="937" t="str">
        <f>IF(SUM('別紙様式2-2（４・５月分）'!O263:O265)=0,"",SUM('別紙様式2-2（４・５月分）'!O263:O265))</f>
        <v/>
      </c>
      <c r="AX346" s="938" t="str">
        <f>IFERROR(VLOOKUP(K346,'【参考】数式用'!$AH$2:$AI$34,2,FALSE),"")</f>
        <v/>
      </c>
      <c r="AY346" s="629" t="s">
        <v>436</v>
      </c>
      <c r="AZ346" s="629" t="s">
        <v>437</v>
      </c>
      <c r="BA346" s="629" t="s">
        <v>435</v>
      </c>
      <c r="BB346" s="629" t="s">
        <v>438</v>
      </c>
      <c r="BC346" s="629" t="str">
        <f>IF(AND(O346&lt;&gt;"新加算Ⅰ",O346&lt;&gt;"新加算Ⅱ",O346&lt;&gt;"新加算Ⅲ",O346&lt;&gt;"新加算Ⅳ"),O346,IF(P348&lt;&gt;"",P348,""))</f>
        <v/>
      </c>
      <c r="BD346" s="629"/>
      <c r="BE346" s="629" t="str">
        <f>IF(AL346&lt;&gt;0,IF(AM346="○","入力済","未入力"),"")</f>
        <v/>
      </c>
      <c r="BF346" s="629"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629" t="str">
        <f>IF(OR(T346="新加算Ⅴ（７）",T346="新加算Ⅴ（９）",T346="新加算Ⅴ（10）",T346="新加算Ⅴ（12）",T346="新加算Ⅴ（13）",T346="新加算Ⅴ（14）"),IF(OR(AO346="○",AO346="令和６年度中に満たす"),"入力済","未入力"),"")</f>
        <v/>
      </c>
      <c r="BH346" s="939" t="str">
        <f>IF(OR(T346="新加算Ⅰ",T346="新加算Ⅱ",T346="新加算Ⅲ",T346="新加算Ⅴ（１）",T346="新加算Ⅴ（３）",T346="新加算Ⅴ（８）"),IF(OR(AP346="○",AP346="令和６年度中に満たす"),"入力済","未入力"),"")</f>
        <v/>
      </c>
      <c r="BI346" s="1006" t="str">
        <f>IF(OR(T346="新加算Ⅰ",T346="新加算Ⅱ",T346="新加算Ⅴ（１）",T346="新加算Ⅴ（２）",T346="新加算Ⅴ（３）",T346="新加算Ⅴ（４）",T346="新加算Ⅴ（５）",T346="新加算Ⅴ（６）",T346="新加算Ⅴ（７）",T346="新加算Ⅴ（９）",T346="新加算Ⅴ（10）",T346="新加算Ⅴ（12）"),1,"")</f>
        <v/>
      </c>
      <c r="BJ346" s="935" t="str">
        <f>IF(OR(T346="新加算Ⅰ",T346="新加算Ⅴ（１）",T346="新加算Ⅴ（２）",T346="新加算Ⅴ（５）",T346="新加算Ⅴ（７）",T346="新加算Ⅴ（10）"),IF(AR346="","未入力","入力済"),"")</f>
        <v/>
      </c>
      <c r="BK346" s="689" t="str">
        <f>G346</f>
        <v/>
      </c>
    </row>
    <row r="347" ht="15.0" customHeight="1">
      <c r="A347" s="787"/>
      <c r="B347" s="722"/>
      <c r="C347" s="723"/>
      <c r="D347" s="723"/>
      <c r="E347" s="723"/>
      <c r="F347" s="724"/>
      <c r="G347" s="725"/>
      <c r="H347" s="725"/>
      <c r="I347" s="725"/>
      <c r="J347" s="941"/>
      <c r="K347" s="725"/>
      <c r="L347" s="726"/>
      <c r="M347" s="943" t="str">
        <f>IF('別紙様式2-2（４・５月分）'!P264="","",'別紙様式2-2（４・５月分）'!P264)</f>
        <v/>
      </c>
      <c r="N347" s="1007"/>
      <c r="O347" s="945"/>
      <c r="P347" s="946"/>
      <c r="Q347" s="947"/>
      <c r="R347" s="948"/>
      <c r="S347" s="949"/>
      <c r="T347" s="950"/>
      <c r="U347" s="951"/>
      <c r="V347" s="952"/>
      <c r="W347" s="953"/>
      <c r="X347" s="778"/>
      <c r="Y347" s="953"/>
      <c r="Z347" s="778"/>
      <c r="AA347" s="953"/>
      <c r="AB347" s="778"/>
      <c r="AC347" s="953"/>
      <c r="AD347" s="778"/>
      <c r="AE347" s="778"/>
      <c r="AF347" s="778"/>
      <c r="AG347" s="954"/>
      <c r="AH347" s="955"/>
      <c r="AI347" s="956"/>
      <c r="AJ347" s="957"/>
      <c r="AK347" s="784"/>
      <c r="AL347" s="958"/>
      <c r="AM347" s="784"/>
      <c r="AN347" s="959"/>
      <c r="AO347" s="825"/>
      <c r="AP347" s="825"/>
      <c r="AQ347" s="960"/>
      <c r="AR347" s="961"/>
      <c r="AS347" s="962" t="str">
        <f>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1005"/>
      <c r="AU347" s="935"/>
      <c r="AV347" s="1020" t="str">
        <f>IF('別紙様式2-2（４・５月分）'!N264="","",'別紙様式2-2（４・５月分）'!N264)</f>
        <v/>
      </c>
      <c r="AW347" s="937"/>
      <c r="AX347" s="938"/>
      <c r="AY347" s="629"/>
      <c r="AZ347" s="629"/>
      <c r="BA347" s="629"/>
      <c r="BB347" s="629"/>
      <c r="BC347" s="629"/>
      <c r="BD347" s="629"/>
      <c r="BE347" s="629"/>
      <c r="BF347" s="629"/>
      <c r="BG347" s="629"/>
      <c r="BH347" s="963"/>
      <c r="BI347" s="1008"/>
      <c r="BJ347" s="935"/>
      <c r="BK347" s="689" t="str">
        <f>G346</f>
        <v/>
      </c>
    </row>
    <row r="348" ht="15.0" customHeight="1">
      <c r="A348" s="798"/>
      <c r="B348" s="722"/>
      <c r="C348" s="723"/>
      <c r="D348" s="723"/>
      <c r="E348" s="723"/>
      <c r="F348" s="724"/>
      <c r="G348" s="725"/>
      <c r="H348" s="725"/>
      <c r="I348" s="725"/>
      <c r="J348" s="941"/>
      <c r="K348" s="725"/>
      <c r="L348" s="726"/>
      <c r="M348" s="964"/>
      <c r="N348" s="1009"/>
      <c r="O348" s="1013" t="s">
        <v>111</v>
      </c>
      <c r="P348" s="967" t="str">
        <f>IFERROR(VLOOKUP('別紙様式2-2（４・５月分）'!AQ263,'【参考】数式用'!$AR$5:$AT$22,3,FALSE),"")</f>
        <v/>
      </c>
      <c r="Q348" s="1014" t="s">
        <v>113</v>
      </c>
      <c r="R348" s="969" t="str">
        <f>IFERROR(VLOOKUP(K346,'【参考】数式用'!$A$5:$AB$37,MATCH(P348,'【参考】数式用'!$B$4:$AB$4,0)+1,0),"")</f>
        <v/>
      </c>
      <c r="S348" s="970" t="s">
        <v>439</v>
      </c>
      <c r="T348" s="971"/>
      <c r="U348" s="972" t="str">
        <f>IFERROR(VLOOKUP(K346,'【参考】数式用'!$A$5:$AB$37,MATCH(T348,'【参考】数式用'!$B$4:$AB$4,0)+1,0),"")</f>
        <v/>
      </c>
      <c r="V348" s="973" t="s">
        <v>107</v>
      </c>
      <c r="W348" s="1025">
        <v>7.0</v>
      </c>
      <c r="X348" s="812" t="s">
        <v>108</v>
      </c>
      <c r="Y348" s="1025">
        <v>4.0</v>
      </c>
      <c r="Z348" s="812" t="s">
        <v>392</v>
      </c>
      <c r="AA348" s="1025">
        <v>8.0</v>
      </c>
      <c r="AB348" s="812" t="s">
        <v>108</v>
      </c>
      <c r="AC348" s="1025">
        <v>3.0</v>
      </c>
      <c r="AD348" s="812" t="s">
        <v>109</v>
      </c>
      <c r="AE348" s="812" t="s">
        <v>120</v>
      </c>
      <c r="AF348" s="812">
        <f>IF(W348&gt;=1,(AA348*12+AC348)-(W348*12+Y348)+1,"")</f>
        <v>12</v>
      </c>
      <c r="AG348" s="974" t="s">
        <v>393</v>
      </c>
      <c r="AH348" s="975">
        <f>IFERROR(ROUNDDOWN(ROUND(L346*U348,0),0)*AF348,"")</f>
        <v>0</v>
      </c>
      <c r="AI348" s="976">
        <f>IFERROR(ROUNDDOWN(ROUND((L346*(U348-AW346)),0),0)*AF348,"")</f>
        <v>0</v>
      </c>
      <c r="AJ348" s="977">
        <f>IFERROR(IF(OR(M346="",M347="",M349=""),0,ROUNDDOWN(ROUNDDOWN(ROUND(L346*VLOOKUP(K346,'【参考】数式用'!$A$5:$AB$37,MATCH("新加算Ⅳ",'【参考】数式用'!$B$4:$AB$4,0)+1,0),0),0)*AF348*0.5,0)),"")</f>
        <v>0</v>
      </c>
      <c r="AK348" s="978" t="str">
        <f>IF(T348&lt;&gt;"","新規に適用","")</f>
        <v/>
      </c>
      <c r="AL348" s="979">
        <f>IFERROR(IF(OR(M349="ベア加算",M349=""),0, IF(OR(T346="新加算Ⅰ",T346="新加算Ⅱ",T346="新加算Ⅲ",T346="新加算Ⅳ"),0,ROUNDDOWN(ROUND(L346*VLOOKUP(K346,'【参考】数式用'!$A$5:$I$37,MATCH("ベア加算",'【参考】数式用'!$B$4:$I$4,0)+1,0),0),0)*AF348)),"")</f>
        <v>0</v>
      </c>
      <c r="AM348" s="978" t="str">
        <f>IF(AND(T348&lt;&gt;"",AM346=""),"新規に適用",IF(AND(T348&lt;&gt;"",AM346&lt;&gt;""),"継続で適用",""))</f>
        <v/>
      </c>
      <c r="AN348" s="978" t="str">
        <f>IF(AND(T348&lt;&gt;"",AN346=""),"新規に適用",IF(AND(T348&lt;&gt;"",AN346&lt;&gt;""),"継続で適用",""))</f>
        <v/>
      </c>
      <c r="AO348" s="978"/>
      <c r="AP348" s="978" t="str">
        <f>IF(AND(T348&lt;&gt;"",AP346=""),"新規に適用",IF(AND(T348&lt;&gt;"",AP346&lt;&gt;""),"継続で適用",""))</f>
        <v/>
      </c>
      <c r="AQ348" s="980" t="str">
        <f>IF(AND(T348&lt;&gt;"",AN346=""),"新規に適用",IF(AND(T348&lt;&gt;"",OR(T346="新加算Ⅰ",T346="新加算Ⅱ",T346="新加算Ⅴ（１）",T346="新加算Ⅴ（２）",T346="新加算Ⅴ（３）",T346="新加算Ⅴ（４）",T346="新加算Ⅴ（５）",T346="新加算Ⅴ（６）",T346="新加算Ⅴ（７）",T346="新加算Ⅴ（９）",T346="新加算Ⅴ（10）",T346="新加算Ⅴ（12）")),"継続で適用",""))</f>
        <v/>
      </c>
      <c r="AR348" s="978" t="str">
        <f>IF(AND(T348&lt;&gt;"",AR346=""),"新規に適用",IF(AND(T348&lt;&gt;"",AR346&lt;&gt;""),"継続で適用",""))</f>
        <v/>
      </c>
      <c r="AS348" s="962"/>
      <c r="AT348" s="1005"/>
      <c r="AU348" s="935" t="str">
        <f>IF(K346&lt;&gt;"","V列に色付け","")</f>
        <v/>
      </c>
      <c r="AV348" s="1020"/>
      <c r="AW348" s="937"/>
      <c r="BK348" s="689" t="str">
        <f>G346</f>
        <v/>
      </c>
    </row>
    <row r="349" ht="30.0" customHeight="1">
      <c r="A349" s="788"/>
      <c r="B349" s="746"/>
      <c r="C349" s="747"/>
      <c r="D349" s="747"/>
      <c r="E349" s="747"/>
      <c r="F349" s="748"/>
      <c r="G349" s="749"/>
      <c r="H349" s="749"/>
      <c r="I349" s="749"/>
      <c r="J349" s="982"/>
      <c r="K349" s="749"/>
      <c r="L349" s="750"/>
      <c r="M349" s="984" t="str">
        <f>IF('別紙様式2-2（４・５月分）'!P265="","",'別紙様式2-2（４・５月分）'!P265)</f>
        <v/>
      </c>
      <c r="N349" s="1010"/>
      <c r="O349" s="1015"/>
      <c r="P349" s="987"/>
      <c r="Q349" s="1016"/>
      <c r="R349" s="989"/>
      <c r="S349" s="990"/>
      <c r="T349" s="991"/>
      <c r="U349" s="992"/>
      <c r="V349" s="993"/>
      <c r="W349" s="1026"/>
      <c r="X349" s="994"/>
      <c r="Y349" s="1026"/>
      <c r="Z349" s="994"/>
      <c r="AA349" s="1026"/>
      <c r="AB349" s="994"/>
      <c r="AC349" s="1026"/>
      <c r="AD349" s="994"/>
      <c r="AE349" s="994"/>
      <c r="AF349" s="994"/>
      <c r="AG349" s="995"/>
      <c r="AH349" s="996"/>
      <c r="AI349" s="997"/>
      <c r="AJ349" s="998"/>
      <c r="AK349" s="999"/>
      <c r="AL349" s="1000"/>
      <c r="AM349" s="999"/>
      <c r="AN349" s="999"/>
      <c r="AO349" s="999"/>
      <c r="AP349" s="999"/>
      <c r="AQ349" s="1001"/>
      <c r="AR349" s="999"/>
      <c r="AS349" s="769" t="str">
        <f>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1005"/>
      <c r="AU349" s="935"/>
      <c r="AV349" s="1020" t="str">
        <f>IF('別紙様式2-2（４・５月分）'!N265="","",'別紙様式2-2（４・５月分）'!N265)</f>
        <v/>
      </c>
      <c r="AW349" s="937"/>
      <c r="BK349" s="689" t="str">
        <f>G346</f>
        <v/>
      </c>
    </row>
    <row r="350" ht="30.0" customHeight="1">
      <c r="A350" s="773">
        <v>85.0</v>
      </c>
      <c r="B350" s="1019" t="str">
        <f>IF('基本情報入力シート'!C138="","",'基本情報入力シート'!C138)</f>
        <v/>
      </c>
      <c r="C350" s="696"/>
      <c r="D350" s="696"/>
      <c r="E350" s="696"/>
      <c r="F350" s="697"/>
      <c r="G350" s="698" t="str">
        <f>IF('基本情報入力シート'!M138="","",'基本情報入力シート'!M138)</f>
        <v/>
      </c>
      <c r="H350" s="698" t="str">
        <f>IF('基本情報入力シート'!R138="","",'基本情報入力シート'!R138)</f>
        <v/>
      </c>
      <c r="I350" s="698" t="str">
        <f>IF('基本情報入力シート'!W138="","",'基本情報入力シート'!W138)</f>
        <v/>
      </c>
      <c r="J350" s="910" t="str">
        <f>IF('基本情報入力シート'!X138="","",'基本情報入力シート'!X138)</f>
        <v/>
      </c>
      <c r="K350" s="698" t="str">
        <f>IF('基本情報入力シート'!Y138="","",'基本情報入力シート'!Y138)</f>
        <v/>
      </c>
      <c r="L350" s="699" t="str">
        <f>IF('基本情報入力シート'!AB138="","",'基本情報入力シート'!AB138)</f>
        <v/>
      </c>
      <c r="M350" s="912" t="str">
        <f>IF('別紙様式2-2（４・５月分）'!P266="","",'別紙様式2-2（４・５月分）'!P266)</f>
        <v/>
      </c>
      <c r="N350" s="1004" t="str">
        <f>IF(SUM('別紙様式2-2（４・５月分）'!Q266:Q268)=0,"",SUM('別紙様式2-2（４・５月分）'!Q266:Q268))</f>
        <v/>
      </c>
      <c r="O350" s="914" t="str">
        <f>IFERROR(VLOOKUP('別紙様式2-2（４・５月分）'!AQ266,'【参考】数式用'!$AR$5:$AS$22,2,FALSE),"")</f>
        <v/>
      </c>
      <c r="P350" s="915"/>
      <c r="Q350" s="916"/>
      <c r="R350" s="917" t="str">
        <f>IFERROR(VLOOKUP(K350,'【参考】数式用'!$A$5:$AB$37,MATCH(O350,'【参考】数式用'!$B$4:$AB$4,0)+1,0),"")</f>
        <v/>
      </c>
      <c r="S350" s="918" t="s">
        <v>434</v>
      </c>
      <c r="T350" s="919"/>
      <c r="U350" s="920" t="str">
        <f>IFERROR(VLOOKUP(K350,'【参考】数式用'!$A$5:$AB$37,MATCH(T350,'【参考】数式用'!$B$4:$AB$4,0)+1,0),"")</f>
        <v/>
      </c>
      <c r="V350" s="921" t="s">
        <v>107</v>
      </c>
      <c r="W350" s="922">
        <v>6.0</v>
      </c>
      <c r="X350" s="923" t="s">
        <v>108</v>
      </c>
      <c r="Y350" s="922">
        <v>6.0</v>
      </c>
      <c r="Z350" s="923" t="s">
        <v>392</v>
      </c>
      <c r="AA350" s="922">
        <v>7.0</v>
      </c>
      <c r="AB350" s="923" t="s">
        <v>108</v>
      </c>
      <c r="AC350" s="922">
        <v>3.0</v>
      </c>
      <c r="AD350" s="923" t="s">
        <v>109</v>
      </c>
      <c r="AE350" s="923" t="s">
        <v>120</v>
      </c>
      <c r="AF350" s="923">
        <f>IF(W350&gt;=1,(AA350*12+AC350)-(W350*12+Y350)+1,"")</f>
        <v>10</v>
      </c>
      <c r="AG350" s="924" t="s">
        <v>393</v>
      </c>
      <c r="AH350" s="925">
        <f>IFERROR(ROUNDDOWN(ROUND(L350*U350,0),0)*AF350,"")</f>
        <v>0</v>
      </c>
      <c r="AI350" s="926">
        <f>IFERROR(ROUNDDOWN(ROUND((L350*(U350-AW350)),0),0)*AF350,"")</f>
        <v>0</v>
      </c>
      <c r="AJ350" s="927">
        <f>IFERROR(IF(OR(M350="",M351="",M353=""),0,ROUNDDOWN(ROUNDDOWN(ROUND(L350*VLOOKUP(K350,'【参考】数式用'!$A$5:$AB$37,MATCH("新加算Ⅳ",'【参考】数式用'!$B$4:$AB$4,0)+1,0),0),0)*AF350*0.5,0)),"")</f>
        <v>0</v>
      </c>
      <c r="AK350" s="928"/>
      <c r="AL350" s="929">
        <f>IFERROR(IF(OR(M353="ベア加算",M353=""),0, IF(OR(T350="新加算Ⅰ",T350="新加算Ⅱ",T350="新加算Ⅲ",T350="新加算Ⅳ"),ROUNDDOWN(ROUND(L350*VLOOKUP(K350,'【参考】数式用'!$A$5:$I$37,MATCH("ベア加算",'【参考】数式用'!$B$4:$I$4,0)+1,0),0),0)*AF350,0)),"")</f>
        <v>0</v>
      </c>
      <c r="AM350" s="928"/>
      <c r="AN350" s="930"/>
      <c r="AO350" s="931"/>
      <c r="AP350" s="931"/>
      <c r="AQ350" s="932"/>
      <c r="AR350" s="933"/>
      <c r="AS350" s="716" t="str">
        <f>IF(AU350="","",IF(U350&lt;N350,"！加算の要件上は問題ありませんが、令和６年４・５月と比較して令和６年６月に加算率が下がる計画になっています。",""))</f>
        <v/>
      </c>
      <c r="AT350" s="1005"/>
      <c r="AU350" s="935" t="str">
        <f>IF(K350&lt;&gt;"","V列に色付け","")</f>
        <v/>
      </c>
      <c r="AV350" s="1020" t="str">
        <f>IF('別紙様式2-2（４・５月分）'!N266="","",'別紙様式2-2（４・５月分）'!N266)</f>
        <v/>
      </c>
      <c r="AW350" s="937" t="str">
        <f>IF(SUM('別紙様式2-2（４・５月分）'!O266:O268)=0,"",SUM('別紙様式2-2（４・５月分）'!O266:O268))</f>
        <v/>
      </c>
      <c r="AX350" s="938" t="str">
        <f>IFERROR(VLOOKUP(K350,'【参考】数式用'!$AH$2:$AI$34,2,FALSE),"")</f>
        <v/>
      </c>
      <c r="AY350" s="629" t="s">
        <v>436</v>
      </c>
      <c r="AZ350" s="629" t="s">
        <v>437</v>
      </c>
      <c r="BA350" s="629" t="s">
        <v>435</v>
      </c>
      <c r="BB350" s="629" t="s">
        <v>438</v>
      </c>
      <c r="BC350" s="629" t="str">
        <f>IF(AND(O350&lt;&gt;"新加算Ⅰ",O350&lt;&gt;"新加算Ⅱ",O350&lt;&gt;"新加算Ⅲ",O350&lt;&gt;"新加算Ⅳ"),O350,IF(P352&lt;&gt;"",P352,""))</f>
        <v/>
      </c>
      <c r="BD350" s="629"/>
      <c r="BE350" s="629" t="str">
        <f>IF(AL350&lt;&gt;0,IF(AM350="○","入力済","未入力"),"")</f>
        <v/>
      </c>
      <c r="BF350" s="629"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629" t="str">
        <f>IF(OR(T350="新加算Ⅴ（７）",T350="新加算Ⅴ（９）",T350="新加算Ⅴ（10）",T350="新加算Ⅴ（12）",T350="新加算Ⅴ（13）",T350="新加算Ⅴ（14）"),IF(OR(AO350="○",AO350="令和６年度中に満たす"),"入力済","未入力"),"")</f>
        <v/>
      </c>
      <c r="BH350" s="939" t="str">
        <f>IF(OR(T350="新加算Ⅰ",T350="新加算Ⅱ",T350="新加算Ⅲ",T350="新加算Ⅴ（１）",T350="新加算Ⅴ（３）",T350="新加算Ⅴ（８）"),IF(OR(AP350="○",AP350="令和６年度中に満たす"),"入力済","未入力"),"")</f>
        <v/>
      </c>
      <c r="BI350" s="1006" t="str">
        <f>IF(OR(T350="新加算Ⅰ",T350="新加算Ⅱ",T350="新加算Ⅴ（１）",T350="新加算Ⅴ（２）",T350="新加算Ⅴ（３）",T350="新加算Ⅴ（４）",T350="新加算Ⅴ（５）",T350="新加算Ⅴ（６）",T350="新加算Ⅴ（７）",T350="新加算Ⅴ（９）",T350="新加算Ⅴ（10）",T350="新加算Ⅴ（12）"),1,"")</f>
        <v/>
      </c>
      <c r="BJ350" s="935" t="str">
        <f>IF(OR(T350="新加算Ⅰ",T350="新加算Ⅴ（１）",T350="新加算Ⅴ（２）",T350="新加算Ⅴ（５）",T350="新加算Ⅴ（７）",T350="新加算Ⅴ（10）"),IF(AR350="","未入力","入力済"),"")</f>
        <v/>
      </c>
      <c r="BK350" s="689" t="str">
        <f>G350</f>
        <v/>
      </c>
    </row>
    <row r="351" ht="15.0" customHeight="1">
      <c r="A351" s="787"/>
      <c r="B351" s="722"/>
      <c r="C351" s="723"/>
      <c r="D351" s="723"/>
      <c r="E351" s="723"/>
      <c r="F351" s="724"/>
      <c r="G351" s="725"/>
      <c r="H351" s="725"/>
      <c r="I351" s="725"/>
      <c r="J351" s="941"/>
      <c r="K351" s="725"/>
      <c r="L351" s="726"/>
      <c r="M351" s="943" t="str">
        <f>IF('別紙様式2-2（４・５月分）'!P267="","",'別紙様式2-2（４・５月分）'!P267)</f>
        <v/>
      </c>
      <c r="N351" s="1007"/>
      <c r="O351" s="945"/>
      <c r="P351" s="946"/>
      <c r="Q351" s="947"/>
      <c r="R351" s="948"/>
      <c r="S351" s="949"/>
      <c r="T351" s="950"/>
      <c r="U351" s="951"/>
      <c r="V351" s="952"/>
      <c r="W351" s="953"/>
      <c r="X351" s="778"/>
      <c r="Y351" s="953"/>
      <c r="Z351" s="778"/>
      <c r="AA351" s="953"/>
      <c r="AB351" s="778"/>
      <c r="AC351" s="953"/>
      <c r="AD351" s="778"/>
      <c r="AE351" s="778"/>
      <c r="AF351" s="778"/>
      <c r="AG351" s="954"/>
      <c r="AH351" s="955"/>
      <c r="AI351" s="956"/>
      <c r="AJ351" s="957"/>
      <c r="AK351" s="784"/>
      <c r="AL351" s="958"/>
      <c r="AM351" s="784"/>
      <c r="AN351" s="959"/>
      <c r="AO351" s="825"/>
      <c r="AP351" s="825"/>
      <c r="AQ351" s="960"/>
      <c r="AR351" s="961"/>
      <c r="AS351" s="962" t="str">
        <f>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1005"/>
      <c r="AU351" s="935"/>
      <c r="AV351" s="1020" t="str">
        <f>IF('別紙様式2-2（４・５月分）'!N267="","",'別紙様式2-2（４・５月分）'!N267)</f>
        <v/>
      </c>
      <c r="AW351" s="937"/>
      <c r="AX351" s="938"/>
      <c r="AY351" s="629"/>
      <c r="AZ351" s="629"/>
      <c r="BA351" s="629"/>
      <c r="BB351" s="629"/>
      <c r="BC351" s="629"/>
      <c r="BD351" s="629"/>
      <c r="BE351" s="629"/>
      <c r="BF351" s="629"/>
      <c r="BG351" s="629"/>
      <c r="BH351" s="963"/>
      <c r="BI351" s="1008"/>
      <c r="BJ351" s="935"/>
      <c r="BK351" s="689" t="str">
        <f>G350</f>
        <v/>
      </c>
    </row>
    <row r="352" ht="15.0" customHeight="1">
      <c r="A352" s="798"/>
      <c r="B352" s="722"/>
      <c r="C352" s="723"/>
      <c r="D352" s="723"/>
      <c r="E352" s="723"/>
      <c r="F352" s="724"/>
      <c r="G352" s="725"/>
      <c r="H352" s="725"/>
      <c r="I352" s="725"/>
      <c r="J352" s="941"/>
      <c r="K352" s="725"/>
      <c r="L352" s="726"/>
      <c r="M352" s="964"/>
      <c r="N352" s="1009"/>
      <c r="O352" s="1013" t="s">
        <v>111</v>
      </c>
      <c r="P352" s="967" t="str">
        <f>IFERROR(VLOOKUP('別紙様式2-2（４・５月分）'!AQ266,'【参考】数式用'!$AR$5:$AT$22,3,FALSE),"")</f>
        <v/>
      </c>
      <c r="Q352" s="1014" t="s">
        <v>113</v>
      </c>
      <c r="R352" s="969" t="str">
        <f>IFERROR(VLOOKUP(K350,'【参考】数式用'!$A$5:$AB$37,MATCH(P352,'【参考】数式用'!$B$4:$AB$4,0)+1,0),"")</f>
        <v/>
      </c>
      <c r="S352" s="970" t="s">
        <v>439</v>
      </c>
      <c r="T352" s="971"/>
      <c r="U352" s="972" t="str">
        <f>IFERROR(VLOOKUP(K350,'【参考】数式用'!$A$5:$AB$37,MATCH(T352,'【参考】数式用'!$B$4:$AB$4,0)+1,0),"")</f>
        <v/>
      </c>
      <c r="V352" s="973" t="s">
        <v>107</v>
      </c>
      <c r="W352" s="1025">
        <v>7.0</v>
      </c>
      <c r="X352" s="812" t="s">
        <v>108</v>
      </c>
      <c r="Y352" s="1025">
        <v>4.0</v>
      </c>
      <c r="Z352" s="812" t="s">
        <v>392</v>
      </c>
      <c r="AA352" s="1025">
        <v>8.0</v>
      </c>
      <c r="AB352" s="812" t="s">
        <v>108</v>
      </c>
      <c r="AC352" s="1025">
        <v>3.0</v>
      </c>
      <c r="AD352" s="812" t="s">
        <v>109</v>
      </c>
      <c r="AE352" s="812" t="s">
        <v>120</v>
      </c>
      <c r="AF352" s="812">
        <f>IF(W352&gt;=1,(AA352*12+AC352)-(W352*12+Y352)+1,"")</f>
        <v>12</v>
      </c>
      <c r="AG352" s="974" t="s">
        <v>393</v>
      </c>
      <c r="AH352" s="975">
        <f>IFERROR(ROUNDDOWN(ROUND(L350*U352,0),0)*AF352,"")</f>
        <v>0</v>
      </c>
      <c r="AI352" s="976">
        <f>IFERROR(ROUNDDOWN(ROUND((L350*(U352-AW350)),0),0)*AF352,"")</f>
        <v>0</v>
      </c>
      <c r="AJ352" s="977">
        <f>IFERROR(IF(OR(M350="",M351="",M353=""),0,ROUNDDOWN(ROUNDDOWN(ROUND(L350*VLOOKUP(K350,'【参考】数式用'!$A$5:$AB$37,MATCH("新加算Ⅳ",'【参考】数式用'!$B$4:$AB$4,0)+1,0),0),0)*AF352*0.5,0)),"")</f>
        <v>0</v>
      </c>
      <c r="AK352" s="978" t="str">
        <f>IF(T352&lt;&gt;"","新規に適用","")</f>
        <v/>
      </c>
      <c r="AL352" s="979">
        <f>IFERROR(IF(OR(M353="ベア加算",M353=""),0, IF(OR(T350="新加算Ⅰ",T350="新加算Ⅱ",T350="新加算Ⅲ",T350="新加算Ⅳ"),0,ROUNDDOWN(ROUND(L350*VLOOKUP(K350,'【参考】数式用'!$A$5:$I$37,MATCH("ベア加算",'【参考】数式用'!$B$4:$I$4,0)+1,0),0),0)*AF352)),"")</f>
        <v>0</v>
      </c>
      <c r="AM352" s="978" t="str">
        <f>IF(AND(T352&lt;&gt;"",AM350=""),"新規に適用",IF(AND(T352&lt;&gt;"",AM350&lt;&gt;""),"継続で適用",""))</f>
        <v/>
      </c>
      <c r="AN352" s="978" t="str">
        <f>IF(AND(T352&lt;&gt;"",AN350=""),"新規に適用",IF(AND(T352&lt;&gt;"",AN350&lt;&gt;""),"継続で適用",""))</f>
        <v/>
      </c>
      <c r="AO352" s="978"/>
      <c r="AP352" s="978" t="str">
        <f>IF(AND(T352&lt;&gt;"",AP350=""),"新規に適用",IF(AND(T352&lt;&gt;"",AP350&lt;&gt;""),"継続で適用",""))</f>
        <v/>
      </c>
      <c r="AQ352" s="980" t="str">
        <f>IF(AND(T352&lt;&gt;"",AN350=""),"新規に適用",IF(AND(T352&lt;&gt;"",OR(T350="新加算Ⅰ",T350="新加算Ⅱ",T350="新加算Ⅴ（１）",T350="新加算Ⅴ（２）",T350="新加算Ⅴ（３）",T350="新加算Ⅴ（４）",T350="新加算Ⅴ（５）",T350="新加算Ⅴ（６）",T350="新加算Ⅴ（７）",T350="新加算Ⅴ（９）",T350="新加算Ⅴ（10）",T350="新加算Ⅴ（12）")),"継続で適用",""))</f>
        <v/>
      </c>
      <c r="AR352" s="978" t="str">
        <f>IF(AND(T352&lt;&gt;"",AR350=""),"新規に適用",IF(AND(T352&lt;&gt;"",AR350&lt;&gt;""),"継続で適用",""))</f>
        <v/>
      </c>
      <c r="AS352" s="962"/>
      <c r="AT352" s="1005"/>
      <c r="AU352" s="935" t="str">
        <f>IF(K350&lt;&gt;"","V列に色付け","")</f>
        <v/>
      </c>
      <c r="AV352" s="1020"/>
      <c r="AW352" s="937"/>
      <c r="BK352" s="689" t="str">
        <f>G350</f>
        <v/>
      </c>
    </row>
    <row r="353" ht="30.0" customHeight="1">
      <c r="A353" s="788"/>
      <c r="B353" s="746"/>
      <c r="C353" s="747"/>
      <c r="D353" s="747"/>
      <c r="E353" s="747"/>
      <c r="F353" s="748"/>
      <c r="G353" s="749"/>
      <c r="H353" s="749"/>
      <c r="I353" s="749"/>
      <c r="J353" s="982"/>
      <c r="K353" s="749"/>
      <c r="L353" s="750"/>
      <c r="M353" s="984" t="str">
        <f>IF('別紙様式2-2（４・５月分）'!P268="","",'別紙様式2-2（４・５月分）'!P268)</f>
        <v/>
      </c>
      <c r="N353" s="1010"/>
      <c r="O353" s="1015"/>
      <c r="P353" s="987"/>
      <c r="Q353" s="1016"/>
      <c r="R353" s="989"/>
      <c r="S353" s="990"/>
      <c r="T353" s="991"/>
      <c r="U353" s="992"/>
      <c r="V353" s="993"/>
      <c r="W353" s="1026"/>
      <c r="X353" s="994"/>
      <c r="Y353" s="1026"/>
      <c r="Z353" s="994"/>
      <c r="AA353" s="1026"/>
      <c r="AB353" s="994"/>
      <c r="AC353" s="1026"/>
      <c r="AD353" s="994"/>
      <c r="AE353" s="994"/>
      <c r="AF353" s="994"/>
      <c r="AG353" s="995"/>
      <c r="AH353" s="996"/>
      <c r="AI353" s="997"/>
      <c r="AJ353" s="998"/>
      <c r="AK353" s="999"/>
      <c r="AL353" s="1000"/>
      <c r="AM353" s="999"/>
      <c r="AN353" s="999"/>
      <c r="AO353" s="999"/>
      <c r="AP353" s="999"/>
      <c r="AQ353" s="1001"/>
      <c r="AR353" s="999"/>
      <c r="AS353" s="769" t="str">
        <f>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1005"/>
      <c r="AU353" s="935"/>
      <c r="AV353" s="1020" t="str">
        <f>IF('別紙様式2-2（４・５月分）'!N268="","",'別紙様式2-2（４・５月分）'!N268)</f>
        <v/>
      </c>
      <c r="AW353" s="937"/>
      <c r="BK353" s="689" t="str">
        <f>G350</f>
        <v/>
      </c>
    </row>
    <row r="354" ht="30.0" customHeight="1">
      <c r="A354" s="789">
        <v>86.0</v>
      </c>
      <c r="B354" s="722" t="str">
        <f>IF('基本情報入力シート'!C139="","",'基本情報入力シート'!C139)</f>
        <v/>
      </c>
      <c r="C354" s="723"/>
      <c r="D354" s="723"/>
      <c r="E354" s="723"/>
      <c r="F354" s="724"/>
      <c r="G354" s="725" t="str">
        <f>IF('基本情報入力シート'!M139="","",'基本情報入力シート'!M139)</f>
        <v/>
      </c>
      <c r="H354" s="725" t="str">
        <f>IF('基本情報入力シート'!R139="","",'基本情報入力シート'!R139)</f>
        <v/>
      </c>
      <c r="I354" s="725" t="str">
        <f>IF('基本情報入力シート'!W139="","",'基本情報入力シート'!W139)</f>
        <v/>
      </c>
      <c r="J354" s="941" t="str">
        <f>IF('基本情報入力シート'!X139="","",'基本情報入力シート'!X139)</f>
        <v/>
      </c>
      <c r="K354" s="725" t="str">
        <f>IF('基本情報入力シート'!Y139="","",'基本情報入力シート'!Y139)</f>
        <v/>
      </c>
      <c r="L354" s="726" t="str">
        <f>IF('基本情報入力シート'!AB139="","",'基本情報入力シート'!AB139)</f>
        <v/>
      </c>
      <c r="M354" s="912" t="str">
        <f>IF('別紙様式2-2（４・５月分）'!P269="","",'別紙様式2-2（４・５月分）'!P269)</f>
        <v/>
      </c>
      <c r="N354" s="1004" t="str">
        <f>IF(SUM('別紙様式2-2（４・５月分）'!Q269:Q271)=0,"",SUM('別紙様式2-2（４・５月分）'!Q269:Q271))</f>
        <v/>
      </c>
      <c r="O354" s="914" t="str">
        <f>IFERROR(VLOOKUP('別紙様式2-2（４・５月分）'!AQ269,'【参考】数式用'!$AR$5:$AS$22,2,FALSE),"")</f>
        <v/>
      </c>
      <c r="P354" s="915"/>
      <c r="Q354" s="916"/>
      <c r="R354" s="917" t="str">
        <f>IFERROR(VLOOKUP(K354,'【参考】数式用'!$A$5:$AB$37,MATCH(O354,'【参考】数式用'!$B$4:$AB$4,0)+1,0),"")</f>
        <v/>
      </c>
      <c r="S354" s="918" t="s">
        <v>434</v>
      </c>
      <c r="T354" s="919"/>
      <c r="U354" s="920" t="str">
        <f>IFERROR(VLOOKUP(K354,'【参考】数式用'!$A$5:$AB$37,MATCH(T354,'【参考】数式用'!$B$4:$AB$4,0)+1,0),"")</f>
        <v/>
      </c>
      <c r="V354" s="921" t="s">
        <v>107</v>
      </c>
      <c r="W354" s="922">
        <v>6.0</v>
      </c>
      <c r="X354" s="923" t="s">
        <v>108</v>
      </c>
      <c r="Y354" s="922">
        <v>6.0</v>
      </c>
      <c r="Z354" s="923" t="s">
        <v>392</v>
      </c>
      <c r="AA354" s="922">
        <v>7.0</v>
      </c>
      <c r="AB354" s="923" t="s">
        <v>108</v>
      </c>
      <c r="AC354" s="922">
        <v>3.0</v>
      </c>
      <c r="AD354" s="923" t="s">
        <v>109</v>
      </c>
      <c r="AE354" s="923" t="s">
        <v>120</v>
      </c>
      <c r="AF354" s="923">
        <f>IF(W354&gt;=1,(AA354*12+AC354)-(W354*12+Y354)+1,"")</f>
        <v>10</v>
      </c>
      <c r="AG354" s="924" t="s">
        <v>393</v>
      </c>
      <c r="AH354" s="925">
        <f>IFERROR(ROUNDDOWN(ROUND(L354*U354,0),0)*AF354,"")</f>
        <v>0</v>
      </c>
      <c r="AI354" s="926">
        <f>IFERROR(ROUNDDOWN(ROUND((L354*(U354-AW354)),0),0)*AF354,"")</f>
        <v>0</v>
      </c>
      <c r="AJ354" s="927">
        <f>IFERROR(IF(OR(M354="",M355="",M357=""),0,ROUNDDOWN(ROUNDDOWN(ROUND(L354*VLOOKUP(K354,'【参考】数式用'!$A$5:$AB$37,MATCH("新加算Ⅳ",'【参考】数式用'!$B$4:$AB$4,0)+1,0),0),0)*AF354*0.5,0)),"")</f>
        <v>0</v>
      </c>
      <c r="AK354" s="928"/>
      <c r="AL354" s="929">
        <f>IFERROR(IF(OR(M357="ベア加算",M357=""),0, IF(OR(T354="新加算Ⅰ",T354="新加算Ⅱ",T354="新加算Ⅲ",T354="新加算Ⅳ"),ROUNDDOWN(ROUND(L354*VLOOKUP(K354,'【参考】数式用'!$A$5:$I$37,MATCH("ベア加算",'【参考】数式用'!$B$4:$I$4,0)+1,0),0),0)*AF354,0)),"")</f>
        <v>0</v>
      </c>
      <c r="AM354" s="928"/>
      <c r="AN354" s="930"/>
      <c r="AO354" s="931"/>
      <c r="AP354" s="931"/>
      <c r="AQ354" s="932"/>
      <c r="AR354" s="933"/>
      <c r="AS354" s="716" t="str">
        <f>IF(AU354="","",IF(U354&lt;N354,"！加算の要件上は問題ありませんが、令和６年４・５月と比較して令和６年６月に加算率が下がる計画になっています。",""))</f>
        <v/>
      </c>
      <c r="AT354" s="1005"/>
      <c r="AU354" s="935" t="str">
        <f>IF(K354&lt;&gt;"","V列に色付け","")</f>
        <v/>
      </c>
      <c r="AV354" s="1020" t="str">
        <f>IF('別紙様式2-2（４・５月分）'!N269="","",'別紙様式2-2（４・５月分）'!N269)</f>
        <v/>
      </c>
      <c r="AW354" s="937" t="str">
        <f>IF(SUM('別紙様式2-2（４・５月分）'!O269:O271)=0,"",SUM('別紙様式2-2（４・５月分）'!O269:O271))</f>
        <v/>
      </c>
      <c r="AX354" s="938" t="str">
        <f>IFERROR(VLOOKUP(K354,'【参考】数式用'!$AH$2:$AI$34,2,FALSE),"")</f>
        <v/>
      </c>
      <c r="AY354" s="629" t="s">
        <v>436</v>
      </c>
      <c r="AZ354" s="629" t="s">
        <v>437</v>
      </c>
      <c r="BA354" s="629" t="s">
        <v>435</v>
      </c>
      <c r="BB354" s="629" t="s">
        <v>438</v>
      </c>
      <c r="BC354" s="629" t="str">
        <f>IF(AND(O354&lt;&gt;"新加算Ⅰ",O354&lt;&gt;"新加算Ⅱ",O354&lt;&gt;"新加算Ⅲ",O354&lt;&gt;"新加算Ⅳ"),O354,IF(P356&lt;&gt;"",P356,""))</f>
        <v/>
      </c>
      <c r="BD354" s="629"/>
      <c r="BE354" s="629" t="str">
        <f>IF(AL354&lt;&gt;0,IF(AM354="○","入力済","未入力"),"")</f>
        <v/>
      </c>
      <c r="BF354" s="629"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629" t="str">
        <f>IF(OR(T354="新加算Ⅴ（７）",T354="新加算Ⅴ（９）",T354="新加算Ⅴ（10）",T354="新加算Ⅴ（12）",T354="新加算Ⅴ（13）",T354="新加算Ⅴ（14）"),IF(OR(AO354="○",AO354="令和６年度中に満たす"),"入力済","未入力"),"")</f>
        <v/>
      </c>
      <c r="BH354" s="939" t="str">
        <f>IF(OR(T354="新加算Ⅰ",T354="新加算Ⅱ",T354="新加算Ⅲ",T354="新加算Ⅴ（１）",T354="新加算Ⅴ（３）",T354="新加算Ⅴ（８）"),IF(OR(AP354="○",AP354="令和６年度中に満たす"),"入力済","未入力"),"")</f>
        <v/>
      </c>
      <c r="BI354" s="1006" t="str">
        <f>IF(OR(T354="新加算Ⅰ",T354="新加算Ⅱ",T354="新加算Ⅴ（１）",T354="新加算Ⅴ（２）",T354="新加算Ⅴ（３）",T354="新加算Ⅴ（４）",T354="新加算Ⅴ（５）",T354="新加算Ⅴ（６）",T354="新加算Ⅴ（７）",T354="新加算Ⅴ（９）",T354="新加算Ⅴ（10）",T354="新加算Ⅴ（12）"),1,"")</f>
        <v/>
      </c>
      <c r="BJ354" s="935" t="str">
        <f>IF(OR(T354="新加算Ⅰ",T354="新加算Ⅴ（１）",T354="新加算Ⅴ（２）",T354="新加算Ⅴ（５）",T354="新加算Ⅴ（７）",T354="新加算Ⅴ（10）"),IF(AR354="","未入力","入力済"),"")</f>
        <v/>
      </c>
      <c r="BK354" s="689" t="str">
        <f>G354</f>
        <v/>
      </c>
    </row>
    <row r="355" ht="15.0" customHeight="1">
      <c r="A355" s="787"/>
      <c r="B355" s="722"/>
      <c r="C355" s="723"/>
      <c r="D355" s="723"/>
      <c r="E355" s="723"/>
      <c r="F355" s="724"/>
      <c r="G355" s="725"/>
      <c r="H355" s="725"/>
      <c r="I355" s="725"/>
      <c r="J355" s="941"/>
      <c r="K355" s="725"/>
      <c r="L355" s="726"/>
      <c r="M355" s="943" t="str">
        <f>IF('別紙様式2-2（４・５月分）'!P270="","",'別紙様式2-2（４・５月分）'!P270)</f>
        <v/>
      </c>
      <c r="N355" s="1007"/>
      <c r="O355" s="945"/>
      <c r="P355" s="946"/>
      <c r="Q355" s="947"/>
      <c r="R355" s="948"/>
      <c r="S355" s="949"/>
      <c r="T355" s="950"/>
      <c r="U355" s="951"/>
      <c r="V355" s="952"/>
      <c r="W355" s="953"/>
      <c r="X355" s="778"/>
      <c r="Y355" s="953"/>
      <c r="Z355" s="778"/>
      <c r="AA355" s="953"/>
      <c r="AB355" s="778"/>
      <c r="AC355" s="953"/>
      <c r="AD355" s="778"/>
      <c r="AE355" s="778"/>
      <c r="AF355" s="778"/>
      <c r="AG355" s="954"/>
      <c r="AH355" s="955"/>
      <c r="AI355" s="956"/>
      <c r="AJ355" s="957"/>
      <c r="AK355" s="784"/>
      <c r="AL355" s="958"/>
      <c r="AM355" s="784"/>
      <c r="AN355" s="959"/>
      <c r="AO355" s="825"/>
      <c r="AP355" s="825"/>
      <c r="AQ355" s="960"/>
      <c r="AR355" s="961"/>
      <c r="AS355" s="962" t="str">
        <f>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1005"/>
      <c r="AU355" s="935"/>
      <c r="AV355" s="1020" t="str">
        <f>IF('別紙様式2-2（４・５月分）'!N270="","",'別紙様式2-2（４・５月分）'!N270)</f>
        <v/>
      </c>
      <c r="AW355" s="937"/>
      <c r="AX355" s="938"/>
      <c r="AY355" s="629"/>
      <c r="AZ355" s="629"/>
      <c r="BA355" s="629"/>
      <c r="BB355" s="629"/>
      <c r="BC355" s="629"/>
      <c r="BD355" s="629"/>
      <c r="BE355" s="629"/>
      <c r="BF355" s="629"/>
      <c r="BG355" s="629"/>
      <c r="BH355" s="963"/>
      <c r="BI355" s="1008"/>
      <c r="BJ355" s="935"/>
      <c r="BK355" s="689" t="str">
        <f>G354</f>
        <v/>
      </c>
    </row>
    <row r="356" ht="15.0" customHeight="1">
      <c r="A356" s="798"/>
      <c r="B356" s="722"/>
      <c r="C356" s="723"/>
      <c r="D356" s="723"/>
      <c r="E356" s="723"/>
      <c r="F356" s="724"/>
      <c r="G356" s="725"/>
      <c r="H356" s="725"/>
      <c r="I356" s="725"/>
      <c r="J356" s="941"/>
      <c r="K356" s="725"/>
      <c r="L356" s="726"/>
      <c r="M356" s="964"/>
      <c r="N356" s="1009"/>
      <c r="O356" s="1013" t="s">
        <v>111</v>
      </c>
      <c r="P356" s="967" t="str">
        <f>IFERROR(VLOOKUP('別紙様式2-2（４・５月分）'!AQ269,'【参考】数式用'!$AR$5:$AT$22,3,FALSE),"")</f>
        <v/>
      </c>
      <c r="Q356" s="1014" t="s">
        <v>113</v>
      </c>
      <c r="R356" s="969" t="str">
        <f>IFERROR(VLOOKUP(K354,'【参考】数式用'!$A$5:$AB$37,MATCH(P356,'【参考】数式用'!$B$4:$AB$4,0)+1,0),"")</f>
        <v/>
      </c>
      <c r="S356" s="970" t="s">
        <v>439</v>
      </c>
      <c r="T356" s="971"/>
      <c r="U356" s="972" t="str">
        <f>IFERROR(VLOOKUP(K354,'【参考】数式用'!$A$5:$AB$37,MATCH(T356,'【参考】数式用'!$B$4:$AB$4,0)+1,0),"")</f>
        <v/>
      </c>
      <c r="V356" s="973" t="s">
        <v>107</v>
      </c>
      <c r="W356" s="1025">
        <v>7.0</v>
      </c>
      <c r="X356" s="812" t="s">
        <v>108</v>
      </c>
      <c r="Y356" s="1025">
        <v>4.0</v>
      </c>
      <c r="Z356" s="812" t="s">
        <v>392</v>
      </c>
      <c r="AA356" s="1025">
        <v>8.0</v>
      </c>
      <c r="AB356" s="812" t="s">
        <v>108</v>
      </c>
      <c r="AC356" s="1025">
        <v>3.0</v>
      </c>
      <c r="AD356" s="812" t="s">
        <v>109</v>
      </c>
      <c r="AE356" s="812" t="s">
        <v>120</v>
      </c>
      <c r="AF356" s="812">
        <f>IF(W356&gt;=1,(AA356*12+AC356)-(W356*12+Y356)+1,"")</f>
        <v>12</v>
      </c>
      <c r="AG356" s="974" t="s">
        <v>393</v>
      </c>
      <c r="AH356" s="975">
        <f>IFERROR(ROUNDDOWN(ROUND(L354*U356,0),0)*AF356,"")</f>
        <v>0</v>
      </c>
      <c r="AI356" s="976">
        <f>IFERROR(ROUNDDOWN(ROUND((L354*(U356-AW354)),0),0)*AF356,"")</f>
        <v>0</v>
      </c>
      <c r="AJ356" s="977">
        <f>IFERROR(IF(OR(M354="",M355="",M357=""),0,ROUNDDOWN(ROUNDDOWN(ROUND(L354*VLOOKUP(K354,'【参考】数式用'!$A$5:$AB$37,MATCH("新加算Ⅳ",'【参考】数式用'!$B$4:$AB$4,0)+1,0),0),0)*AF356*0.5,0)),"")</f>
        <v>0</v>
      </c>
      <c r="AK356" s="978" t="str">
        <f>IF(T356&lt;&gt;"","新規に適用","")</f>
        <v/>
      </c>
      <c r="AL356" s="979">
        <f>IFERROR(IF(OR(M357="ベア加算",M357=""),0, IF(OR(T354="新加算Ⅰ",T354="新加算Ⅱ",T354="新加算Ⅲ",T354="新加算Ⅳ"),0,ROUNDDOWN(ROUND(L354*VLOOKUP(K354,'【参考】数式用'!$A$5:$I$37,MATCH("ベア加算",'【参考】数式用'!$B$4:$I$4,0)+1,0),0),0)*AF356)),"")</f>
        <v>0</v>
      </c>
      <c r="AM356" s="978" t="str">
        <f>IF(AND(T356&lt;&gt;"",AM354=""),"新規に適用",IF(AND(T356&lt;&gt;"",AM354&lt;&gt;""),"継続で適用",""))</f>
        <v/>
      </c>
      <c r="AN356" s="978" t="str">
        <f>IF(AND(T356&lt;&gt;"",AN354=""),"新規に適用",IF(AND(T356&lt;&gt;"",AN354&lt;&gt;""),"継続で適用",""))</f>
        <v/>
      </c>
      <c r="AO356" s="978"/>
      <c r="AP356" s="978" t="str">
        <f>IF(AND(T356&lt;&gt;"",AP354=""),"新規に適用",IF(AND(T356&lt;&gt;"",AP354&lt;&gt;""),"継続で適用",""))</f>
        <v/>
      </c>
      <c r="AQ356" s="980" t="str">
        <f>IF(AND(T356&lt;&gt;"",AN354=""),"新規に適用",IF(AND(T356&lt;&gt;"",OR(T354="新加算Ⅰ",T354="新加算Ⅱ",T354="新加算Ⅴ（１）",T354="新加算Ⅴ（２）",T354="新加算Ⅴ（３）",T354="新加算Ⅴ（４）",T354="新加算Ⅴ（５）",T354="新加算Ⅴ（６）",T354="新加算Ⅴ（７）",T354="新加算Ⅴ（９）",T354="新加算Ⅴ（10）",T354="新加算Ⅴ（12）")),"継続で適用",""))</f>
        <v/>
      </c>
      <c r="AR356" s="978" t="str">
        <f>IF(AND(T356&lt;&gt;"",AR354=""),"新規に適用",IF(AND(T356&lt;&gt;"",AR354&lt;&gt;""),"継続で適用",""))</f>
        <v/>
      </c>
      <c r="AS356" s="962"/>
      <c r="AT356" s="1005"/>
      <c r="AU356" s="935" t="str">
        <f>IF(K354&lt;&gt;"","V列に色付け","")</f>
        <v/>
      </c>
      <c r="AV356" s="1020"/>
      <c r="AW356" s="937"/>
      <c r="BK356" s="689" t="str">
        <f>G354</f>
        <v/>
      </c>
    </row>
    <row r="357" ht="30.0" customHeight="1">
      <c r="A357" s="788"/>
      <c r="B357" s="746"/>
      <c r="C357" s="747"/>
      <c r="D357" s="747"/>
      <c r="E357" s="747"/>
      <c r="F357" s="748"/>
      <c r="G357" s="749"/>
      <c r="H357" s="749"/>
      <c r="I357" s="749"/>
      <c r="J357" s="982"/>
      <c r="K357" s="749"/>
      <c r="L357" s="750"/>
      <c r="M357" s="984" t="str">
        <f>IF('別紙様式2-2（４・５月分）'!P271="","",'別紙様式2-2（４・５月分）'!P271)</f>
        <v/>
      </c>
      <c r="N357" s="1010"/>
      <c r="O357" s="1015"/>
      <c r="P357" s="987"/>
      <c r="Q357" s="1016"/>
      <c r="R357" s="989"/>
      <c r="S357" s="990"/>
      <c r="T357" s="991"/>
      <c r="U357" s="992"/>
      <c r="V357" s="993"/>
      <c r="W357" s="1026"/>
      <c r="X357" s="994"/>
      <c r="Y357" s="1026"/>
      <c r="Z357" s="994"/>
      <c r="AA357" s="1026"/>
      <c r="AB357" s="994"/>
      <c r="AC357" s="1026"/>
      <c r="AD357" s="994"/>
      <c r="AE357" s="994"/>
      <c r="AF357" s="994"/>
      <c r="AG357" s="995"/>
      <c r="AH357" s="996"/>
      <c r="AI357" s="997"/>
      <c r="AJ357" s="998"/>
      <c r="AK357" s="999"/>
      <c r="AL357" s="1000"/>
      <c r="AM357" s="999"/>
      <c r="AN357" s="999"/>
      <c r="AO357" s="999"/>
      <c r="AP357" s="999"/>
      <c r="AQ357" s="1001"/>
      <c r="AR357" s="999"/>
      <c r="AS357" s="769" t="str">
        <f>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1005"/>
      <c r="AU357" s="935"/>
      <c r="AV357" s="1020" t="str">
        <f>IF('別紙様式2-2（４・５月分）'!N271="","",'別紙様式2-2（４・５月分）'!N271)</f>
        <v/>
      </c>
      <c r="AW357" s="937"/>
      <c r="BK357" s="689" t="str">
        <f>G354</f>
        <v/>
      </c>
    </row>
    <row r="358" ht="30.0" customHeight="1">
      <c r="A358" s="773">
        <v>87.0</v>
      </c>
      <c r="B358" s="1019" t="str">
        <f>IF('基本情報入力シート'!C140="","",'基本情報入力シート'!C140)</f>
        <v/>
      </c>
      <c r="C358" s="696"/>
      <c r="D358" s="696"/>
      <c r="E358" s="696"/>
      <c r="F358" s="697"/>
      <c r="G358" s="698" t="str">
        <f>IF('基本情報入力シート'!M140="","",'基本情報入力シート'!M140)</f>
        <v/>
      </c>
      <c r="H358" s="698" t="str">
        <f>IF('基本情報入力シート'!R140="","",'基本情報入力シート'!R140)</f>
        <v/>
      </c>
      <c r="I358" s="698" t="str">
        <f>IF('基本情報入力シート'!W140="","",'基本情報入力シート'!W140)</f>
        <v/>
      </c>
      <c r="J358" s="910" t="str">
        <f>IF('基本情報入力シート'!X140="","",'基本情報入力シート'!X140)</f>
        <v/>
      </c>
      <c r="K358" s="698" t="str">
        <f>IF('基本情報入力シート'!Y140="","",'基本情報入力シート'!Y140)</f>
        <v/>
      </c>
      <c r="L358" s="699" t="str">
        <f>IF('基本情報入力シート'!AB140="","",'基本情報入力シート'!AB140)</f>
        <v/>
      </c>
      <c r="M358" s="912" t="str">
        <f>IF('別紙様式2-2（４・５月分）'!P272="","",'別紙様式2-2（４・５月分）'!P272)</f>
        <v/>
      </c>
      <c r="N358" s="1004" t="str">
        <f>IF(SUM('別紙様式2-2（４・５月分）'!Q272:Q274)=0,"",SUM('別紙様式2-2（４・５月分）'!Q272:Q274))</f>
        <v/>
      </c>
      <c r="O358" s="914" t="str">
        <f>IFERROR(VLOOKUP('別紙様式2-2（４・５月分）'!AQ272,'【参考】数式用'!$AR$5:$AS$22,2,FALSE),"")</f>
        <v/>
      </c>
      <c r="P358" s="915"/>
      <c r="Q358" s="916"/>
      <c r="R358" s="917" t="str">
        <f>IFERROR(VLOOKUP(K358,'【参考】数式用'!$A$5:$AB$37,MATCH(O358,'【参考】数式用'!$B$4:$AB$4,0)+1,0),"")</f>
        <v/>
      </c>
      <c r="S358" s="918" t="s">
        <v>434</v>
      </c>
      <c r="T358" s="919"/>
      <c r="U358" s="920" t="str">
        <f>IFERROR(VLOOKUP(K358,'【参考】数式用'!$A$5:$AB$37,MATCH(T358,'【参考】数式用'!$B$4:$AB$4,0)+1,0),"")</f>
        <v/>
      </c>
      <c r="V358" s="921" t="s">
        <v>107</v>
      </c>
      <c r="W358" s="922">
        <v>6.0</v>
      </c>
      <c r="X358" s="923" t="s">
        <v>108</v>
      </c>
      <c r="Y358" s="922">
        <v>6.0</v>
      </c>
      <c r="Z358" s="923" t="s">
        <v>392</v>
      </c>
      <c r="AA358" s="922">
        <v>7.0</v>
      </c>
      <c r="AB358" s="923" t="s">
        <v>108</v>
      </c>
      <c r="AC358" s="922">
        <v>3.0</v>
      </c>
      <c r="AD358" s="923" t="s">
        <v>109</v>
      </c>
      <c r="AE358" s="923" t="s">
        <v>120</v>
      </c>
      <c r="AF358" s="923">
        <f>IF(W358&gt;=1,(AA358*12+AC358)-(W358*12+Y358)+1,"")</f>
        <v>10</v>
      </c>
      <c r="AG358" s="924" t="s">
        <v>393</v>
      </c>
      <c r="AH358" s="925">
        <f>IFERROR(ROUNDDOWN(ROUND(L358*U358,0),0)*AF358,"")</f>
        <v>0</v>
      </c>
      <c r="AI358" s="926">
        <f>IFERROR(ROUNDDOWN(ROUND((L358*(U358-AW358)),0),0)*AF358,"")</f>
        <v>0</v>
      </c>
      <c r="AJ358" s="927">
        <f>IFERROR(IF(OR(M358="",M359="",M361=""),0,ROUNDDOWN(ROUNDDOWN(ROUND(L358*VLOOKUP(K358,'【参考】数式用'!$A$5:$AB$37,MATCH("新加算Ⅳ",'【参考】数式用'!$B$4:$AB$4,0)+1,0),0),0)*AF358*0.5,0)),"")</f>
        <v>0</v>
      </c>
      <c r="AK358" s="928"/>
      <c r="AL358" s="929">
        <f>IFERROR(IF(OR(M361="ベア加算",M361=""),0, IF(OR(T358="新加算Ⅰ",T358="新加算Ⅱ",T358="新加算Ⅲ",T358="新加算Ⅳ"),ROUNDDOWN(ROUND(L358*VLOOKUP(K358,'【参考】数式用'!$A$5:$I$37,MATCH("ベア加算",'【参考】数式用'!$B$4:$I$4,0)+1,0),0),0)*AF358,0)),"")</f>
        <v>0</v>
      </c>
      <c r="AM358" s="928"/>
      <c r="AN358" s="930"/>
      <c r="AO358" s="931"/>
      <c r="AP358" s="931"/>
      <c r="AQ358" s="932"/>
      <c r="AR358" s="933"/>
      <c r="AS358" s="716" t="str">
        <f>IF(AU358="","",IF(U358&lt;N358,"！加算の要件上は問題ありませんが、令和６年４・５月と比較して令和６年６月に加算率が下がる計画になっています。",""))</f>
        <v/>
      </c>
      <c r="AT358" s="1005"/>
      <c r="AU358" s="935" t="str">
        <f>IF(K358&lt;&gt;"","V列に色付け","")</f>
        <v/>
      </c>
      <c r="AV358" s="1020" t="str">
        <f>IF('別紙様式2-2（４・５月分）'!N272="","",'別紙様式2-2（４・５月分）'!N272)</f>
        <v/>
      </c>
      <c r="AW358" s="937" t="str">
        <f>IF(SUM('別紙様式2-2（４・５月分）'!O272:O274)=0,"",SUM('別紙様式2-2（４・５月分）'!O272:O274))</f>
        <v/>
      </c>
      <c r="AX358" s="938" t="str">
        <f>IFERROR(VLOOKUP(K358,'【参考】数式用'!$AH$2:$AI$34,2,FALSE),"")</f>
        <v/>
      </c>
      <c r="AY358" s="629" t="s">
        <v>436</v>
      </c>
      <c r="AZ358" s="629" t="s">
        <v>437</v>
      </c>
      <c r="BA358" s="629" t="s">
        <v>435</v>
      </c>
      <c r="BB358" s="629" t="s">
        <v>438</v>
      </c>
      <c r="BC358" s="629" t="str">
        <f>IF(AND(O358&lt;&gt;"新加算Ⅰ",O358&lt;&gt;"新加算Ⅱ",O358&lt;&gt;"新加算Ⅲ",O358&lt;&gt;"新加算Ⅳ"),O358,IF(P360&lt;&gt;"",P360,""))</f>
        <v/>
      </c>
      <c r="BD358" s="629"/>
      <c r="BE358" s="629" t="str">
        <f>IF(AL358&lt;&gt;0,IF(AM358="○","入力済","未入力"),"")</f>
        <v/>
      </c>
      <c r="BF358" s="629"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629" t="str">
        <f>IF(OR(T358="新加算Ⅴ（７）",T358="新加算Ⅴ（９）",T358="新加算Ⅴ（10）",T358="新加算Ⅴ（12）",T358="新加算Ⅴ（13）",T358="新加算Ⅴ（14）"),IF(OR(AO358="○",AO358="令和６年度中に満たす"),"入力済","未入力"),"")</f>
        <v/>
      </c>
      <c r="BH358" s="939" t="str">
        <f>IF(OR(T358="新加算Ⅰ",T358="新加算Ⅱ",T358="新加算Ⅲ",T358="新加算Ⅴ（１）",T358="新加算Ⅴ（３）",T358="新加算Ⅴ（８）"),IF(OR(AP358="○",AP358="令和６年度中に満たす"),"入力済","未入力"),"")</f>
        <v/>
      </c>
      <c r="BI358" s="1006" t="str">
        <f>IF(OR(T358="新加算Ⅰ",T358="新加算Ⅱ",T358="新加算Ⅴ（１）",T358="新加算Ⅴ（２）",T358="新加算Ⅴ（３）",T358="新加算Ⅴ（４）",T358="新加算Ⅴ（５）",T358="新加算Ⅴ（６）",T358="新加算Ⅴ（７）",T358="新加算Ⅴ（９）",T358="新加算Ⅴ（10）",T358="新加算Ⅴ（12）"),1,"")</f>
        <v/>
      </c>
      <c r="BJ358" s="935" t="str">
        <f>IF(OR(T358="新加算Ⅰ",T358="新加算Ⅴ（１）",T358="新加算Ⅴ（２）",T358="新加算Ⅴ（５）",T358="新加算Ⅴ（７）",T358="新加算Ⅴ（10）"),IF(AR358="","未入力","入力済"),"")</f>
        <v/>
      </c>
      <c r="BK358" s="689" t="str">
        <f>G358</f>
        <v/>
      </c>
    </row>
    <row r="359" ht="15.0" customHeight="1">
      <c r="A359" s="787"/>
      <c r="B359" s="722"/>
      <c r="C359" s="723"/>
      <c r="D359" s="723"/>
      <c r="E359" s="723"/>
      <c r="F359" s="724"/>
      <c r="G359" s="725"/>
      <c r="H359" s="725"/>
      <c r="I359" s="725"/>
      <c r="J359" s="941"/>
      <c r="K359" s="725"/>
      <c r="L359" s="726"/>
      <c r="M359" s="943" t="str">
        <f>IF('別紙様式2-2（４・５月分）'!P273="","",'別紙様式2-2（４・５月分）'!P273)</f>
        <v/>
      </c>
      <c r="N359" s="1007"/>
      <c r="O359" s="945"/>
      <c r="P359" s="946"/>
      <c r="Q359" s="947"/>
      <c r="R359" s="948"/>
      <c r="S359" s="949"/>
      <c r="T359" s="950"/>
      <c r="U359" s="951"/>
      <c r="V359" s="952"/>
      <c r="W359" s="953"/>
      <c r="X359" s="778"/>
      <c r="Y359" s="953"/>
      <c r="Z359" s="778"/>
      <c r="AA359" s="953"/>
      <c r="AB359" s="778"/>
      <c r="AC359" s="953"/>
      <c r="AD359" s="778"/>
      <c r="AE359" s="778"/>
      <c r="AF359" s="778"/>
      <c r="AG359" s="954"/>
      <c r="AH359" s="955"/>
      <c r="AI359" s="956"/>
      <c r="AJ359" s="957"/>
      <c r="AK359" s="784"/>
      <c r="AL359" s="958"/>
      <c r="AM359" s="784"/>
      <c r="AN359" s="959"/>
      <c r="AO359" s="825"/>
      <c r="AP359" s="825"/>
      <c r="AQ359" s="960"/>
      <c r="AR359" s="961"/>
      <c r="AS359" s="962" t="str">
        <f>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1005"/>
      <c r="AU359" s="935"/>
      <c r="AV359" s="1020" t="str">
        <f>IF('別紙様式2-2（４・５月分）'!N273="","",'別紙様式2-2（４・５月分）'!N273)</f>
        <v/>
      </c>
      <c r="AW359" s="937"/>
      <c r="AX359" s="938"/>
      <c r="AY359" s="629"/>
      <c r="AZ359" s="629"/>
      <c r="BA359" s="629"/>
      <c r="BB359" s="629"/>
      <c r="BC359" s="629"/>
      <c r="BD359" s="629"/>
      <c r="BE359" s="629"/>
      <c r="BF359" s="629"/>
      <c r="BG359" s="629"/>
      <c r="BH359" s="963"/>
      <c r="BI359" s="1008"/>
      <c r="BJ359" s="935"/>
      <c r="BK359" s="689" t="str">
        <f>G358</f>
        <v/>
      </c>
    </row>
    <row r="360" ht="15.0" customHeight="1">
      <c r="A360" s="798"/>
      <c r="B360" s="722"/>
      <c r="C360" s="723"/>
      <c r="D360" s="723"/>
      <c r="E360" s="723"/>
      <c r="F360" s="724"/>
      <c r="G360" s="725"/>
      <c r="H360" s="725"/>
      <c r="I360" s="725"/>
      <c r="J360" s="941"/>
      <c r="K360" s="725"/>
      <c r="L360" s="726"/>
      <c r="M360" s="964"/>
      <c r="N360" s="1009"/>
      <c r="O360" s="1013" t="s">
        <v>111</v>
      </c>
      <c r="P360" s="967" t="str">
        <f>IFERROR(VLOOKUP('別紙様式2-2（４・５月分）'!AQ272,'【参考】数式用'!$AR$5:$AT$22,3,FALSE),"")</f>
        <v/>
      </c>
      <c r="Q360" s="1014" t="s">
        <v>113</v>
      </c>
      <c r="R360" s="969" t="str">
        <f>IFERROR(VLOOKUP(K358,'【参考】数式用'!$A$5:$AB$37,MATCH(P360,'【参考】数式用'!$B$4:$AB$4,0)+1,0),"")</f>
        <v/>
      </c>
      <c r="S360" s="970" t="s">
        <v>439</v>
      </c>
      <c r="T360" s="971"/>
      <c r="U360" s="972" t="str">
        <f>IFERROR(VLOOKUP(K358,'【参考】数式用'!$A$5:$AB$37,MATCH(T360,'【参考】数式用'!$B$4:$AB$4,0)+1,0),"")</f>
        <v/>
      </c>
      <c r="V360" s="973" t="s">
        <v>107</v>
      </c>
      <c r="W360" s="1025">
        <v>7.0</v>
      </c>
      <c r="X360" s="812" t="s">
        <v>108</v>
      </c>
      <c r="Y360" s="1025">
        <v>4.0</v>
      </c>
      <c r="Z360" s="812" t="s">
        <v>392</v>
      </c>
      <c r="AA360" s="1025">
        <v>8.0</v>
      </c>
      <c r="AB360" s="812" t="s">
        <v>108</v>
      </c>
      <c r="AC360" s="1025">
        <v>3.0</v>
      </c>
      <c r="AD360" s="812" t="s">
        <v>109</v>
      </c>
      <c r="AE360" s="812" t="s">
        <v>120</v>
      </c>
      <c r="AF360" s="812">
        <f>IF(W360&gt;=1,(AA360*12+AC360)-(W360*12+Y360)+1,"")</f>
        <v>12</v>
      </c>
      <c r="AG360" s="974" t="s">
        <v>393</v>
      </c>
      <c r="AH360" s="975">
        <f>IFERROR(ROUNDDOWN(ROUND(L358*U360,0),0)*AF360,"")</f>
        <v>0</v>
      </c>
      <c r="AI360" s="976">
        <f>IFERROR(ROUNDDOWN(ROUND((L358*(U360-AW358)),0),0)*AF360,"")</f>
        <v>0</v>
      </c>
      <c r="AJ360" s="977">
        <f>IFERROR(IF(OR(M358="",M359="",M361=""),0,ROUNDDOWN(ROUNDDOWN(ROUND(L358*VLOOKUP(K358,'【参考】数式用'!$A$5:$AB$37,MATCH("新加算Ⅳ",'【参考】数式用'!$B$4:$AB$4,0)+1,0),0),0)*AF360*0.5,0)),"")</f>
        <v>0</v>
      </c>
      <c r="AK360" s="978" t="str">
        <f>IF(T360&lt;&gt;"","新規に適用","")</f>
        <v/>
      </c>
      <c r="AL360" s="979">
        <f>IFERROR(IF(OR(M361="ベア加算",M361=""),0, IF(OR(T358="新加算Ⅰ",T358="新加算Ⅱ",T358="新加算Ⅲ",T358="新加算Ⅳ"),0,ROUNDDOWN(ROUND(L358*VLOOKUP(K358,'【参考】数式用'!$A$5:$I$37,MATCH("ベア加算",'【参考】数式用'!$B$4:$I$4,0)+1,0),0),0)*AF360)),"")</f>
        <v>0</v>
      </c>
      <c r="AM360" s="978" t="str">
        <f>IF(AND(T360&lt;&gt;"",AM358=""),"新規に適用",IF(AND(T360&lt;&gt;"",AM358&lt;&gt;""),"継続で適用",""))</f>
        <v/>
      </c>
      <c r="AN360" s="978" t="str">
        <f>IF(AND(T360&lt;&gt;"",AN358=""),"新規に適用",IF(AND(T360&lt;&gt;"",AN358&lt;&gt;""),"継続で適用",""))</f>
        <v/>
      </c>
      <c r="AO360" s="978"/>
      <c r="AP360" s="978" t="str">
        <f>IF(AND(T360&lt;&gt;"",AP358=""),"新規に適用",IF(AND(T360&lt;&gt;"",AP358&lt;&gt;""),"継続で適用",""))</f>
        <v/>
      </c>
      <c r="AQ360" s="980" t="str">
        <f>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978" t="str">
        <f>IF(AND(T360&lt;&gt;"",AR358=""),"新規に適用",IF(AND(T360&lt;&gt;"",AR358&lt;&gt;""),"継続で適用",""))</f>
        <v/>
      </c>
      <c r="AS360" s="962"/>
      <c r="AT360" s="1005"/>
      <c r="AU360" s="935" t="str">
        <f>IF(K358&lt;&gt;"","V列に色付け","")</f>
        <v/>
      </c>
      <c r="AV360" s="1020"/>
      <c r="AW360" s="937"/>
      <c r="BK360" s="689" t="str">
        <f>G358</f>
        <v/>
      </c>
    </row>
    <row r="361" ht="30.0" customHeight="1">
      <c r="A361" s="788"/>
      <c r="B361" s="746"/>
      <c r="C361" s="747"/>
      <c r="D361" s="747"/>
      <c r="E361" s="747"/>
      <c r="F361" s="748"/>
      <c r="G361" s="749"/>
      <c r="H361" s="749"/>
      <c r="I361" s="749"/>
      <c r="J361" s="982"/>
      <c r="K361" s="749"/>
      <c r="L361" s="750"/>
      <c r="M361" s="984" t="str">
        <f>IF('別紙様式2-2（４・５月分）'!P274="","",'別紙様式2-2（４・５月分）'!P274)</f>
        <v/>
      </c>
      <c r="N361" s="1010"/>
      <c r="O361" s="1015"/>
      <c r="P361" s="987"/>
      <c r="Q361" s="1016"/>
      <c r="R361" s="989"/>
      <c r="S361" s="990"/>
      <c r="T361" s="991"/>
      <c r="U361" s="992"/>
      <c r="V361" s="993"/>
      <c r="W361" s="1026"/>
      <c r="X361" s="994"/>
      <c r="Y361" s="1026"/>
      <c r="Z361" s="994"/>
      <c r="AA361" s="1026"/>
      <c r="AB361" s="994"/>
      <c r="AC361" s="1026"/>
      <c r="AD361" s="994"/>
      <c r="AE361" s="994"/>
      <c r="AF361" s="994"/>
      <c r="AG361" s="995"/>
      <c r="AH361" s="996"/>
      <c r="AI361" s="997"/>
      <c r="AJ361" s="998"/>
      <c r="AK361" s="999"/>
      <c r="AL361" s="1000"/>
      <c r="AM361" s="999"/>
      <c r="AN361" s="999"/>
      <c r="AO361" s="999"/>
      <c r="AP361" s="999"/>
      <c r="AQ361" s="1001"/>
      <c r="AR361" s="999"/>
      <c r="AS361" s="769" t="str">
        <f>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1005"/>
      <c r="AU361" s="935"/>
      <c r="AV361" s="1020" t="str">
        <f>IF('別紙様式2-2（４・５月分）'!N274="","",'別紙様式2-2（４・５月分）'!N274)</f>
        <v/>
      </c>
      <c r="AW361" s="937"/>
      <c r="BK361" s="689" t="str">
        <f>G358</f>
        <v/>
      </c>
    </row>
    <row r="362" ht="30.0" customHeight="1">
      <c r="A362" s="789">
        <v>88.0</v>
      </c>
      <c r="B362" s="722" t="str">
        <f>IF('基本情報入力シート'!C141="","",'基本情報入力シート'!C141)</f>
        <v/>
      </c>
      <c r="C362" s="723"/>
      <c r="D362" s="723"/>
      <c r="E362" s="723"/>
      <c r="F362" s="724"/>
      <c r="G362" s="725" t="str">
        <f>IF('基本情報入力シート'!M141="","",'基本情報入力シート'!M141)</f>
        <v/>
      </c>
      <c r="H362" s="725" t="str">
        <f>IF('基本情報入力シート'!R141="","",'基本情報入力シート'!R141)</f>
        <v/>
      </c>
      <c r="I362" s="725" t="str">
        <f>IF('基本情報入力シート'!W141="","",'基本情報入力シート'!W141)</f>
        <v/>
      </c>
      <c r="J362" s="941" t="str">
        <f>IF('基本情報入力シート'!X141="","",'基本情報入力シート'!X141)</f>
        <v/>
      </c>
      <c r="K362" s="725" t="str">
        <f>IF('基本情報入力シート'!Y141="","",'基本情報入力シート'!Y141)</f>
        <v/>
      </c>
      <c r="L362" s="726" t="str">
        <f>IF('基本情報入力シート'!AB141="","",'基本情報入力シート'!AB141)</f>
        <v/>
      </c>
      <c r="M362" s="912" t="str">
        <f>IF('別紙様式2-2（４・５月分）'!P275="","",'別紙様式2-2（４・５月分）'!P275)</f>
        <v/>
      </c>
      <c r="N362" s="1004" t="str">
        <f>IF(SUM('別紙様式2-2（４・５月分）'!Q275:Q277)=0,"",SUM('別紙様式2-2（４・５月分）'!Q275:Q277))</f>
        <v/>
      </c>
      <c r="O362" s="914" t="str">
        <f>IFERROR(VLOOKUP('別紙様式2-2（４・５月分）'!AQ275,'【参考】数式用'!$AR$5:$AS$22,2,FALSE),"")</f>
        <v/>
      </c>
      <c r="P362" s="915"/>
      <c r="Q362" s="916"/>
      <c r="R362" s="917" t="str">
        <f>IFERROR(VLOOKUP(K362,'【参考】数式用'!$A$5:$AB$37,MATCH(O362,'【参考】数式用'!$B$4:$AB$4,0)+1,0),"")</f>
        <v/>
      </c>
      <c r="S362" s="918" t="s">
        <v>434</v>
      </c>
      <c r="T362" s="919"/>
      <c r="U362" s="920" t="str">
        <f>IFERROR(VLOOKUP(K362,'【参考】数式用'!$A$5:$AB$37,MATCH(T362,'【参考】数式用'!$B$4:$AB$4,0)+1,0),"")</f>
        <v/>
      </c>
      <c r="V362" s="921" t="s">
        <v>107</v>
      </c>
      <c r="W362" s="922">
        <v>6.0</v>
      </c>
      <c r="X362" s="923" t="s">
        <v>108</v>
      </c>
      <c r="Y362" s="922">
        <v>6.0</v>
      </c>
      <c r="Z362" s="923" t="s">
        <v>392</v>
      </c>
      <c r="AA362" s="922">
        <v>7.0</v>
      </c>
      <c r="AB362" s="923" t="s">
        <v>108</v>
      </c>
      <c r="AC362" s="922">
        <v>3.0</v>
      </c>
      <c r="AD362" s="923" t="s">
        <v>109</v>
      </c>
      <c r="AE362" s="923" t="s">
        <v>120</v>
      </c>
      <c r="AF362" s="923">
        <f>IF(W362&gt;=1,(AA362*12+AC362)-(W362*12+Y362)+1,"")</f>
        <v>10</v>
      </c>
      <c r="AG362" s="924" t="s">
        <v>393</v>
      </c>
      <c r="AH362" s="925">
        <f>IFERROR(ROUNDDOWN(ROUND(L362*U362,0),0)*AF362,"")</f>
        <v>0</v>
      </c>
      <c r="AI362" s="926">
        <f>IFERROR(ROUNDDOWN(ROUND((L362*(U362-AW362)),0),0)*AF362,"")</f>
        <v>0</v>
      </c>
      <c r="AJ362" s="927">
        <f>IFERROR(IF(OR(M362="",M363="",M365=""),0,ROUNDDOWN(ROUNDDOWN(ROUND(L362*VLOOKUP(K362,'【参考】数式用'!$A$5:$AB$37,MATCH("新加算Ⅳ",'【参考】数式用'!$B$4:$AB$4,0)+1,0),0),0)*AF362*0.5,0)),"")</f>
        <v>0</v>
      </c>
      <c r="AK362" s="928"/>
      <c r="AL362" s="929">
        <f>IFERROR(IF(OR(M365="ベア加算",M365=""),0, IF(OR(T362="新加算Ⅰ",T362="新加算Ⅱ",T362="新加算Ⅲ",T362="新加算Ⅳ"),ROUNDDOWN(ROUND(L362*VLOOKUP(K362,'【参考】数式用'!$A$5:$I$37,MATCH("ベア加算",'【参考】数式用'!$B$4:$I$4,0)+1,0),0),0)*AF362,0)),"")</f>
        <v>0</v>
      </c>
      <c r="AM362" s="928"/>
      <c r="AN362" s="930"/>
      <c r="AO362" s="931"/>
      <c r="AP362" s="931"/>
      <c r="AQ362" s="932"/>
      <c r="AR362" s="933"/>
      <c r="AS362" s="716" t="str">
        <f>IF(AU362="","",IF(U362&lt;N362,"！加算の要件上は問題ありませんが、令和６年４・５月と比較して令和６年６月に加算率が下がる計画になっています。",""))</f>
        <v/>
      </c>
      <c r="AT362" s="1005"/>
      <c r="AU362" s="935" t="str">
        <f>IF(K362&lt;&gt;"","V列に色付け","")</f>
        <v/>
      </c>
      <c r="AV362" s="1020" t="str">
        <f>IF('別紙様式2-2（４・５月分）'!N275="","",'別紙様式2-2（４・５月分）'!N275)</f>
        <v/>
      </c>
      <c r="AW362" s="937" t="str">
        <f>IF(SUM('別紙様式2-2（４・５月分）'!O275:O277)=0,"",SUM('別紙様式2-2（４・５月分）'!O275:O277))</f>
        <v/>
      </c>
      <c r="AX362" s="938" t="str">
        <f>IFERROR(VLOOKUP(K362,'【参考】数式用'!$AH$2:$AI$34,2,FALSE),"")</f>
        <v/>
      </c>
      <c r="AY362" s="629" t="s">
        <v>436</v>
      </c>
      <c r="AZ362" s="629" t="s">
        <v>437</v>
      </c>
      <c r="BA362" s="629" t="s">
        <v>435</v>
      </c>
      <c r="BB362" s="629" t="s">
        <v>438</v>
      </c>
      <c r="BC362" s="629" t="str">
        <f>IF(AND(O362&lt;&gt;"新加算Ⅰ",O362&lt;&gt;"新加算Ⅱ",O362&lt;&gt;"新加算Ⅲ",O362&lt;&gt;"新加算Ⅳ"),O362,IF(P364&lt;&gt;"",P364,""))</f>
        <v/>
      </c>
      <c r="BD362" s="629"/>
      <c r="BE362" s="629" t="str">
        <f>IF(AL362&lt;&gt;0,IF(AM362="○","入力済","未入力"),"")</f>
        <v/>
      </c>
      <c r="BF362" s="629"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629" t="str">
        <f>IF(OR(T362="新加算Ⅴ（７）",T362="新加算Ⅴ（９）",T362="新加算Ⅴ（10）",T362="新加算Ⅴ（12）",T362="新加算Ⅴ（13）",T362="新加算Ⅴ（14）"),IF(OR(AO362="○",AO362="令和６年度中に満たす"),"入力済","未入力"),"")</f>
        <v/>
      </c>
      <c r="BH362" s="939" t="str">
        <f>IF(OR(T362="新加算Ⅰ",T362="新加算Ⅱ",T362="新加算Ⅲ",T362="新加算Ⅴ（１）",T362="新加算Ⅴ（３）",T362="新加算Ⅴ（８）"),IF(OR(AP362="○",AP362="令和６年度中に満たす"),"入力済","未入力"),"")</f>
        <v/>
      </c>
      <c r="BI362" s="1006" t="str">
        <f>IF(OR(T362="新加算Ⅰ",T362="新加算Ⅱ",T362="新加算Ⅴ（１）",T362="新加算Ⅴ（２）",T362="新加算Ⅴ（３）",T362="新加算Ⅴ（４）",T362="新加算Ⅴ（５）",T362="新加算Ⅴ（６）",T362="新加算Ⅴ（７）",T362="新加算Ⅴ（９）",T362="新加算Ⅴ（10）",T362="新加算Ⅴ（12）"),1,"")</f>
        <v/>
      </c>
      <c r="BJ362" s="935" t="str">
        <f>IF(OR(T362="新加算Ⅰ",T362="新加算Ⅴ（１）",T362="新加算Ⅴ（２）",T362="新加算Ⅴ（５）",T362="新加算Ⅴ（７）",T362="新加算Ⅴ（10）"),IF(AR362="","未入力","入力済"),"")</f>
        <v/>
      </c>
      <c r="BK362" s="689" t="str">
        <f>G362</f>
        <v/>
      </c>
    </row>
    <row r="363" ht="15.0" customHeight="1">
      <c r="A363" s="787"/>
      <c r="B363" s="722"/>
      <c r="C363" s="723"/>
      <c r="D363" s="723"/>
      <c r="E363" s="723"/>
      <c r="F363" s="724"/>
      <c r="G363" s="725"/>
      <c r="H363" s="725"/>
      <c r="I363" s="725"/>
      <c r="J363" s="941"/>
      <c r="K363" s="725"/>
      <c r="L363" s="726"/>
      <c r="M363" s="943" t="str">
        <f>IF('別紙様式2-2（４・５月分）'!P276="","",'別紙様式2-2（４・５月分）'!P276)</f>
        <v/>
      </c>
      <c r="N363" s="1007"/>
      <c r="O363" s="945"/>
      <c r="P363" s="946"/>
      <c r="Q363" s="947"/>
      <c r="R363" s="948"/>
      <c r="S363" s="949"/>
      <c r="T363" s="950"/>
      <c r="U363" s="951"/>
      <c r="V363" s="952"/>
      <c r="W363" s="953"/>
      <c r="X363" s="778"/>
      <c r="Y363" s="953"/>
      <c r="Z363" s="778"/>
      <c r="AA363" s="953"/>
      <c r="AB363" s="778"/>
      <c r="AC363" s="953"/>
      <c r="AD363" s="778"/>
      <c r="AE363" s="778"/>
      <c r="AF363" s="778"/>
      <c r="AG363" s="954"/>
      <c r="AH363" s="955"/>
      <c r="AI363" s="956"/>
      <c r="AJ363" s="957"/>
      <c r="AK363" s="784"/>
      <c r="AL363" s="958"/>
      <c r="AM363" s="784"/>
      <c r="AN363" s="959"/>
      <c r="AO363" s="825"/>
      <c r="AP363" s="825"/>
      <c r="AQ363" s="960"/>
      <c r="AR363" s="961"/>
      <c r="AS363" s="962" t="str">
        <f>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1005"/>
      <c r="AU363" s="935"/>
      <c r="AV363" s="1020" t="str">
        <f>IF('別紙様式2-2（４・５月分）'!N276="","",'別紙様式2-2（４・５月分）'!N276)</f>
        <v/>
      </c>
      <c r="AW363" s="937"/>
      <c r="AX363" s="938"/>
      <c r="AY363" s="629"/>
      <c r="AZ363" s="629"/>
      <c r="BA363" s="629"/>
      <c r="BB363" s="629"/>
      <c r="BC363" s="629"/>
      <c r="BD363" s="629"/>
      <c r="BE363" s="629"/>
      <c r="BF363" s="629"/>
      <c r="BG363" s="629"/>
      <c r="BH363" s="963"/>
      <c r="BI363" s="1008"/>
      <c r="BJ363" s="935"/>
      <c r="BK363" s="689" t="str">
        <f>G362</f>
        <v/>
      </c>
    </row>
    <row r="364" ht="15.0" customHeight="1">
      <c r="A364" s="798"/>
      <c r="B364" s="722"/>
      <c r="C364" s="723"/>
      <c r="D364" s="723"/>
      <c r="E364" s="723"/>
      <c r="F364" s="724"/>
      <c r="G364" s="725"/>
      <c r="H364" s="725"/>
      <c r="I364" s="725"/>
      <c r="J364" s="941"/>
      <c r="K364" s="725"/>
      <c r="L364" s="726"/>
      <c r="M364" s="964"/>
      <c r="N364" s="1009"/>
      <c r="O364" s="1013" t="s">
        <v>111</v>
      </c>
      <c r="P364" s="967" t="str">
        <f>IFERROR(VLOOKUP('別紙様式2-2（４・５月分）'!AQ275,'【参考】数式用'!$AR$5:$AT$22,3,FALSE),"")</f>
        <v/>
      </c>
      <c r="Q364" s="1014" t="s">
        <v>113</v>
      </c>
      <c r="R364" s="969" t="str">
        <f>IFERROR(VLOOKUP(K362,'【参考】数式用'!$A$5:$AB$37,MATCH(P364,'【参考】数式用'!$B$4:$AB$4,0)+1,0),"")</f>
        <v/>
      </c>
      <c r="S364" s="970" t="s">
        <v>439</v>
      </c>
      <c r="T364" s="971"/>
      <c r="U364" s="972" t="str">
        <f>IFERROR(VLOOKUP(K362,'【参考】数式用'!$A$5:$AB$37,MATCH(T364,'【参考】数式用'!$B$4:$AB$4,0)+1,0),"")</f>
        <v/>
      </c>
      <c r="V364" s="973" t="s">
        <v>107</v>
      </c>
      <c r="W364" s="1025">
        <v>7.0</v>
      </c>
      <c r="X364" s="812" t="s">
        <v>108</v>
      </c>
      <c r="Y364" s="1025">
        <v>4.0</v>
      </c>
      <c r="Z364" s="812" t="s">
        <v>392</v>
      </c>
      <c r="AA364" s="1025">
        <v>8.0</v>
      </c>
      <c r="AB364" s="812" t="s">
        <v>108</v>
      </c>
      <c r="AC364" s="1025">
        <v>3.0</v>
      </c>
      <c r="AD364" s="812" t="s">
        <v>109</v>
      </c>
      <c r="AE364" s="812" t="s">
        <v>120</v>
      </c>
      <c r="AF364" s="812">
        <f>IF(W364&gt;=1,(AA364*12+AC364)-(W364*12+Y364)+1,"")</f>
        <v>12</v>
      </c>
      <c r="AG364" s="974" t="s">
        <v>393</v>
      </c>
      <c r="AH364" s="975">
        <f>IFERROR(ROUNDDOWN(ROUND(L362*U364,0),0)*AF364,"")</f>
        <v>0</v>
      </c>
      <c r="AI364" s="976">
        <f>IFERROR(ROUNDDOWN(ROUND((L362*(U364-AW362)),0),0)*AF364,"")</f>
        <v>0</v>
      </c>
      <c r="AJ364" s="977">
        <f>IFERROR(IF(OR(M362="",M363="",M365=""),0,ROUNDDOWN(ROUNDDOWN(ROUND(L362*VLOOKUP(K362,'【参考】数式用'!$A$5:$AB$37,MATCH("新加算Ⅳ",'【参考】数式用'!$B$4:$AB$4,0)+1,0),0),0)*AF364*0.5,0)),"")</f>
        <v>0</v>
      </c>
      <c r="AK364" s="978" t="str">
        <f>IF(T364&lt;&gt;"","新規に適用","")</f>
        <v/>
      </c>
      <c r="AL364" s="979">
        <f>IFERROR(IF(OR(M365="ベア加算",M365=""),0, IF(OR(T362="新加算Ⅰ",T362="新加算Ⅱ",T362="新加算Ⅲ",T362="新加算Ⅳ"),0,ROUNDDOWN(ROUND(L362*VLOOKUP(K362,'【参考】数式用'!$A$5:$I$37,MATCH("ベア加算",'【参考】数式用'!$B$4:$I$4,0)+1,0),0),0)*AF364)),"")</f>
        <v>0</v>
      </c>
      <c r="AM364" s="978" t="str">
        <f>IF(AND(T364&lt;&gt;"",AM362=""),"新規に適用",IF(AND(T364&lt;&gt;"",AM362&lt;&gt;""),"継続で適用",""))</f>
        <v/>
      </c>
      <c r="AN364" s="978" t="str">
        <f>IF(AND(T364&lt;&gt;"",AN362=""),"新規に適用",IF(AND(T364&lt;&gt;"",AN362&lt;&gt;""),"継続で適用",""))</f>
        <v/>
      </c>
      <c r="AO364" s="978"/>
      <c r="AP364" s="978" t="str">
        <f>IF(AND(T364&lt;&gt;"",AP362=""),"新規に適用",IF(AND(T364&lt;&gt;"",AP362&lt;&gt;""),"継続で適用",""))</f>
        <v/>
      </c>
      <c r="AQ364" s="980" t="str">
        <f>IF(AND(T364&lt;&gt;"",AN362=""),"新規に適用",IF(AND(T364&lt;&gt;"",OR(T362="新加算Ⅰ",T362="新加算Ⅱ",T362="新加算Ⅴ（１）",T362="新加算Ⅴ（２）",T362="新加算Ⅴ（３）",T362="新加算Ⅴ（４）",T362="新加算Ⅴ（５）",T362="新加算Ⅴ（６）",T362="新加算Ⅴ（７）",T362="新加算Ⅴ（９）",T362="新加算Ⅴ（10）",T362="新加算Ⅴ（12）")),"継続で適用",""))</f>
        <v/>
      </c>
      <c r="AR364" s="978" t="str">
        <f>IF(AND(T364&lt;&gt;"",AR362=""),"新規に適用",IF(AND(T364&lt;&gt;"",AR362&lt;&gt;""),"継続で適用",""))</f>
        <v/>
      </c>
      <c r="AS364" s="962"/>
      <c r="AT364" s="1005"/>
      <c r="AU364" s="935" t="str">
        <f>IF(K362&lt;&gt;"","V列に色付け","")</f>
        <v/>
      </c>
      <c r="AV364" s="1020"/>
      <c r="AW364" s="937"/>
      <c r="BK364" s="689" t="str">
        <f>G362</f>
        <v/>
      </c>
    </row>
    <row r="365" ht="30.0" customHeight="1">
      <c r="A365" s="788"/>
      <c r="B365" s="746"/>
      <c r="C365" s="747"/>
      <c r="D365" s="747"/>
      <c r="E365" s="747"/>
      <c r="F365" s="748"/>
      <c r="G365" s="749"/>
      <c r="H365" s="749"/>
      <c r="I365" s="749"/>
      <c r="J365" s="982"/>
      <c r="K365" s="749"/>
      <c r="L365" s="750"/>
      <c r="M365" s="984" t="str">
        <f>IF('別紙様式2-2（４・５月分）'!P277="","",'別紙様式2-2（４・５月分）'!P277)</f>
        <v/>
      </c>
      <c r="N365" s="1010"/>
      <c r="O365" s="1015"/>
      <c r="P365" s="987"/>
      <c r="Q365" s="1016"/>
      <c r="R365" s="989"/>
      <c r="S365" s="990"/>
      <c r="T365" s="991"/>
      <c r="U365" s="992"/>
      <c r="V365" s="993"/>
      <c r="W365" s="1026"/>
      <c r="X365" s="994"/>
      <c r="Y365" s="1026"/>
      <c r="Z365" s="994"/>
      <c r="AA365" s="1026"/>
      <c r="AB365" s="994"/>
      <c r="AC365" s="1026"/>
      <c r="AD365" s="994"/>
      <c r="AE365" s="994"/>
      <c r="AF365" s="994"/>
      <c r="AG365" s="995"/>
      <c r="AH365" s="996"/>
      <c r="AI365" s="997"/>
      <c r="AJ365" s="998"/>
      <c r="AK365" s="999"/>
      <c r="AL365" s="1000"/>
      <c r="AM365" s="999"/>
      <c r="AN365" s="999"/>
      <c r="AO365" s="999"/>
      <c r="AP365" s="999"/>
      <c r="AQ365" s="1001"/>
      <c r="AR365" s="999"/>
      <c r="AS365" s="769" t="str">
        <f>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1005"/>
      <c r="AU365" s="935"/>
      <c r="AV365" s="1020" t="str">
        <f>IF('別紙様式2-2（４・５月分）'!N277="","",'別紙様式2-2（４・５月分）'!N277)</f>
        <v/>
      </c>
      <c r="AW365" s="937"/>
      <c r="BK365" s="689" t="str">
        <f>G362</f>
        <v/>
      </c>
    </row>
    <row r="366" ht="30.0" customHeight="1">
      <c r="A366" s="773">
        <v>89.0</v>
      </c>
      <c r="B366" s="1019" t="str">
        <f>IF('基本情報入力シート'!C142="","",'基本情報入力シート'!C142)</f>
        <v/>
      </c>
      <c r="C366" s="696"/>
      <c r="D366" s="696"/>
      <c r="E366" s="696"/>
      <c r="F366" s="697"/>
      <c r="G366" s="698" t="str">
        <f>IF('基本情報入力シート'!M142="","",'基本情報入力シート'!M142)</f>
        <v/>
      </c>
      <c r="H366" s="698" t="str">
        <f>IF('基本情報入力シート'!R142="","",'基本情報入力シート'!R142)</f>
        <v/>
      </c>
      <c r="I366" s="698" t="str">
        <f>IF('基本情報入力シート'!W142="","",'基本情報入力シート'!W142)</f>
        <v/>
      </c>
      <c r="J366" s="910" t="str">
        <f>IF('基本情報入力シート'!X142="","",'基本情報入力シート'!X142)</f>
        <v/>
      </c>
      <c r="K366" s="698" t="str">
        <f>IF('基本情報入力シート'!Y142="","",'基本情報入力シート'!Y142)</f>
        <v/>
      </c>
      <c r="L366" s="699" t="str">
        <f>IF('基本情報入力シート'!AB142="","",'基本情報入力シート'!AB142)</f>
        <v/>
      </c>
      <c r="M366" s="912" t="str">
        <f>IF('別紙様式2-2（４・５月分）'!P278="","",'別紙様式2-2（４・５月分）'!P278)</f>
        <v/>
      </c>
      <c r="N366" s="1004" t="str">
        <f>IF(SUM('別紙様式2-2（４・５月分）'!Q278:Q280)=0,"",SUM('別紙様式2-2（４・５月分）'!Q278:Q280))</f>
        <v/>
      </c>
      <c r="O366" s="914" t="str">
        <f>IFERROR(VLOOKUP('別紙様式2-2（４・５月分）'!AQ278,'【参考】数式用'!$AR$5:$AS$22,2,FALSE),"")</f>
        <v/>
      </c>
      <c r="P366" s="915"/>
      <c r="Q366" s="916"/>
      <c r="R366" s="917" t="str">
        <f>IFERROR(VLOOKUP(K366,'【参考】数式用'!$A$5:$AB$37,MATCH(O366,'【参考】数式用'!$B$4:$AB$4,0)+1,0),"")</f>
        <v/>
      </c>
      <c r="S366" s="918" t="s">
        <v>434</v>
      </c>
      <c r="T366" s="919"/>
      <c r="U366" s="920" t="str">
        <f>IFERROR(VLOOKUP(K366,'【参考】数式用'!$A$5:$AB$37,MATCH(T366,'【参考】数式用'!$B$4:$AB$4,0)+1,0),"")</f>
        <v/>
      </c>
      <c r="V366" s="921" t="s">
        <v>107</v>
      </c>
      <c r="W366" s="922">
        <v>6.0</v>
      </c>
      <c r="X366" s="923" t="s">
        <v>108</v>
      </c>
      <c r="Y366" s="922">
        <v>6.0</v>
      </c>
      <c r="Z366" s="923" t="s">
        <v>392</v>
      </c>
      <c r="AA366" s="922">
        <v>7.0</v>
      </c>
      <c r="AB366" s="923" t="s">
        <v>108</v>
      </c>
      <c r="AC366" s="922">
        <v>3.0</v>
      </c>
      <c r="AD366" s="923" t="s">
        <v>109</v>
      </c>
      <c r="AE366" s="923" t="s">
        <v>120</v>
      </c>
      <c r="AF366" s="923">
        <f>IF(W366&gt;=1,(AA366*12+AC366)-(W366*12+Y366)+1,"")</f>
        <v>10</v>
      </c>
      <c r="AG366" s="924" t="s">
        <v>393</v>
      </c>
      <c r="AH366" s="925">
        <f>IFERROR(ROUNDDOWN(ROUND(L366*U366,0),0)*AF366,"")</f>
        <v>0</v>
      </c>
      <c r="AI366" s="926">
        <f>IFERROR(ROUNDDOWN(ROUND((L366*(U366-AW366)),0),0)*AF366,"")</f>
        <v>0</v>
      </c>
      <c r="AJ366" s="927">
        <f>IFERROR(IF(OR(M366="",M367="",M369=""),0,ROUNDDOWN(ROUNDDOWN(ROUND(L366*VLOOKUP(K366,'【参考】数式用'!$A$5:$AB$37,MATCH("新加算Ⅳ",'【参考】数式用'!$B$4:$AB$4,0)+1,0),0),0)*AF366*0.5,0)),"")</f>
        <v>0</v>
      </c>
      <c r="AK366" s="928"/>
      <c r="AL366" s="929">
        <f>IFERROR(IF(OR(M369="ベア加算",M369=""),0, IF(OR(T366="新加算Ⅰ",T366="新加算Ⅱ",T366="新加算Ⅲ",T366="新加算Ⅳ"),ROUNDDOWN(ROUND(L366*VLOOKUP(K366,'【参考】数式用'!$A$5:$I$37,MATCH("ベア加算",'【参考】数式用'!$B$4:$I$4,0)+1,0),0),0)*AF366,0)),"")</f>
        <v>0</v>
      </c>
      <c r="AM366" s="928"/>
      <c r="AN366" s="930"/>
      <c r="AO366" s="931"/>
      <c r="AP366" s="931"/>
      <c r="AQ366" s="932"/>
      <c r="AR366" s="933"/>
      <c r="AS366" s="716" t="str">
        <f>IF(AU366="","",IF(U366&lt;N366,"！加算の要件上は問題ありませんが、令和６年４・５月と比較して令和６年６月に加算率が下がる計画になっています。",""))</f>
        <v/>
      </c>
      <c r="AT366" s="1005"/>
      <c r="AU366" s="935" t="str">
        <f>IF(K366&lt;&gt;"","V列に色付け","")</f>
        <v/>
      </c>
      <c r="AV366" s="1020" t="str">
        <f>IF('別紙様式2-2（４・５月分）'!N278="","",'別紙様式2-2（４・５月分）'!N278)</f>
        <v/>
      </c>
      <c r="AW366" s="937" t="str">
        <f>IF(SUM('別紙様式2-2（４・５月分）'!O278:O280)=0,"",SUM('別紙様式2-2（４・５月分）'!O278:O280))</f>
        <v/>
      </c>
      <c r="AX366" s="938" t="str">
        <f>IFERROR(VLOOKUP(K366,'【参考】数式用'!$AH$2:$AI$34,2,FALSE),"")</f>
        <v/>
      </c>
      <c r="AY366" s="629" t="s">
        <v>436</v>
      </c>
      <c r="AZ366" s="629" t="s">
        <v>437</v>
      </c>
      <c r="BA366" s="629" t="s">
        <v>435</v>
      </c>
      <c r="BB366" s="629" t="s">
        <v>438</v>
      </c>
      <c r="BC366" s="629" t="str">
        <f>IF(AND(O366&lt;&gt;"新加算Ⅰ",O366&lt;&gt;"新加算Ⅱ",O366&lt;&gt;"新加算Ⅲ",O366&lt;&gt;"新加算Ⅳ"),O366,IF(P368&lt;&gt;"",P368,""))</f>
        <v/>
      </c>
      <c r="BD366" s="629"/>
      <c r="BE366" s="629" t="str">
        <f>IF(AL366&lt;&gt;0,IF(AM366="○","入力済","未入力"),"")</f>
        <v/>
      </c>
      <c r="BF366" s="629"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629" t="str">
        <f>IF(OR(T366="新加算Ⅴ（７）",T366="新加算Ⅴ（９）",T366="新加算Ⅴ（10）",T366="新加算Ⅴ（12）",T366="新加算Ⅴ（13）",T366="新加算Ⅴ（14）"),IF(OR(AO366="○",AO366="令和６年度中に満たす"),"入力済","未入力"),"")</f>
        <v/>
      </c>
      <c r="BH366" s="939" t="str">
        <f>IF(OR(T366="新加算Ⅰ",T366="新加算Ⅱ",T366="新加算Ⅲ",T366="新加算Ⅴ（１）",T366="新加算Ⅴ（３）",T366="新加算Ⅴ（８）"),IF(OR(AP366="○",AP366="令和６年度中に満たす"),"入力済","未入力"),"")</f>
        <v/>
      </c>
      <c r="BI366" s="1006" t="str">
        <f>IF(OR(T366="新加算Ⅰ",T366="新加算Ⅱ",T366="新加算Ⅴ（１）",T366="新加算Ⅴ（２）",T366="新加算Ⅴ（３）",T366="新加算Ⅴ（４）",T366="新加算Ⅴ（５）",T366="新加算Ⅴ（６）",T366="新加算Ⅴ（７）",T366="新加算Ⅴ（９）",T366="新加算Ⅴ（10）",T366="新加算Ⅴ（12）"),1,"")</f>
        <v/>
      </c>
      <c r="BJ366" s="935" t="str">
        <f>IF(OR(T366="新加算Ⅰ",T366="新加算Ⅴ（１）",T366="新加算Ⅴ（２）",T366="新加算Ⅴ（５）",T366="新加算Ⅴ（７）",T366="新加算Ⅴ（10）"),IF(AR366="","未入力","入力済"),"")</f>
        <v/>
      </c>
      <c r="BK366" s="689" t="str">
        <f>G366</f>
        <v/>
      </c>
    </row>
    <row r="367" ht="15.0" customHeight="1">
      <c r="A367" s="787"/>
      <c r="B367" s="722"/>
      <c r="C367" s="723"/>
      <c r="D367" s="723"/>
      <c r="E367" s="723"/>
      <c r="F367" s="724"/>
      <c r="G367" s="725"/>
      <c r="H367" s="725"/>
      <c r="I367" s="725"/>
      <c r="J367" s="941"/>
      <c r="K367" s="725"/>
      <c r="L367" s="726"/>
      <c r="M367" s="943" t="str">
        <f>IF('別紙様式2-2（４・５月分）'!P279="","",'別紙様式2-2（４・５月分）'!P279)</f>
        <v/>
      </c>
      <c r="N367" s="1007"/>
      <c r="O367" s="945"/>
      <c r="P367" s="946"/>
      <c r="Q367" s="947"/>
      <c r="R367" s="948"/>
      <c r="S367" s="949"/>
      <c r="T367" s="950"/>
      <c r="U367" s="951"/>
      <c r="V367" s="952"/>
      <c r="W367" s="953"/>
      <c r="X367" s="778"/>
      <c r="Y367" s="953"/>
      <c r="Z367" s="778"/>
      <c r="AA367" s="953"/>
      <c r="AB367" s="778"/>
      <c r="AC367" s="953"/>
      <c r="AD367" s="778"/>
      <c r="AE367" s="778"/>
      <c r="AF367" s="778"/>
      <c r="AG367" s="954"/>
      <c r="AH367" s="955"/>
      <c r="AI367" s="956"/>
      <c r="AJ367" s="957"/>
      <c r="AK367" s="784"/>
      <c r="AL367" s="958"/>
      <c r="AM367" s="784"/>
      <c r="AN367" s="959"/>
      <c r="AO367" s="825"/>
      <c r="AP367" s="825"/>
      <c r="AQ367" s="960"/>
      <c r="AR367" s="961"/>
      <c r="AS367" s="962" t="str">
        <f>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1005"/>
      <c r="AU367" s="935"/>
      <c r="AV367" s="1020" t="str">
        <f>IF('別紙様式2-2（４・５月分）'!N279="","",'別紙様式2-2（４・５月分）'!N279)</f>
        <v/>
      </c>
      <c r="AW367" s="937"/>
      <c r="AX367" s="938"/>
      <c r="AY367" s="629"/>
      <c r="AZ367" s="629"/>
      <c r="BA367" s="629"/>
      <c r="BB367" s="629"/>
      <c r="BC367" s="629"/>
      <c r="BD367" s="629"/>
      <c r="BE367" s="629"/>
      <c r="BF367" s="629"/>
      <c r="BG367" s="629"/>
      <c r="BH367" s="963"/>
      <c r="BI367" s="1008"/>
      <c r="BJ367" s="935"/>
      <c r="BK367" s="689" t="str">
        <f>G366</f>
        <v/>
      </c>
    </row>
    <row r="368" ht="15.0" customHeight="1">
      <c r="A368" s="798"/>
      <c r="B368" s="722"/>
      <c r="C368" s="723"/>
      <c r="D368" s="723"/>
      <c r="E368" s="723"/>
      <c r="F368" s="724"/>
      <c r="G368" s="725"/>
      <c r="H368" s="725"/>
      <c r="I368" s="725"/>
      <c r="J368" s="941"/>
      <c r="K368" s="725"/>
      <c r="L368" s="726"/>
      <c r="M368" s="964"/>
      <c r="N368" s="1009"/>
      <c r="O368" s="1013" t="s">
        <v>111</v>
      </c>
      <c r="P368" s="967" t="str">
        <f>IFERROR(VLOOKUP('別紙様式2-2（４・５月分）'!AQ278,'【参考】数式用'!$AR$5:$AT$22,3,FALSE),"")</f>
        <v/>
      </c>
      <c r="Q368" s="1014" t="s">
        <v>113</v>
      </c>
      <c r="R368" s="969" t="str">
        <f>IFERROR(VLOOKUP(K366,'【参考】数式用'!$A$5:$AB$37,MATCH(P368,'【参考】数式用'!$B$4:$AB$4,0)+1,0),"")</f>
        <v/>
      </c>
      <c r="S368" s="970" t="s">
        <v>439</v>
      </c>
      <c r="T368" s="971"/>
      <c r="U368" s="972" t="str">
        <f>IFERROR(VLOOKUP(K366,'【参考】数式用'!$A$5:$AB$37,MATCH(T368,'【参考】数式用'!$B$4:$AB$4,0)+1,0),"")</f>
        <v/>
      </c>
      <c r="V368" s="973" t="s">
        <v>107</v>
      </c>
      <c r="W368" s="1025">
        <v>7.0</v>
      </c>
      <c r="X368" s="812" t="s">
        <v>108</v>
      </c>
      <c r="Y368" s="1025">
        <v>4.0</v>
      </c>
      <c r="Z368" s="812" t="s">
        <v>392</v>
      </c>
      <c r="AA368" s="1025">
        <v>8.0</v>
      </c>
      <c r="AB368" s="812" t="s">
        <v>108</v>
      </c>
      <c r="AC368" s="1025">
        <v>3.0</v>
      </c>
      <c r="AD368" s="812" t="s">
        <v>109</v>
      </c>
      <c r="AE368" s="812" t="s">
        <v>120</v>
      </c>
      <c r="AF368" s="812">
        <f>IF(W368&gt;=1,(AA368*12+AC368)-(W368*12+Y368)+1,"")</f>
        <v>12</v>
      </c>
      <c r="AG368" s="974" t="s">
        <v>393</v>
      </c>
      <c r="AH368" s="975">
        <f>IFERROR(ROUNDDOWN(ROUND(L366*U368,0),0)*AF368,"")</f>
        <v>0</v>
      </c>
      <c r="AI368" s="976">
        <f>IFERROR(ROUNDDOWN(ROUND((L366*(U368-AW366)),0),0)*AF368,"")</f>
        <v>0</v>
      </c>
      <c r="AJ368" s="977">
        <f>IFERROR(IF(OR(M366="",M367="",M369=""),0,ROUNDDOWN(ROUNDDOWN(ROUND(L366*VLOOKUP(K366,'【参考】数式用'!$A$5:$AB$37,MATCH("新加算Ⅳ",'【参考】数式用'!$B$4:$AB$4,0)+1,0),0),0)*AF368*0.5,0)),"")</f>
        <v>0</v>
      </c>
      <c r="AK368" s="978" t="str">
        <f>IF(T368&lt;&gt;"","新規に適用","")</f>
        <v/>
      </c>
      <c r="AL368" s="979">
        <f>IFERROR(IF(OR(M369="ベア加算",M369=""),0, IF(OR(T366="新加算Ⅰ",T366="新加算Ⅱ",T366="新加算Ⅲ",T366="新加算Ⅳ"),0,ROUNDDOWN(ROUND(L366*VLOOKUP(K366,'【参考】数式用'!$A$5:$I$37,MATCH("ベア加算",'【参考】数式用'!$B$4:$I$4,0)+1,0),0),0)*AF368)),"")</f>
        <v>0</v>
      </c>
      <c r="AM368" s="978" t="str">
        <f>IF(AND(T368&lt;&gt;"",AM366=""),"新規に適用",IF(AND(T368&lt;&gt;"",AM366&lt;&gt;""),"継続で適用",""))</f>
        <v/>
      </c>
      <c r="AN368" s="978" t="str">
        <f>IF(AND(T368&lt;&gt;"",AN366=""),"新規に適用",IF(AND(T368&lt;&gt;"",AN366&lt;&gt;""),"継続で適用",""))</f>
        <v/>
      </c>
      <c r="AO368" s="978"/>
      <c r="AP368" s="978" t="str">
        <f>IF(AND(T368&lt;&gt;"",AP366=""),"新規に適用",IF(AND(T368&lt;&gt;"",AP366&lt;&gt;""),"継続で適用",""))</f>
        <v/>
      </c>
      <c r="AQ368" s="980" t="str">
        <f>IF(AND(T368&lt;&gt;"",AN366=""),"新規に適用",IF(AND(T368&lt;&gt;"",OR(T366="新加算Ⅰ",T366="新加算Ⅱ",T366="新加算Ⅴ（１）",T366="新加算Ⅴ（２）",T366="新加算Ⅴ（３）",T366="新加算Ⅴ（４）",T366="新加算Ⅴ（５）",T366="新加算Ⅴ（６）",T366="新加算Ⅴ（７）",T366="新加算Ⅴ（９）",T366="新加算Ⅴ（10）",T366="新加算Ⅴ（12）")),"継続で適用",""))</f>
        <v/>
      </c>
      <c r="AR368" s="978" t="str">
        <f>IF(AND(T368&lt;&gt;"",AR366=""),"新規に適用",IF(AND(T368&lt;&gt;"",AR366&lt;&gt;""),"継続で適用",""))</f>
        <v/>
      </c>
      <c r="AS368" s="962"/>
      <c r="AT368" s="1005"/>
      <c r="AU368" s="935" t="str">
        <f>IF(K366&lt;&gt;"","V列に色付け","")</f>
        <v/>
      </c>
      <c r="AV368" s="1020"/>
      <c r="AW368" s="937"/>
      <c r="BK368" s="689" t="str">
        <f>G366</f>
        <v/>
      </c>
    </row>
    <row r="369" ht="30.0" customHeight="1">
      <c r="A369" s="788"/>
      <c r="B369" s="746"/>
      <c r="C369" s="747"/>
      <c r="D369" s="747"/>
      <c r="E369" s="747"/>
      <c r="F369" s="748"/>
      <c r="G369" s="749"/>
      <c r="H369" s="749"/>
      <c r="I369" s="749"/>
      <c r="J369" s="982"/>
      <c r="K369" s="749"/>
      <c r="L369" s="750"/>
      <c r="M369" s="984" t="str">
        <f>IF('別紙様式2-2（４・５月分）'!P280="","",'別紙様式2-2（４・５月分）'!P280)</f>
        <v/>
      </c>
      <c r="N369" s="1010"/>
      <c r="O369" s="1015"/>
      <c r="P369" s="987"/>
      <c r="Q369" s="1016"/>
      <c r="R369" s="989"/>
      <c r="S369" s="990"/>
      <c r="T369" s="991"/>
      <c r="U369" s="992"/>
      <c r="V369" s="993"/>
      <c r="W369" s="1026"/>
      <c r="X369" s="994"/>
      <c r="Y369" s="1026"/>
      <c r="Z369" s="994"/>
      <c r="AA369" s="1026"/>
      <c r="AB369" s="994"/>
      <c r="AC369" s="1026"/>
      <c r="AD369" s="994"/>
      <c r="AE369" s="994"/>
      <c r="AF369" s="994"/>
      <c r="AG369" s="995"/>
      <c r="AH369" s="996"/>
      <c r="AI369" s="997"/>
      <c r="AJ369" s="998"/>
      <c r="AK369" s="999"/>
      <c r="AL369" s="1000"/>
      <c r="AM369" s="999"/>
      <c r="AN369" s="999"/>
      <c r="AO369" s="999"/>
      <c r="AP369" s="999"/>
      <c r="AQ369" s="1001"/>
      <c r="AR369" s="999"/>
      <c r="AS369" s="769" t="str">
        <f>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1005"/>
      <c r="AU369" s="935"/>
      <c r="AV369" s="1020" t="str">
        <f>IF('別紙様式2-2（４・５月分）'!N280="","",'別紙様式2-2（４・５月分）'!N280)</f>
        <v/>
      </c>
      <c r="AW369" s="937"/>
      <c r="BK369" s="689" t="str">
        <f>G366</f>
        <v/>
      </c>
    </row>
    <row r="370" ht="30.0" customHeight="1">
      <c r="A370" s="789">
        <v>90.0</v>
      </c>
      <c r="B370" s="722" t="str">
        <f>IF('基本情報入力シート'!C143="","",'基本情報入力シート'!C143)</f>
        <v/>
      </c>
      <c r="C370" s="723"/>
      <c r="D370" s="723"/>
      <c r="E370" s="723"/>
      <c r="F370" s="724"/>
      <c r="G370" s="725" t="str">
        <f>IF('基本情報入力シート'!M143="","",'基本情報入力シート'!M143)</f>
        <v/>
      </c>
      <c r="H370" s="725" t="str">
        <f>IF('基本情報入力シート'!R143="","",'基本情報入力シート'!R143)</f>
        <v/>
      </c>
      <c r="I370" s="725" t="str">
        <f>IF('基本情報入力シート'!W143="","",'基本情報入力シート'!W143)</f>
        <v/>
      </c>
      <c r="J370" s="941" t="str">
        <f>IF('基本情報入力シート'!X143="","",'基本情報入力シート'!X143)</f>
        <v/>
      </c>
      <c r="K370" s="725" t="str">
        <f>IF('基本情報入力シート'!Y143="","",'基本情報入力シート'!Y143)</f>
        <v/>
      </c>
      <c r="L370" s="726" t="str">
        <f>IF('基本情報入力シート'!AB143="","",'基本情報入力シート'!AB143)</f>
        <v/>
      </c>
      <c r="M370" s="912" t="str">
        <f>IF('別紙様式2-2（４・５月分）'!P281="","",'別紙様式2-2（４・５月分）'!P281)</f>
        <v/>
      </c>
      <c r="N370" s="1004" t="str">
        <f>IF(SUM('別紙様式2-2（４・５月分）'!Q281:Q283)=0,"",SUM('別紙様式2-2（４・５月分）'!Q281:Q283))</f>
        <v/>
      </c>
      <c r="O370" s="914" t="str">
        <f>IFERROR(VLOOKUP('別紙様式2-2（４・５月分）'!AQ281,'【参考】数式用'!$AR$5:$AS$22,2,FALSE),"")</f>
        <v/>
      </c>
      <c r="P370" s="915"/>
      <c r="Q370" s="916"/>
      <c r="R370" s="917" t="str">
        <f>IFERROR(VLOOKUP(K370,'【参考】数式用'!$A$5:$AB$37,MATCH(O370,'【参考】数式用'!$B$4:$AB$4,0)+1,0),"")</f>
        <v/>
      </c>
      <c r="S370" s="918" t="s">
        <v>434</v>
      </c>
      <c r="T370" s="919"/>
      <c r="U370" s="920" t="str">
        <f>IFERROR(VLOOKUP(K370,'【参考】数式用'!$A$5:$AB$37,MATCH(T370,'【参考】数式用'!$B$4:$AB$4,0)+1,0),"")</f>
        <v/>
      </c>
      <c r="V370" s="921" t="s">
        <v>107</v>
      </c>
      <c r="W370" s="922">
        <v>6.0</v>
      </c>
      <c r="X370" s="923" t="s">
        <v>108</v>
      </c>
      <c r="Y370" s="922">
        <v>6.0</v>
      </c>
      <c r="Z370" s="923" t="s">
        <v>392</v>
      </c>
      <c r="AA370" s="922">
        <v>7.0</v>
      </c>
      <c r="AB370" s="923" t="s">
        <v>108</v>
      </c>
      <c r="AC370" s="922">
        <v>3.0</v>
      </c>
      <c r="AD370" s="923" t="s">
        <v>109</v>
      </c>
      <c r="AE370" s="923" t="s">
        <v>120</v>
      </c>
      <c r="AF370" s="923">
        <f>IF(W370&gt;=1,(AA370*12+AC370)-(W370*12+Y370)+1,"")</f>
        <v>10</v>
      </c>
      <c r="AG370" s="924" t="s">
        <v>393</v>
      </c>
      <c r="AH370" s="925">
        <f>IFERROR(ROUNDDOWN(ROUND(L370*U370,0),0)*AF370,"")</f>
        <v>0</v>
      </c>
      <c r="AI370" s="926">
        <f>IFERROR(ROUNDDOWN(ROUND((L370*(U370-AW370)),0),0)*AF370,"")</f>
        <v>0</v>
      </c>
      <c r="AJ370" s="927">
        <f>IFERROR(IF(OR(M370="",M371="",M373=""),0,ROUNDDOWN(ROUNDDOWN(ROUND(L370*VLOOKUP(K370,'【参考】数式用'!$A$5:$AB$37,MATCH("新加算Ⅳ",'【参考】数式用'!$B$4:$AB$4,0)+1,0),0),0)*AF370*0.5,0)),"")</f>
        <v>0</v>
      </c>
      <c r="AK370" s="928"/>
      <c r="AL370" s="929">
        <f>IFERROR(IF(OR(M373="ベア加算",M373=""),0, IF(OR(T370="新加算Ⅰ",T370="新加算Ⅱ",T370="新加算Ⅲ",T370="新加算Ⅳ"),ROUNDDOWN(ROUND(L370*VLOOKUP(K370,'【参考】数式用'!$A$5:$I$37,MATCH("ベア加算",'【参考】数式用'!$B$4:$I$4,0)+1,0),0),0)*AF370,0)),"")</f>
        <v>0</v>
      </c>
      <c r="AM370" s="928"/>
      <c r="AN370" s="930"/>
      <c r="AO370" s="931"/>
      <c r="AP370" s="931"/>
      <c r="AQ370" s="932"/>
      <c r="AR370" s="933"/>
      <c r="AS370" s="716" t="str">
        <f>IF(AU370="","",IF(U370&lt;N370,"！加算の要件上は問題ありませんが、令和６年４・５月と比較して令和６年６月に加算率が下がる計画になっています。",""))</f>
        <v/>
      </c>
      <c r="AT370" s="1005"/>
      <c r="AU370" s="935" t="str">
        <f>IF(K370&lt;&gt;"","V列に色付け","")</f>
        <v/>
      </c>
      <c r="AV370" s="1020" t="str">
        <f>IF('別紙様式2-2（４・５月分）'!N281="","",'別紙様式2-2（４・５月分）'!N281)</f>
        <v/>
      </c>
      <c r="AW370" s="937" t="str">
        <f>IF(SUM('別紙様式2-2（４・５月分）'!O281:O283)=0,"",SUM('別紙様式2-2（４・５月分）'!O281:O283))</f>
        <v/>
      </c>
      <c r="AX370" s="938" t="str">
        <f>IFERROR(VLOOKUP(K370,'【参考】数式用'!$AH$2:$AI$34,2,FALSE),"")</f>
        <v/>
      </c>
      <c r="AY370" s="629" t="s">
        <v>436</v>
      </c>
      <c r="AZ370" s="629" t="s">
        <v>437</v>
      </c>
      <c r="BA370" s="629" t="s">
        <v>435</v>
      </c>
      <c r="BB370" s="629" t="s">
        <v>438</v>
      </c>
      <c r="BC370" s="629" t="str">
        <f>IF(AND(O370&lt;&gt;"新加算Ⅰ",O370&lt;&gt;"新加算Ⅱ",O370&lt;&gt;"新加算Ⅲ",O370&lt;&gt;"新加算Ⅳ"),O370,IF(P372&lt;&gt;"",P372,""))</f>
        <v/>
      </c>
      <c r="BD370" s="629"/>
      <c r="BE370" s="629" t="str">
        <f>IF(AL370&lt;&gt;0,IF(AM370="○","入力済","未入力"),"")</f>
        <v/>
      </c>
      <c r="BF370" s="629"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629" t="str">
        <f>IF(OR(T370="新加算Ⅴ（７）",T370="新加算Ⅴ（９）",T370="新加算Ⅴ（10）",T370="新加算Ⅴ（12）",T370="新加算Ⅴ（13）",T370="新加算Ⅴ（14）"),IF(OR(AO370="○",AO370="令和６年度中に満たす"),"入力済","未入力"),"")</f>
        <v/>
      </c>
      <c r="BH370" s="939" t="str">
        <f>IF(OR(T370="新加算Ⅰ",T370="新加算Ⅱ",T370="新加算Ⅲ",T370="新加算Ⅴ（１）",T370="新加算Ⅴ（３）",T370="新加算Ⅴ（８）"),IF(OR(AP370="○",AP370="令和６年度中に満たす"),"入力済","未入力"),"")</f>
        <v/>
      </c>
      <c r="BI370" s="1006" t="str">
        <f>IF(OR(T370="新加算Ⅰ",T370="新加算Ⅱ",T370="新加算Ⅴ（１）",T370="新加算Ⅴ（２）",T370="新加算Ⅴ（３）",T370="新加算Ⅴ（４）",T370="新加算Ⅴ（５）",T370="新加算Ⅴ（６）",T370="新加算Ⅴ（７）",T370="新加算Ⅴ（９）",T370="新加算Ⅴ（10）",T370="新加算Ⅴ（12）"),1,"")</f>
        <v/>
      </c>
      <c r="BJ370" s="935" t="str">
        <f>IF(OR(T370="新加算Ⅰ",T370="新加算Ⅴ（１）",T370="新加算Ⅴ（２）",T370="新加算Ⅴ（５）",T370="新加算Ⅴ（７）",T370="新加算Ⅴ（10）"),IF(AR370="","未入力","入力済"),"")</f>
        <v/>
      </c>
      <c r="BK370" s="689" t="str">
        <f>G370</f>
        <v/>
      </c>
    </row>
    <row r="371" ht="15.0" customHeight="1">
      <c r="A371" s="787"/>
      <c r="B371" s="722"/>
      <c r="C371" s="723"/>
      <c r="D371" s="723"/>
      <c r="E371" s="723"/>
      <c r="F371" s="724"/>
      <c r="G371" s="725"/>
      <c r="H371" s="725"/>
      <c r="I371" s="725"/>
      <c r="J371" s="941"/>
      <c r="K371" s="725"/>
      <c r="L371" s="726"/>
      <c r="M371" s="943" t="str">
        <f>IF('別紙様式2-2（４・５月分）'!P282="","",'別紙様式2-2（４・５月分）'!P282)</f>
        <v/>
      </c>
      <c r="N371" s="1007"/>
      <c r="O371" s="945"/>
      <c r="P371" s="946"/>
      <c r="Q371" s="947"/>
      <c r="R371" s="948"/>
      <c r="S371" s="949"/>
      <c r="T371" s="950"/>
      <c r="U371" s="951"/>
      <c r="V371" s="952"/>
      <c r="W371" s="953"/>
      <c r="X371" s="778"/>
      <c r="Y371" s="953"/>
      <c r="Z371" s="778"/>
      <c r="AA371" s="953"/>
      <c r="AB371" s="778"/>
      <c r="AC371" s="953"/>
      <c r="AD371" s="778"/>
      <c r="AE371" s="778"/>
      <c r="AF371" s="778"/>
      <c r="AG371" s="954"/>
      <c r="AH371" s="955"/>
      <c r="AI371" s="956"/>
      <c r="AJ371" s="957"/>
      <c r="AK371" s="784"/>
      <c r="AL371" s="958"/>
      <c r="AM371" s="784"/>
      <c r="AN371" s="959"/>
      <c r="AO371" s="825"/>
      <c r="AP371" s="825"/>
      <c r="AQ371" s="960"/>
      <c r="AR371" s="961"/>
      <c r="AS371" s="962" t="str">
        <f>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1005"/>
      <c r="AU371" s="935"/>
      <c r="AV371" s="1020" t="str">
        <f>IF('別紙様式2-2（４・５月分）'!N282="","",'別紙様式2-2（４・５月分）'!N282)</f>
        <v/>
      </c>
      <c r="AW371" s="937"/>
      <c r="AX371" s="938"/>
      <c r="AY371" s="629"/>
      <c r="AZ371" s="629"/>
      <c r="BA371" s="629"/>
      <c r="BB371" s="629"/>
      <c r="BC371" s="629"/>
      <c r="BD371" s="629"/>
      <c r="BE371" s="629"/>
      <c r="BF371" s="629"/>
      <c r="BG371" s="629"/>
      <c r="BH371" s="963"/>
      <c r="BI371" s="1008"/>
      <c r="BJ371" s="935"/>
      <c r="BK371" s="689" t="str">
        <f>G370</f>
        <v/>
      </c>
    </row>
    <row r="372" ht="15.0" customHeight="1">
      <c r="A372" s="798"/>
      <c r="B372" s="722"/>
      <c r="C372" s="723"/>
      <c r="D372" s="723"/>
      <c r="E372" s="723"/>
      <c r="F372" s="724"/>
      <c r="G372" s="725"/>
      <c r="H372" s="725"/>
      <c r="I372" s="725"/>
      <c r="J372" s="941"/>
      <c r="K372" s="725"/>
      <c r="L372" s="726"/>
      <c r="M372" s="964"/>
      <c r="N372" s="1009"/>
      <c r="O372" s="1013" t="s">
        <v>111</v>
      </c>
      <c r="P372" s="967" t="str">
        <f>IFERROR(VLOOKUP('別紙様式2-2（４・５月分）'!AQ281,'【参考】数式用'!$AR$5:$AT$22,3,FALSE),"")</f>
        <v/>
      </c>
      <c r="Q372" s="1014" t="s">
        <v>113</v>
      </c>
      <c r="R372" s="969" t="str">
        <f>IFERROR(VLOOKUP(K370,'【参考】数式用'!$A$5:$AB$37,MATCH(P372,'【参考】数式用'!$B$4:$AB$4,0)+1,0),"")</f>
        <v/>
      </c>
      <c r="S372" s="970" t="s">
        <v>439</v>
      </c>
      <c r="T372" s="971"/>
      <c r="U372" s="972" t="str">
        <f>IFERROR(VLOOKUP(K370,'【参考】数式用'!$A$5:$AB$37,MATCH(T372,'【参考】数式用'!$B$4:$AB$4,0)+1,0),"")</f>
        <v/>
      </c>
      <c r="V372" s="973" t="s">
        <v>107</v>
      </c>
      <c r="W372" s="1025">
        <v>7.0</v>
      </c>
      <c r="X372" s="812" t="s">
        <v>108</v>
      </c>
      <c r="Y372" s="1025">
        <v>4.0</v>
      </c>
      <c r="Z372" s="812" t="s">
        <v>392</v>
      </c>
      <c r="AA372" s="1025">
        <v>8.0</v>
      </c>
      <c r="AB372" s="812" t="s">
        <v>108</v>
      </c>
      <c r="AC372" s="1025">
        <v>3.0</v>
      </c>
      <c r="AD372" s="812" t="s">
        <v>109</v>
      </c>
      <c r="AE372" s="812" t="s">
        <v>120</v>
      </c>
      <c r="AF372" s="812">
        <f>IF(W372&gt;=1,(AA372*12+AC372)-(W372*12+Y372)+1,"")</f>
        <v>12</v>
      </c>
      <c r="AG372" s="974" t="s">
        <v>393</v>
      </c>
      <c r="AH372" s="975">
        <f>IFERROR(ROUNDDOWN(ROUND(L370*U372,0),0)*AF372,"")</f>
        <v>0</v>
      </c>
      <c r="AI372" s="976">
        <f>IFERROR(ROUNDDOWN(ROUND((L370*(U372-AW370)),0),0)*AF372,"")</f>
        <v>0</v>
      </c>
      <c r="AJ372" s="977">
        <f>IFERROR(IF(OR(M370="",M371="",M373=""),0,ROUNDDOWN(ROUNDDOWN(ROUND(L370*VLOOKUP(K370,'【参考】数式用'!$A$5:$AB$37,MATCH("新加算Ⅳ",'【参考】数式用'!$B$4:$AB$4,0)+1,0),0),0)*AF372*0.5,0)),"")</f>
        <v>0</v>
      </c>
      <c r="AK372" s="978" t="str">
        <f>IF(T372&lt;&gt;"","新規に適用","")</f>
        <v/>
      </c>
      <c r="AL372" s="979">
        <f>IFERROR(IF(OR(M373="ベア加算",M373=""),0, IF(OR(T370="新加算Ⅰ",T370="新加算Ⅱ",T370="新加算Ⅲ",T370="新加算Ⅳ"),0,ROUNDDOWN(ROUND(L370*VLOOKUP(K370,'【参考】数式用'!$A$5:$I$37,MATCH("ベア加算",'【参考】数式用'!$B$4:$I$4,0)+1,0),0),0)*AF372)),"")</f>
        <v>0</v>
      </c>
      <c r="AM372" s="978" t="str">
        <f>IF(AND(T372&lt;&gt;"",AM370=""),"新規に適用",IF(AND(T372&lt;&gt;"",AM370&lt;&gt;""),"継続で適用",""))</f>
        <v/>
      </c>
      <c r="AN372" s="978" t="str">
        <f>IF(AND(T372&lt;&gt;"",AN370=""),"新規に適用",IF(AND(T372&lt;&gt;"",AN370&lt;&gt;""),"継続で適用",""))</f>
        <v/>
      </c>
      <c r="AO372" s="978"/>
      <c r="AP372" s="978" t="str">
        <f>IF(AND(T372&lt;&gt;"",AP370=""),"新規に適用",IF(AND(T372&lt;&gt;"",AP370&lt;&gt;""),"継続で適用",""))</f>
        <v/>
      </c>
      <c r="AQ372" s="980" t="str">
        <f>IF(AND(T372&lt;&gt;"",AN370=""),"新規に適用",IF(AND(T372&lt;&gt;"",OR(T370="新加算Ⅰ",T370="新加算Ⅱ",T370="新加算Ⅴ（１）",T370="新加算Ⅴ（２）",T370="新加算Ⅴ（３）",T370="新加算Ⅴ（４）",T370="新加算Ⅴ（５）",T370="新加算Ⅴ（６）",T370="新加算Ⅴ（７）",T370="新加算Ⅴ（９）",T370="新加算Ⅴ（10）",T370="新加算Ⅴ（12）")),"継続で適用",""))</f>
        <v/>
      </c>
      <c r="AR372" s="978" t="str">
        <f>IF(AND(T372&lt;&gt;"",AR370=""),"新規に適用",IF(AND(T372&lt;&gt;"",AR370&lt;&gt;""),"継続で適用",""))</f>
        <v/>
      </c>
      <c r="AS372" s="962"/>
      <c r="AT372" s="1005"/>
      <c r="AU372" s="935" t="str">
        <f>IF(K370&lt;&gt;"","V列に色付け","")</f>
        <v/>
      </c>
      <c r="AV372" s="1020"/>
      <c r="AW372" s="937"/>
      <c r="BK372" s="689" t="str">
        <f>G370</f>
        <v/>
      </c>
    </row>
    <row r="373" ht="30.0" customHeight="1">
      <c r="A373" s="788"/>
      <c r="B373" s="746"/>
      <c r="C373" s="747"/>
      <c r="D373" s="747"/>
      <c r="E373" s="747"/>
      <c r="F373" s="748"/>
      <c r="G373" s="749"/>
      <c r="H373" s="749"/>
      <c r="I373" s="749"/>
      <c r="J373" s="982"/>
      <c r="K373" s="749"/>
      <c r="L373" s="750"/>
      <c r="M373" s="984" t="str">
        <f>IF('別紙様式2-2（４・５月分）'!P283="","",'別紙様式2-2（４・５月分）'!P283)</f>
        <v/>
      </c>
      <c r="N373" s="1010"/>
      <c r="O373" s="1015"/>
      <c r="P373" s="987"/>
      <c r="Q373" s="1016"/>
      <c r="R373" s="989"/>
      <c r="S373" s="990"/>
      <c r="T373" s="991"/>
      <c r="U373" s="992"/>
      <c r="V373" s="993"/>
      <c r="W373" s="1026"/>
      <c r="X373" s="994"/>
      <c r="Y373" s="1026"/>
      <c r="Z373" s="994"/>
      <c r="AA373" s="1026"/>
      <c r="AB373" s="994"/>
      <c r="AC373" s="1026"/>
      <c r="AD373" s="994"/>
      <c r="AE373" s="994"/>
      <c r="AF373" s="994"/>
      <c r="AG373" s="995"/>
      <c r="AH373" s="996"/>
      <c r="AI373" s="997"/>
      <c r="AJ373" s="998"/>
      <c r="AK373" s="999"/>
      <c r="AL373" s="1000"/>
      <c r="AM373" s="999"/>
      <c r="AN373" s="999"/>
      <c r="AO373" s="999"/>
      <c r="AP373" s="999"/>
      <c r="AQ373" s="1001"/>
      <c r="AR373" s="999"/>
      <c r="AS373" s="769" t="str">
        <f>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1005"/>
      <c r="AU373" s="935"/>
      <c r="AV373" s="1020" t="str">
        <f>IF('別紙様式2-2（４・５月分）'!N283="","",'別紙様式2-2（４・５月分）'!N283)</f>
        <v/>
      </c>
      <c r="AW373" s="937"/>
      <c r="BK373" s="689" t="str">
        <f>G370</f>
        <v/>
      </c>
    </row>
    <row r="374" ht="30.0" customHeight="1">
      <c r="A374" s="773">
        <v>91.0</v>
      </c>
      <c r="B374" s="722" t="str">
        <f>IF('基本情報入力シート'!C144="","",'基本情報入力シート'!C144)</f>
        <v/>
      </c>
      <c r="C374" s="723"/>
      <c r="D374" s="723"/>
      <c r="E374" s="723"/>
      <c r="F374" s="724"/>
      <c r="G374" s="725" t="str">
        <f>IF('基本情報入力シート'!M144="","",'基本情報入力シート'!M144)</f>
        <v/>
      </c>
      <c r="H374" s="725" t="str">
        <f>IF('基本情報入力シート'!R144="","",'基本情報入力シート'!R144)</f>
        <v/>
      </c>
      <c r="I374" s="725" t="str">
        <f>IF('基本情報入力シート'!W144="","",'基本情報入力シート'!W144)</f>
        <v/>
      </c>
      <c r="J374" s="941" t="str">
        <f>IF('基本情報入力シート'!X144="","",'基本情報入力シート'!X144)</f>
        <v/>
      </c>
      <c r="K374" s="725" t="str">
        <f>IF('基本情報入力シート'!Y144="","",'基本情報入力シート'!Y144)</f>
        <v/>
      </c>
      <c r="L374" s="726" t="str">
        <f>IF('基本情報入力シート'!AB144="","",'基本情報入力シート'!AB144)</f>
        <v/>
      </c>
      <c r="M374" s="912" t="str">
        <f>IF('別紙様式2-2（４・５月分）'!P284="","",'別紙様式2-2（４・５月分）'!P284)</f>
        <v/>
      </c>
      <c r="N374" s="1004" t="str">
        <f>IF(SUM('別紙様式2-2（４・５月分）'!Q284:Q286)=0,"",SUM('別紙様式2-2（４・５月分）'!Q284:Q286))</f>
        <v/>
      </c>
      <c r="O374" s="914" t="str">
        <f>IFERROR(VLOOKUP('別紙様式2-2（４・５月分）'!AQ284,'【参考】数式用'!$AR$5:$AS$22,2,FALSE),"")</f>
        <v/>
      </c>
      <c r="P374" s="915"/>
      <c r="Q374" s="916"/>
      <c r="R374" s="917" t="str">
        <f>IFERROR(VLOOKUP(K374,'【参考】数式用'!$A$5:$AB$37,MATCH(O374,'【参考】数式用'!$B$4:$AB$4,0)+1,0),"")</f>
        <v/>
      </c>
      <c r="S374" s="918" t="s">
        <v>434</v>
      </c>
      <c r="T374" s="919"/>
      <c r="U374" s="920" t="str">
        <f>IFERROR(VLOOKUP(K374,'【参考】数式用'!$A$5:$AB$37,MATCH(T374,'【参考】数式用'!$B$4:$AB$4,0)+1,0),"")</f>
        <v/>
      </c>
      <c r="V374" s="921" t="s">
        <v>107</v>
      </c>
      <c r="W374" s="922">
        <v>6.0</v>
      </c>
      <c r="X374" s="923" t="s">
        <v>108</v>
      </c>
      <c r="Y374" s="922">
        <v>6.0</v>
      </c>
      <c r="Z374" s="923" t="s">
        <v>392</v>
      </c>
      <c r="AA374" s="922">
        <v>7.0</v>
      </c>
      <c r="AB374" s="923" t="s">
        <v>108</v>
      </c>
      <c r="AC374" s="922">
        <v>3.0</v>
      </c>
      <c r="AD374" s="923" t="s">
        <v>109</v>
      </c>
      <c r="AE374" s="923" t="s">
        <v>120</v>
      </c>
      <c r="AF374" s="923">
        <f>IF(W374&gt;=1,(AA374*12+AC374)-(W374*12+Y374)+1,"")</f>
        <v>10</v>
      </c>
      <c r="AG374" s="924" t="s">
        <v>393</v>
      </c>
      <c r="AH374" s="925">
        <f>IFERROR(ROUNDDOWN(ROUND(L374*U374,0),0)*AF374,"")</f>
        <v>0</v>
      </c>
      <c r="AI374" s="926">
        <f>IFERROR(ROUNDDOWN(ROUND((L374*(U374-AW374)),0),0)*AF374,"")</f>
        <v>0</v>
      </c>
      <c r="AJ374" s="927">
        <f>IFERROR(IF(OR(M374="",M375="",M377=""),0,ROUNDDOWN(ROUNDDOWN(ROUND(L374*VLOOKUP(K374,'【参考】数式用'!$A$5:$AB$37,MATCH("新加算Ⅳ",'【参考】数式用'!$B$4:$AB$4,0)+1,0),0),0)*AF374*0.5,0)),"")</f>
        <v>0</v>
      </c>
      <c r="AK374" s="928"/>
      <c r="AL374" s="929">
        <f>IFERROR(IF(OR(M377="ベア加算",M377=""),0, IF(OR(T374="新加算Ⅰ",T374="新加算Ⅱ",T374="新加算Ⅲ",T374="新加算Ⅳ"),ROUNDDOWN(ROUND(L374*VLOOKUP(K374,'【参考】数式用'!$A$5:$I$37,MATCH("ベア加算",'【参考】数式用'!$B$4:$I$4,0)+1,0),0),0)*AF374,0)),"")</f>
        <v>0</v>
      </c>
      <c r="AM374" s="928"/>
      <c r="AN374" s="930"/>
      <c r="AO374" s="931"/>
      <c r="AP374" s="931"/>
      <c r="AQ374" s="932"/>
      <c r="AR374" s="933"/>
      <c r="AS374" s="716" t="str">
        <f>IF(AU374="","",IF(U374&lt;N374,"！加算の要件上は問題ありませんが、令和６年４・５月と比較して令和６年６月に加算率が下がる計画になっています。",""))</f>
        <v/>
      </c>
      <c r="AT374" s="1005"/>
      <c r="AU374" s="935" t="str">
        <f>IF(K374&lt;&gt;"","V列に色付け","")</f>
        <v/>
      </c>
      <c r="AV374" s="1020" t="str">
        <f>IF('別紙様式2-2（４・５月分）'!N284="","",'別紙様式2-2（４・５月分）'!N284)</f>
        <v/>
      </c>
      <c r="AW374" s="937" t="str">
        <f>IF(SUM('別紙様式2-2（４・５月分）'!O284:O286)=0,"",SUM('別紙様式2-2（４・５月分）'!O284:O286))</f>
        <v/>
      </c>
      <c r="AX374" s="938" t="str">
        <f>IFERROR(VLOOKUP(K374,'【参考】数式用'!$AH$2:$AI$34,2,FALSE),"")</f>
        <v/>
      </c>
      <c r="AY374" s="629" t="s">
        <v>436</v>
      </c>
      <c r="AZ374" s="629" t="s">
        <v>437</v>
      </c>
      <c r="BA374" s="629" t="s">
        <v>435</v>
      </c>
      <c r="BB374" s="629" t="s">
        <v>438</v>
      </c>
      <c r="BC374" s="629" t="str">
        <f>IF(AND(O374&lt;&gt;"新加算Ⅰ",O374&lt;&gt;"新加算Ⅱ",O374&lt;&gt;"新加算Ⅲ",O374&lt;&gt;"新加算Ⅳ"),O374,IF(P376&lt;&gt;"",P376,""))</f>
        <v/>
      </c>
      <c r="BD374" s="629"/>
      <c r="BE374" s="629" t="str">
        <f>IF(AL374&lt;&gt;0,IF(AM374="○","入力済","未入力"),"")</f>
        <v/>
      </c>
      <c r="BF374" s="629"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629" t="str">
        <f>IF(OR(T374="新加算Ⅴ（７）",T374="新加算Ⅴ（９）",T374="新加算Ⅴ（10）",T374="新加算Ⅴ（12）",T374="新加算Ⅴ（13）",T374="新加算Ⅴ（14）"),IF(OR(AO374="○",AO374="令和６年度中に満たす"),"入力済","未入力"),"")</f>
        <v/>
      </c>
      <c r="BH374" s="939" t="str">
        <f>IF(OR(T374="新加算Ⅰ",T374="新加算Ⅱ",T374="新加算Ⅲ",T374="新加算Ⅴ（１）",T374="新加算Ⅴ（３）",T374="新加算Ⅴ（８）"),IF(OR(AP374="○",AP374="令和６年度中に満たす"),"入力済","未入力"),"")</f>
        <v/>
      </c>
      <c r="BI374" s="1006" t="str">
        <f>IF(OR(T374="新加算Ⅰ",T374="新加算Ⅱ",T374="新加算Ⅴ（１）",T374="新加算Ⅴ（２）",T374="新加算Ⅴ（３）",T374="新加算Ⅴ（４）",T374="新加算Ⅴ（５）",T374="新加算Ⅴ（６）",T374="新加算Ⅴ（７）",T374="新加算Ⅴ（９）",T374="新加算Ⅴ（10）",T374="新加算Ⅴ（12）"),1,"")</f>
        <v/>
      </c>
      <c r="BJ374" s="935" t="str">
        <f>IF(OR(T374="新加算Ⅰ",T374="新加算Ⅴ（１）",T374="新加算Ⅴ（２）",T374="新加算Ⅴ（５）",T374="新加算Ⅴ（７）",T374="新加算Ⅴ（10）"),IF(AR374="","未入力","入力済"),"")</f>
        <v/>
      </c>
      <c r="BK374" s="689" t="str">
        <f>G374</f>
        <v/>
      </c>
    </row>
    <row r="375" ht="15.0" customHeight="1">
      <c r="A375" s="787"/>
      <c r="B375" s="722"/>
      <c r="C375" s="723"/>
      <c r="D375" s="723"/>
      <c r="E375" s="723"/>
      <c r="F375" s="724"/>
      <c r="G375" s="725"/>
      <c r="H375" s="725"/>
      <c r="I375" s="725"/>
      <c r="J375" s="941"/>
      <c r="K375" s="725"/>
      <c r="L375" s="726"/>
      <c r="M375" s="943" t="str">
        <f>IF('別紙様式2-2（４・５月分）'!P285="","",'別紙様式2-2（４・５月分）'!P285)</f>
        <v/>
      </c>
      <c r="N375" s="1007"/>
      <c r="O375" s="945"/>
      <c r="P375" s="946"/>
      <c r="Q375" s="947"/>
      <c r="R375" s="948"/>
      <c r="S375" s="949"/>
      <c r="T375" s="950"/>
      <c r="U375" s="951"/>
      <c r="V375" s="952"/>
      <c r="W375" s="953"/>
      <c r="X375" s="778"/>
      <c r="Y375" s="953"/>
      <c r="Z375" s="778"/>
      <c r="AA375" s="953"/>
      <c r="AB375" s="778"/>
      <c r="AC375" s="953"/>
      <c r="AD375" s="778"/>
      <c r="AE375" s="778"/>
      <c r="AF375" s="778"/>
      <c r="AG375" s="954"/>
      <c r="AH375" s="955"/>
      <c r="AI375" s="956"/>
      <c r="AJ375" s="957"/>
      <c r="AK375" s="784"/>
      <c r="AL375" s="958"/>
      <c r="AM375" s="784"/>
      <c r="AN375" s="959"/>
      <c r="AO375" s="825"/>
      <c r="AP375" s="825"/>
      <c r="AQ375" s="960"/>
      <c r="AR375" s="961"/>
      <c r="AS375" s="962" t="str">
        <f>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1005"/>
      <c r="AU375" s="935"/>
      <c r="AV375" s="1020" t="str">
        <f>IF('別紙様式2-2（４・５月分）'!N285="","",'別紙様式2-2（４・５月分）'!N285)</f>
        <v/>
      </c>
      <c r="AW375" s="937"/>
      <c r="AX375" s="938"/>
      <c r="AY375" s="629"/>
      <c r="AZ375" s="629"/>
      <c r="BA375" s="629"/>
      <c r="BB375" s="629"/>
      <c r="BC375" s="629"/>
      <c r="BD375" s="629"/>
      <c r="BE375" s="629"/>
      <c r="BF375" s="629"/>
      <c r="BG375" s="629"/>
      <c r="BH375" s="963"/>
      <c r="BI375" s="1008"/>
      <c r="BJ375" s="935"/>
      <c r="BK375" s="689" t="str">
        <f>G374</f>
        <v/>
      </c>
    </row>
    <row r="376" ht="15.0" customHeight="1">
      <c r="A376" s="798"/>
      <c r="B376" s="722"/>
      <c r="C376" s="723"/>
      <c r="D376" s="723"/>
      <c r="E376" s="723"/>
      <c r="F376" s="724"/>
      <c r="G376" s="725"/>
      <c r="H376" s="725"/>
      <c r="I376" s="725"/>
      <c r="J376" s="941"/>
      <c r="K376" s="725"/>
      <c r="L376" s="726"/>
      <c r="M376" s="964"/>
      <c r="N376" s="1009"/>
      <c r="O376" s="1013" t="s">
        <v>111</v>
      </c>
      <c r="P376" s="967" t="str">
        <f>IFERROR(VLOOKUP('別紙様式2-2（４・５月分）'!AQ284,'【参考】数式用'!$AR$5:$AT$22,3,FALSE),"")</f>
        <v/>
      </c>
      <c r="Q376" s="1014" t="s">
        <v>113</v>
      </c>
      <c r="R376" s="969" t="str">
        <f>IFERROR(VLOOKUP(K374,'【参考】数式用'!$A$5:$AB$37,MATCH(P376,'【参考】数式用'!$B$4:$AB$4,0)+1,0),"")</f>
        <v/>
      </c>
      <c r="S376" s="970" t="s">
        <v>439</v>
      </c>
      <c r="T376" s="971"/>
      <c r="U376" s="972" t="str">
        <f>IFERROR(VLOOKUP(K374,'【参考】数式用'!$A$5:$AB$37,MATCH(T376,'【参考】数式用'!$B$4:$AB$4,0)+1,0),"")</f>
        <v/>
      </c>
      <c r="V376" s="973" t="s">
        <v>107</v>
      </c>
      <c r="W376" s="1025">
        <v>7.0</v>
      </c>
      <c r="X376" s="812" t="s">
        <v>108</v>
      </c>
      <c r="Y376" s="1025">
        <v>4.0</v>
      </c>
      <c r="Z376" s="812" t="s">
        <v>392</v>
      </c>
      <c r="AA376" s="1025">
        <v>8.0</v>
      </c>
      <c r="AB376" s="812" t="s">
        <v>108</v>
      </c>
      <c r="AC376" s="1025">
        <v>3.0</v>
      </c>
      <c r="AD376" s="812" t="s">
        <v>109</v>
      </c>
      <c r="AE376" s="812" t="s">
        <v>120</v>
      </c>
      <c r="AF376" s="812">
        <f>IF(W376&gt;=1,(AA376*12+AC376)-(W376*12+Y376)+1,"")</f>
        <v>12</v>
      </c>
      <c r="AG376" s="974" t="s">
        <v>393</v>
      </c>
      <c r="AH376" s="975">
        <f>IFERROR(ROUNDDOWN(ROUND(L374*U376,0),0)*AF376,"")</f>
        <v>0</v>
      </c>
      <c r="AI376" s="976">
        <f>IFERROR(ROUNDDOWN(ROUND((L374*(U376-AW374)),0),0)*AF376,"")</f>
        <v>0</v>
      </c>
      <c r="AJ376" s="977">
        <f>IFERROR(IF(OR(M374="",M375="",M377=""),0,ROUNDDOWN(ROUNDDOWN(ROUND(L374*VLOOKUP(K374,'【参考】数式用'!$A$5:$AB$37,MATCH("新加算Ⅳ",'【参考】数式用'!$B$4:$AB$4,0)+1,0),0),0)*AF376*0.5,0)),"")</f>
        <v>0</v>
      </c>
      <c r="AK376" s="978" t="str">
        <f>IF(T376&lt;&gt;"","新規に適用","")</f>
        <v/>
      </c>
      <c r="AL376" s="979">
        <f>IFERROR(IF(OR(M377="ベア加算",M377=""),0, IF(OR(T374="新加算Ⅰ",T374="新加算Ⅱ",T374="新加算Ⅲ",T374="新加算Ⅳ"),0,ROUNDDOWN(ROUND(L374*VLOOKUP(K374,'【参考】数式用'!$A$5:$I$37,MATCH("ベア加算",'【参考】数式用'!$B$4:$I$4,0)+1,0),0),0)*AF376)),"")</f>
        <v>0</v>
      </c>
      <c r="AM376" s="978" t="str">
        <f>IF(AND(T376&lt;&gt;"",AM374=""),"新規に適用",IF(AND(T376&lt;&gt;"",AM374&lt;&gt;""),"継続で適用",""))</f>
        <v/>
      </c>
      <c r="AN376" s="978" t="str">
        <f>IF(AND(T376&lt;&gt;"",AN374=""),"新規に適用",IF(AND(T376&lt;&gt;"",AN374&lt;&gt;""),"継続で適用",""))</f>
        <v/>
      </c>
      <c r="AO376" s="978"/>
      <c r="AP376" s="978" t="str">
        <f>IF(AND(T376&lt;&gt;"",AP374=""),"新規に適用",IF(AND(T376&lt;&gt;"",AP374&lt;&gt;""),"継続で適用",""))</f>
        <v/>
      </c>
      <c r="AQ376" s="980" t="str">
        <f>IF(AND(T376&lt;&gt;"",AN374=""),"新規に適用",IF(AND(T376&lt;&gt;"",OR(T374="新加算Ⅰ",T374="新加算Ⅱ",T374="新加算Ⅴ（１）",T374="新加算Ⅴ（２）",T374="新加算Ⅴ（３）",T374="新加算Ⅴ（４）",T374="新加算Ⅴ（５）",T374="新加算Ⅴ（６）",T374="新加算Ⅴ（７）",T374="新加算Ⅴ（９）",T374="新加算Ⅴ（10）",T374="新加算Ⅴ（12）")),"継続で適用",""))</f>
        <v/>
      </c>
      <c r="AR376" s="978" t="str">
        <f>IF(AND(T376&lt;&gt;"",AR374=""),"新規に適用",IF(AND(T376&lt;&gt;"",AR374&lt;&gt;""),"継続で適用",""))</f>
        <v/>
      </c>
      <c r="AS376" s="962"/>
      <c r="AT376" s="1005"/>
      <c r="AU376" s="935" t="str">
        <f>IF(K374&lt;&gt;"","V列に色付け","")</f>
        <v/>
      </c>
      <c r="AV376" s="1020"/>
      <c r="AW376" s="937"/>
      <c r="BK376" s="689" t="str">
        <f>G374</f>
        <v/>
      </c>
    </row>
    <row r="377" ht="30.0" customHeight="1">
      <c r="A377" s="788"/>
      <c r="B377" s="746"/>
      <c r="C377" s="747"/>
      <c r="D377" s="747"/>
      <c r="E377" s="747"/>
      <c r="F377" s="748"/>
      <c r="G377" s="749"/>
      <c r="H377" s="749"/>
      <c r="I377" s="749"/>
      <c r="J377" s="982"/>
      <c r="K377" s="749"/>
      <c r="L377" s="750"/>
      <c r="M377" s="984" t="str">
        <f>IF('別紙様式2-2（４・５月分）'!P286="","",'別紙様式2-2（４・５月分）'!P286)</f>
        <v/>
      </c>
      <c r="N377" s="1010"/>
      <c r="O377" s="1015"/>
      <c r="P377" s="987"/>
      <c r="Q377" s="1016"/>
      <c r="R377" s="989"/>
      <c r="S377" s="990"/>
      <c r="T377" s="991"/>
      <c r="U377" s="992"/>
      <c r="V377" s="993"/>
      <c r="W377" s="1026"/>
      <c r="X377" s="994"/>
      <c r="Y377" s="1026"/>
      <c r="Z377" s="994"/>
      <c r="AA377" s="1026"/>
      <c r="AB377" s="994"/>
      <c r="AC377" s="1026"/>
      <c r="AD377" s="994"/>
      <c r="AE377" s="994"/>
      <c r="AF377" s="994"/>
      <c r="AG377" s="995"/>
      <c r="AH377" s="996"/>
      <c r="AI377" s="997"/>
      <c r="AJ377" s="998"/>
      <c r="AK377" s="999"/>
      <c r="AL377" s="1000"/>
      <c r="AM377" s="999"/>
      <c r="AN377" s="999"/>
      <c r="AO377" s="999"/>
      <c r="AP377" s="999"/>
      <c r="AQ377" s="1001"/>
      <c r="AR377" s="999"/>
      <c r="AS377" s="769" t="str">
        <f>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1005"/>
      <c r="AU377" s="935"/>
      <c r="AV377" s="1020" t="str">
        <f>IF('別紙様式2-2（４・５月分）'!N286="","",'別紙様式2-2（４・５月分）'!N286)</f>
        <v/>
      </c>
      <c r="AW377" s="937"/>
      <c r="BK377" s="689" t="str">
        <f>G374</f>
        <v/>
      </c>
    </row>
    <row r="378" ht="30.0" customHeight="1">
      <c r="A378" s="789">
        <v>92.0</v>
      </c>
      <c r="B378" s="1019" t="str">
        <f>IF('基本情報入力シート'!C145="","",'基本情報入力シート'!C145)</f>
        <v/>
      </c>
      <c r="C378" s="696"/>
      <c r="D378" s="696"/>
      <c r="E378" s="696"/>
      <c r="F378" s="697"/>
      <c r="G378" s="698" t="str">
        <f>IF('基本情報入力シート'!M145="","",'基本情報入力シート'!M145)</f>
        <v/>
      </c>
      <c r="H378" s="698" t="str">
        <f>IF('基本情報入力シート'!R145="","",'基本情報入力シート'!R145)</f>
        <v/>
      </c>
      <c r="I378" s="698" t="str">
        <f>IF('基本情報入力シート'!W145="","",'基本情報入力シート'!W145)</f>
        <v/>
      </c>
      <c r="J378" s="910" t="str">
        <f>IF('基本情報入力シート'!X145="","",'基本情報入力シート'!X145)</f>
        <v/>
      </c>
      <c r="K378" s="698" t="str">
        <f>IF('基本情報入力シート'!Y145="","",'基本情報入力シート'!Y145)</f>
        <v/>
      </c>
      <c r="L378" s="699" t="str">
        <f>IF('基本情報入力シート'!AB145="","",'基本情報入力シート'!AB145)</f>
        <v/>
      </c>
      <c r="M378" s="912" t="str">
        <f>IF('別紙様式2-2（４・５月分）'!P287="","",'別紙様式2-2（４・５月分）'!P287)</f>
        <v/>
      </c>
      <c r="N378" s="1004" t="str">
        <f>IF(SUM('別紙様式2-2（４・５月分）'!Q287:Q289)=0,"",SUM('別紙様式2-2（４・５月分）'!Q287:Q289))</f>
        <v/>
      </c>
      <c r="O378" s="914" t="str">
        <f>IFERROR(VLOOKUP('別紙様式2-2（４・５月分）'!AQ287,'【参考】数式用'!$AR$5:$AS$22,2,FALSE),"")</f>
        <v/>
      </c>
      <c r="P378" s="915"/>
      <c r="Q378" s="916"/>
      <c r="R378" s="917" t="str">
        <f>IFERROR(VLOOKUP(K378,'【参考】数式用'!$A$5:$AB$37,MATCH(O378,'【参考】数式用'!$B$4:$AB$4,0)+1,0),"")</f>
        <v/>
      </c>
      <c r="S378" s="918" t="s">
        <v>434</v>
      </c>
      <c r="T378" s="919"/>
      <c r="U378" s="920" t="str">
        <f>IFERROR(VLOOKUP(K378,'【参考】数式用'!$A$5:$AB$37,MATCH(T378,'【参考】数式用'!$B$4:$AB$4,0)+1,0),"")</f>
        <v/>
      </c>
      <c r="V378" s="921" t="s">
        <v>107</v>
      </c>
      <c r="W378" s="922">
        <v>6.0</v>
      </c>
      <c r="X378" s="923" t="s">
        <v>108</v>
      </c>
      <c r="Y378" s="922">
        <v>6.0</v>
      </c>
      <c r="Z378" s="923" t="s">
        <v>392</v>
      </c>
      <c r="AA378" s="922">
        <v>7.0</v>
      </c>
      <c r="AB378" s="923" t="s">
        <v>108</v>
      </c>
      <c r="AC378" s="922">
        <v>3.0</v>
      </c>
      <c r="AD378" s="923" t="s">
        <v>109</v>
      </c>
      <c r="AE378" s="923" t="s">
        <v>120</v>
      </c>
      <c r="AF378" s="923">
        <f>IF(W378&gt;=1,(AA378*12+AC378)-(W378*12+Y378)+1,"")</f>
        <v>10</v>
      </c>
      <c r="AG378" s="924" t="s">
        <v>393</v>
      </c>
      <c r="AH378" s="925">
        <f>IFERROR(ROUNDDOWN(ROUND(L378*U378,0),0)*AF378,"")</f>
        <v>0</v>
      </c>
      <c r="AI378" s="926">
        <f>IFERROR(ROUNDDOWN(ROUND((L378*(U378-AW378)),0),0)*AF378,"")</f>
        <v>0</v>
      </c>
      <c r="AJ378" s="927">
        <f>IFERROR(IF(OR(M378="",M379="",M381=""),0,ROUNDDOWN(ROUNDDOWN(ROUND(L378*VLOOKUP(K378,'【参考】数式用'!$A$5:$AB$37,MATCH("新加算Ⅳ",'【参考】数式用'!$B$4:$AB$4,0)+1,0),0),0)*AF378*0.5,0)),"")</f>
        <v>0</v>
      </c>
      <c r="AK378" s="928"/>
      <c r="AL378" s="929">
        <f>IFERROR(IF(OR(M381="ベア加算",M381=""),0, IF(OR(T378="新加算Ⅰ",T378="新加算Ⅱ",T378="新加算Ⅲ",T378="新加算Ⅳ"),ROUNDDOWN(ROUND(L378*VLOOKUP(K378,'【参考】数式用'!$A$5:$I$37,MATCH("ベア加算",'【参考】数式用'!$B$4:$I$4,0)+1,0),0),0)*AF378,0)),"")</f>
        <v>0</v>
      </c>
      <c r="AM378" s="928"/>
      <c r="AN378" s="930"/>
      <c r="AO378" s="931"/>
      <c r="AP378" s="931"/>
      <c r="AQ378" s="932"/>
      <c r="AR378" s="933"/>
      <c r="AS378" s="716" t="str">
        <f>IF(AU378="","",IF(U378&lt;N378,"！加算の要件上は問題ありませんが、令和６年４・５月と比較して令和６年６月に加算率が下がる計画になっています。",""))</f>
        <v/>
      </c>
      <c r="AT378" s="1005"/>
      <c r="AU378" s="935" t="str">
        <f>IF(K378&lt;&gt;"","V列に色付け","")</f>
        <v/>
      </c>
      <c r="AV378" s="1020" t="str">
        <f>IF('別紙様式2-2（４・５月分）'!N287="","",'別紙様式2-2（４・５月分）'!N287)</f>
        <v/>
      </c>
      <c r="AW378" s="937" t="str">
        <f>IF(SUM('別紙様式2-2（４・５月分）'!O287:O289)=0,"",SUM('別紙様式2-2（４・５月分）'!O287:O289))</f>
        <v/>
      </c>
      <c r="AX378" s="938" t="str">
        <f>IFERROR(VLOOKUP(K378,'【参考】数式用'!$AH$2:$AI$34,2,FALSE),"")</f>
        <v/>
      </c>
      <c r="AY378" s="629" t="s">
        <v>436</v>
      </c>
      <c r="AZ378" s="629" t="s">
        <v>437</v>
      </c>
      <c r="BA378" s="629" t="s">
        <v>435</v>
      </c>
      <c r="BB378" s="629" t="s">
        <v>438</v>
      </c>
      <c r="BC378" s="629" t="str">
        <f>IF(AND(O378&lt;&gt;"新加算Ⅰ",O378&lt;&gt;"新加算Ⅱ",O378&lt;&gt;"新加算Ⅲ",O378&lt;&gt;"新加算Ⅳ"),O378,IF(P380&lt;&gt;"",P380,""))</f>
        <v/>
      </c>
      <c r="BD378" s="629"/>
      <c r="BE378" s="629" t="str">
        <f>IF(AL378&lt;&gt;0,IF(AM378="○","入力済","未入力"),"")</f>
        <v/>
      </c>
      <c r="BF378" s="629"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629" t="str">
        <f>IF(OR(T378="新加算Ⅴ（７）",T378="新加算Ⅴ（９）",T378="新加算Ⅴ（10）",T378="新加算Ⅴ（12）",T378="新加算Ⅴ（13）",T378="新加算Ⅴ（14）"),IF(OR(AO378="○",AO378="令和６年度中に満たす"),"入力済","未入力"),"")</f>
        <v/>
      </c>
      <c r="BH378" s="939" t="str">
        <f>IF(OR(T378="新加算Ⅰ",T378="新加算Ⅱ",T378="新加算Ⅲ",T378="新加算Ⅴ（１）",T378="新加算Ⅴ（３）",T378="新加算Ⅴ（８）"),IF(OR(AP378="○",AP378="令和６年度中に満たす"),"入力済","未入力"),"")</f>
        <v/>
      </c>
      <c r="BI378" s="1006" t="str">
        <f>IF(OR(T378="新加算Ⅰ",T378="新加算Ⅱ",T378="新加算Ⅴ（１）",T378="新加算Ⅴ（２）",T378="新加算Ⅴ（３）",T378="新加算Ⅴ（４）",T378="新加算Ⅴ（５）",T378="新加算Ⅴ（６）",T378="新加算Ⅴ（７）",T378="新加算Ⅴ（９）",T378="新加算Ⅴ（10）",T378="新加算Ⅴ（12）"),1,"")</f>
        <v/>
      </c>
      <c r="BJ378" s="935" t="str">
        <f>IF(OR(T378="新加算Ⅰ",T378="新加算Ⅴ（１）",T378="新加算Ⅴ（２）",T378="新加算Ⅴ（５）",T378="新加算Ⅴ（７）",T378="新加算Ⅴ（10）"),IF(AR378="","未入力","入力済"),"")</f>
        <v/>
      </c>
      <c r="BK378" s="689" t="str">
        <f>G378</f>
        <v/>
      </c>
    </row>
    <row r="379" ht="15.0" customHeight="1">
      <c r="A379" s="787"/>
      <c r="B379" s="722"/>
      <c r="C379" s="723"/>
      <c r="D379" s="723"/>
      <c r="E379" s="723"/>
      <c r="F379" s="724"/>
      <c r="G379" s="725"/>
      <c r="H379" s="725"/>
      <c r="I379" s="725"/>
      <c r="J379" s="941"/>
      <c r="K379" s="725"/>
      <c r="L379" s="726"/>
      <c r="M379" s="943" t="str">
        <f>IF('別紙様式2-2（４・５月分）'!P288="","",'別紙様式2-2（４・５月分）'!P288)</f>
        <v/>
      </c>
      <c r="N379" s="1007"/>
      <c r="O379" s="945"/>
      <c r="P379" s="946"/>
      <c r="Q379" s="947"/>
      <c r="R379" s="948"/>
      <c r="S379" s="949"/>
      <c r="T379" s="950"/>
      <c r="U379" s="951"/>
      <c r="V379" s="952"/>
      <c r="W379" s="953"/>
      <c r="X379" s="778"/>
      <c r="Y379" s="953"/>
      <c r="Z379" s="778"/>
      <c r="AA379" s="953"/>
      <c r="AB379" s="778"/>
      <c r="AC379" s="953"/>
      <c r="AD379" s="778"/>
      <c r="AE379" s="778"/>
      <c r="AF379" s="778"/>
      <c r="AG379" s="954"/>
      <c r="AH379" s="955"/>
      <c r="AI379" s="956"/>
      <c r="AJ379" s="957"/>
      <c r="AK379" s="784"/>
      <c r="AL379" s="958"/>
      <c r="AM379" s="784"/>
      <c r="AN379" s="959"/>
      <c r="AO379" s="825"/>
      <c r="AP379" s="825"/>
      <c r="AQ379" s="960"/>
      <c r="AR379" s="961"/>
      <c r="AS379" s="962" t="str">
        <f>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1005"/>
      <c r="AU379" s="935"/>
      <c r="AV379" s="1020" t="str">
        <f>IF('別紙様式2-2（４・５月分）'!N288="","",'別紙様式2-2（４・５月分）'!N288)</f>
        <v/>
      </c>
      <c r="AW379" s="937"/>
      <c r="AX379" s="938"/>
      <c r="AY379" s="629"/>
      <c r="AZ379" s="629"/>
      <c r="BA379" s="629"/>
      <c r="BB379" s="629"/>
      <c r="BC379" s="629"/>
      <c r="BD379" s="629"/>
      <c r="BE379" s="629"/>
      <c r="BF379" s="629"/>
      <c r="BG379" s="629"/>
      <c r="BH379" s="963"/>
      <c r="BI379" s="1008"/>
      <c r="BJ379" s="935"/>
      <c r="BK379" s="689" t="str">
        <f>G378</f>
        <v/>
      </c>
    </row>
    <row r="380" ht="15.0" customHeight="1">
      <c r="A380" s="798"/>
      <c r="B380" s="722"/>
      <c r="C380" s="723"/>
      <c r="D380" s="723"/>
      <c r="E380" s="723"/>
      <c r="F380" s="724"/>
      <c r="G380" s="725"/>
      <c r="H380" s="725"/>
      <c r="I380" s="725"/>
      <c r="J380" s="941"/>
      <c r="K380" s="725"/>
      <c r="L380" s="726"/>
      <c r="M380" s="964"/>
      <c r="N380" s="1009"/>
      <c r="O380" s="1013" t="s">
        <v>111</v>
      </c>
      <c r="P380" s="967" t="str">
        <f>IFERROR(VLOOKUP('別紙様式2-2（４・５月分）'!AQ287,'【参考】数式用'!$AR$5:$AT$22,3,FALSE),"")</f>
        <v/>
      </c>
      <c r="Q380" s="1014" t="s">
        <v>113</v>
      </c>
      <c r="R380" s="969" t="str">
        <f>IFERROR(VLOOKUP(K378,'【参考】数式用'!$A$5:$AB$37,MATCH(P380,'【参考】数式用'!$B$4:$AB$4,0)+1,0),"")</f>
        <v/>
      </c>
      <c r="S380" s="970" t="s">
        <v>439</v>
      </c>
      <c r="T380" s="971"/>
      <c r="U380" s="972" t="str">
        <f>IFERROR(VLOOKUP(K378,'【参考】数式用'!$A$5:$AB$37,MATCH(T380,'【参考】数式用'!$B$4:$AB$4,0)+1,0),"")</f>
        <v/>
      </c>
      <c r="V380" s="973" t="s">
        <v>107</v>
      </c>
      <c r="W380" s="1025">
        <v>7.0</v>
      </c>
      <c r="X380" s="812" t="s">
        <v>108</v>
      </c>
      <c r="Y380" s="1025">
        <v>4.0</v>
      </c>
      <c r="Z380" s="812" t="s">
        <v>392</v>
      </c>
      <c r="AA380" s="1025">
        <v>8.0</v>
      </c>
      <c r="AB380" s="812" t="s">
        <v>108</v>
      </c>
      <c r="AC380" s="1025">
        <v>3.0</v>
      </c>
      <c r="AD380" s="812" t="s">
        <v>109</v>
      </c>
      <c r="AE380" s="812" t="s">
        <v>120</v>
      </c>
      <c r="AF380" s="812">
        <f>IF(W380&gt;=1,(AA380*12+AC380)-(W380*12+Y380)+1,"")</f>
        <v>12</v>
      </c>
      <c r="AG380" s="974" t="s">
        <v>393</v>
      </c>
      <c r="AH380" s="975">
        <f>IFERROR(ROUNDDOWN(ROUND(L378*U380,0),0)*AF380,"")</f>
        <v>0</v>
      </c>
      <c r="AI380" s="976">
        <f>IFERROR(ROUNDDOWN(ROUND((L378*(U380-AW378)),0),0)*AF380,"")</f>
        <v>0</v>
      </c>
      <c r="AJ380" s="977">
        <f>IFERROR(IF(OR(M378="",M379="",M381=""),0,ROUNDDOWN(ROUNDDOWN(ROUND(L378*VLOOKUP(K378,'【参考】数式用'!$A$5:$AB$37,MATCH("新加算Ⅳ",'【参考】数式用'!$B$4:$AB$4,0)+1,0),0),0)*AF380*0.5,0)),"")</f>
        <v>0</v>
      </c>
      <c r="AK380" s="978" t="str">
        <f>IF(T380&lt;&gt;"","新規に適用","")</f>
        <v/>
      </c>
      <c r="AL380" s="979">
        <f>IFERROR(IF(OR(M381="ベア加算",M381=""),0, IF(OR(T378="新加算Ⅰ",T378="新加算Ⅱ",T378="新加算Ⅲ",T378="新加算Ⅳ"),0,ROUNDDOWN(ROUND(L378*VLOOKUP(K378,'【参考】数式用'!$A$5:$I$37,MATCH("ベア加算",'【参考】数式用'!$B$4:$I$4,0)+1,0),0),0)*AF380)),"")</f>
        <v>0</v>
      </c>
      <c r="AM380" s="978" t="str">
        <f>IF(AND(T380&lt;&gt;"",AM378=""),"新規に適用",IF(AND(T380&lt;&gt;"",AM378&lt;&gt;""),"継続で適用",""))</f>
        <v/>
      </c>
      <c r="AN380" s="978" t="str">
        <f>IF(AND(T380&lt;&gt;"",AN378=""),"新規に適用",IF(AND(T380&lt;&gt;"",AN378&lt;&gt;""),"継続で適用",""))</f>
        <v/>
      </c>
      <c r="AO380" s="978"/>
      <c r="AP380" s="978" t="str">
        <f>IF(AND(T380&lt;&gt;"",AP378=""),"新規に適用",IF(AND(T380&lt;&gt;"",AP378&lt;&gt;""),"継続で適用",""))</f>
        <v/>
      </c>
      <c r="AQ380" s="980" t="str">
        <f>IF(AND(T380&lt;&gt;"",AN378=""),"新規に適用",IF(AND(T380&lt;&gt;"",OR(T378="新加算Ⅰ",T378="新加算Ⅱ",T378="新加算Ⅴ（１）",T378="新加算Ⅴ（２）",T378="新加算Ⅴ（３）",T378="新加算Ⅴ（４）",T378="新加算Ⅴ（５）",T378="新加算Ⅴ（６）",T378="新加算Ⅴ（７）",T378="新加算Ⅴ（９）",T378="新加算Ⅴ（10）",T378="新加算Ⅴ（12）")),"継続で適用",""))</f>
        <v/>
      </c>
      <c r="AR380" s="978" t="str">
        <f>IF(AND(T380&lt;&gt;"",AR378=""),"新規に適用",IF(AND(T380&lt;&gt;"",AR378&lt;&gt;""),"継続で適用",""))</f>
        <v/>
      </c>
      <c r="AS380" s="962"/>
      <c r="AT380" s="1005"/>
      <c r="AU380" s="935" t="str">
        <f>IF(K378&lt;&gt;"","V列に色付け","")</f>
        <v/>
      </c>
      <c r="AV380" s="1020"/>
      <c r="AW380" s="937"/>
      <c r="BK380" s="689" t="str">
        <f>G378</f>
        <v/>
      </c>
    </row>
    <row r="381" ht="30.0" customHeight="1">
      <c r="A381" s="788"/>
      <c r="B381" s="746"/>
      <c r="C381" s="747"/>
      <c r="D381" s="747"/>
      <c r="E381" s="747"/>
      <c r="F381" s="748"/>
      <c r="G381" s="749"/>
      <c r="H381" s="749"/>
      <c r="I381" s="749"/>
      <c r="J381" s="982"/>
      <c r="K381" s="749"/>
      <c r="L381" s="750"/>
      <c r="M381" s="984" t="str">
        <f>IF('別紙様式2-2（４・５月分）'!P289="","",'別紙様式2-2（４・５月分）'!P289)</f>
        <v/>
      </c>
      <c r="N381" s="1010"/>
      <c r="O381" s="1015"/>
      <c r="P381" s="987"/>
      <c r="Q381" s="1016"/>
      <c r="R381" s="989"/>
      <c r="S381" s="990"/>
      <c r="T381" s="991"/>
      <c r="U381" s="992"/>
      <c r="V381" s="993"/>
      <c r="W381" s="1026"/>
      <c r="X381" s="994"/>
      <c r="Y381" s="1026"/>
      <c r="Z381" s="994"/>
      <c r="AA381" s="1026"/>
      <c r="AB381" s="994"/>
      <c r="AC381" s="1026"/>
      <c r="AD381" s="994"/>
      <c r="AE381" s="994"/>
      <c r="AF381" s="994"/>
      <c r="AG381" s="995"/>
      <c r="AH381" s="996"/>
      <c r="AI381" s="997"/>
      <c r="AJ381" s="998"/>
      <c r="AK381" s="999"/>
      <c r="AL381" s="1000"/>
      <c r="AM381" s="999"/>
      <c r="AN381" s="999"/>
      <c r="AO381" s="999"/>
      <c r="AP381" s="999"/>
      <c r="AQ381" s="1001"/>
      <c r="AR381" s="999"/>
      <c r="AS381" s="769" t="str">
        <f>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1005"/>
      <c r="AU381" s="935"/>
      <c r="AV381" s="1020" t="str">
        <f>IF('別紙様式2-2（４・５月分）'!N289="","",'別紙様式2-2（４・５月分）'!N289)</f>
        <v/>
      </c>
      <c r="AW381" s="937"/>
      <c r="BK381" s="689" t="str">
        <f>G378</f>
        <v/>
      </c>
    </row>
    <row r="382" ht="30.0" customHeight="1">
      <c r="A382" s="773">
        <v>93.0</v>
      </c>
      <c r="B382" s="722" t="str">
        <f>IF('基本情報入力シート'!C146="","",'基本情報入力シート'!C146)</f>
        <v/>
      </c>
      <c r="C382" s="723"/>
      <c r="D382" s="723"/>
      <c r="E382" s="723"/>
      <c r="F382" s="724"/>
      <c r="G382" s="725" t="str">
        <f>IF('基本情報入力シート'!M146="","",'基本情報入力シート'!M146)</f>
        <v/>
      </c>
      <c r="H382" s="725" t="str">
        <f>IF('基本情報入力シート'!R146="","",'基本情報入力シート'!R146)</f>
        <v/>
      </c>
      <c r="I382" s="725" t="str">
        <f>IF('基本情報入力シート'!W146="","",'基本情報入力シート'!W146)</f>
        <v/>
      </c>
      <c r="J382" s="941" t="str">
        <f>IF('基本情報入力シート'!X146="","",'基本情報入力シート'!X146)</f>
        <v/>
      </c>
      <c r="K382" s="725" t="str">
        <f>IF('基本情報入力シート'!Y146="","",'基本情報入力シート'!Y146)</f>
        <v/>
      </c>
      <c r="L382" s="726" t="str">
        <f>IF('基本情報入力シート'!AB146="","",'基本情報入力シート'!AB146)</f>
        <v/>
      </c>
      <c r="M382" s="912" t="str">
        <f>IF('別紙様式2-2（４・５月分）'!P290="","",'別紙様式2-2（４・５月分）'!P290)</f>
        <v/>
      </c>
      <c r="N382" s="1004" t="str">
        <f>IF(SUM('別紙様式2-2（４・５月分）'!Q290:Q292)=0,"",SUM('別紙様式2-2（４・５月分）'!Q290:Q292))</f>
        <v/>
      </c>
      <c r="O382" s="914" t="str">
        <f>IFERROR(VLOOKUP('別紙様式2-2（４・５月分）'!AQ290,'【参考】数式用'!$AR$5:$AS$22,2,FALSE),"")</f>
        <v/>
      </c>
      <c r="P382" s="915"/>
      <c r="Q382" s="916"/>
      <c r="R382" s="917" t="str">
        <f>IFERROR(VLOOKUP(K382,'【参考】数式用'!$A$5:$AB$37,MATCH(O382,'【参考】数式用'!$B$4:$AB$4,0)+1,0),"")</f>
        <v/>
      </c>
      <c r="S382" s="918" t="s">
        <v>434</v>
      </c>
      <c r="T382" s="919"/>
      <c r="U382" s="920" t="str">
        <f>IFERROR(VLOOKUP(K382,'【参考】数式用'!$A$5:$AB$37,MATCH(T382,'【参考】数式用'!$B$4:$AB$4,0)+1,0),"")</f>
        <v/>
      </c>
      <c r="V382" s="921" t="s">
        <v>107</v>
      </c>
      <c r="W382" s="922">
        <v>6.0</v>
      </c>
      <c r="X382" s="923" t="s">
        <v>108</v>
      </c>
      <c r="Y382" s="922">
        <v>6.0</v>
      </c>
      <c r="Z382" s="923" t="s">
        <v>392</v>
      </c>
      <c r="AA382" s="922">
        <v>7.0</v>
      </c>
      <c r="AB382" s="923" t="s">
        <v>108</v>
      </c>
      <c r="AC382" s="922">
        <v>3.0</v>
      </c>
      <c r="AD382" s="923" t="s">
        <v>109</v>
      </c>
      <c r="AE382" s="923" t="s">
        <v>120</v>
      </c>
      <c r="AF382" s="923">
        <f>IF(W382&gt;=1,(AA382*12+AC382)-(W382*12+Y382)+1,"")</f>
        <v>10</v>
      </c>
      <c r="AG382" s="924" t="s">
        <v>393</v>
      </c>
      <c r="AH382" s="925">
        <f>IFERROR(ROUNDDOWN(ROUND(L382*U382,0),0)*AF382,"")</f>
        <v>0</v>
      </c>
      <c r="AI382" s="926">
        <f>IFERROR(ROUNDDOWN(ROUND((L382*(U382-AW382)),0),0)*AF382,"")</f>
        <v>0</v>
      </c>
      <c r="AJ382" s="927">
        <f>IFERROR(IF(OR(M382="",M383="",M385=""),0,ROUNDDOWN(ROUNDDOWN(ROUND(L382*VLOOKUP(K382,'【参考】数式用'!$A$5:$AB$37,MATCH("新加算Ⅳ",'【参考】数式用'!$B$4:$AB$4,0)+1,0),0),0)*AF382*0.5,0)),"")</f>
        <v>0</v>
      </c>
      <c r="AK382" s="928"/>
      <c r="AL382" s="929">
        <f>IFERROR(IF(OR(M385="ベア加算",M385=""),0, IF(OR(T382="新加算Ⅰ",T382="新加算Ⅱ",T382="新加算Ⅲ",T382="新加算Ⅳ"),ROUNDDOWN(ROUND(L382*VLOOKUP(K382,'【参考】数式用'!$A$5:$I$37,MATCH("ベア加算",'【参考】数式用'!$B$4:$I$4,0)+1,0),0),0)*AF382,0)),"")</f>
        <v>0</v>
      </c>
      <c r="AM382" s="928"/>
      <c r="AN382" s="930"/>
      <c r="AO382" s="931"/>
      <c r="AP382" s="931"/>
      <c r="AQ382" s="932"/>
      <c r="AR382" s="933"/>
      <c r="AS382" s="716" t="str">
        <f>IF(AU382="","",IF(U382&lt;N382,"！加算の要件上は問題ありませんが、令和６年４・５月と比較して令和６年６月に加算率が下がる計画になっています。",""))</f>
        <v/>
      </c>
      <c r="AT382" s="1005"/>
      <c r="AU382" s="935" t="str">
        <f>IF(K382&lt;&gt;"","V列に色付け","")</f>
        <v/>
      </c>
      <c r="AV382" s="1020" t="str">
        <f>IF('別紙様式2-2（４・５月分）'!N290="","",'別紙様式2-2（４・５月分）'!N290)</f>
        <v/>
      </c>
      <c r="AW382" s="937" t="str">
        <f>IF(SUM('別紙様式2-2（４・５月分）'!O290:O292)=0,"",SUM('別紙様式2-2（４・５月分）'!O290:O292))</f>
        <v/>
      </c>
      <c r="AX382" s="938" t="str">
        <f>IFERROR(VLOOKUP(K382,'【参考】数式用'!$AH$2:$AI$34,2,FALSE),"")</f>
        <v/>
      </c>
      <c r="AY382" s="629" t="s">
        <v>436</v>
      </c>
      <c r="AZ382" s="629" t="s">
        <v>437</v>
      </c>
      <c r="BA382" s="629" t="s">
        <v>435</v>
      </c>
      <c r="BB382" s="629" t="s">
        <v>438</v>
      </c>
      <c r="BC382" s="629" t="str">
        <f>IF(AND(O382&lt;&gt;"新加算Ⅰ",O382&lt;&gt;"新加算Ⅱ",O382&lt;&gt;"新加算Ⅲ",O382&lt;&gt;"新加算Ⅳ"),O382,IF(P384&lt;&gt;"",P384,""))</f>
        <v/>
      </c>
      <c r="BD382" s="629"/>
      <c r="BE382" s="629" t="str">
        <f>IF(AL382&lt;&gt;0,IF(AM382="○","入力済","未入力"),"")</f>
        <v/>
      </c>
      <c r="BF382" s="629"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629" t="str">
        <f>IF(OR(T382="新加算Ⅴ（７）",T382="新加算Ⅴ（９）",T382="新加算Ⅴ（10）",T382="新加算Ⅴ（12）",T382="新加算Ⅴ（13）",T382="新加算Ⅴ（14）"),IF(OR(AO382="○",AO382="令和６年度中に満たす"),"入力済","未入力"),"")</f>
        <v/>
      </c>
      <c r="BH382" s="939" t="str">
        <f>IF(OR(T382="新加算Ⅰ",T382="新加算Ⅱ",T382="新加算Ⅲ",T382="新加算Ⅴ（１）",T382="新加算Ⅴ（３）",T382="新加算Ⅴ（８）"),IF(OR(AP382="○",AP382="令和６年度中に満たす"),"入力済","未入力"),"")</f>
        <v/>
      </c>
      <c r="BI382" s="1006" t="str">
        <f>IF(OR(T382="新加算Ⅰ",T382="新加算Ⅱ",T382="新加算Ⅴ（１）",T382="新加算Ⅴ（２）",T382="新加算Ⅴ（３）",T382="新加算Ⅴ（４）",T382="新加算Ⅴ（５）",T382="新加算Ⅴ（６）",T382="新加算Ⅴ（７）",T382="新加算Ⅴ（９）",T382="新加算Ⅴ（10）",T382="新加算Ⅴ（12）"),1,"")</f>
        <v/>
      </c>
      <c r="BJ382" s="935" t="str">
        <f>IF(OR(T382="新加算Ⅰ",T382="新加算Ⅴ（１）",T382="新加算Ⅴ（２）",T382="新加算Ⅴ（５）",T382="新加算Ⅴ（７）",T382="新加算Ⅴ（10）"),IF(AR382="","未入力","入力済"),"")</f>
        <v/>
      </c>
      <c r="BK382" s="689" t="str">
        <f>G382</f>
        <v/>
      </c>
    </row>
    <row r="383" ht="15.0" customHeight="1">
      <c r="A383" s="787"/>
      <c r="B383" s="722"/>
      <c r="C383" s="723"/>
      <c r="D383" s="723"/>
      <c r="E383" s="723"/>
      <c r="F383" s="724"/>
      <c r="G383" s="725"/>
      <c r="H383" s="725"/>
      <c r="I383" s="725"/>
      <c r="J383" s="941"/>
      <c r="K383" s="725"/>
      <c r="L383" s="726"/>
      <c r="M383" s="943" t="str">
        <f>IF('別紙様式2-2（４・５月分）'!P291="","",'別紙様式2-2（４・５月分）'!P291)</f>
        <v/>
      </c>
      <c r="N383" s="1007"/>
      <c r="O383" s="945"/>
      <c r="P383" s="946"/>
      <c r="Q383" s="947"/>
      <c r="R383" s="948"/>
      <c r="S383" s="949"/>
      <c r="T383" s="950"/>
      <c r="U383" s="951"/>
      <c r="V383" s="952"/>
      <c r="W383" s="953"/>
      <c r="X383" s="778"/>
      <c r="Y383" s="953"/>
      <c r="Z383" s="778"/>
      <c r="AA383" s="953"/>
      <c r="AB383" s="778"/>
      <c r="AC383" s="953"/>
      <c r="AD383" s="778"/>
      <c r="AE383" s="778"/>
      <c r="AF383" s="778"/>
      <c r="AG383" s="954"/>
      <c r="AH383" s="955"/>
      <c r="AI383" s="956"/>
      <c r="AJ383" s="957"/>
      <c r="AK383" s="784"/>
      <c r="AL383" s="958"/>
      <c r="AM383" s="784"/>
      <c r="AN383" s="959"/>
      <c r="AO383" s="825"/>
      <c r="AP383" s="825"/>
      <c r="AQ383" s="960"/>
      <c r="AR383" s="961"/>
      <c r="AS383" s="962" t="str">
        <f>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1005"/>
      <c r="AU383" s="935"/>
      <c r="AV383" s="1020" t="str">
        <f>IF('別紙様式2-2（４・５月分）'!N291="","",'別紙様式2-2（４・５月分）'!N291)</f>
        <v/>
      </c>
      <c r="AW383" s="937"/>
      <c r="AX383" s="938"/>
      <c r="AY383" s="629"/>
      <c r="AZ383" s="629"/>
      <c r="BA383" s="629"/>
      <c r="BB383" s="629"/>
      <c r="BC383" s="629"/>
      <c r="BD383" s="629"/>
      <c r="BE383" s="629"/>
      <c r="BF383" s="629"/>
      <c r="BG383" s="629"/>
      <c r="BH383" s="963"/>
      <c r="BI383" s="1008"/>
      <c r="BJ383" s="935"/>
      <c r="BK383" s="689" t="str">
        <f>G382</f>
        <v/>
      </c>
    </row>
    <row r="384" ht="15.0" customHeight="1">
      <c r="A384" s="798"/>
      <c r="B384" s="722"/>
      <c r="C384" s="723"/>
      <c r="D384" s="723"/>
      <c r="E384" s="723"/>
      <c r="F384" s="724"/>
      <c r="G384" s="725"/>
      <c r="H384" s="725"/>
      <c r="I384" s="725"/>
      <c r="J384" s="941"/>
      <c r="K384" s="725"/>
      <c r="L384" s="726"/>
      <c r="M384" s="964"/>
      <c r="N384" s="1009"/>
      <c r="O384" s="1013" t="s">
        <v>111</v>
      </c>
      <c r="P384" s="967" t="str">
        <f>IFERROR(VLOOKUP('別紙様式2-2（４・５月分）'!AQ290,'【参考】数式用'!$AR$5:$AT$22,3,FALSE),"")</f>
        <v/>
      </c>
      <c r="Q384" s="1014" t="s">
        <v>113</v>
      </c>
      <c r="R384" s="969" t="str">
        <f>IFERROR(VLOOKUP(K382,'【参考】数式用'!$A$5:$AB$37,MATCH(P384,'【参考】数式用'!$B$4:$AB$4,0)+1,0),"")</f>
        <v/>
      </c>
      <c r="S384" s="970" t="s">
        <v>439</v>
      </c>
      <c r="T384" s="971"/>
      <c r="U384" s="972" t="str">
        <f>IFERROR(VLOOKUP(K382,'【参考】数式用'!$A$5:$AB$37,MATCH(T384,'【参考】数式用'!$B$4:$AB$4,0)+1,0),"")</f>
        <v/>
      </c>
      <c r="V384" s="973" t="s">
        <v>107</v>
      </c>
      <c r="W384" s="1025">
        <v>7.0</v>
      </c>
      <c r="X384" s="812" t="s">
        <v>108</v>
      </c>
      <c r="Y384" s="1025">
        <v>4.0</v>
      </c>
      <c r="Z384" s="812" t="s">
        <v>392</v>
      </c>
      <c r="AA384" s="1025">
        <v>8.0</v>
      </c>
      <c r="AB384" s="812" t="s">
        <v>108</v>
      </c>
      <c r="AC384" s="1025">
        <v>3.0</v>
      </c>
      <c r="AD384" s="812" t="s">
        <v>109</v>
      </c>
      <c r="AE384" s="812" t="s">
        <v>120</v>
      </c>
      <c r="AF384" s="812">
        <f>IF(W384&gt;=1,(AA384*12+AC384)-(W384*12+Y384)+1,"")</f>
        <v>12</v>
      </c>
      <c r="AG384" s="974" t="s">
        <v>393</v>
      </c>
      <c r="AH384" s="975">
        <f>IFERROR(ROUNDDOWN(ROUND(L382*U384,0),0)*AF384,"")</f>
        <v>0</v>
      </c>
      <c r="AI384" s="976">
        <f>IFERROR(ROUNDDOWN(ROUND((L382*(U384-AW382)),0),0)*AF384,"")</f>
        <v>0</v>
      </c>
      <c r="AJ384" s="977">
        <f>IFERROR(IF(OR(M382="",M383="",M385=""),0,ROUNDDOWN(ROUNDDOWN(ROUND(L382*VLOOKUP(K382,'【参考】数式用'!$A$5:$AB$37,MATCH("新加算Ⅳ",'【参考】数式用'!$B$4:$AB$4,0)+1,0),0),0)*AF384*0.5,0)),"")</f>
        <v>0</v>
      </c>
      <c r="AK384" s="978" t="str">
        <f>IF(T384&lt;&gt;"","新規に適用","")</f>
        <v/>
      </c>
      <c r="AL384" s="979">
        <f>IFERROR(IF(OR(M385="ベア加算",M385=""),0, IF(OR(T382="新加算Ⅰ",T382="新加算Ⅱ",T382="新加算Ⅲ",T382="新加算Ⅳ"),0,ROUNDDOWN(ROUND(L382*VLOOKUP(K382,'【参考】数式用'!$A$5:$I$37,MATCH("ベア加算",'【参考】数式用'!$B$4:$I$4,0)+1,0),0),0)*AF384)),"")</f>
        <v>0</v>
      </c>
      <c r="AM384" s="978" t="str">
        <f>IF(AND(T384&lt;&gt;"",AM382=""),"新規に適用",IF(AND(T384&lt;&gt;"",AM382&lt;&gt;""),"継続で適用",""))</f>
        <v/>
      </c>
      <c r="AN384" s="978" t="str">
        <f>IF(AND(T384&lt;&gt;"",AN382=""),"新規に適用",IF(AND(T384&lt;&gt;"",AN382&lt;&gt;""),"継続で適用",""))</f>
        <v/>
      </c>
      <c r="AO384" s="978"/>
      <c r="AP384" s="978" t="str">
        <f>IF(AND(T384&lt;&gt;"",AP382=""),"新規に適用",IF(AND(T384&lt;&gt;"",AP382&lt;&gt;""),"継続で適用",""))</f>
        <v/>
      </c>
      <c r="AQ384" s="980" t="str">
        <f>IF(AND(T384&lt;&gt;"",AN382=""),"新規に適用",IF(AND(T384&lt;&gt;"",OR(T382="新加算Ⅰ",T382="新加算Ⅱ",T382="新加算Ⅴ（１）",T382="新加算Ⅴ（２）",T382="新加算Ⅴ（３）",T382="新加算Ⅴ（４）",T382="新加算Ⅴ（５）",T382="新加算Ⅴ（６）",T382="新加算Ⅴ（７）",T382="新加算Ⅴ（９）",T382="新加算Ⅴ（10）",T382="新加算Ⅴ（12）")),"継続で適用",""))</f>
        <v/>
      </c>
      <c r="AR384" s="978" t="str">
        <f>IF(AND(T384&lt;&gt;"",AR382=""),"新規に適用",IF(AND(T384&lt;&gt;"",AR382&lt;&gt;""),"継続で適用",""))</f>
        <v/>
      </c>
      <c r="AS384" s="962"/>
      <c r="AT384" s="1005"/>
      <c r="AU384" s="935" t="str">
        <f>IF(K382&lt;&gt;"","V列に色付け","")</f>
        <v/>
      </c>
      <c r="AV384" s="1020"/>
      <c r="AW384" s="937"/>
      <c r="BK384" s="689" t="str">
        <f>G382</f>
        <v/>
      </c>
    </row>
    <row r="385" ht="30.0" customHeight="1">
      <c r="A385" s="788"/>
      <c r="B385" s="746"/>
      <c r="C385" s="747"/>
      <c r="D385" s="747"/>
      <c r="E385" s="747"/>
      <c r="F385" s="748"/>
      <c r="G385" s="749"/>
      <c r="H385" s="749"/>
      <c r="I385" s="749"/>
      <c r="J385" s="982"/>
      <c r="K385" s="749"/>
      <c r="L385" s="750"/>
      <c r="M385" s="984" t="str">
        <f>IF('別紙様式2-2（４・５月分）'!P292="","",'別紙様式2-2（４・５月分）'!P292)</f>
        <v/>
      </c>
      <c r="N385" s="1010"/>
      <c r="O385" s="1015"/>
      <c r="P385" s="987"/>
      <c r="Q385" s="1016"/>
      <c r="R385" s="989"/>
      <c r="S385" s="990"/>
      <c r="T385" s="991"/>
      <c r="U385" s="992"/>
      <c r="V385" s="993"/>
      <c r="W385" s="1026"/>
      <c r="X385" s="994"/>
      <c r="Y385" s="1026"/>
      <c r="Z385" s="994"/>
      <c r="AA385" s="1026"/>
      <c r="AB385" s="994"/>
      <c r="AC385" s="1026"/>
      <c r="AD385" s="994"/>
      <c r="AE385" s="994"/>
      <c r="AF385" s="994"/>
      <c r="AG385" s="995"/>
      <c r="AH385" s="996"/>
      <c r="AI385" s="997"/>
      <c r="AJ385" s="998"/>
      <c r="AK385" s="999"/>
      <c r="AL385" s="1000"/>
      <c r="AM385" s="999"/>
      <c r="AN385" s="999"/>
      <c r="AO385" s="999"/>
      <c r="AP385" s="999"/>
      <c r="AQ385" s="1001"/>
      <c r="AR385" s="999"/>
      <c r="AS385" s="769" t="str">
        <f>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1005"/>
      <c r="AU385" s="935"/>
      <c r="AV385" s="1020" t="str">
        <f>IF('別紙様式2-2（４・５月分）'!N292="","",'別紙様式2-2（４・５月分）'!N292)</f>
        <v/>
      </c>
      <c r="AW385" s="937"/>
      <c r="BK385" s="689" t="str">
        <f>G382</f>
        <v/>
      </c>
    </row>
    <row r="386" ht="30.0" customHeight="1">
      <c r="A386" s="789">
        <v>94.0</v>
      </c>
      <c r="B386" s="1019" t="str">
        <f>IF('基本情報入力シート'!C147="","",'基本情報入力シート'!C147)</f>
        <v/>
      </c>
      <c r="C386" s="696"/>
      <c r="D386" s="696"/>
      <c r="E386" s="696"/>
      <c r="F386" s="697"/>
      <c r="G386" s="698" t="str">
        <f>IF('基本情報入力シート'!M147="","",'基本情報入力シート'!M147)</f>
        <v/>
      </c>
      <c r="H386" s="698" t="str">
        <f>IF('基本情報入力シート'!R147="","",'基本情報入力シート'!R147)</f>
        <v/>
      </c>
      <c r="I386" s="698" t="str">
        <f>IF('基本情報入力シート'!W147="","",'基本情報入力シート'!W147)</f>
        <v/>
      </c>
      <c r="J386" s="910" t="str">
        <f>IF('基本情報入力シート'!X147="","",'基本情報入力シート'!X147)</f>
        <v/>
      </c>
      <c r="K386" s="698" t="str">
        <f>IF('基本情報入力シート'!Y147="","",'基本情報入力シート'!Y147)</f>
        <v/>
      </c>
      <c r="L386" s="699" t="str">
        <f>IF('基本情報入力シート'!AB147="","",'基本情報入力シート'!AB147)</f>
        <v/>
      </c>
      <c r="M386" s="912" t="str">
        <f>IF('別紙様式2-2（４・５月分）'!P293="","",'別紙様式2-2（４・５月分）'!P293)</f>
        <v/>
      </c>
      <c r="N386" s="1004" t="str">
        <f>IF(SUM('別紙様式2-2（４・５月分）'!Q293:Q295)=0,"",SUM('別紙様式2-2（４・５月分）'!Q293:Q295))</f>
        <v/>
      </c>
      <c r="O386" s="914" t="str">
        <f>IFERROR(VLOOKUP('別紙様式2-2（４・５月分）'!AQ293,'【参考】数式用'!$AR$5:$AS$22,2,FALSE),"")</f>
        <v/>
      </c>
      <c r="P386" s="915"/>
      <c r="Q386" s="916"/>
      <c r="R386" s="917" t="str">
        <f>IFERROR(VLOOKUP(K386,'【参考】数式用'!$A$5:$AB$37,MATCH(O386,'【参考】数式用'!$B$4:$AB$4,0)+1,0),"")</f>
        <v/>
      </c>
      <c r="S386" s="918" t="s">
        <v>434</v>
      </c>
      <c r="T386" s="919"/>
      <c r="U386" s="920" t="str">
        <f>IFERROR(VLOOKUP(K386,'【参考】数式用'!$A$5:$AB$37,MATCH(T386,'【参考】数式用'!$B$4:$AB$4,0)+1,0),"")</f>
        <v/>
      </c>
      <c r="V386" s="921" t="s">
        <v>107</v>
      </c>
      <c r="W386" s="922">
        <v>6.0</v>
      </c>
      <c r="X386" s="923" t="s">
        <v>108</v>
      </c>
      <c r="Y386" s="922">
        <v>6.0</v>
      </c>
      <c r="Z386" s="923" t="s">
        <v>392</v>
      </c>
      <c r="AA386" s="922">
        <v>7.0</v>
      </c>
      <c r="AB386" s="923" t="s">
        <v>108</v>
      </c>
      <c r="AC386" s="922">
        <v>3.0</v>
      </c>
      <c r="AD386" s="923" t="s">
        <v>109</v>
      </c>
      <c r="AE386" s="923" t="s">
        <v>120</v>
      </c>
      <c r="AF386" s="923">
        <f>IF(W386&gt;=1,(AA386*12+AC386)-(W386*12+Y386)+1,"")</f>
        <v>10</v>
      </c>
      <c r="AG386" s="924" t="s">
        <v>393</v>
      </c>
      <c r="AH386" s="925">
        <f>IFERROR(ROUNDDOWN(ROUND(L386*U386,0),0)*AF386,"")</f>
        <v>0</v>
      </c>
      <c r="AI386" s="926">
        <f>IFERROR(ROUNDDOWN(ROUND((L386*(U386-AW386)),0),0)*AF386,"")</f>
        <v>0</v>
      </c>
      <c r="AJ386" s="927">
        <f>IFERROR(IF(OR(M386="",M387="",M389=""),0,ROUNDDOWN(ROUNDDOWN(ROUND(L386*VLOOKUP(K386,'【参考】数式用'!$A$5:$AB$37,MATCH("新加算Ⅳ",'【参考】数式用'!$B$4:$AB$4,0)+1,0),0),0)*AF386*0.5,0)),"")</f>
        <v>0</v>
      </c>
      <c r="AK386" s="928"/>
      <c r="AL386" s="929">
        <f>IFERROR(IF(OR(M389="ベア加算",M389=""),0, IF(OR(T386="新加算Ⅰ",T386="新加算Ⅱ",T386="新加算Ⅲ",T386="新加算Ⅳ"),ROUNDDOWN(ROUND(L386*VLOOKUP(K386,'【参考】数式用'!$A$5:$I$37,MATCH("ベア加算",'【参考】数式用'!$B$4:$I$4,0)+1,0),0),0)*AF386,0)),"")</f>
        <v>0</v>
      </c>
      <c r="AM386" s="928"/>
      <c r="AN386" s="930"/>
      <c r="AO386" s="931"/>
      <c r="AP386" s="931"/>
      <c r="AQ386" s="932"/>
      <c r="AR386" s="933"/>
      <c r="AS386" s="716" t="str">
        <f>IF(AU386="","",IF(U386&lt;N386,"！加算の要件上は問題ありませんが、令和６年４・５月と比較して令和６年６月に加算率が下がる計画になっています。",""))</f>
        <v/>
      </c>
      <c r="AT386" s="1005"/>
      <c r="AU386" s="935" t="str">
        <f>IF(K386&lt;&gt;"","V列に色付け","")</f>
        <v/>
      </c>
      <c r="AV386" s="1020" t="str">
        <f>IF('別紙様式2-2（４・５月分）'!N293="","",'別紙様式2-2（４・５月分）'!N293)</f>
        <v/>
      </c>
      <c r="AW386" s="937" t="str">
        <f>IF(SUM('別紙様式2-2（４・５月分）'!O293:O295)=0,"",SUM('別紙様式2-2（４・５月分）'!O293:O295))</f>
        <v/>
      </c>
      <c r="AX386" s="938" t="str">
        <f>IFERROR(VLOOKUP(K386,'【参考】数式用'!$AH$2:$AI$34,2,FALSE),"")</f>
        <v/>
      </c>
      <c r="AY386" s="629" t="s">
        <v>436</v>
      </c>
      <c r="AZ386" s="629" t="s">
        <v>437</v>
      </c>
      <c r="BA386" s="629" t="s">
        <v>435</v>
      </c>
      <c r="BB386" s="629" t="s">
        <v>438</v>
      </c>
      <c r="BC386" s="629" t="str">
        <f>IF(AND(O386&lt;&gt;"新加算Ⅰ",O386&lt;&gt;"新加算Ⅱ",O386&lt;&gt;"新加算Ⅲ",O386&lt;&gt;"新加算Ⅳ"),O386,IF(P388&lt;&gt;"",P388,""))</f>
        <v/>
      </c>
      <c r="BD386" s="629"/>
      <c r="BE386" s="629" t="str">
        <f>IF(AL386&lt;&gt;0,IF(AM386="○","入力済","未入力"),"")</f>
        <v/>
      </c>
      <c r="BF386" s="629"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629" t="str">
        <f>IF(OR(T386="新加算Ⅴ（７）",T386="新加算Ⅴ（９）",T386="新加算Ⅴ（10）",T386="新加算Ⅴ（12）",T386="新加算Ⅴ（13）",T386="新加算Ⅴ（14）"),IF(OR(AO386="○",AO386="令和６年度中に満たす"),"入力済","未入力"),"")</f>
        <v/>
      </c>
      <c r="BH386" s="939" t="str">
        <f>IF(OR(T386="新加算Ⅰ",T386="新加算Ⅱ",T386="新加算Ⅲ",T386="新加算Ⅴ（１）",T386="新加算Ⅴ（３）",T386="新加算Ⅴ（８）"),IF(OR(AP386="○",AP386="令和６年度中に満たす"),"入力済","未入力"),"")</f>
        <v/>
      </c>
      <c r="BI386" s="1006" t="str">
        <f>IF(OR(T386="新加算Ⅰ",T386="新加算Ⅱ",T386="新加算Ⅴ（１）",T386="新加算Ⅴ（２）",T386="新加算Ⅴ（３）",T386="新加算Ⅴ（４）",T386="新加算Ⅴ（５）",T386="新加算Ⅴ（６）",T386="新加算Ⅴ（７）",T386="新加算Ⅴ（９）",T386="新加算Ⅴ（10）",T386="新加算Ⅴ（12）"),1,"")</f>
        <v/>
      </c>
      <c r="BJ386" s="935" t="str">
        <f>IF(OR(T386="新加算Ⅰ",T386="新加算Ⅴ（１）",T386="新加算Ⅴ（２）",T386="新加算Ⅴ（５）",T386="新加算Ⅴ（７）",T386="新加算Ⅴ（10）"),IF(AR386="","未入力","入力済"),"")</f>
        <v/>
      </c>
      <c r="BK386" s="689" t="str">
        <f>G386</f>
        <v/>
      </c>
    </row>
    <row r="387" ht="15.0" customHeight="1">
      <c r="A387" s="787"/>
      <c r="B387" s="722"/>
      <c r="C387" s="723"/>
      <c r="D387" s="723"/>
      <c r="E387" s="723"/>
      <c r="F387" s="724"/>
      <c r="G387" s="725"/>
      <c r="H387" s="725"/>
      <c r="I387" s="725"/>
      <c r="J387" s="941"/>
      <c r="K387" s="725"/>
      <c r="L387" s="726"/>
      <c r="M387" s="943" t="str">
        <f>IF('別紙様式2-2（４・５月分）'!P294="","",'別紙様式2-2（４・５月分）'!P294)</f>
        <v/>
      </c>
      <c r="N387" s="1007"/>
      <c r="O387" s="945"/>
      <c r="P387" s="946"/>
      <c r="Q387" s="947"/>
      <c r="R387" s="948"/>
      <c r="S387" s="949"/>
      <c r="T387" s="950"/>
      <c r="U387" s="951"/>
      <c r="V387" s="952"/>
      <c r="W387" s="953"/>
      <c r="X387" s="778"/>
      <c r="Y387" s="953"/>
      <c r="Z387" s="778"/>
      <c r="AA387" s="953"/>
      <c r="AB387" s="778"/>
      <c r="AC387" s="953"/>
      <c r="AD387" s="778"/>
      <c r="AE387" s="778"/>
      <c r="AF387" s="778"/>
      <c r="AG387" s="954"/>
      <c r="AH387" s="955"/>
      <c r="AI387" s="956"/>
      <c r="AJ387" s="957"/>
      <c r="AK387" s="784"/>
      <c r="AL387" s="958"/>
      <c r="AM387" s="784"/>
      <c r="AN387" s="959"/>
      <c r="AO387" s="825"/>
      <c r="AP387" s="825"/>
      <c r="AQ387" s="960"/>
      <c r="AR387" s="961"/>
      <c r="AS387" s="962" t="str">
        <f>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1005"/>
      <c r="AU387" s="935"/>
      <c r="AV387" s="1020" t="str">
        <f>IF('別紙様式2-2（４・５月分）'!N294="","",'別紙様式2-2（４・５月分）'!N294)</f>
        <v/>
      </c>
      <c r="AW387" s="937"/>
      <c r="AX387" s="938"/>
      <c r="AY387" s="629"/>
      <c r="AZ387" s="629"/>
      <c r="BA387" s="629"/>
      <c r="BB387" s="629"/>
      <c r="BC387" s="629"/>
      <c r="BD387" s="629"/>
      <c r="BE387" s="629"/>
      <c r="BF387" s="629"/>
      <c r="BG387" s="629"/>
      <c r="BH387" s="963"/>
      <c r="BI387" s="1008"/>
      <c r="BJ387" s="935"/>
      <c r="BK387" s="689" t="str">
        <f>G386</f>
        <v/>
      </c>
    </row>
    <row r="388" ht="15.0" customHeight="1">
      <c r="A388" s="798"/>
      <c r="B388" s="722"/>
      <c r="C388" s="723"/>
      <c r="D388" s="723"/>
      <c r="E388" s="723"/>
      <c r="F388" s="724"/>
      <c r="G388" s="725"/>
      <c r="H388" s="725"/>
      <c r="I388" s="725"/>
      <c r="J388" s="941"/>
      <c r="K388" s="725"/>
      <c r="L388" s="726"/>
      <c r="M388" s="964"/>
      <c r="N388" s="1009"/>
      <c r="O388" s="1013" t="s">
        <v>111</v>
      </c>
      <c r="P388" s="967" t="str">
        <f>IFERROR(VLOOKUP('別紙様式2-2（４・５月分）'!AQ293,'【参考】数式用'!$AR$5:$AT$22,3,FALSE),"")</f>
        <v/>
      </c>
      <c r="Q388" s="1014" t="s">
        <v>113</v>
      </c>
      <c r="R388" s="969" t="str">
        <f>IFERROR(VLOOKUP(K386,'【参考】数式用'!$A$5:$AB$37,MATCH(P388,'【参考】数式用'!$B$4:$AB$4,0)+1,0),"")</f>
        <v/>
      </c>
      <c r="S388" s="970" t="s">
        <v>439</v>
      </c>
      <c r="T388" s="971"/>
      <c r="U388" s="972" t="str">
        <f>IFERROR(VLOOKUP(K386,'【参考】数式用'!$A$5:$AB$37,MATCH(T388,'【参考】数式用'!$B$4:$AB$4,0)+1,0),"")</f>
        <v/>
      </c>
      <c r="V388" s="973" t="s">
        <v>107</v>
      </c>
      <c r="W388" s="1025">
        <v>7.0</v>
      </c>
      <c r="X388" s="812" t="s">
        <v>108</v>
      </c>
      <c r="Y388" s="1025">
        <v>4.0</v>
      </c>
      <c r="Z388" s="812" t="s">
        <v>392</v>
      </c>
      <c r="AA388" s="1025">
        <v>8.0</v>
      </c>
      <c r="AB388" s="812" t="s">
        <v>108</v>
      </c>
      <c r="AC388" s="1025">
        <v>3.0</v>
      </c>
      <c r="AD388" s="812" t="s">
        <v>109</v>
      </c>
      <c r="AE388" s="812" t="s">
        <v>120</v>
      </c>
      <c r="AF388" s="812">
        <f>IF(W388&gt;=1,(AA388*12+AC388)-(W388*12+Y388)+1,"")</f>
        <v>12</v>
      </c>
      <c r="AG388" s="974" t="s">
        <v>393</v>
      </c>
      <c r="AH388" s="975">
        <f>IFERROR(ROUNDDOWN(ROUND(L386*U388,0),0)*AF388,"")</f>
        <v>0</v>
      </c>
      <c r="AI388" s="976">
        <f>IFERROR(ROUNDDOWN(ROUND((L386*(U388-AW386)),0),0)*AF388,"")</f>
        <v>0</v>
      </c>
      <c r="AJ388" s="977">
        <f>IFERROR(IF(OR(M386="",M387="",M389=""),0,ROUNDDOWN(ROUNDDOWN(ROUND(L386*VLOOKUP(K386,'【参考】数式用'!$A$5:$AB$37,MATCH("新加算Ⅳ",'【参考】数式用'!$B$4:$AB$4,0)+1,0),0),0)*AF388*0.5,0)),"")</f>
        <v>0</v>
      </c>
      <c r="AK388" s="978" t="str">
        <f>IF(T388&lt;&gt;"","新規に適用","")</f>
        <v/>
      </c>
      <c r="AL388" s="979">
        <f>IFERROR(IF(OR(M389="ベア加算",M389=""),0, IF(OR(T386="新加算Ⅰ",T386="新加算Ⅱ",T386="新加算Ⅲ",T386="新加算Ⅳ"),0,ROUNDDOWN(ROUND(L386*VLOOKUP(K386,'【参考】数式用'!$A$5:$I$37,MATCH("ベア加算",'【参考】数式用'!$B$4:$I$4,0)+1,0),0),0)*AF388)),"")</f>
        <v>0</v>
      </c>
      <c r="AM388" s="978" t="str">
        <f>IF(AND(T388&lt;&gt;"",AM386=""),"新規に適用",IF(AND(T388&lt;&gt;"",AM386&lt;&gt;""),"継続で適用",""))</f>
        <v/>
      </c>
      <c r="AN388" s="978" t="str">
        <f>IF(AND(T388&lt;&gt;"",AN386=""),"新規に適用",IF(AND(T388&lt;&gt;"",AN386&lt;&gt;""),"継続で適用",""))</f>
        <v/>
      </c>
      <c r="AO388" s="978"/>
      <c r="AP388" s="978" t="str">
        <f>IF(AND(T388&lt;&gt;"",AP386=""),"新規に適用",IF(AND(T388&lt;&gt;"",AP386&lt;&gt;""),"継続で適用",""))</f>
        <v/>
      </c>
      <c r="AQ388" s="980" t="str">
        <f>IF(AND(T388&lt;&gt;"",AN386=""),"新規に適用",IF(AND(T388&lt;&gt;"",OR(T386="新加算Ⅰ",T386="新加算Ⅱ",T386="新加算Ⅴ（１）",T386="新加算Ⅴ（２）",T386="新加算Ⅴ（３）",T386="新加算Ⅴ（４）",T386="新加算Ⅴ（５）",T386="新加算Ⅴ（６）",T386="新加算Ⅴ（７）",T386="新加算Ⅴ（９）",T386="新加算Ⅴ（10）",T386="新加算Ⅴ（12）")),"継続で適用",""))</f>
        <v/>
      </c>
      <c r="AR388" s="978" t="str">
        <f>IF(AND(T388&lt;&gt;"",AR386=""),"新規に適用",IF(AND(T388&lt;&gt;"",AR386&lt;&gt;""),"継続で適用",""))</f>
        <v/>
      </c>
      <c r="AS388" s="962"/>
      <c r="AT388" s="1005"/>
      <c r="AU388" s="935" t="str">
        <f>IF(K386&lt;&gt;"","V列に色付け","")</f>
        <v/>
      </c>
      <c r="AV388" s="1020"/>
      <c r="AW388" s="937"/>
      <c r="BK388" s="689" t="str">
        <f>G386</f>
        <v/>
      </c>
    </row>
    <row r="389" ht="30.0" customHeight="1">
      <c r="A389" s="788"/>
      <c r="B389" s="746"/>
      <c r="C389" s="747"/>
      <c r="D389" s="747"/>
      <c r="E389" s="747"/>
      <c r="F389" s="748"/>
      <c r="G389" s="749"/>
      <c r="H389" s="749"/>
      <c r="I389" s="749"/>
      <c r="J389" s="982"/>
      <c r="K389" s="749"/>
      <c r="L389" s="750"/>
      <c r="M389" s="984" t="str">
        <f>IF('別紙様式2-2（４・５月分）'!P295="","",'別紙様式2-2（４・５月分）'!P295)</f>
        <v/>
      </c>
      <c r="N389" s="1010"/>
      <c r="O389" s="1015"/>
      <c r="P389" s="987"/>
      <c r="Q389" s="1016"/>
      <c r="R389" s="989"/>
      <c r="S389" s="990"/>
      <c r="T389" s="991"/>
      <c r="U389" s="992"/>
      <c r="V389" s="993"/>
      <c r="W389" s="1026"/>
      <c r="X389" s="994"/>
      <c r="Y389" s="1026"/>
      <c r="Z389" s="994"/>
      <c r="AA389" s="1026"/>
      <c r="AB389" s="994"/>
      <c r="AC389" s="1026"/>
      <c r="AD389" s="994"/>
      <c r="AE389" s="994"/>
      <c r="AF389" s="994"/>
      <c r="AG389" s="995"/>
      <c r="AH389" s="996"/>
      <c r="AI389" s="997"/>
      <c r="AJ389" s="998"/>
      <c r="AK389" s="999"/>
      <c r="AL389" s="1000"/>
      <c r="AM389" s="999"/>
      <c r="AN389" s="999"/>
      <c r="AO389" s="999"/>
      <c r="AP389" s="999"/>
      <c r="AQ389" s="1001"/>
      <c r="AR389" s="999"/>
      <c r="AS389" s="769" t="str">
        <f>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1005"/>
      <c r="AU389" s="935"/>
      <c r="AV389" s="1020" t="str">
        <f>IF('別紙様式2-2（４・５月分）'!N295="","",'別紙様式2-2（４・５月分）'!N295)</f>
        <v/>
      </c>
      <c r="AW389" s="937"/>
      <c r="BK389" s="689" t="str">
        <f>G386</f>
        <v/>
      </c>
    </row>
    <row r="390" ht="30.0" customHeight="1">
      <c r="A390" s="773">
        <v>95.0</v>
      </c>
      <c r="B390" s="722" t="str">
        <f>IF('基本情報入力シート'!C148="","",'基本情報入力シート'!C148)</f>
        <v/>
      </c>
      <c r="C390" s="723"/>
      <c r="D390" s="723"/>
      <c r="E390" s="723"/>
      <c r="F390" s="724"/>
      <c r="G390" s="725" t="str">
        <f>IF('基本情報入力シート'!M148="","",'基本情報入力シート'!M148)</f>
        <v/>
      </c>
      <c r="H390" s="725" t="str">
        <f>IF('基本情報入力シート'!R148="","",'基本情報入力シート'!R148)</f>
        <v/>
      </c>
      <c r="I390" s="725" t="str">
        <f>IF('基本情報入力シート'!W148="","",'基本情報入力シート'!W148)</f>
        <v/>
      </c>
      <c r="J390" s="941" t="str">
        <f>IF('基本情報入力シート'!X148="","",'基本情報入力シート'!X148)</f>
        <v/>
      </c>
      <c r="K390" s="725" t="str">
        <f>IF('基本情報入力シート'!Y148="","",'基本情報入力シート'!Y148)</f>
        <v/>
      </c>
      <c r="L390" s="726" t="str">
        <f>IF('基本情報入力シート'!AB148="","",'基本情報入力シート'!AB148)</f>
        <v/>
      </c>
      <c r="M390" s="912" t="str">
        <f>IF('別紙様式2-2（４・５月分）'!P296="","",'別紙様式2-2（４・５月分）'!P296)</f>
        <v/>
      </c>
      <c r="N390" s="1004" t="str">
        <f>IF(SUM('別紙様式2-2（４・５月分）'!Q296:Q298)=0,"",SUM('別紙様式2-2（４・５月分）'!Q296:Q298))</f>
        <v/>
      </c>
      <c r="O390" s="914" t="str">
        <f>IFERROR(VLOOKUP('別紙様式2-2（４・５月分）'!AQ296,'【参考】数式用'!$AR$5:$AS$22,2,FALSE),"")</f>
        <v/>
      </c>
      <c r="P390" s="915"/>
      <c r="Q390" s="916"/>
      <c r="R390" s="917" t="str">
        <f>IFERROR(VLOOKUP(K390,'【参考】数式用'!$A$5:$AB$37,MATCH(O390,'【参考】数式用'!$B$4:$AB$4,0)+1,0),"")</f>
        <v/>
      </c>
      <c r="S390" s="918" t="s">
        <v>434</v>
      </c>
      <c r="T390" s="919"/>
      <c r="U390" s="920" t="str">
        <f>IFERROR(VLOOKUP(K390,'【参考】数式用'!$A$5:$AB$37,MATCH(T390,'【参考】数式用'!$B$4:$AB$4,0)+1,0),"")</f>
        <v/>
      </c>
      <c r="V390" s="921" t="s">
        <v>107</v>
      </c>
      <c r="W390" s="922">
        <v>6.0</v>
      </c>
      <c r="X390" s="923" t="s">
        <v>108</v>
      </c>
      <c r="Y390" s="922">
        <v>6.0</v>
      </c>
      <c r="Z390" s="923" t="s">
        <v>392</v>
      </c>
      <c r="AA390" s="922">
        <v>7.0</v>
      </c>
      <c r="AB390" s="923" t="s">
        <v>108</v>
      </c>
      <c r="AC390" s="922">
        <v>3.0</v>
      </c>
      <c r="AD390" s="923" t="s">
        <v>109</v>
      </c>
      <c r="AE390" s="923" t="s">
        <v>120</v>
      </c>
      <c r="AF390" s="923">
        <f>IF(W390&gt;=1,(AA390*12+AC390)-(W390*12+Y390)+1,"")</f>
        <v>10</v>
      </c>
      <c r="AG390" s="924" t="s">
        <v>393</v>
      </c>
      <c r="AH390" s="925">
        <f>IFERROR(ROUNDDOWN(ROUND(L390*U390,0),0)*AF390,"")</f>
        <v>0</v>
      </c>
      <c r="AI390" s="926">
        <f>IFERROR(ROUNDDOWN(ROUND((L390*(U390-AW390)),0),0)*AF390,"")</f>
        <v>0</v>
      </c>
      <c r="AJ390" s="927">
        <f>IFERROR(IF(OR(M390="",M391="",M393=""),0,ROUNDDOWN(ROUNDDOWN(ROUND(L390*VLOOKUP(K390,'【参考】数式用'!$A$5:$AB$37,MATCH("新加算Ⅳ",'【参考】数式用'!$B$4:$AB$4,0)+1,0),0),0)*AF390*0.5,0)),"")</f>
        <v>0</v>
      </c>
      <c r="AK390" s="928"/>
      <c r="AL390" s="929">
        <f>IFERROR(IF(OR(M393="ベア加算",M393=""),0, IF(OR(T390="新加算Ⅰ",T390="新加算Ⅱ",T390="新加算Ⅲ",T390="新加算Ⅳ"),ROUNDDOWN(ROUND(L390*VLOOKUP(K390,'【参考】数式用'!$A$5:$I$37,MATCH("ベア加算",'【参考】数式用'!$B$4:$I$4,0)+1,0),0),0)*AF390,0)),"")</f>
        <v>0</v>
      </c>
      <c r="AM390" s="928"/>
      <c r="AN390" s="930"/>
      <c r="AO390" s="931"/>
      <c r="AP390" s="931"/>
      <c r="AQ390" s="932"/>
      <c r="AR390" s="933"/>
      <c r="AS390" s="716" t="str">
        <f>IF(AU390="","",IF(U390&lt;N390,"！加算の要件上は問題ありませんが、令和６年４・５月と比較して令和６年６月に加算率が下がる計画になっています。",""))</f>
        <v/>
      </c>
      <c r="AT390" s="1005"/>
      <c r="AU390" s="935" t="str">
        <f>IF(K390&lt;&gt;"","V列に色付け","")</f>
        <v/>
      </c>
      <c r="AV390" s="1020" t="str">
        <f>IF('別紙様式2-2（４・５月分）'!N296="","",'別紙様式2-2（４・５月分）'!N296)</f>
        <v/>
      </c>
      <c r="AW390" s="937" t="str">
        <f>IF(SUM('別紙様式2-2（４・５月分）'!O296:O298)=0,"",SUM('別紙様式2-2（４・５月分）'!O296:O298))</f>
        <v/>
      </c>
      <c r="AX390" s="938" t="str">
        <f>IFERROR(VLOOKUP(K390,'【参考】数式用'!$AH$2:$AI$34,2,FALSE),"")</f>
        <v/>
      </c>
      <c r="AY390" s="629" t="s">
        <v>436</v>
      </c>
      <c r="AZ390" s="629" t="s">
        <v>437</v>
      </c>
      <c r="BA390" s="629" t="s">
        <v>435</v>
      </c>
      <c r="BB390" s="629" t="s">
        <v>438</v>
      </c>
      <c r="BC390" s="629" t="str">
        <f>IF(AND(O390&lt;&gt;"新加算Ⅰ",O390&lt;&gt;"新加算Ⅱ",O390&lt;&gt;"新加算Ⅲ",O390&lt;&gt;"新加算Ⅳ"),O390,IF(P392&lt;&gt;"",P392,""))</f>
        <v/>
      </c>
      <c r="BD390" s="629"/>
      <c r="BE390" s="629" t="str">
        <f>IF(AL390&lt;&gt;0,IF(AM390="○","入力済","未入力"),"")</f>
        <v/>
      </c>
      <c r="BF390" s="629"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629" t="str">
        <f>IF(OR(T390="新加算Ⅴ（７）",T390="新加算Ⅴ（９）",T390="新加算Ⅴ（10）",T390="新加算Ⅴ（12）",T390="新加算Ⅴ（13）",T390="新加算Ⅴ（14）"),IF(OR(AO390="○",AO390="令和６年度中に満たす"),"入力済","未入力"),"")</f>
        <v/>
      </c>
      <c r="BH390" s="939" t="str">
        <f>IF(OR(T390="新加算Ⅰ",T390="新加算Ⅱ",T390="新加算Ⅲ",T390="新加算Ⅴ（１）",T390="新加算Ⅴ（３）",T390="新加算Ⅴ（８）"),IF(OR(AP390="○",AP390="令和６年度中に満たす"),"入力済","未入力"),"")</f>
        <v/>
      </c>
      <c r="BI390" s="1006" t="str">
        <f>IF(OR(T390="新加算Ⅰ",T390="新加算Ⅱ",T390="新加算Ⅴ（１）",T390="新加算Ⅴ（２）",T390="新加算Ⅴ（３）",T390="新加算Ⅴ（４）",T390="新加算Ⅴ（５）",T390="新加算Ⅴ（６）",T390="新加算Ⅴ（７）",T390="新加算Ⅴ（９）",T390="新加算Ⅴ（10）",T390="新加算Ⅴ（12）"),1,"")</f>
        <v/>
      </c>
      <c r="BJ390" s="935" t="str">
        <f>IF(OR(T390="新加算Ⅰ",T390="新加算Ⅴ（１）",T390="新加算Ⅴ（２）",T390="新加算Ⅴ（５）",T390="新加算Ⅴ（７）",T390="新加算Ⅴ（10）"),IF(AR390="","未入力","入力済"),"")</f>
        <v/>
      </c>
      <c r="BK390" s="689" t="str">
        <f>G390</f>
        <v/>
      </c>
    </row>
    <row r="391" ht="15.0" customHeight="1">
      <c r="A391" s="787"/>
      <c r="B391" s="722"/>
      <c r="C391" s="723"/>
      <c r="D391" s="723"/>
      <c r="E391" s="723"/>
      <c r="F391" s="724"/>
      <c r="G391" s="725"/>
      <c r="H391" s="725"/>
      <c r="I391" s="725"/>
      <c r="J391" s="941"/>
      <c r="K391" s="725"/>
      <c r="L391" s="726"/>
      <c r="M391" s="943" t="str">
        <f>IF('別紙様式2-2（４・５月分）'!P297="","",'別紙様式2-2（４・５月分）'!P297)</f>
        <v/>
      </c>
      <c r="N391" s="1007"/>
      <c r="O391" s="945"/>
      <c r="P391" s="946"/>
      <c r="Q391" s="947"/>
      <c r="R391" s="948"/>
      <c r="S391" s="949"/>
      <c r="T391" s="950"/>
      <c r="U391" s="951"/>
      <c r="V391" s="952"/>
      <c r="W391" s="953"/>
      <c r="X391" s="778"/>
      <c r="Y391" s="953"/>
      <c r="Z391" s="778"/>
      <c r="AA391" s="953"/>
      <c r="AB391" s="778"/>
      <c r="AC391" s="953"/>
      <c r="AD391" s="778"/>
      <c r="AE391" s="778"/>
      <c r="AF391" s="778"/>
      <c r="AG391" s="954"/>
      <c r="AH391" s="955"/>
      <c r="AI391" s="956"/>
      <c r="AJ391" s="957"/>
      <c r="AK391" s="784"/>
      <c r="AL391" s="958"/>
      <c r="AM391" s="784"/>
      <c r="AN391" s="959"/>
      <c r="AO391" s="825"/>
      <c r="AP391" s="825"/>
      <c r="AQ391" s="960"/>
      <c r="AR391" s="961"/>
      <c r="AS391" s="962" t="str">
        <f>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1005"/>
      <c r="AU391" s="935"/>
      <c r="AV391" s="1020" t="str">
        <f>IF('別紙様式2-2（４・５月分）'!N297="","",'別紙様式2-2（４・５月分）'!N297)</f>
        <v/>
      </c>
      <c r="AW391" s="937"/>
      <c r="AX391" s="938"/>
      <c r="AY391" s="629"/>
      <c r="AZ391" s="629"/>
      <c r="BA391" s="629"/>
      <c r="BB391" s="629"/>
      <c r="BC391" s="629"/>
      <c r="BD391" s="629"/>
      <c r="BE391" s="629"/>
      <c r="BF391" s="629"/>
      <c r="BG391" s="629"/>
      <c r="BH391" s="963"/>
      <c r="BI391" s="1008"/>
      <c r="BJ391" s="935"/>
      <c r="BK391" s="689" t="str">
        <f>G390</f>
        <v/>
      </c>
    </row>
    <row r="392" ht="15.0" customHeight="1">
      <c r="A392" s="798"/>
      <c r="B392" s="722"/>
      <c r="C392" s="723"/>
      <c r="D392" s="723"/>
      <c r="E392" s="723"/>
      <c r="F392" s="724"/>
      <c r="G392" s="725"/>
      <c r="H392" s="725"/>
      <c r="I392" s="725"/>
      <c r="J392" s="941"/>
      <c r="K392" s="725"/>
      <c r="L392" s="726"/>
      <c r="M392" s="964"/>
      <c r="N392" s="1009"/>
      <c r="O392" s="1013" t="s">
        <v>111</v>
      </c>
      <c r="P392" s="967" t="str">
        <f>IFERROR(VLOOKUP('別紙様式2-2（４・５月分）'!AQ296,'【参考】数式用'!$AR$5:$AT$22,3,FALSE),"")</f>
        <v/>
      </c>
      <c r="Q392" s="1014" t="s">
        <v>113</v>
      </c>
      <c r="R392" s="969" t="str">
        <f>IFERROR(VLOOKUP(K390,'【参考】数式用'!$A$5:$AB$37,MATCH(P392,'【参考】数式用'!$B$4:$AB$4,0)+1,0),"")</f>
        <v/>
      </c>
      <c r="S392" s="970" t="s">
        <v>439</v>
      </c>
      <c r="T392" s="971"/>
      <c r="U392" s="972" t="str">
        <f>IFERROR(VLOOKUP(K390,'【参考】数式用'!$A$5:$AB$37,MATCH(T392,'【参考】数式用'!$B$4:$AB$4,0)+1,0),"")</f>
        <v/>
      </c>
      <c r="V392" s="973" t="s">
        <v>107</v>
      </c>
      <c r="W392" s="1025">
        <v>7.0</v>
      </c>
      <c r="X392" s="812" t="s">
        <v>108</v>
      </c>
      <c r="Y392" s="1025">
        <v>4.0</v>
      </c>
      <c r="Z392" s="812" t="s">
        <v>392</v>
      </c>
      <c r="AA392" s="1025">
        <v>8.0</v>
      </c>
      <c r="AB392" s="812" t="s">
        <v>108</v>
      </c>
      <c r="AC392" s="1025">
        <v>3.0</v>
      </c>
      <c r="AD392" s="812" t="s">
        <v>109</v>
      </c>
      <c r="AE392" s="812" t="s">
        <v>120</v>
      </c>
      <c r="AF392" s="812">
        <f>IF(W392&gt;=1,(AA392*12+AC392)-(W392*12+Y392)+1,"")</f>
        <v>12</v>
      </c>
      <c r="AG392" s="974" t="s">
        <v>393</v>
      </c>
      <c r="AH392" s="975">
        <f>IFERROR(ROUNDDOWN(ROUND(L390*U392,0),0)*AF392,"")</f>
        <v>0</v>
      </c>
      <c r="AI392" s="976">
        <f>IFERROR(ROUNDDOWN(ROUND((L390*(U392-AW390)),0),0)*AF392,"")</f>
        <v>0</v>
      </c>
      <c r="AJ392" s="977">
        <f>IFERROR(IF(OR(M390="",M391="",M393=""),0,ROUNDDOWN(ROUNDDOWN(ROUND(L390*VLOOKUP(K390,'【参考】数式用'!$A$5:$AB$37,MATCH("新加算Ⅳ",'【参考】数式用'!$B$4:$AB$4,0)+1,0),0),0)*AF392*0.5,0)),"")</f>
        <v>0</v>
      </c>
      <c r="AK392" s="978" t="str">
        <f>IF(T392&lt;&gt;"","新規に適用","")</f>
        <v/>
      </c>
      <c r="AL392" s="979">
        <f>IFERROR(IF(OR(M393="ベア加算",M393=""),0, IF(OR(T390="新加算Ⅰ",T390="新加算Ⅱ",T390="新加算Ⅲ",T390="新加算Ⅳ"),0,ROUNDDOWN(ROUND(L390*VLOOKUP(K390,'【参考】数式用'!$A$5:$I$37,MATCH("ベア加算",'【参考】数式用'!$B$4:$I$4,0)+1,0),0),0)*AF392)),"")</f>
        <v>0</v>
      </c>
      <c r="AM392" s="978" t="str">
        <f>IF(AND(T392&lt;&gt;"",AM390=""),"新規に適用",IF(AND(T392&lt;&gt;"",AM390&lt;&gt;""),"継続で適用",""))</f>
        <v/>
      </c>
      <c r="AN392" s="978" t="str">
        <f>IF(AND(T392&lt;&gt;"",AN390=""),"新規に適用",IF(AND(T392&lt;&gt;"",AN390&lt;&gt;""),"継続で適用",""))</f>
        <v/>
      </c>
      <c r="AO392" s="978"/>
      <c r="AP392" s="978" t="str">
        <f>IF(AND(T392&lt;&gt;"",AP390=""),"新規に適用",IF(AND(T392&lt;&gt;"",AP390&lt;&gt;""),"継続で適用",""))</f>
        <v/>
      </c>
      <c r="AQ392" s="980" t="str">
        <f>IF(AND(T392&lt;&gt;"",AN390=""),"新規に適用",IF(AND(T392&lt;&gt;"",OR(T390="新加算Ⅰ",T390="新加算Ⅱ",T390="新加算Ⅴ（１）",T390="新加算Ⅴ（２）",T390="新加算Ⅴ（３）",T390="新加算Ⅴ（４）",T390="新加算Ⅴ（５）",T390="新加算Ⅴ（６）",T390="新加算Ⅴ（７）",T390="新加算Ⅴ（９）",T390="新加算Ⅴ（10）",T390="新加算Ⅴ（12）")),"継続で適用",""))</f>
        <v/>
      </c>
      <c r="AR392" s="978" t="str">
        <f>IF(AND(T392&lt;&gt;"",AR390=""),"新規に適用",IF(AND(T392&lt;&gt;"",AR390&lt;&gt;""),"継続で適用",""))</f>
        <v/>
      </c>
      <c r="AS392" s="962"/>
      <c r="AT392" s="1005"/>
      <c r="AU392" s="935" t="str">
        <f>IF(K390&lt;&gt;"","V列に色付け","")</f>
        <v/>
      </c>
      <c r="AV392" s="1020"/>
      <c r="AW392" s="937"/>
      <c r="BK392" s="689" t="str">
        <f>G390</f>
        <v/>
      </c>
    </row>
    <row r="393" ht="30.0" customHeight="1">
      <c r="A393" s="788"/>
      <c r="B393" s="746"/>
      <c r="C393" s="747"/>
      <c r="D393" s="747"/>
      <c r="E393" s="747"/>
      <c r="F393" s="748"/>
      <c r="G393" s="749"/>
      <c r="H393" s="749"/>
      <c r="I393" s="749"/>
      <c r="J393" s="982"/>
      <c r="K393" s="749"/>
      <c r="L393" s="750"/>
      <c r="M393" s="984" t="str">
        <f>IF('別紙様式2-2（４・５月分）'!P298="","",'別紙様式2-2（４・５月分）'!P298)</f>
        <v/>
      </c>
      <c r="N393" s="1010"/>
      <c r="O393" s="1015"/>
      <c r="P393" s="987"/>
      <c r="Q393" s="1016"/>
      <c r="R393" s="989"/>
      <c r="S393" s="990"/>
      <c r="T393" s="991"/>
      <c r="U393" s="992"/>
      <c r="V393" s="993"/>
      <c r="W393" s="1026"/>
      <c r="X393" s="994"/>
      <c r="Y393" s="1026"/>
      <c r="Z393" s="994"/>
      <c r="AA393" s="1026"/>
      <c r="AB393" s="994"/>
      <c r="AC393" s="1026"/>
      <c r="AD393" s="994"/>
      <c r="AE393" s="994"/>
      <c r="AF393" s="994"/>
      <c r="AG393" s="995"/>
      <c r="AH393" s="996"/>
      <c r="AI393" s="997"/>
      <c r="AJ393" s="998"/>
      <c r="AK393" s="999"/>
      <c r="AL393" s="1000"/>
      <c r="AM393" s="999"/>
      <c r="AN393" s="999"/>
      <c r="AO393" s="999"/>
      <c r="AP393" s="999"/>
      <c r="AQ393" s="1001"/>
      <c r="AR393" s="999"/>
      <c r="AS393" s="769" t="str">
        <f>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1005"/>
      <c r="AU393" s="935"/>
      <c r="AV393" s="1020" t="str">
        <f>IF('別紙様式2-2（４・５月分）'!N298="","",'別紙様式2-2（４・５月分）'!N298)</f>
        <v/>
      </c>
      <c r="AW393" s="937"/>
      <c r="BK393" s="689" t="str">
        <f>G390</f>
        <v/>
      </c>
    </row>
    <row r="394" ht="30.0" customHeight="1">
      <c r="A394" s="789">
        <v>96.0</v>
      </c>
      <c r="B394" s="1019" t="str">
        <f>IF('基本情報入力シート'!C149="","",'基本情報入力シート'!C149)</f>
        <v/>
      </c>
      <c r="C394" s="696"/>
      <c r="D394" s="696"/>
      <c r="E394" s="696"/>
      <c r="F394" s="697"/>
      <c r="G394" s="698" t="str">
        <f>IF('基本情報入力シート'!M149="","",'基本情報入力シート'!M149)</f>
        <v/>
      </c>
      <c r="H394" s="698" t="str">
        <f>IF('基本情報入力シート'!R149="","",'基本情報入力シート'!R149)</f>
        <v/>
      </c>
      <c r="I394" s="698" t="str">
        <f>IF('基本情報入力シート'!W149="","",'基本情報入力シート'!W149)</f>
        <v/>
      </c>
      <c r="J394" s="910" t="str">
        <f>IF('基本情報入力シート'!X149="","",'基本情報入力シート'!X149)</f>
        <v/>
      </c>
      <c r="K394" s="698" t="str">
        <f>IF('基本情報入力シート'!Y149="","",'基本情報入力シート'!Y149)</f>
        <v/>
      </c>
      <c r="L394" s="699" t="str">
        <f>IF('基本情報入力シート'!AB149="","",'基本情報入力シート'!AB149)</f>
        <v/>
      </c>
      <c r="M394" s="912" t="str">
        <f>IF('別紙様式2-2（４・５月分）'!P299="","",'別紙様式2-2（４・５月分）'!P299)</f>
        <v/>
      </c>
      <c r="N394" s="1004" t="str">
        <f>IF(SUM('別紙様式2-2（４・５月分）'!Q299:Q301)=0,"",SUM('別紙様式2-2（４・５月分）'!Q299:Q301))</f>
        <v/>
      </c>
      <c r="O394" s="914" t="str">
        <f>IFERROR(VLOOKUP('別紙様式2-2（４・５月分）'!AQ299,'【参考】数式用'!$AR$5:$AS$22,2,FALSE),"")</f>
        <v/>
      </c>
      <c r="P394" s="915"/>
      <c r="Q394" s="916"/>
      <c r="R394" s="917" t="str">
        <f>IFERROR(VLOOKUP(K394,'【参考】数式用'!$A$5:$AB$37,MATCH(O394,'【参考】数式用'!$B$4:$AB$4,0)+1,0),"")</f>
        <v/>
      </c>
      <c r="S394" s="918" t="s">
        <v>434</v>
      </c>
      <c r="T394" s="919"/>
      <c r="U394" s="920" t="str">
        <f>IFERROR(VLOOKUP(K394,'【参考】数式用'!$A$5:$AB$37,MATCH(T394,'【参考】数式用'!$B$4:$AB$4,0)+1,0),"")</f>
        <v/>
      </c>
      <c r="V394" s="921" t="s">
        <v>107</v>
      </c>
      <c r="W394" s="922">
        <v>6.0</v>
      </c>
      <c r="X394" s="923" t="s">
        <v>108</v>
      </c>
      <c r="Y394" s="922">
        <v>6.0</v>
      </c>
      <c r="Z394" s="923" t="s">
        <v>392</v>
      </c>
      <c r="AA394" s="922">
        <v>7.0</v>
      </c>
      <c r="AB394" s="923" t="s">
        <v>108</v>
      </c>
      <c r="AC394" s="922">
        <v>3.0</v>
      </c>
      <c r="AD394" s="923" t="s">
        <v>109</v>
      </c>
      <c r="AE394" s="923" t="s">
        <v>120</v>
      </c>
      <c r="AF394" s="923">
        <f>IF(W394&gt;=1,(AA394*12+AC394)-(W394*12+Y394)+1,"")</f>
        <v>10</v>
      </c>
      <c r="AG394" s="924" t="s">
        <v>393</v>
      </c>
      <c r="AH394" s="925">
        <f>IFERROR(ROUNDDOWN(ROUND(L394*U394,0),0)*AF394,"")</f>
        <v>0</v>
      </c>
      <c r="AI394" s="926">
        <f>IFERROR(ROUNDDOWN(ROUND((L394*(U394-AW394)),0),0)*AF394,"")</f>
        <v>0</v>
      </c>
      <c r="AJ394" s="927">
        <f>IFERROR(IF(OR(M394="",M395="",M397=""),0,ROUNDDOWN(ROUNDDOWN(ROUND(L394*VLOOKUP(K394,'【参考】数式用'!$A$5:$AB$37,MATCH("新加算Ⅳ",'【参考】数式用'!$B$4:$AB$4,0)+1,0),0),0)*AF394*0.5,0)),"")</f>
        <v>0</v>
      </c>
      <c r="AK394" s="928"/>
      <c r="AL394" s="929">
        <f>IFERROR(IF(OR(M397="ベア加算",M397=""),0, IF(OR(T394="新加算Ⅰ",T394="新加算Ⅱ",T394="新加算Ⅲ",T394="新加算Ⅳ"),ROUNDDOWN(ROUND(L394*VLOOKUP(K394,'【参考】数式用'!$A$5:$I$37,MATCH("ベア加算",'【参考】数式用'!$B$4:$I$4,0)+1,0),0),0)*AF394,0)),"")</f>
        <v>0</v>
      </c>
      <c r="AM394" s="928"/>
      <c r="AN394" s="930"/>
      <c r="AO394" s="931"/>
      <c r="AP394" s="931"/>
      <c r="AQ394" s="932"/>
      <c r="AR394" s="933"/>
      <c r="AS394" s="716" t="str">
        <f>IF(AU394="","",IF(U394&lt;N394,"！加算の要件上は問題ありませんが、令和６年４・５月と比較して令和６年６月に加算率が下がる計画になっています。",""))</f>
        <v/>
      </c>
      <c r="AT394" s="1005"/>
      <c r="AU394" s="935" t="str">
        <f>IF(K394&lt;&gt;"","V列に色付け","")</f>
        <v/>
      </c>
      <c r="AV394" s="1020" t="str">
        <f>IF('別紙様式2-2（４・５月分）'!N299="","",'別紙様式2-2（４・５月分）'!N299)</f>
        <v/>
      </c>
      <c r="AW394" s="937" t="str">
        <f>IF(SUM('別紙様式2-2（４・５月分）'!O299:O301)=0,"",SUM('別紙様式2-2（４・５月分）'!O299:O301))</f>
        <v/>
      </c>
      <c r="AX394" s="938" t="str">
        <f>IFERROR(VLOOKUP(K394,'【参考】数式用'!$AH$2:$AI$34,2,FALSE),"")</f>
        <v/>
      </c>
      <c r="AY394" s="629" t="s">
        <v>436</v>
      </c>
      <c r="AZ394" s="629" t="s">
        <v>437</v>
      </c>
      <c r="BA394" s="629" t="s">
        <v>435</v>
      </c>
      <c r="BB394" s="629" t="s">
        <v>438</v>
      </c>
      <c r="BC394" s="629" t="str">
        <f>IF(AND(O394&lt;&gt;"新加算Ⅰ",O394&lt;&gt;"新加算Ⅱ",O394&lt;&gt;"新加算Ⅲ",O394&lt;&gt;"新加算Ⅳ"),O394,IF(P396&lt;&gt;"",P396,""))</f>
        <v/>
      </c>
      <c r="BD394" s="629"/>
      <c r="BE394" s="629" t="str">
        <f>IF(AL394&lt;&gt;0,IF(AM394="○","入力済","未入力"),"")</f>
        <v/>
      </c>
      <c r="BF394" s="629"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629" t="str">
        <f>IF(OR(T394="新加算Ⅴ（７）",T394="新加算Ⅴ（９）",T394="新加算Ⅴ（10）",T394="新加算Ⅴ（12）",T394="新加算Ⅴ（13）",T394="新加算Ⅴ（14）"),IF(OR(AO394="○",AO394="令和６年度中に満たす"),"入力済","未入力"),"")</f>
        <v/>
      </c>
      <c r="BH394" s="939" t="str">
        <f>IF(OR(T394="新加算Ⅰ",T394="新加算Ⅱ",T394="新加算Ⅲ",T394="新加算Ⅴ（１）",T394="新加算Ⅴ（３）",T394="新加算Ⅴ（８）"),IF(OR(AP394="○",AP394="令和６年度中に満たす"),"入力済","未入力"),"")</f>
        <v/>
      </c>
      <c r="BI394" s="1006" t="str">
        <f>IF(OR(T394="新加算Ⅰ",T394="新加算Ⅱ",T394="新加算Ⅴ（１）",T394="新加算Ⅴ（２）",T394="新加算Ⅴ（３）",T394="新加算Ⅴ（４）",T394="新加算Ⅴ（５）",T394="新加算Ⅴ（６）",T394="新加算Ⅴ（７）",T394="新加算Ⅴ（９）",T394="新加算Ⅴ（10）",T394="新加算Ⅴ（12）"),1,"")</f>
        <v/>
      </c>
      <c r="BJ394" s="935" t="str">
        <f>IF(OR(T394="新加算Ⅰ",T394="新加算Ⅴ（１）",T394="新加算Ⅴ（２）",T394="新加算Ⅴ（５）",T394="新加算Ⅴ（７）",T394="新加算Ⅴ（10）"),IF(AR394="","未入力","入力済"),"")</f>
        <v/>
      </c>
      <c r="BK394" s="689" t="str">
        <f>G394</f>
        <v/>
      </c>
    </row>
    <row r="395" ht="15.0" customHeight="1">
      <c r="A395" s="787"/>
      <c r="B395" s="722"/>
      <c r="C395" s="723"/>
      <c r="D395" s="723"/>
      <c r="E395" s="723"/>
      <c r="F395" s="724"/>
      <c r="G395" s="725"/>
      <c r="H395" s="725"/>
      <c r="I395" s="725"/>
      <c r="J395" s="941"/>
      <c r="K395" s="725"/>
      <c r="L395" s="726"/>
      <c r="M395" s="943" t="str">
        <f>IF('別紙様式2-2（４・５月分）'!P300="","",'別紙様式2-2（４・５月分）'!P300)</f>
        <v/>
      </c>
      <c r="N395" s="1007"/>
      <c r="O395" s="945"/>
      <c r="P395" s="946"/>
      <c r="Q395" s="947"/>
      <c r="R395" s="948"/>
      <c r="S395" s="949"/>
      <c r="T395" s="950"/>
      <c r="U395" s="951"/>
      <c r="V395" s="952"/>
      <c r="W395" s="953"/>
      <c r="X395" s="778"/>
      <c r="Y395" s="953"/>
      <c r="Z395" s="778"/>
      <c r="AA395" s="953"/>
      <c r="AB395" s="778"/>
      <c r="AC395" s="953"/>
      <c r="AD395" s="778"/>
      <c r="AE395" s="778"/>
      <c r="AF395" s="778"/>
      <c r="AG395" s="954"/>
      <c r="AH395" s="955"/>
      <c r="AI395" s="956"/>
      <c r="AJ395" s="957"/>
      <c r="AK395" s="784"/>
      <c r="AL395" s="958"/>
      <c r="AM395" s="784"/>
      <c r="AN395" s="959"/>
      <c r="AO395" s="825"/>
      <c r="AP395" s="825"/>
      <c r="AQ395" s="960"/>
      <c r="AR395" s="961"/>
      <c r="AS395" s="962" t="str">
        <f>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1005"/>
      <c r="AU395" s="935"/>
      <c r="AV395" s="1020" t="str">
        <f>IF('別紙様式2-2（４・５月分）'!N300="","",'別紙様式2-2（４・５月分）'!N300)</f>
        <v/>
      </c>
      <c r="AW395" s="937"/>
      <c r="AX395" s="938"/>
      <c r="AY395" s="629"/>
      <c r="AZ395" s="629"/>
      <c r="BA395" s="629"/>
      <c r="BB395" s="629"/>
      <c r="BC395" s="629"/>
      <c r="BD395" s="629"/>
      <c r="BE395" s="629"/>
      <c r="BF395" s="629"/>
      <c r="BG395" s="629"/>
      <c r="BH395" s="963"/>
      <c r="BI395" s="1008"/>
      <c r="BJ395" s="935"/>
      <c r="BK395" s="689" t="str">
        <f>G394</f>
        <v/>
      </c>
    </row>
    <row r="396" ht="15.0" customHeight="1">
      <c r="A396" s="798"/>
      <c r="B396" s="722"/>
      <c r="C396" s="723"/>
      <c r="D396" s="723"/>
      <c r="E396" s="723"/>
      <c r="F396" s="724"/>
      <c r="G396" s="725"/>
      <c r="H396" s="725"/>
      <c r="I396" s="725"/>
      <c r="J396" s="941"/>
      <c r="K396" s="725"/>
      <c r="L396" s="726"/>
      <c r="M396" s="964"/>
      <c r="N396" s="1009"/>
      <c r="O396" s="1013" t="s">
        <v>111</v>
      </c>
      <c r="P396" s="967" t="str">
        <f>IFERROR(VLOOKUP('別紙様式2-2（４・５月分）'!AQ299,'【参考】数式用'!$AR$5:$AT$22,3,FALSE),"")</f>
        <v/>
      </c>
      <c r="Q396" s="1014" t="s">
        <v>113</v>
      </c>
      <c r="R396" s="969" t="str">
        <f>IFERROR(VLOOKUP(K394,'【参考】数式用'!$A$5:$AB$37,MATCH(P396,'【参考】数式用'!$B$4:$AB$4,0)+1,0),"")</f>
        <v/>
      </c>
      <c r="S396" s="970" t="s">
        <v>439</v>
      </c>
      <c r="T396" s="971"/>
      <c r="U396" s="972" t="str">
        <f>IFERROR(VLOOKUP(K394,'【参考】数式用'!$A$5:$AB$37,MATCH(T396,'【参考】数式用'!$B$4:$AB$4,0)+1,0),"")</f>
        <v/>
      </c>
      <c r="V396" s="973" t="s">
        <v>107</v>
      </c>
      <c r="W396" s="1025">
        <v>7.0</v>
      </c>
      <c r="X396" s="812" t="s">
        <v>108</v>
      </c>
      <c r="Y396" s="1025">
        <v>4.0</v>
      </c>
      <c r="Z396" s="812" t="s">
        <v>392</v>
      </c>
      <c r="AA396" s="1025">
        <v>8.0</v>
      </c>
      <c r="AB396" s="812" t="s">
        <v>108</v>
      </c>
      <c r="AC396" s="1025">
        <v>3.0</v>
      </c>
      <c r="AD396" s="812" t="s">
        <v>109</v>
      </c>
      <c r="AE396" s="812" t="s">
        <v>120</v>
      </c>
      <c r="AF396" s="812">
        <f>IF(W396&gt;=1,(AA396*12+AC396)-(W396*12+Y396)+1,"")</f>
        <v>12</v>
      </c>
      <c r="AG396" s="974" t="s">
        <v>393</v>
      </c>
      <c r="AH396" s="975">
        <f>IFERROR(ROUNDDOWN(ROUND(L394*U396,0),0)*AF396,"")</f>
        <v>0</v>
      </c>
      <c r="AI396" s="976">
        <f>IFERROR(ROUNDDOWN(ROUND((L394*(U396-AW394)),0),0)*AF396,"")</f>
        <v>0</v>
      </c>
      <c r="AJ396" s="977">
        <f>IFERROR(IF(OR(M394="",M395="",M397=""),0,ROUNDDOWN(ROUNDDOWN(ROUND(L394*VLOOKUP(K394,'【参考】数式用'!$A$5:$AB$37,MATCH("新加算Ⅳ",'【参考】数式用'!$B$4:$AB$4,0)+1,0),0),0)*AF396*0.5,0)),"")</f>
        <v>0</v>
      </c>
      <c r="AK396" s="978" t="str">
        <f>IF(T396&lt;&gt;"","新規に適用","")</f>
        <v/>
      </c>
      <c r="AL396" s="979">
        <f>IFERROR(IF(OR(M397="ベア加算",M397=""),0, IF(OR(T394="新加算Ⅰ",T394="新加算Ⅱ",T394="新加算Ⅲ",T394="新加算Ⅳ"),0,ROUNDDOWN(ROUND(L394*VLOOKUP(K394,'【参考】数式用'!$A$5:$I$37,MATCH("ベア加算",'【参考】数式用'!$B$4:$I$4,0)+1,0),0),0)*AF396)),"")</f>
        <v>0</v>
      </c>
      <c r="AM396" s="978" t="str">
        <f>IF(AND(T396&lt;&gt;"",AM394=""),"新規に適用",IF(AND(T396&lt;&gt;"",AM394&lt;&gt;""),"継続で適用",""))</f>
        <v/>
      </c>
      <c r="AN396" s="978" t="str">
        <f>IF(AND(T396&lt;&gt;"",AN394=""),"新規に適用",IF(AND(T396&lt;&gt;"",AN394&lt;&gt;""),"継続で適用",""))</f>
        <v/>
      </c>
      <c r="AO396" s="978"/>
      <c r="AP396" s="978" t="str">
        <f>IF(AND(T396&lt;&gt;"",AP394=""),"新規に適用",IF(AND(T396&lt;&gt;"",AP394&lt;&gt;""),"継続で適用",""))</f>
        <v/>
      </c>
      <c r="AQ396" s="980" t="str">
        <f>IF(AND(T396&lt;&gt;"",AN394=""),"新規に適用",IF(AND(T396&lt;&gt;"",OR(T394="新加算Ⅰ",T394="新加算Ⅱ",T394="新加算Ⅴ（１）",T394="新加算Ⅴ（２）",T394="新加算Ⅴ（３）",T394="新加算Ⅴ（４）",T394="新加算Ⅴ（５）",T394="新加算Ⅴ（６）",T394="新加算Ⅴ（７）",T394="新加算Ⅴ（９）",T394="新加算Ⅴ（10）",T394="新加算Ⅴ（12）")),"継続で適用",""))</f>
        <v/>
      </c>
      <c r="AR396" s="978" t="str">
        <f>IF(AND(T396&lt;&gt;"",AR394=""),"新規に適用",IF(AND(T396&lt;&gt;"",AR394&lt;&gt;""),"継続で適用",""))</f>
        <v/>
      </c>
      <c r="AS396" s="962"/>
      <c r="AT396" s="1005"/>
      <c r="AU396" s="935" t="str">
        <f>IF(K394&lt;&gt;"","V列に色付け","")</f>
        <v/>
      </c>
      <c r="AV396" s="1020"/>
      <c r="AW396" s="937"/>
      <c r="BK396" s="689" t="str">
        <f>G394</f>
        <v/>
      </c>
    </row>
    <row r="397" ht="30.0" customHeight="1">
      <c r="A397" s="788"/>
      <c r="B397" s="746"/>
      <c r="C397" s="747"/>
      <c r="D397" s="747"/>
      <c r="E397" s="747"/>
      <c r="F397" s="748"/>
      <c r="G397" s="749"/>
      <c r="H397" s="749"/>
      <c r="I397" s="749"/>
      <c r="J397" s="982"/>
      <c r="K397" s="749"/>
      <c r="L397" s="750"/>
      <c r="M397" s="984" t="str">
        <f>IF('別紙様式2-2（４・５月分）'!P301="","",'別紙様式2-2（４・５月分）'!P301)</f>
        <v/>
      </c>
      <c r="N397" s="1010"/>
      <c r="O397" s="1015"/>
      <c r="P397" s="987"/>
      <c r="Q397" s="1016"/>
      <c r="R397" s="989"/>
      <c r="S397" s="990"/>
      <c r="T397" s="991"/>
      <c r="U397" s="992"/>
      <c r="V397" s="993"/>
      <c r="W397" s="1026"/>
      <c r="X397" s="994"/>
      <c r="Y397" s="1026"/>
      <c r="Z397" s="994"/>
      <c r="AA397" s="1026"/>
      <c r="AB397" s="994"/>
      <c r="AC397" s="1026"/>
      <c r="AD397" s="994"/>
      <c r="AE397" s="994"/>
      <c r="AF397" s="994"/>
      <c r="AG397" s="995"/>
      <c r="AH397" s="996"/>
      <c r="AI397" s="997"/>
      <c r="AJ397" s="998"/>
      <c r="AK397" s="999"/>
      <c r="AL397" s="1000"/>
      <c r="AM397" s="999"/>
      <c r="AN397" s="999"/>
      <c r="AO397" s="999"/>
      <c r="AP397" s="999"/>
      <c r="AQ397" s="1001"/>
      <c r="AR397" s="999"/>
      <c r="AS397" s="769" t="str">
        <f>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1005"/>
      <c r="AU397" s="935"/>
      <c r="AV397" s="1020" t="str">
        <f>IF('別紙様式2-2（４・５月分）'!N301="","",'別紙様式2-2（４・５月分）'!N301)</f>
        <v/>
      </c>
      <c r="AW397" s="937"/>
      <c r="BK397" s="689" t="str">
        <f>G394</f>
        <v/>
      </c>
    </row>
    <row r="398" ht="30.0" customHeight="1">
      <c r="A398" s="773">
        <v>97.0</v>
      </c>
      <c r="B398" s="722" t="str">
        <f>IF('基本情報入力シート'!C150="","",'基本情報入力シート'!C150)</f>
        <v/>
      </c>
      <c r="C398" s="723"/>
      <c r="D398" s="723"/>
      <c r="E398" s="723"/>
      <c r="F398" s="724"/>
      <c r="G398" s="725" t="str">
        <f>IF('基本情報入力シート'!M150="","",'基本情報入力シート'!M150)</f>
        <v/>
      </c>
      <c r="H398" s="725" t="str">
        <f>IF('基本情報入力シート'!R150="","",'基本情報入力シート'!R150)</f>
        <v/>
      </c>
      <c r="I398" s="725" t="str">
        <f>IF('基本情報入力シート'!W150="","",'基本情報入力シート'!W150)</f>
        <v/>
      </c>
      <c r="J398" s="941" t="str">
        <f>IF('基本情報入力シート'!X150="","",'基本情報入力シート'!X150)</f>
        <v/>
      </c>
      <c r="K398" s="725" t="str">
        <f>IF('基本情報入力シート'!Y150="","",'基本情報入力シート'!Y150)</f>
        <v/>
      </c>
      <c r="L398" s="726" t="str">
        <f>IF('基本情報入力シート'!AB150="","",'基本情報入力シート'!AB150)</f>
        <v/>
      </c>
      <c r="M398" s="912" t="str">
        <f>IF('別紙様式2-2（４・５月分）'!P302="","",'別紙様式2-2（４・５月分）'!P302)</f>
        <v/>
      </c>
      <c r="N398" s="1004" t="str">
        <f>IF(SUM('別紙様式2-2（４・５月分）'!Q302:Q304)=0,"",SUM('別紙様式2-2（４・５月分）'!Q302:Q304))</f>
        <v/>
      </c>
      <c r="O398" s="914" t="str">
        <f>IFERROR(VLOOKUP('別紙様式2-2（４・５月分）'!AQ302,'【参考】数式用'!$AR$5:$AS$22,2,FALSE),"")</f>
        <v/>
      </c>
      <c r="P398" s="915"/>
      <c r="Q398" s="916"/>
      <c r="R398" s="917" t="str">
        <f>IFERROR(VLOOKUP(K398,'【参考】数式用'!$A$5:$AB$37,MATCH(O398,'【参考】数式用'!$B$4:$AB$4,0)+1,0),"")</f>
        <v/>
      </c>
      <c r="S398" s="918" t="s">
        <v>434</v>
      </c>
      <c r="T398" s="919"/>
      <c r="U398" s="920" t="str">
        <f>IFERROR(VLOOKUP(K398,'【参考】数式用'!$A$5:$AB$37,MATCH(T398,'【参考】数式用'!$B$4:$AB$4,0)+1,0),"")</f>
        <v/>
      </c>
      <c r="V398" s="921" t="s">
        <v>107</v>
      </c>
      <c r="W398" s="922">
        <v>6.0</v>
      </c>
      <c r="X398" s="923" t="s">
        <v>108</v>
      </c>
      <c r="Y398" s="922">
        <v>6.0</v>
      </c>
      <c r="Z398" s="923" t="s">
        <v>392</v>
      </c>
      <c r="AA398" s="922">
        <v>7.0</v>
      </c>
      <c r="AB398" s="923" t="s">
        <v>108</v>
      </c>
      <c r="AC398" s="922">
        <v>3.0</v>
      </c>
      <c r="AD398" s="923" t="s">
        <v>109</v>
      </c>
      <c r="AE398" s="923" t="s">
        <v>120</v>
      </c>
      <c r="AF398" s="923">
        <f>IF(W398&gt;=1,(AA398*12+AC398)-(W398*12+Y398)+1,"")</f>
        <v>10</v>
      </c>
      <c r="AG398" s="924" t="s">
        <v>393</v>
      </c>
      <c r="AH398" s="925">
        <f>IFERROR(ROUNDDOWN(ROUND(L398*U398,0),0)*AF398,"")</f>
        <v>0</v>
      </c>
      <c r="AI398" s="926">
        <f>IFERROR(ROUNDDOWN(ROUND((L398*(U398-AW398)),0),0)*AF398,"")</f>
        <v>0</v>
      </c>
      <c r="AJ398" s="927">
        <f>IFERROR(IF(OR(M398="",M399="",M401=""),0,ROUNDDOWN(ROUNDDOWN(ROUND(L398*VLOOKUP(K398,'【参考】数式用'!$A$5:$AB$37,MATCH("新加算Ⅳ",'【参考】数式用'!$B$4:$AB$4,0)+1,0),0),0)*AF398*0.5,0)),"")</f>
        <v>0</v>
      </c>
      <c r="AK398" s="928"/>
      <c r="AL398" s="929">
        <f>IFERROR(IF(OR(M401="ベア加算",M401=""),0, IF(OR(T398="新加算Ⅰ",T398="新加算Ⅱ",T398="新加算Ⅲ",T398="新加算Ⅳ"),ROUNDDOWN(ROUND(L398*VLOOKUP(K398,'【参考】数式用'!$A$5:$I$37,MATCH("ベア加算",'【参考】数式用'!$B$4:$I$4,0)+1,0),0),0)*AF398,0)),"")</f>
        <v>0</v>
      </c>
      <c r="AM398" s="928"/>
      <c r="AN398" s="930"/>
      <c r="AO398" s="931"/>
      <c r="AP398" s="931"/>
      <c r="AQ398" s="932"/>
      <c r="AR398" s="933"/>
      <c r="AS398" s="716" t="str">
        <f>IF(AU398="","",IF(U398&lt;N398,"！加算の要件上は問題ありませんが、令和６年４・５月と比較して令和６年６月に加算率が下がる計画になっています。",""))</f>
        <v/>
      </c>
      <c r="AT398" s="1005"/>
      <c r="AU398" s="935" t="str">
        <f>IF(K398&lt;&gt;"","V列に色付け","")</f>
        <v/>
      </c>
      <c r="AV398" s="1020" t="str">
        <f>IF('別紙様式2-2（４・５月分）'!N302="","",'別紙様式2-2（４・５月分）'!N302)</f>
        <v/>
      </c>
      <c r="AW398" s="937" t="str">
        <f>IF(SUM('別紙様式2-2（４・５月分）'!O302:O304)=0,"",SUM('別紙様式2-2（４・５月分）'!O302:O304))</f>
        <v/>
      </c>
      <c r="AX398" s="938" t="str">
        <f>IFERROR(VLOOKUP(K398,'【参考】数式用'!$AH$2:$AI$34,2,FALSE),"")</f>
        <v/>
      </c>
      <c r="AY398" s="629" t="s">
        <v>436</v>
      </c>
      <c r="AZ398" s="629" t="s">
        <v>437</v>
      </c>
      <c r="BA398" s="629" t="s">
        <v>435</v>
      </c>
      <c r="BB398" s="629" t="s">
        <v>438</v>
      </c>
      <c r="BC398" s="629" t="str">
        <f>IF(AND(O398&lt;&gt;"新加算Ⅰ",O398&lt;&gt;"新加算Ⅱ",O398&lt;&gt;"新加算Ⅲ",O398&lt;&gt;"新加算Ⅳ"),O398,IF(P400&lt;&gt;"",P400,""))</f>
        <v/>
      </c>
      <c r="BD398" s="629"/>
      <c r="BE398" s="629" t="str">
        <f>IF(AL398&lt;&gt;0,IF(AM398="○","入力済","未入力"),"")</f>
        <v/>
      </c>
      <c r="BF398" s="629"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629" t="str">
        <f>IF(OR(T398="新加算Ⅴ（７）",T398="新加算Ⅴ（９）",T398="新加算Ⅴ（10）",T398="新加算Ⅴ（12）",T398="新加算Ⅴ（13）",T398="新加算Ⅴ（14）"),IF(OR(AO398="○",AO398="令和６年度中に満たす"),"入力済","未入力"),"")</f>
        <v/>
      </c>
      <c r="BH398" s="939" t="str">
        <f>IF(OR(T398="新加算Ⅰ",T398="新加算Ⅱ",T398="新加算Ⅲ",T398="新加算Ⅴ（１）",T398="新加算Ⅴ（３）",T398="新加算Ⅴ（８）"),IF(OR(AP398="○",AP398="令和６年度中に満たす"),"入力済","未入力"),"")</f>
        <v/>
      </c>
      <c r="BI398" s="1006" t="str">
        <f>IF(OR(T398="新加算Ⅰ",T398="新加算Ⅱ",T398="新加算Ⅴ（１）",T398="新加算Ⅴ（２）",T398="新加算Ⅴ（３）",T398="新加算Ⅴ（４）",T398="新加算Ⅴ（５）",T398="新加算Ⅴ（６）",T398="新加算Ⅴ（７）",T398="新加算Ⅴ（９）",T398="新加算Ⅴ（10）",T398="新加算Ⅴ（12）"),1,"")</f>
        <v/>
      </c>
      <c r="BJ398" s="935" t="str">
        <f>IF(OR(T398="新加算Ⅰ",T398="新加算Ⅴ（１）",T398="新加算Ⅴ（２）",T398="新加算Ⅴ（５）",T398="新加算Ⅴ（７）",T398="新加算Ⅴ（10）"),IF(AR398="","未入力","入力済"),"")</f>
        <v/>
      </c>
      <c r="BK398" s="689" t="str">
        <f>G398</f>
        <v/>
      </c>
    </row>
    <row r="399" ht="15.0" customHeight="1">
      <c r="A399" s="787"/>
      <c r="B399" s="722"/>
      <c r="C399" s="723"/>
      <c r="D399" s="723"/>
      <c r="E399" s="723"/>
      <c r="F399" s="724"/>
      <c r="G399" s="725"/>
      <c r="H399" s="725"/>
      <c r="I399" s="725"/>
      <c r="J399" s="941"/>
      <c r="K399" s="725"/>
      <c r="L399" s="726"/>
      <c r="M399" s="943" t="str">
        <f>IF('別紙様式2-2（４・５月分）'!P303="","",'別紙様式2-2（４・５月分）'!P303)</f>
        <v/>
      </c>
      <c r="N399" s="1007"/>
      <c r="O399" s="945"/>
      <c r="P399" s="946"/>
      <c r="Q399" s="947"/>
      <c r="R399" s="948"/>
      <c r="S399" s="949"/>
      <c r="T399" s="950"/>
      <c r="U399" s="951"/>
      <c r="V399" s="952"/>
      <c r="W399" s="953"/>
      <c r="X399" s="778"/>
      <c r="Y399" s="953"/>
      <c r="Z399" s="778"/>
      <c r="AA399" s="953"/>
      <c r="AB399" s="778"/>
      <c r="AC399" s="953"/>
      <c r="AD399" s="778"/>
      <c r="AE399" s="778"/>
      <c r="AF399" s="778"/>
      <c r="AG399" s="954"/>
      <c r="AH399" s="955"/>
      <c r="AI399" s="956"/>
      <c r="AJ399" s="957"/>
      <c r="AK399" s="784"/>
      <c r="AL399" s="958"/>
      <c r="AM399" s="784"/>
      <c r="AN399" s="959"/>
      <c r="AO399" s="825"/>
      <c r="AP399" s="825"/>
      <c r="AQ399" s="960"/>
      <c r="AR399" s="961"/>
      <c r="AS399" s="962" t="str">
        <f>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1005"/>
      <c r="AU399" s="935"/>
      <c r="AV399" s="1020" t="str">
        <f>IF('別紙様式2-2（４・５月分）'!N303="","",'別紙様式2-2（４・５月分）'!N303)</f>
        <v/>
      </c>
      <c r="AW399" s="937"/>
      <c r="AX399" s="938"/>
      <c r="AY399" s="629"/>
      <c r="AZ399" s="629"/>
      <c r="BA399" s="629"/>
      <c r="BB399" s="629"/>
      <c r="BC399" s="629"/>
      <c r="BD399" s="629"/>
      <c r="BE399" s="629"/>
      <c r="BF399" s="629"/>
      <c r="BG399" s="629"/>
      <c r="BH399" s="963"/>
      <c r="BI399" s="1008"/>
      <c r="BJ399" s="935"/>
      <c r="BK399" s="689" t="str">
        <f>G398</f>
        <v/>
      </c>
    </row>
    <row r="400" ht="15.0" customHeight="1">
      <c r="A400" s="798"/>
      <c r="B400" s="722"/>
      <c r="C400" s="723"/>
      <c r="D400" s="723"/>
      <c r="E400" s="723"/>
      <c r="F400" s="724"/>
      <c r="G400" s="725"/>
      <c r="H400" s="725"/>
      <c r="I400" s="725"/>
      <c r="J400" s="941"/>
      <c r="K400" s="725"/>
      <c r="L400" s="726"/>
      <c r="M400" s="964"/>
      <c r="N400" s="1009"/>
      <c r="O400" s="1013" t="s">
        <v>111</v>
      </c>
      <c r="P400" s="967" t="str">
        <f>IFERROR(VLOOKUP('別紙様式2-2（４・５月分）'!AQ302,'【参考】数式用'!$AR$5:$AT$22,3,FALSE),"")</f>
        <v/>
      </c>
      <c r="Q400" s="1014" t="s">
        <v>113</v>
      </c>
      <c r="R400" s="969" t="str">
        <f>IFERROR(VLOOKUP(K398,'【参考】数式用'!$A$5:$AB$37,MATCH(P400,'【参考】数式用'!$B$4:$AB$4,0)+1,0),"")</f>
        <v/>
      </c>
      <c r="S400" s="970" t="s">
        <v>439</v>
      </c>
      <c r="T400" s="971"/>
      <c r="U400" s="972" t="str">
        <f>IFERROR(VLOOKUP(K398,'【参考】数式用'!$A$5:$AB$37,MATCH(T400,'【参考】数式用'!$B$4:$AB$4,0)+1,0),"")</f>
        <v/>
      </c>
      <c r="V400" s="973" t="s">
        <v>107</v>
      </c>
      <c r="W400" s="1025">
        <v>7.0</v>
      </c>
      <c r="X400" s="812" t="s">
        <v>108</v>
      </c>
      <c r="Y400" s="1025">
        <v>4.0</v>
      </c>
      <c r="Z400" s="812" t="s">
        <v>392</v>
      </c>
      <c r="AA400" s="1025">
        <v>8.0</v>
      </c>
      <c r="AB400" s="812" t="s">
        <v>108</v>
      </c>
      <c r="AC400" s="1025">
        <v>3.0</v>
      </c>
      <c r="AD400" s="812" t="s">
        <v>109</v>
      </c>
      <c r="AE400" s="812" t="s">
        <v>120</v>
      </c>
      <c r="AF400" s="812">
        <f>IF(W400&gt;=1,(AA400*12+AC400)-(W400*12+Y400)+1,"")</f>
        <v>12</v>
      </c>
      <c r="AG400" s="974" t="s">
        <v>393</v>
      </c>
      <c r="AH400" s="975">
        <f>IFERROR(ROUNDDOWN(ROUND(L398*U400,0),0)*AF400,"")</f>
        <v>0</v>
      </c>
      <c r="AI400" s="976">
        <f>IFERROR(ROUNDDOWN(ROUND((L398*(U400-AW398)),0),0)*AF400,"")</f>
        <v>0</v>
      </c>
      <c r="AJ400" s="977">
        <f>IFERROR(IF(OR(M398="",M399="",M401=""),0,ROUNDDOWN(ROUNDDOWN(ROUND(L398*VLOOKUP(K398,'【参考】数式用'!$A$5:$AB$37,MATCH("新加算Ⅳ",'【参考】数式用'!$B$4:$AB$4,0)+1,0),0),0)*AF400*0.5,0)),"")</f>
        <v>0</v>
      </c>
      <c r="AK400" s="978" t="str">
        <f>IF(T400&lt;&gt;"","新規に適用","")</f>
        <v/>
      </c>
      <c r="AL400" s="979">
        <f>IFERROR(IF(OR(M401="ベア加算",M401=""),0, IF(OR(T398="新加算Ⅰ",T398="新加算Ⅱ",T398="新加算Ⅲ",T398="新加算Ⅳ"),0,ROUNDDOWN(ROUND(L398*VLOOKUP(K398,'【参考】数式用'!$A$5:$I$37,MATCH("ベア加算",'【参考】数式用'!$B$4:$I$4,0)+1,0),0),0)*AF400)),"")</f>
        <v>0</v>
      </c>
      <c r="AM400" s="978" t="str">
        <f>IF(AND(T400&lt;&gt;"",AM398=""),"新規に適用",IF(AND(T400&lt;&gt;"",AM398&lt;&gt;""),"継続で適用",""))</f>
        <v/>
      </c>
      <c r="AN400" s="978" t="str">
        <f>IF(AND(T400&lt;&gt;"",AN398=""),"新規に適用",IF(AND(T400&lt;&gt;"",AN398&lt;&gt;""),"継続で適用",""))</f>
        <v/>
      </c>
      <c r="AO400" s="978"/>
      <c r="AP400" s="978" t="str">
        <f>IF(AND(T400&lt;&gt;"",AP398=""),"新規に適用",IF(AND(T400&lt;&gt;"",AP398&lt;&gt;""),"継続で適用",""))</f>
        <v/>
      </c>
      <c r="AQ400" s="980" t="str">
        <f>IF(AND(T400&lt;&gt;"",AN398=""),"新規に適用",IF(AND(T400&lt;&gt;"",OR(T398="新加算Ⅰ",T398="新加算Ⅱ",T398="新加算Ⅴ（１）",T398="新加算Ⅴ（２）",T398="新加算Ⅴ（３）",T398="新加算Ⅴ（４）",T398="新加算Ⅴ（５）",T398="新加算Ⅴ（６）",T398="新加算Ⅴ（７）",T398="新加算Ⅴ（９）",T398="新加算Ⅴ（10）",T398="新加算Ⅴ（12）")),"継続で適用",""))</f>
        <v/>
      </c>
      <c r="AR400" s="978" t="str">
        <f>IF(AND(T400&lt;&gt;"",AR398=""),"新規に適用",IF(AND(T400&lt;&gt;"",AR398&lt;&gt;""),"継続で適用",""))</f>
        <v/>
      </c>
      <c r="AS400" s="962"/>
      <c r="AT400" s="1005"/>
      <c r="AU400" s="935" t="str">
        <f>IF(K398&lt;&gt;"","V列に色付け","")</f>
        <v/>
      </c>
      <c r="AV400" s="1020"/>
      <c r="AW400" s="937"/>
      <c r="BK400" s="689" t="str">
        <f>G398</f>
        <v/>
      </c>
    </row>
    <row r="401" ht="30.0" customHeight="1">
      <c r="A401" s="788"/>
      <c r="B401" s="746"/>
      <c r="C401" s="747"/>
      <c r="D401" s="747"/>
      <c r="E401" s="747"/>
      <c r="F401" s="748"/>
      <c r="G401" s="749"/>
      <c r="H401" s="749"/>
      <c r="I401" s="749"/>
      <c r="J401" s="982"/>
      <c r="K401" s="749"/>
      <c r="L401" s="750"/>
      <c r="M401" s="984" t="str">
        <f>IF('別紙様式2-2（４・５月分）'!P304="","",'別紙様式2-2（４・５月分）'!P304)</f>
        <v/>
      </c>
      <c r="N401" s="1010"/>
      <c r="O401" s="1015"/>
      <c r="P401" s="987"/>
      <c r="Q401" s="1016"/>
      <c r="R401" s="989"/>
      <c r="S401" s="990"/>
      <c r="T401" s="991"/>
      <c r="U401" s="992"/>
      <c r="V401" s="993"/>
      <c r="W401" s="1026"/>
      <c r="X401" s="994"/>
      <c r="Y401" s="1026"/>
      <c r="Z401" s="994"/>
      <c r="AA401" s="1026"/>
      <c r="AB401" s="994"/>
      <c r="AC401" s="1026"/>
      <c r="AD401" s="994"/>
      <c r="AE401" s="994"/>
      <c r="AF401" s="994"/>
      <c r="AG401" s="995"/>
      <c r="AH401" s="996"/>
      <c r="AI401" s="997"/>
      <c r="AJ401" s="998"/>
      <c r="AK401" s="999"/>
      <c r="AL401" s="1000"/>
      <c r="AM401" s="999"/>
      <c r="AN401" s="999"/>
      <c r="AO401" s="999"/>
      <c r="AP401" s="999"/>
      <c r="AQ401" s="1001"/>
      <c r="AR401" s="999"/>
      <c r="AS401" s="769" t="str">
        <f>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1005"/>
      <c r="AU401" s="935"/>
      <c r="AV401" s="1020" t="str">
        <f>IF('別紙様式2-2（４・５月分）'!N304="","",'別紙様式2-2（４・５月分）'!N304)</f>
        <v/>
      </c>
      <c r="AW401" s="937"/>
      <c r="BK401" s="689" t="str">
        <f>G398</f>
        <v/>
      </c>
    </row>
    <row r="402" ht="30.0" customHeight="1">
      <c r="A402" s="789">
        <v>98.0</v>
      </c>
      <c r="B402" s="1019" t="str">
        <f>IF('基本情報入力シート'!C151="","",'基本情報入力シート'!C151)</f>
        <v/>
      </c>
      <c r="C402" s="696"/>
      <c r="D402" s="696"/>
      <c r="E402" s="696"/>
      <c r="F402" s="697"/>
      <c r="G402" s="698" t="str">
        <f>IF('基本情報入力シート'!M151="","",'基本情報入力シート'!M151)</f>
        <v/>
      </c>
      <c r="H402" s="698" t="str">
        <f>IF('基本情報入力シート'!R151="","",'基本情報入力シート'!R151)</f>
        <v/>
      </c>
      <c r="I402" s="698" t="str">
        <f>IF('基本情報入力シート'!W151="","",'基本情報入力シート'!W151)</f>
        <v/>
      </c>
      <c r="J402" s="910" t="str">
        <f>IF('基本情報入力シート'!X151="","",'基本情報入力シート'!X151)</f>
        <v/>
      </c>
      <c r="K402" s="698" t="str">
        <f>IF('基本情報入力シート'!Y151="","",'基本情報入力シート'!Y151)</f>
        <v/>
      </c>
      <c r="L402" s="699" t="str">
        <f>IF('基本情報入力シート'!AB151="","",'基本情報入力シート'!AB151)</f>
        <v/>
      </c>
      <c r="M402" s="912" t="str">
        <f>IF('別紙様式2-2（４・５月分）'!P305="","",'別紙様式2-2（４・５月分）'!P305)</f>
        <v/>
      </c>
      <c r="N402" s="1004" t="str">
        <f>IF(SUM('別紙様式2-2（４・５月分）'!Q305:Q307)=0,"",SUM('別紙様式2-2（４・５月分）'!Q305:Q307))</f>
        <v/>
      </c>
      <c r="O402" s="914" t="str">
        <f>IFERROR(VLOOKUP('別紙様式2-2（４・５月分）'!AQ305,'【参考】数式用'!$AR$5:$AS$22,2,FALSE),"")</f>
        <v/>
      </c>
      <c r="P402" s="915"/>
      <c r="Q402" s="916"/>
      <c r="R402" s="917" t="str">
        <f>IFERROR(VLOOKUP(K402,'【参考】数式用'!$A$5:$AB$37,MATCH(O402,'【参考】数式用'!$B$4:$AB$4,0)+1,0),"")</f>
        <v/>
      </c>
      <c r="S402" s="918" t="s">
        <v>434</v>
      </c>
      <c r="T402" s="919"/>
      <c r="U402" s="920" t="str">
        <f>IFERROR(VLOOKUP(K402,'【参考】数式用'!$A$5:$AB$37,MATCH(T402,'【参考】数式用'!$B$4:$AB$4,0)+1,0),"")</f>
        <v/>
      </c>
      <c r="V402" s="921" t="s">
        <v>107</v>
      </c>
      <c r="W402" s="922">
        <v>6.0</v>
      </c>
      <c r="X402" s="923" t="s">
        <v>108</v>
      </c>
      <c r="Y402" s="922">
        <v>6.0</v>
      </c>
      <c r="Z402" s="923" t="s">
        <v>392</v>
      </c>
      <c r="AA402" s="922">
        <v>7.0</v>
      </c>
      <c r="AB402" s="923" t="s">
        <v>108</v>
      </c>
      <c r="AC402" s="922">
        <v>3.0</v>
      </c>
      <c r="AD402" s="923" t="s">
        <v>109</v>
      </c>
      <c r="AE402" s="923" t="s">
        <v>120</v>
      </c>
      <c r="AF402" s="923">
        <f>IF(W402&gt;=1,(AA402*12+AC402)-(W402*12+Y402)+1,"")</f>
        <v>10</v>
      </c>
      <c r="AG402" s="924" t="s">
        <v>393</v>
      </c>
      <c r="AH402" s="925">
        <f>IFERROR(ROUNDDOWN(ROUND(L402*U402,0),0)*AF402,"")</f>
        <v>0</v>
      </c>
      <c r="AI402" s="926">
        <f>IFERROR(ROUNDDOWN(ROUND((L402*(U402-AW402)),0),0)*AF402,"")</f>
        <v>0</v>
      </c>
      <c r="AJ402" s="927">
        <f>IFERROR(IF(OR(M402="",M403="",M405=""),0,ROUNDDOWN(ROUNDDOWN(ROUND(L402*VLOOKUP(K402,'【参考】数式用'!$A$5:$AB$37,MATCH("新加算Ⅳ",'【参考】数式用'!$B$4:$AB$4,0)+1,0),0),0)*AF402*0.5,0)),"")</f>
        <v>0</v>
      </c>
      <c r="AK402" s="928"/>
      <c r="AL402" s="929">
        <f>IFERROR(IF(OR(M405="ベア加算",M405=""),0, IF(OR(T402="新加算Ⅰ",T402="新加算Ⅱ",T402="新加算Ⅲ",T402="新加算Ⅳ"),ROUNDDOWN(ROUND(L402*VLOOKUP(K402,'【参考】数式用'!$A$5:$I$37,MATCH("ベア加算",'【参考】数式用'!$B$4:$I$4,0)+1,0),0),0)*AF402,0)),"")</f>
        <v>0</v>
      </c>
      <c r="AM402" s="928"/>
      <c r="AN402" s="930"/>
      <c r="AO402" s="931"/>
      <c r="AP402" s="931"/>
      <c r="AQ402" s="932"/>
      <c r="AR402" s="933"/>
      <c r="AS402" s="716" t="str">
        <f>IF(AU402="","",IF(U402&lt;N402,"！加算の要件上は問題ありませんが、令和６年４・５月と比較して令和６年６月に加算率が下がる計画になっています。",""))</f>
        <v/>
      </c>
      <c r="AT402" s="1005"/>
      <c r="AU402" s="935" t="str">
        <f>IF(K402&lt;&gt;"","V列に色付け","")</f>
        <v/>
      </c>
      <c r="AV402" s="1020" t="str">
        <f>IF('別紙様式2-2（４・５月分）'!N305="","",'別紙様式2-2（４・５月分）'!N305)</f>
        <v/>
      </c>
      <c r="AW402" s="937" t="str">
        <f>IF(SUM('別紙様式2-2（４・５月分）'!O305:O307)=0,"",SUM('別紙様式2-2（４・５月分）'!O305:O307))</f>
        <v/>
      </c>
      <c r="AX402" s="938" t="str">
        <f>IFERROR(VLOOKUP(K402,'【参考】数式用'!$AH$2:$AI$34,2,FALSE),"")</f>
        <v/>
      </c>
      <c r="AY402" s="629" t="s">
        <v>436</v>
      </c>
      <c r="AZ402" s="629" t="s">
        <v>437</v>
      </c>
      <c r="BA402" s="629" t="s">
        <v>435</v>
      </c>
      <c r="BB402" s="629" t="s">
        <v>438</v>
      </c>
      <c r="BC402" s="629" t="str">
        <f>IF(AND(O402&lt;&gt;"新加算Ⅰ",O402&lt;&gt;"新加算Ⅱ",O402&lt;&gt;"新加算Ⅲ",O402&lt;&gt;"新加算Ⅳ"),O402,IF(P404&lt;&gt;"",P404,""))</f>
        <v/>
      </c>
      <c r="BD402" s="629"/>
      <c r="BE402" s="629" t="str">
        <f>IF(AL402&lt;&gt;0,IF(AM402="○","入力済","未入力"),"")</f>
        <v/>
      </c>
      <c r="BF402" s="629"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629" t="str">
        <f>IF(OR(T402="新加算Ⅴ（７）",T402="新加算Ⅴ（９）",T402="新加算Ⅴ（10）",T402="新加算Ⅴ（12）",T402="新加算Ⅴ（13）",T402="新加算Ⅴ（14）"),IF(OR(AO402="○",AO402="令和６年度中に満たす"),"入力済","未入力"),"")</f>
        <v/>
      </c>
      <c r="BH402" s="939" t="str">
        <f>IF(OR(T402="新加算Ⅰ",T402="新加算Ⅱ",T402="新加算Ⅲ",T402="新加算Ⅴ（１）",T402="新加算Ⅴ（３）",T402="新加算Ⅴ（８）"),IF(OR(AP402="○",AP402="令和６年度中に満たす"),"入力済","未入力"),"")</f>
        <v/>
      </c>
      <c r="BI402" s="1006" t="str">
        <f>IF(OR(T402="新加算Ⅰ",T402="新加算Ⅱ",T402="新加算Ⅴ（１）",T402="新加算Ⅴ（２）",T402="新加算Ⅴ（３）",T402="新加算Ⅴ（４）",T402="新加算Ⅴ（５）",T402="新加算Ⅴ（６）",T402="新加算Ⅴ（７）",T402="新加算Ⅴ（９）",T402="新加算Ⅴ（10）",T402="新加算Ⅴ（12）"),1,"")</f>
        <v/>
      </c>
      <c r="BJ402" s="935" t="str">
        <f>IF(OR(T402="新加算Ⅰ",T402="新加算Ⅴ（１）",T402="新加算Ⅴ（２）",T402="新加算Ⅴ（５）",T402="新加算Ⅴ（７）",T402="新加算Ⅴ（10）"),IF(AR402="","未入力","入力済"),"")</f>
        <v/>
      </c>
      <c r="BK402" s="689" t="str">
        <f>G402</f>
        <v/>
      </c>
    </row>
    <row r="403" ht="15.0" customHeight="1">
      <c r="A403" s="787"/>
      <c r="B403" s="722"/>
      <c r="C403" s="723"/>
      <c r="D403" s="723"/>
      <c r="E403" s="723"/>
      <c r="F403" s="724"/>
      <c r="G403" s="725"/>
      <c r="H403" s="725"/>
      <c r="I403" s="725"/>
      <c r="J403" s="941"/>
      <c r="K403" s="725"/>
      <c r="L403" s="726"/>
      <c r="M403" s="943" t="str">
        <f>IF('別紙様式2-2（４・５月分）'!P306="","",'別紙様式2-2（４・５月分）'!P306)</f>
        <v/>
      </c>
      <c r="N403" s="1007"/>
      <c r="O403" s="945"/>
      <c r="P403" s="946"/>
      <c r="Q403" s="947"/>
      <c r="R403" s="948"/>
      <c r="S403" s="949"/>
      <c r="T403" s="950"/>
      <c r="U403" s="951"/>
      <c r="V403" s="952"/>
      <c r="W403" s="953"/>
      <c r="X403" s="778"/>
      <c r="Y403" s="953"/>
      <c r="Z403" s="778"/>
      <c r="AA403" s="953"/>
      <c r="AB403" s="778"/>
      <c r="AC403" s="953"/>
      <c r="AD403" s="778"/>
      <c r="AE403" s="778"/>
      <c r="AF403" s="778"/>
      <c r="AG403" s="954"/>
      <c r="AH403" s="955"/>
      <c r="AI403" s="956"/>
      <c r="AJ403" s="957"/>
      <c r="AK403" s="784"/>
      <c r="AL403" s="958"/>
      <c r="AM403" s="784"/>
      <c r="AN403" s="959"/>
      <c r="AO403" s="825"/>
      <c r="AP403" s="825"/>
      <c r="AQ403" s="960"/>
      <c r="AR403" s="961"/>
      <c r="AS403" s="962" t="str">
        <f>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1005"/>
      <c r="AU403" s="935"/>
      <c r="AV403" s="1020" t="str">
        <f>IF('別紙様式2-2（４・５月分）'!N306="","",'別紙様式2-2（４・５月分）'!N306)</f>
        <v/>
      </c>
      <c r="AW403" s="937"/>
      <c r="AX403" s="938"/>
      <c r="AY403" s="629"/>
      <c r="AZ403" s="629"/>
      <c r="BA403" s="629"/>
      <c r="BB403" s="629"/>
      <c r="BC403" s="629"/>
      <c r="BD403" s="629"/>
      <c r="BE403" s="629"/>
      <c r="BF403" s="629"/>
      <c r="BG403" s="629"/>
      <c r="BH403" s="963"/>
      <c r="BI403" s="1008"/>
      <c r="BJ403" s="935"/>
      <c r="BK403" s="689" t="str">
        <f>G402</f>
        <v/>
      </c>
    </row>
    <row r="404" ht="15.0" customHeight="1">
      <c r="A404" s="798"/>
      <c r="B404" s="722"/>
      <c r="C404" s="723"/>
      <c r="D404" s="723"/>
      <c r="E404" s="723"/>
      <c r="F404" s="724"/>
      <c r="G404" s="725"/>
      <c r="H404" s="725"/>
      <c r="I404" s="725"/>
      <c r="J404" s="941"/>
      <c r="K404" s="725"/>
      <c r="L404" s="726"/>
      <c r="M404" s="964"/>
      <c r="N404" s="1009"/>
      <c r="O404" s="1013" t="s">
        <v>111</v>
      </c>
      <c r="P404" s="967" t="str">
        <f>IFERROR(VLOOKUP('別紙様式2-2（４・５月分）'!AQ305,'【参考】数式用'!$AR$5:$AT$22,3,FALSE),"")</f>
        <v/>
      </c>
      <c r="Q404" s="1014" t="s">
        <v>113</v>
      </c>
      <c r="R404" s="969" t="str">
        <f>IFERROR(VLOOKUP(K402,'【参考】数式用'!$A$5:$AB$37,MATCH(P404,'【参考】数式用'!$B$4:$AB$4,0)+1,0),"")</f>
        <v/>
      </c>
      <c r="S404" s="970" t="s">
        <v>439</v>
      </c>
      <c r="T404" s="971"/>
      <c r="U404" s="972" t="str">
        <f>IFERROR(VLOOKUP(K402,'【参考】数式用'!$A$5:$AB$37,MATCH(T404,'【参考】数式用'!$B$4:$AB$4,0)+1,0),"")</f>
        <v/>
      </c>
      <c r="V404" s="973" t="s">
        <v>107</v>
      </c>
      <c r="W404" s="1025">
        <v>7.0</v>
      </c>
      <c r="X404" s="812" t="s">
        <v>108</v>
      </c>
      <c r="Y404" s="1025">
        <v>4.0</v>
      </c>
      <c r="Z404" s="812" t="s">
        <v>392</v>
      </c>
      <c r="AA404" s="1025">
        <v>8.0</v>
      </c>
      <c r="AB404" s="812" t="s">
        <v>108</v>
      </c>
      <c r="AC404" s="1025">
        <v>3.0</v>
      </c>
      <c r="AD404" s="812" t="s">
        <v>109</v>
      </c>
      <c r="AE404" s="812" t="s">
        <v>120</v>
      </c>
      <c r="AF404" s="812">
        <f>IF(W404&gt;=1,(AA404*12+AC404)-(W404*12+Y404)+1,"")</f>
        <v>12</v>
      </c>
      <c r="AG404" s="974" t="s">
        <v>393</v>
      </c>
      <c r="AH404" s="975">
        <f>IFERROR(ROUNDDOWN(ROUND(L402*U404,0),0)*AF404,"")</f>
        <v>0</v>
      </c>
      <c r="AI404" s="976">
        <f>IFERROR(ROUNDDOWN(ROUND((L402*(U404-AW402)),0),0)*AF404,"")</f>
        <v>0</v>
      </c>
      <c r="AJ404" s="977">
        <f>IFERROR(IF(OR(M402="",M403="",M405=""),0,ROUNDDOWN(ROUNDDOWN(ROUND(L402*VLOOKUP(K402,'【参考】数式用'!$A$5:$AB$37,MATCH("新加算Ⅳ",'【参考】数式用'!$B$4:$AB$4,0)+1,0),0),0)*AF404*0.5,0)),"")</f>
        <v>0</v>
      </c>
      <c r="AK404" s="978" t="str">
        <f>IF(T404&lt;&gt;"","新規に適用","")</f>
        <v/>
      </c>
      <c r="AL404" s="979">
        <f>IFERROR(IF(OR(M405="ベア加算",M405=""),0, IF(OR(T402="新加算Ⅰ",T402="新加算Ⅱ",T402="新加算Ⅲ",T402="新加算Ⅳ"),0,ROUNDDOWN(ROUND(L402*VLOOKUP(K402,'【参考】数式用'!$A$5:$I$37,MATCH("ベア加算",'【参考】数式用'!$B$4:$I$4,0)+1,0),0),0)*AF404)),"")</f>
        <v>0</v>
      </c>
      <c r="AM404" s="978" t="str">
        <f>IF(AND(T404&lt;&gt;"",AM402=""),"新規に適用",IF(AND(T404&lt;&gt;"",AM402&lt;&gt;""),"継続で適用",""))</f>
        <v/>
      </c>
      <c r="AN404" s="978" t="str">
        <f>IF(AND(T404&lt;&gt;"",AN402=""),"新規に適用",IF(AND(T404&lt;&gt;"",AN402&lt;&gt;""),"継続で適用",""))</f>
        <v/>
      </c>
      <c r="AO404" s="978"/>
      <c r="AP404" s="978" t="str">
        <f>IF(AND(T404&lt;&gt;"",AP402=""),"新規に適用",IF(AND(T404&lt;&gt;"",AP402&lt;&gt;""),"継続で適用",""))</f>
        <v/>
      </c>
      <c r="AQ404" s="980" t="str">
        <f>IF(AND(T404&lt;&gt;"",AN402=""),"新規に適用",IF(AND(T404&lt;&gt;"",OR(T402="新加算Ⅰ",T402="新加算Ⅱ",T402="新加算Ⅴ（１）",T402="新加算Ⅴ（２）",T402="新加算Ⅴ（３）",T402="新加算Ⅴ（４）",T402="新加算Ⅴ（５）",T402="新加算Ⅴ（６）",T402="新加算Ⅴ（７）",T402="新加算Ⅴ（９）",T402="新加算Ⅴ（10）",T402="新加算Ⅴ（12）")),"継続で適用",""))</f>
        <v/>
      </c>
      <c r="AR404" s="978" t="str">
        <f>IF(AND(T404&lt;&gt;"",AR402=""),"新規に適用",IF(AND(T404&lt;&gt;"",AR402&lt;&gt;""),"継続で適用",""))</f>
        <v/>
      </c>
      <c r="AS404" s="962"/>
      <c r="AT404" s="1005"/>
      <c r="AU404" s="935" t="str">
        <f>IF(K402&lt;&gt;"","V列に色付け","")</f>
        <v/>
      </c>
      <c r="AV404" s="1020"/>
      <c r="AW404" s="937"/>
      <c r="BK404" s="689" t="str">
        <f>G402</f>
        <v/>
      </c>
    </row>
    <row r="405" ht="30.0" customHeight="1">
      <c r="A405" s="788"/>
      <c r="B405" s="746"/>
      <c r="C405" s="747"/>
      <c r="D405" s="747"/>
      <c r="E405" s="747"/>
      <c r="F405" s="748"/>
      <c r="G405" s="749"/>
      <c r="H405" s="749"/>
      <c r="I405" s="749"/>
      <c r="J405" s="982"/>
      <c r="K405" s="749"/>
      <c r="L405" s="750"/>
      <c r="M405" s="984" t="str">
        <f>IF('別紙様式2-2（４・５月分）'!P307="","",'別紙様式2-2（４・５月分）'!P307)</f>
        <v/>
      </c>
      <c r="N405" s="1010"/>
      <c r="O405" s="1015"/>
      <c r="P405" s="987"/>
      <c r="Q405" s="1016"/>
      <c r="R405" s="989"/>
      <c r="S405" s="990"/>
      <c r="T405" s="991"/>
      <c r="U405" s="992"/>
      <c r="V405" s="993"/>
      <c r="W405" s="1026"/>
      <c r="X405" s="994"/>
      <c r="Y405" s="1026"/>
      <c r="Z405" s="994"/>
      <c r="AA405" s="1026"/>
      <c r="AB405" s="994"/>
      <c r="AC405" s="1026"/>
      <c r="AD405" s="994"/>
      <c r="AE405" s="994"/>
      <c r="AF405" s="994"/>
      <c r="AG405" s="995"/>
      <c r="AH405" s="996"/>
      <c r="AI405" s="997"/>
      <c r="AJ405" s="998"/>
      <c r="AK405" s="999"/>
      <c r="AL405" s="1000"/>
      <c r="AM405" s="999"/>
      <c r="AN405" s="999"/>
      <c r="AO405" s="999"/>
      <c r="AP405" s="999"/>
      <c r="AQ405" s="1001"/>
      <c r="AR405" s="999"/>
      <c r="AS405" s="769" t="str">
        <f>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1005"/>
      <c r="AU405" s="935"/>
      <c r="AV405" s="1020" t="str">
        <f>IF('別紙様式2-2（４・５月分）'!N307="","",'別紙様式2-2（４・５月分）'!N307)</f>
        <v/>
      </c>
      <c r="AW405" s="937"/>
      <c r="BK405" s="689" t="str">
        <f>G402</f>
        <v/>
      </c>
    </row>
    <row r="406" ht="30.0" customHeight="1">
      <c r="A406" s="773">
        <v>99.0</v>
      </c>
      <c r="B406" s="722" t="str">
        <f>IF('基本情報入力シート'!C152="","",'基本情報入力シート'!C152)</f>
        <v/>
      </c>
      <c r="C406" s="723"/>
      <c r="D406" s="723"/>
      <c r="E406" s="723"/>
      <c r="F406" s="724"/>
      <c r="G406" s="725" t="str">
        <f>IF('基本情報入力シート'!M152="","",'基本情報入力シート'!M152)</f>
        <v/>
      </c>
      <c r="H406" s="725" t="str">
        <f>IF('基本情報入力シート'!R152="","",'基本情報入力シート'!R152)</f>
        <v/>
      </c>
      <c r="I406" s="725" t="str">
        <f>IF('基本情報入力シート'!W152="","",'基本情報入力シート'!W152)</f>
        <v/>
      </c>
      <c r="J406" s="941" t="str">
        <f>IF('基本情報入力シート'!X152="","",'基本情報入力シート'!X152)</f>
        <v/>
      </c>
      <c r="K406" s="725" t="str">
        <f>IF('基本情報入力シート'!Y152="","",'基本情報入力シート'!Y152)</f>
        <v/>
      </c>
      <c r="L406" s="726" t="str">
        <f>IF('基本情報入力シート'!AB152="","",'基本情報入力シート'!AB152)</f>
        <v/>
      </c>
      <c r="M406" s="912" t="str">
        <f>IF('別紙様式2-2（４・５月分）'!P308="","",'別紙様式2-2（４・５月分）'!P308)</f>
        <v/>
      </c>
      <c r="N406" s="1004" t="str">
        <f>IF(SUM('別紙様式2-2（４・５月分）'!Q308:Q310)=0,"",SUM('別紙様式2-2（４・５月分）'!Q308:Q310))</f>
        <v/>
      </c>
      <c r="O406" s="914" t="str">
        <f>IFERROR(VLOOKUP('別紙様式2-2（４・５月分）'!AQ308,'【参考】数式用'!$AR$5:$AS$22,2,FALSE),"")</f>
        <v/>
      </c>
      <c r="P406" s="915"/>
      <c r="Q406" s="916"/>
      <c r="R406" s="917" t="str">
        <f>IFERROR(VLOOKUP(K406,'【参考】数式用'!$A$5:$AB$37,MATCH(O406,'【参考】数式用'!$B$4:$AB$4,0)+1,0),"")</f>
        <v/>
      </c>
      <c r="S406" s="918" t="s">
        <v>434</v>
      </c>
      <c r="T406" s="919"/>
      <c r="U406" s="920" t="str">
        <f>IFERROR(VLOOKUP(K406,'【参考】数式用'!$A$5:$AB$37,MATCH(T406,'【参考】数式用'!$B$4:$AB$4,0)+1,0),"")</f>
        <v/>
      </c>
      <c r="V406" s="921" t="s">
        <v>107</v>
      </c>
      <c r="W406" s="922">
        <v>6.0</v>
      </c>
      <c r="X406" s="923" t="s">
        <v>108</v>
      </c>
      <c r="Y406" s="922">
        <v>6.0</v>
      </c>
      <c r="Z406" s="923" t="s">
        <v>392</v>
      </c>
      <c r="AA406" s="922">
        <v>7.0</v>
      </c>
      <c r="AB406" s="923" t="s">
        <v>108</v>
      </c>
      <c r="AC406" s="922">
        <v>3.0</v>
      </c>
      <c r="AD406" s="923" t="s">
        <v>109</v>
      </c>
      <c r="AE406" s="923" t="s">
        <v>120</v>
      </c>
      <c r="AF406" s="923">
        <f>IF(W406&gt;=1,(AA406*12+AC406)-(W406*12+Y406)+1,"")</f>
        <v>10</v>
      </c>
      <c r="AG406" s="924" t="s">
        <v>393</v>
      </c>
      <c r="AH406" s="925">
        <f>IFERROR(ROUNDDOWN(ROUND(L406*U406,0),0)*AF406,"")</f>
        <v>0</v>
      </c>
      <c r="AI406" s="926">
        <f>IFERROR(ROUNDDOWN(ROUND((L406*(U406-AW406)),0),0)*AF406,"")</f>
        <v>0</v>
      </c>
      <c r="AJ406" s="927">
        <f>IFERROR(IF(OR(M406="",M407="",M409=""),0,ROUNDDOWN(ROUNDDOWN(ROUND(L406*VLOOKUP(K406,'【参考】数式用'!$A$5:$AB$37,MATCH("新加算Ⅳ",'【参考】数式用'!$B$4:$AB$4,0)+1,0),0),0)*AF406*0.5,0)),"")</f>
        <v>0</v>
      </c>
      <c r="AK406" s="928"/>
      <c r="AL406" s="929">
        <f>IFERROR(IF(OR(M409="ベア加算",M409=""),0, IF(OR(T406="新加算Ⅰ",T406="新加算Ⅱ",T406="新加算Ⅲ",T406="新加算Ⅳ"),ROUNDDOWN(ROUND(L406*VLOOKUP(K406,'【参考】数式用'!$A$5:$I$37,MATCH("ベア加算",'【参考】数式用'!$B$4:$I$4,0)+1,0),0),0)*AF406,0)),"")</f>
        <v>0</v>
      </c>
      <c r="AM406" s="928"/>
      <c r="AN406" s="930"/>
      <c r="AO406" s="931"/>
      <c r="AP406" s="931"/>
      <c r="AQ406" s="932"/>
      <c r="AR406" s="933"/>
      <c r="AS406" s="716" t="str">
        <f>IF(AU406="","",IF(U406&lt;N406,"！加算の要件上は問題ありませんが、令和６年４・５月と比較して令和６年６月に加算率が下がる計画になっています。",""))</f>
        <v/>
      </c>
      <c r="AT406" s="1005"/>
      <c r="AU406" s="935" t="str">
        <f>IF(K406&lt;&gt;"","V列に色付け","")</f>
        <v/>
      </c>
      <c r="AV406" s="1020" t="str">
        <f>IF('別紙様式2-2（４・５月分）'!N308="","",'別紙様式2-2（４・５月分）'!N308)</f>
        <v/>
      </c>
      <c r="AW406" s="937" t="str">
        <f>IF(SUM('別紙様式2-2（４・５月分）'!O308:O310)=0,"",SUM('別紙様式2-2（４・５月分）'!O308:O310))</f>
        <v/>
      </c>
      <c r="AX406" s="938" t="str">
        <f>IFERROR(VLOOKUP(K406,'【参考】数式用'!$AH$2:$AI$34,2,FALSE),"")</f>
        <v/>
      </c>
      <c r="AY406" s="629" t="s">
        <v>436</v>
      </c>
      <c r="AZ406" s="629" t="s">
        <v>437</v>
      </c>
      <c r="BA406" s="629" t="s">
        <v>435</v>
      </c>
      <c r="BB406" s="629" t="s">
        <v>438</v>
      </c>
      <c r="BC406" s="629" t="str">
        <f>IF(AND(O406&lt;&gt;"新加算Ⅰ",O406&lt;&gt;"新加算Ⅱ",O406&lt;&gt;"新加算Ⅲ",O406&lt;&gt;"新加算Ⅳ"),O406,IF(P408&lt;&gt;"",P408,""))</f>
        <v/>
      </c>
      <c r="BD406" s="629"/>
      <c r="BE406" s="629" t="str">
        <f>IF(AL406&lt;&gt;0,IF(AM406="○","入力済","未入力"),"")</f>
        <v/>
      </c>
      <c r="BF406" s="629"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629" t="str">
        <f>IF(OR(T406="新加算Ⅴ（７）",T406="新加算Ⅴ（９）",T406="新加算Ⅴ（10）",T406="新加算Ⅴ（12）",T406="新加算Ⅴ（13）",T406="新加算Ⅴ（14）"),IF(OR(AO406="○",AO406="令和６年度中に満たす"),"入力済","未入力"),"")</f>
        <v/>
      </c>
      <c r="BH406" s="939" t="str">
        <f>IF(OR(T406="新加算Ⅰ",T406="新加算Ⅱ",T406="新加算Ⅲ",T406="新加算Ⅴ（１）",T406="新加算Ⅴ（３）",T406="新加算Ⅴ（８）"),IF(OR(AP406="○",AP406="令和６年度中に満たす"),"入力済","未入力"),"")</f>
        <v/>
      </c>
      <c r="BI406" s="1006" t="str">
        <f>IF(OR(T406="新加算Ⅰ",T406="新加算Ⅱ",T406="新加算Ⅴ（１）",T406="新加算Ⅴ（２）",T406="新加算Ⅴ（３）",T406="新加算Ⅴ（４）",T406="新加算Ⅴ（５）",T406="新加算Ⅴ（６）",T406="新加算Ⅴ（７）",T406="新加算Ⅴ（９）",T406="新加算Ⅴ（10）",T406="新加算Ⅴ（12）"),1,"")</f>
        <v/>
      </c>
      <c r="BJ406" s="935" t="str">
        <f>IF(OR(T406="新加算Ⅰ",T406="新加算Ⅴ（１）",T406="新加算Ⅴ（２）",T406="新加算Ⅴ（５）",T406="新加算Ⅴ（７）",T406="新加算Ⅴ（10）"),IF(AR406="","未入力","入力済"),"")</f>
        <v/>
      </c>
      <c r="BK406" s="689" t="str">
        <f>G406</f>
        <v/>
      </c>
    </row>
    <row r="407" ht="15.0" customHeight="1">
      <c r="A407" s="787"/>
      <c r="B407" s="722"/>
      <c r="C407" s="723"/>
      <c r="D407" s="723"/>
      <c r="E407" s="723"/>
      <c r="F407" s="724"/>
      <c r="G407" s="725"/>
      <c r="H407" s="725"/>
      <c r="I407" s="725"/>
      <c r="J407" s="941"/>
      <c r="K407" s="725"/>
      <c r="L407" s="726"/>
      <c r="M407" s="943" t="str">
        <f>IF('別紙様式2-2（４・５月分）'!P309="","",'別紙様式2-2（４・５月分）'!P309)</f>
        <v/>
      </c>
      <c r="N407" s="1007"/>
      <c r="O407" s="945"/>
      <c r="P407" s="946"/>
      <c r="Q407" s="947"/>
      <c r="R407" s="948"/>
      <c r="S407" s="949"/>
      <c r="T407" s="950"/>
      <c r="U407" s="951"/>
      <c r="V407" s="952"/>
      <c r="W407" s="953"/>
      <c r="X407" s="778"/>
      <c r="Y407" s="953"/>
      <c r="Z407" s="778"/>
      <c r="AA407" s="953"/>
      <c r="AB407" s="778"/>
      <c r="AC407" s="953"/>
      <c r="AD407" s="778"/>
      <c r="AE407" s="778"/>
      <c r="AF407" s="778"/>
      <c r="AG407" s="954"/>
      <c r="AH407" s="955"/>
      <c r="AI407" s="956"/>
      <c r="AJ407" s="957"/>
      <c r="AK407" s="784"/>
      <c r="AL407" s="958"/>
      <c r="AM407" s="784"/>
      <c r="AN407" s="959"/>
      <c r="AO407" s="825"/>
      <c r="AP407" s="825"/>
      <c r="AQ407" s="960"/>
      <c r="AR407" s="961"/>
      <c r="AS407" s="962" t="str">
        <f>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1005"/>
      <c r="AU407" s="935"/>
      <c r="AV407" s="1020" t="str">
        <f>IF('別紙様式2-2（４・５月分）'!N309="","",'別紙様式2-2（４・５月分）'!N309)</f>
        <v/>
      </c>
      <c r="AW407" s="937"/>
      <c r="AX407" s="938"/>
      <c r="AY407" s="629"/>
      <c r="AZ407" s="629"/>
      <c r="BA407" s="629"/>
      <c r="BB407" s="629"/>
      <c r="BC407" s="629"/>
      <c r="BD407" s="629"/>
      <c r="BE407" s="629"/>
      <c r="BF407" s="629"/>
      <c r="BG407" s="629"/>
      <c r="BH407" s="963"/>
      <c r="BI407" s="1008"/>
      <c r="BJ407" s="935"/>
      <c r="BK407" s="689" t="str">
        <f>G406</f>
        <v/>
      </c>
    </row>
    <row r="408" ht="15.0" customHeight="1">
      <c r="A408" s="798"/>
      <c r="B408" s="722"/>
      <c r="C408" s="723"/>
      <c r="D408" s="723"/>
      <c r="E408" s="723"/>
      <c r="F408" s="724"/>
      <c r="G408" s="725"/>
      <c r="H408" s="725"/>
      <c r="I408" s="725"/>
      <c r="J408" s="941"/>
      <c r="K408" s="725"/>
      <c r="L408" s="726"/>
      <c r="M408" s="964"/>
      <c r="N408" s="1009"/>
      <c r="O408" s="1013" t="s">
        <v>111</v>
      </c>
      <c r="P408" s="967" t="str">
        <f>IFERROR(VLOOKUP('別紙様式2-2（４・５月分）'!AQ308,'【参考】数式用'!$AR$5:$AT$22,3,FALSE),"")</f>
        <v/>
      </c>
      <c r="Q408" s="1014" t="s">
        <v>113</v>
      </c>
      <c r="R408" s="969" t="str">
        <f>IFERROR(VLOOKUP(K406,'【参考】数式用'!$A$5:$AB$37,MATCH(P408,'【参考】数式用'!$B$4:$AB$4,0)+1,0),"")</f>
        <v/>
      </c>
      <c r="S408" s="970" t="s">
        <v>439</v>
      </c>
      <c r="T408" s="971"/>
      <c r="U408" s="972" t="str">
        <f>IFERROR(VLOOKUP(K406,'【参考】数式用'!$A$5:$AB$37,MATCH(T408,'【参考】数式用'!$B$4:$AB$4,0)+1,0),"")</f>
        <v/>
      </c>
      <c r="V408" s="973" t="s">
        <v>107</v>
      </c>
      <c r="W408" s="1025">
        <v>7.0</v>
      </c>
      <c r="X408" s="812" t="s">
        <v>108</v>
      </c>
      <c r="Y408" s="1025">
        <v>4.0</v>
      </c>
      <c r="Z408" s="812" t="s">
        <v>392</v>
      </c>
      <c r="AA408" s="1025">
        <v>8.0</v>
      </c>
      <c r="AB408" s="812" t="s">
        <v>108</v>
      </c>
      <c r="AC408" s="1025">
        <v>3.0</v>
      </c>
      <c r="AD408" s="812" t="s">
        <v>109</v>
      </c>
      <c r="AE408" s="812" t="s">
        <v>120</v>
      </c>
      <c r="AF408" s="812">
        <f>IF(W408&gt;=1,(AA408*12+AC408)-(W408*12+Y408)+1,"")</f>
        <v>12</v>
      </c>
      <c r="AG408" s="974" t="s">
        <v>393</v>
      </c>
      <c r="AH408" s="975">
        <f>IFERROR(ROUNDDOWN(ROUND(L406*U408,0),0)*AF408,"")</f>
        <v>0</v>
      </c>
      <c r="AI408" s="976">
        <f>IFERROR(ROUNDDOWN(ROUND((L406*(U408-AW406)),0),0)*AF408,"")</f>
        <v>0</v>
      </c>
      <c r="AJ408" s="977">
        <f>IFERROR(IF(OR(M406="",M407="",M409=""),0,ROUNDDOWN(ROUNDDOWN(ROUND(L406*VLOOKUP(K406,'【参考】数式用'!$A$5:$AB$37,MATCH("新加算Ⅳ",'【参考】数式用'!$B$4:$AB$4,0)+1,0),0),0)*AF408*0.5,0)),"")</f>
        <v>0</v>
      </c>
      <c r="AK408" s="978" t="str">
        <f>IF(T408&lt;&gt;"","新規に適用","")</f>
        <v/>
      </c>
      <c r="AL408" s="979">
        <f>IFERROR(IF(OR(M409="ベア加算",M409=""),0, IF(OR(T406="新加算Ⅰ",T406="新加算Ⅱ",T406="新加算Ⅲ",T406="新加算Ⅳ"),0,ROUNDDOWN(ROUND(L406*VLOOKUP(K406,'【参考】数式用'!$A$5:$I$37,MATCH("ベア加算",'【参考】数式用'!$B$4:$I$4,0)+1,0),0),0)*AF408)),"")</f>
        <v>0</v>
      </c>
      <c r="AM408" s="978" t="str">
        <f>IF(AND(T408&lt;&gt;"",AM406=""),"新規に適用",IF(AND(T408&lt;&gt;"",AM406&lt;&gt;""),"継続で適用",""))</f>
        <v/>
      </c>
      <c r="AN408" s="978" t="str">
        <f>IF(AND(T408&lt;&gt;"",AN406=""),"新規に適用",IF(AND(T408&lt;&gt;"",AN406&lt;&gt;""),"継続で適用",""))</f>
        <v/>
      </c>
      <c r="AO408" s="978"/>
      <c r="AP408" s="978" t="str">
        <f>IF(AND(T408&lt;&gt;"",AP406=""),"新規に適用",IF(AND(T408&lt;&gt;"",AP406&lt;&gt;""),"継続で適用",""))</f>
        <v/>
      </c>
      <c r="AQ408" s="980" t="str">
        <f>IF(AND(T408&lt;&gt;"",AN406=""),"新規に適用",IF(AND(T408&lt;&gt;"",OR(T406="新加算Ⅰ",T406="新加算Ⅱ",T406="新加算Ⅴ（１）",T406="新加算Ⅴ（２）",T406="新加算Ⅴ（３）",T406="新加算Ⅴ（４）",T406="新加算Ⅴ（５）",T406="新加算Ⅴ（６）",T406="新加算Ⅴ（７）",T406="新加算Ⅴ（９）",T406="新加算Ⅴ（10）",T406="新加算Ⅴ（12）")),"継続で適用",""))</f>
        <v/>
      </c>
      <c r="AR408" s="978" t="str">
        <f>IF(AND(T408&lt;&gt;"",AR406=""),"新規に適用",IF(AND(T408&lt;&gt;"",AR406&lt;&gt;""),"継続で適用",""))</f>
        <v/>
      </c>
      <c r="AS408" s="962"/>
      <c r="AT408" s="1005"/>
      <c r="AU408" s="935" t="str">
        <f>IF(K406&lt;&gt;"","V列に色付け","")</f>
        <v/>
      </c>
      <c r="AV408" s="1020"/>
      <c r="AW408" s="937"/>
      <c r="BK408" s="689" t="str">
        <f>G406</f>
        <v/>
      </c>
    </row>
    <row r="409" ht="30.0" customHeight="1">
      <c r="A409" s="788"/>
      <c r="B409" s="746"/>
      <c r="C409" s="747"/>
      <c r="D409" s="747"/>
      <c r="E409" s="747"/>
      <c r="F409" s="748"/>
      <c r="G409" s="749"/>
      <c r="H409" s="749"/>
      <c r="I409" s="749"/>
      <c r="J409" s="982"/>
      <c r="K409" s="749"/>
      <c r="L409" s="750"/>
      <c r="M409" s="984" t="str">
        <f>IF('別紙様式2-2（４・５月分）'!P310="","",'別紙様式2-2（４・５月分）'!P310)</f>
        <v/>
      </c>
      <c r="N409" s="1010"/>
      <c r="O409" s="1015"/>
      <c r="P409" s="987"/>
      <c r="Q409" s="1016"/>
      <c r="R409" s="989"/>
      <c r="S409" s="990"/>
      <c r="T409" s="991"/>
      <c r="U409" s="992"/>
      <c r="V409" s="993"/>
      <c r="W409" s="1026"/>
      <c r="X409" s="994"/>
      <c r="Y409" s="1026"/>
      <c r="Z409" s="994"/>
      <c r="AA409" s="1026"/>
      <c r="AB409" s="994"/>
      <c r="AC409" s="1026"/>
      <c r="AD409" s="994"/>
      <c r="AE409" s="994"/>
      <c r="AF409" s="994"/>
      <c r="AG409" s="995"/>
      <c r="AH409" s="996"/>
      <c r="AI409" s="997"/>
      <c r="AJ409" s="998"/>
      <c r="AK409" s="999"/>
      <c r="AL409" s="1000"/>
      <c r="AM409" s="999"/>
      <c r="AN409" s="999"/>
      <c r="AO409" s="999"/>
      <c r="AP409" s="999"/>
      <c r="AQ409" s="1001"/>
      <c r="AR409" s="999"/>
      <c r="AS409" s="769" t="str">
        <f>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1005"/>
      <c r="AU409" s="935"/>
      <c r="AV409" s="1020" t="str">
        <f>IF('別紙様式2-2（４・５月分）'!N310="","",'別紙様式2-2（４・５月分）'!N310)</f>
        <v/>
      </c>
      <c r="AW409" s="937"/>
      <c r="BK409" s="689" t="str">
        <f>G406</f>
        <v/>
      </c>
    </row>
    <row r="410" ht="30.0" customHeight="1">
      <c r="A410" s="789">
        <v>100.0</v>
      </c>
      <c r="B410" s="1019" t="str">
        <f>IF('基本情報入力シート'!C153="","",'基本情報入力シート'!C153)</f>
        <v/>
      </c>
      <c r="C410" s="696"/>
      <c r="D410" s="696"/>
      <c r="E410" s="696"/>
      <c r="F410" s="697"/>
      <c r="G410" s="698" t="str">
        <f>IF('基本情報入力シート'!M153="","",'基本情報入力シート'!M153)</f>
        <v/>
      </c>
      <c r="H410" s="698" t="str">
        <f>IF('基本情報入力シート'!R153="","",'基本情報入力シート'!R153)</f>
        <v/>
      </c>
      <c r="I410" s="698" t="str">
        <f>IF('基本情報入力シート'!W153="","",'基本情報入力シート'!W153)</f>
        <v/>
      </c>
      <c r="J410" s="910" t="str">
        <f>IF('基本情報入力シート'!X153="","",'基本情報入力シート'!X153)</f>
        <v/>
      </c>
      <c r="K410" s="698" t="str">
        <f>IF('基本情報入力シート'!Y153="","",'基本情報入力シート'!Y153)</f>
        <v/>
      </c>
      <c r="L410" s="699" t="str">
        <f>IF('基本情報入力シート'!AB153="","",'基本情報入力シート'!AB153)</f>
        <v/>
      </c>
      <c r="M410" s="912" t="str">
        <f>IF('別紙様式2-2（４・５月分）'!P311="","",'別紙様式2-2（４・５月分）'!P311)</f>
        <v/>
      </c>
      <c r="N410" s="1004" t="str">
        <f>IF(SUM('別紙様式2-2（４・５月分）'!Q311:Q313)=0,"",SUM('別紙様式2-2（４・５月分）'!Q311:Q313))</f>
        <v/>
      </c>
      <c r="O410" s="914" t="str">
        <f>IFERROR(VLOOKUP('別紙様式2-2（４・５月分）'!AQ311,'【参考】数式用'!$AR$5:$AS$22,2,FALSE),"")</f>
        <v/>
      </c>
      <c r="P410" s="915"/>
      <c r="Q410" s="916"/>
      <c r="R410" s="917" t="str">
        <f>IFERROR(VLOOKUP(K410,'【参考】数式用'!$A$5:$AB$37,MATCH(O410,'【参考】数式用'!$B$4:$AB$4,0)+1,0),"")</f>
        <v/>
      </c>
      <c r="S410" s="918" t="s">
        <v>434</v>
      </c>
      <c r="T410" s="919"/>
      <c r="U410" s="920" t="str">
        <f>IFERROR(VLOOKUP(K410,'【参考】数式用'!$A$5:$AB$37,MATCH(T410,'【参考】数式用'!$B$4:$AB$4,0)+1,0),"")</f>
        <v/>
      </c>
      <c r="V410" s="921" t="s">
        <v>107</v>
      </c>
      <c r="W410" s="922">
        <v>6.0</v>
      </c>
      <c r="X410" s="923" t="s">
        <v>108</v>
      </c>
      <c r="Y410" s="922">
        <v>6.0</v>
      </c>
      <c r="Z410" s="923" t="s">
        <v>392</v>
      </c>
      <c r="AA410" s="922">
        <v>7.0</v>
      </c>
      <c r="AB410" s="923" t="s">
        <v>108</v>
      </c>
      <c r="AC410" s="922">
        <v>3.0</v>
      </c>
      <c r="AD410" s="923" t="s">
        <v>109</v>
      </c>
      <c r="AE410" s="923" t="s">
        <v>120</v>
      </c>
      <c r="AF410" s="923">
        <f>IF(W410&gt;=1,(AA410*12+AC410)-(W410*12+Y410)+1,"")</f>
        <v>10</v>
      </c>
      <c r="AG410" s="924" t="s">
        <v>393</v>
      </c>
      <c r="AH410" s="925">
        <f>IFERROR(ROUNDDOWN(ROUND(L410*U410,0),0)*AF410,"")</f>
        <v>0</v>
      </c>
      <c r="AI410" s="926">
        <f>IFERROR(ROUNDDOWN(ROUND((L410*(U410-AW410)),0),0)*AF410,"")</f>
        <v>0</v>
      </c>
      <c r="AJ410" s="927">
        <f>IFERROR(IF(OR(M410="",M411="",M413=""),0,ROUNDDOWN(ROUNDDOWN(ROUND(L410*VLOOKUP(K410,'【参考】数式用'!$A$5:$AB$37,MATCH("新加算Ⅳ",'【参考】数式用'!$B$4:$AB$4,0)+1,0),0),0)*AF410*0.5,0)),"")</f>
        <v>0</v>
      </c>
      <c r="AK410" s="928"/>
      <c r="AL410" s="929">
        <f>IFERROR(IF(OR(M413="ベア加算",M413=""),0, IF(OR(T410="新加算Ⅰ",T410="新加算Ⅱ",T410="新加算Ⅲ",T410="新加算Ⅳ"),ROUNDDOWN(ROUND(L410*VLOOKUP(K410,'【参考】数式用'!$A$5:$I$37,MATCH("ベア加算",'【参考】数式用'!$B$4:$I$4,0)+1,0),0),0)*AF410,0)),"")</f>
        <v>0</v>
      </c>
      <c r="AM410" s="928"/>
      <c r="AN410" s="930"/>
      <c r="AO410" s="931"/>
      <c r="AP410" s="931"/>
      <c r="AQ410" s="932"/>
      <c r="AR410" s="933"/>
      <c r="AS410" s="716" t="str">
        <f>IF(AU410="","",IF(U410&lt;N410,"！加算の要件上は問題ありませんが、令和６年４・５月と比較して令和６年６月に加算率が下がる計画になっています。",""))</f>
        <v/>
      </c>
      <c r="AT410" s="1005"/>
      <c r="AU410" s="935" t="str">
        <f>IF(K410&lt;&gt;"","V列に色付け","")</f>
        <v/>
      </c>
      <c r="AV410" s="1020" t="str">
        <f>IF('別紙様式2-2（４・５月分）'!N311="","",'別紙様式2-2（４・５月分）'!N311)</f>
        <v/>
      </c>
      <c r="AW410" s="937" t="str">
        <f>IF(SUM('別紙様式2-2（４・５月分）'!O311:O313)=0,"",SUM('別紙様式2-2（４・５月分）'!O311:O313))</f>
        <v/>
      </c>
      <c r="AX410" s="938" t="str">
        <f>IFERROR(VLOOKUP(K410,'【参考】数式用'!$AH$2:$AI$34,2,FALSE),"")</f>
        <v/>
      </c>
      <c r="AY410" s="629" t="s">
        <v>436</v>
      </c>
      <c r="AZ410" s="629" t="s">
        <v>437</v>
      </c>
      <c r="BA410" s="629" t="s">
        <v>435</v>
      </c>
      <c r="BB410" s="629" t="s">
        <v>438</v>
      </c>
      <c r="BC410" s="629" t="str">
        <f>IF(AND(O410&lt;&gt;"新加算Ⅰ",O410&lt;&gt;"新加算Ⅱ",O410&lt;&gt;"新加算Ⅲ",O410&lt;&gt;"新加算Ⅳ"),O410,IF(P412&lt;&gt;"",P412,""))</f>
        <v/>
      </c>
      <c r="BD410" s="629"/>
      <c r="BE410" s="629" t="str">
        <f>IF(AL410&lt;&gt;0,IF(AM410="○","入力済","未入力"),"")</f>
        <v/>
      </c>
      <c r="BF410" s="629"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629" t="str">
        <f>IF(OR(T410="新加算Ⅴ（７）",T410="新加算Ⅴ（９）",T410="新加算Ⅴ（10）",T410="新加算Ⅴ（12）",T410="新加算Ⅴ（13）",T410="新加算Ⅴ（14）"),IF(OR(AO410="○",AO410="令和６年度中に満たす"),"入力済","未入力"),"")</f>
        <v/>
      </c>
      <c r="BH410" s="939" t="str">
        <f>IF(OR(T410="新加算Ⅰ",T410="新加算Ⅱ",T410="新加算Ⅲ",T410="新加算Ⅴ（１）",T410="新加算Ⅴ（３）",T410="新加算Ⅴ（８）"),IF(OR(AP410="○",AP410="令和６年度中に満たす"),"入力済","未入力"),"")</f>
        <v/>
      </c>
      <c r="BI410" s="940" t="str">
        <f>IF(OR(T410="新加算Ⅰ",T410="新加算Ⅱ",T410="新加算Ⅴ（１）",T410="新加算Ⅴ（２）",T410="新加算Ⅴ（３）",T410="新加算Ⅴ（４）",T410="新加算Ⅴ（５）",T410="新加算Ⅴ（６）",T410="新加算Ⅴ（７）",T410="新加算Ⅴ（９）",T410="新加算Ⅴ（10）",T410="新加算Ⅴ（12）"),1,"")</f>
        <v/>
      </c>
      <c r="BJ410" s="935" t="str">
        <f>IF(OR(T410="新加算Ⅰ",T410="新加算Ⅴ（１）",T410="新加算Ⅴ（２）",T410="新加算Ⅴ（５）",T410="新加算Ⅴ（７）",T410="新加算Ⅴ（10）"),IF(AR410="","未入力","入力済"),"")</f>
        <v/>
      </c>
      <c r="BK410" s="689" t="str">
        <f>G410</f>
        <v/>
      </c>
    </row>
    <row r="411" ht="15.0" customHeight="1">
      <c r="A411" s="787"/>
      <c r="B411" s="722"/>
      <c r="C411" s="723"/>
      <c r="D411" s="723"/>
      <c r="E411" s="723"/>
      <c r="F411" s="724"/>
      <c r="G411" s="725"/>
      <c r="H411" s="725"/>
      <c r="I411" s="725"/>
      <c r="J411" s="941"/>
      <c r="K411" s="725"/>
      <c r="L411" s="726"/>
      <c r="M411" s="943" t="str">
        <f>IF('別紙様式2-2（４・５月分）'!P312="","",'別紙様式2-2（４・５月分）'!P312)</f>
        <v/>
      </c>
      <c r="N411" s="1007"/>
      <c r="O411" s="945"/>
      <c r="P411" s="946"/>
      <c r="Q411" s="947"/>
      <c r="R411" s="948"/>
      <c r="S411" s="949"/>
      <c r="T411" s="950"/>
      <c r="U411" s="951"/>
      <c r="V411" s="952"/>
      <c r="W411" s="953"/>
      <c r="X411" s="778"/>
      <c r="Y411" s="953"/>
      <c r="Z411" s="778"/>
      <c r="AA411" s="953"/>
      <c r="AB411" s="778"/>
      <c r="AC411" s="953"/>
      <c r="AD411" s="778"/>
      <c r="AE411" s="778"/>
      <c r="AF411" s="778"/>
      <c r="AG411" s="954"/>
      <c r="AH411" s="955"/>
      <c r="AI411" s="956"/>
      <c r="AJ411" s="957"/>
      <c r="AK411" s="784"/>
      <c r="AL411" s="958"/>
      <c r="AM411" s="784"/>
      <c r="AN411" s="959"/>
      <c r="AO411" s="825"/>
      <c r="AP411" s="825"/>
      <c r="AQ411" s="960"/>
      <c r="AR411" s="961"/>
      <c r="AS411" s="962" t="str">
        <f>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1005"/>
      <c r="AU411" s="935"/>
      <c r="AV411" s="1020" t="str">
        <f>IF('別紙様式2-2（４・５月分）'!N312="","",'別紙様式2-2（４・５月分）'!N312)</f>
        <v/>
      </c>
      <c r="AW411" s="937"/>
      <c r="AX411" s="938"/>
      <c r="AY411" s="629"/>
      <c r="AZ411" s="629"/>
      <c r="BA411" s="629"/>
      <c r="BB411" s="629"/>
      <c r="BC411" s="629"/>
      <c r="BD411" s="629"/>
      <c r="BE411" s="629"/>
      <c r="BF411" s="629"/>
      <c r="BG411" s="629"/>
      <c r="BH411" s="963"/>
      <c r="BI411" s="1008"/>
      <c r="BJ411" s="935"/>
      <c r="BK411" s="689" t="str">
        <f>G410</f>
        <v/>
      </c>
    </row>
    <row r="412" ht="15.0" customHeight="1">
      <c r="A412" s="798"/>
      <c r="B412" s="722"/>
      <c r="C412" s="723"/>
      <c r="D412" s="723"/>
      <c r="E412" s="723"/>
      <c r="F412" s="724"/>
      <c r="G412" s="725"/>
      <c r="H412" s="725"/>
      <c r="I412" s="725"/>
      <c r="J412" s="941"/>
      <c r="K412" s="725"/>
      <c r="L412" s="726"/>
      <c r="M412" s="964"/>
      <c r="N412" s="1009"/>
      <c r="O412" s="1013" t="s">
        <v>111</v>
      </c>
      <c r="P412" s="967" t="str">
        <f>IFERROR(VLOOKUP('別紙様式2-2（４・５月分）'!AQ311,'【参考】数式用'!$AR$5:$AT$22,3,FALSE),"")</f>
        <v/>
      </c>
      <c r="Q412" s="1014" t="s">
        <v>113</v>
      </c>
      <c r="R412" s="969" t="str">
        <f>IFERROR(VLOOKUP(K410,'【参考】数式用'!$A$5:$AB$37,MATCH(P412,'【参考】数式用'!$B$4:$AB$4,0)+1,0),"")</f>
        <v/>
      </c>
      <c r="S412" s="970" t="s">
        <v>439</v>
      </c>
      <c r="T412" s="971"/>
      <c r="U412" s="972" t="str">
        <f>IFERROR(VLOOKUP(K410,'【参考】数式用'!$A$5:$AB$37,MATCH(T412,'【参考】数式用'!$B$4:$AB$4,0)+1,0),"")</f>
        <v/>
      </c>
      <c r="V412" s="973" t="s">
        <v>107</v>
      </c>
      <c r="W412" s="1025">
        <v>7.0</v>
      </c>
      <c r="X412" s="812" t="s">
        <v>108</v>
      </c>
      <c r="Y412" s="1025">
        <v>4.0</v>
      </c>
      <c r="Z412" s="812" t="s">
        <v>392</v>
      </c>
      <c r="AA412" s="1025">
        <v>8.0</v>
      </c>
      <c r="AB412" s="812" t="s">
        <v>108</v>
      </c>
      <c r="AC412" s="1025">
        <v>3.0</v>
      </c>
      <c r="AD412" s="812" t="s">
        <v>109</v>
      </c>
      <c r="AE412" s="812" t="s">
        <v>120</v>
      </c>
      <c r="AF412" s="812">
        <f>IF(W412&gt;=1,(AA412*12+AC412)-(W412*12+Y412)+1,"")</f>
        <v>12</v>
      </c>
      <c r="AG412" s="974" t="s">
        <v>393</v>
      </c>
      <c r="AH412" s="975">
        <f>IFERROR(ROUNDDOWN(ROUND(L410*U412,0),0)*AF412,"")</f>
        <v>0</v>
      </c>
      <c r="AI412" s="976">
        <f>IFERROR(ROUNDDOWN(ROUND((L410*(U412-AW410)),0),0)*AF412,"")</f>
        <v>0</v>
      </c>
      <c r="AJ412" s="977">
        <f>IFERROR(IF(OR(M410="",M411="",M413=""),0,ROUNDDOWN(ROUNDDOWN(ROUND(L410*VLOOKUP(K410,'【参考】数式用'!$A$5:$AB$37,MATCH("新加算Ⅳ",'【参考】数式用'!$B$4:$AB$4,0)+1,0),0),0)*AF412*0.5,0)),"")</f>
        <v>0</v>
      </c>
      <c r="AK412" s="978" t="str">
        <f>IF(T412&lt;&gt;"","新規に適用","")</f>
        <v/>
      </c>
      <c r="AL412" s="979">
        <f>IFERROR(IF(OR(M413="ベア加算",M413=""),0, IF(OR(T410="新加算Ⅰ",T410="新加算Ⅱ",T410="新加算Ⅲ",T410="新加算Ⅳ"),0,ROUNDDOWN(ROUND(L410*VLOOKUP(K410,'【参考】数式用'!$A$5:$I$37,MATCH("ベア加算",'【参考】数式用'!$B$4:$I$4,0)+1,0),0),0)*AF412)),"")</f>
        <v>0</v>
      </c>
      <c r="AM412" s="978" t="str">
        <f>IF(AND(T412&lt;&gt;"",AM410=""),"新規に適用",IF(AND(T412&lt;&gt;"",AM410&lt;&gt;""),"継続で適用",""))</f>
        <v/>
      </c>
      <c r="AN412" s="978" t="str">
        <f>IF(AND(T412&lt;&gt;"",AN410=""),"新規に適用",IF(AND(T412&lt;&gt;"",AN410&lt;&gt;""),"継続で適用",""))</f>
        <v/>
      </c>
      <c r="AO412" s="978"/>
      <c r="AP412" s="978" t="str">
        <f>IF(AND(T412&lt;&gt;"",AP410=""),"新規に適用",IF(AND(T412&lt;&gt;"",AP410&lt;&gt;""),"継続で適用",""))</f>
        <v/>
      </c>
      <c r="AQ412" s="980"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978" t="str">
        <f>IF(AND(T412&lt;&gt;"",AR410=""),"新規に適用",IF(AND(T412&lt;&gt;"",AR410&lt;&gt;""),"継続で適用",""))</f>
        <v/>
      </c>
      <c r="AS412" s="962"/>
      <c r="AT412" s="1005"/>
      <c r="AU412" s="935" t="str">
        <f>IF(K410&lt;&gt;"","V列に色付け","")</f>
        <v/>
      </c>
      <c r="AV412" s="1020"/>
      <c r="AW412" s="937"/>
      <c r="BK412" s="689" t="str">
        <f>G410</f>
        <v/>
      </c>
    </row>
    <row r="413" ht="30.0" customHeight="1">
      <c r="A413" s="788"/>
      <c r="B413" s="746"/>
      <c r="C413" s="747"/>
      <c r="D413" s="747"/>
      <c r="E413" s="747"/>
      <c r="F413" s="748"/>
      <c r="G413" s="749"/>
      <c r="H413" s="749"/>
      <c r="I413" s="749"/>
      <c r="J413" s="982"/>
      <c r="K413" s="749"/>
      <c r="L413" s="750"/>
      <c r="M413" s="984" t="str">
        <f>IF('別紙様式2-2（４・５月分）'!P313="","",'別紙様式2-2（４・５月分）'!P313)</f>
        <v/>
      </c>
      <c r="N413" s="1010"/>
      <c r="O413" s="1015"/>
      <c r="P413" s="987"/>
      <c r="Q413" s="1016"/>
      <c r="R413" s="989"/>
      <c r="S413" s="990"/>
      <c r="T413" s="991"/>
      <c r="U413" s="992"/>
      <c r="V413" s="993"/>
      <c r="W413" s="1026"/>
      <c r="X413" s="994"/>
      <c r="Y413" s="1026"/>
      <c r="Z413" s="994"/>
      <c r="AA413" s="1026"/>
      <c r="AB413" s="994"/>
      <c r="AC413" s="1026"/>
      <c r="AD413" s="994"/>
      <c r="AE413" s="994"/>
      <c r="AF413" s="994"/>
      <c r="AG413" s="995"/>
      <c r="AH413" s="996"/>
      <c r="AI413" s="997"/>
      <c r="AJ413" s="998"/>
      <c r="AK413" s="999"/>
      <c r="AL413" s="1000"/>
      <c r="AM413" s="999"/>
      <c r="AN413" s="999"/>
      <c r="AO413" s="999"/>
      <c r="AP413" s="999"/>
      <c r="AQ413" s="1001"/>
      <c r="AR413" s="999"/>
      <c r="AS413" s="769"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1005"/>
      <c r="AU413" s="935"/>
      <c r="AV413" s="1020" t="str">
        <f>IF('別紙様式2-2（４・５月分）'!N313="","",'別紙様式2-2（４・５月分）'!N313)</f>
        <v/>
      </c>
      <c r="AW413" s="937"/>
      <c r="BK413" s="689" t="str">
        <f>G410</f>
        <v/>
      </c>
    </row>
  </sheetData>
  <autoFilter ref="$A$13:$BK$413"/>
  <mergeCells count="30">
    <mergeCell ref="BE6:BG6"/>
    <mergeCell ref="BH6:BJ6"/>
    <mergeCell ref="AP1:AQ1"/>
    <mergeCell ref="A3:C3"/>
    <mergeCell ref="D3:J3"/>
    <mergeCell ref="A5:K5"/>
    <mergeCell ref="B6:K6"/>
    <mergeCell ref="AY6:BA6"/>
    <mergeCell ref="BB6:BD6"/>
    <mergeCell ref="AY7:BA7"/>
    <mergeCell ref="AY8:BA8"/>
    <mergeCell ref="AL11:AM11"/>
    <mergeCell ref="AJ12:AK12"/>
    <mergeCell ref="AL12:AM12"/>
    <mergeCell ref="AN12:AO12"/>
    <mergeCell ref="AU12:AV12"/>
    <mergeCell ref="AY13:BD13"/>
    <mergeCell ref="BB8:BD8"/>
    <mergeCell ref="BE8:BG8"/>
    <mergeCell ref="B8:K8"/>
    <mergeCell ref="A9:K9"/>
    <mergeCell ref="A10:L11"/>
    <mergeCell ref="H12:I12"/>
    <mergeCell ref="B7:K7"/>
    <mergeCell ref="AJ7:AP7"/>
    <mergeCell ref="BB7:BD7"/>
    <mergeCell ref="BE7:BG7"/>
    <mergeCell ref="BH7:BJ7"/>
    <mergeCell ref="AJ8:AP8"/>
    <mergeCell ref="BH8:BJ8"/>
  </mergeCells>
  <conditionalFormatting sqref="T14:T413">
    <cfRule type="expression" dxfId="8" priority="1">
      <formula>AU14=""</formula>
    </cfRule>
  </conditionalFormatting>
  <conditionalFormatting sqref="U14:U413">
    <cfRule type="expression" dxfId="9" priority="2">
      <formula>U14&lt;N14</formula>
    </cfRule>
  </conditionalFormatting>
  <conditionalFormatting sqref="U16:U413">
    <cfRule type="expression" dxfId="9" priority="3">
      <formula>U16&lt;N14</formula>
    </cfRule>
  </conditionalFormatting>
  <conditionalFormatting sqref="V14:AG413">
    <cfRule type="expression" dxfId="8" priority="4">
      <formula>OR($T14="",$T14=" ")</formula>
    </cfRule>
  </conditionalFormatting>
  <conditionalFormatting sqref="AA14:AA413 AC14:AC413">
    <cfRule type="expression" dxfId="9" priority="5">
      <formula>AND($S14="令和６年度の算定予定",OR($AA14&lt;&gt;7,$AC14&lt;&gt;3))</formula>
    </cfRule>
  </conditionalFormatting>
  <conditionalFormatting sqref="AF14:AF413">
    <cfRule type="expression" dxfId="9" priority="6">
      <formula>AND(S14="令和６年度の算定予定",AF14&gt;10)</formula>
    </cfRule>
  </conditionalFormatting>
  <conditionalFormatting sqref="AM14:AM413">
    <cfRule type="expression" dxfId="15" priority="7">
      <formula>AND($S14="令和６年度の算定予定",AND($AL14&lt;&gt;"",$AL14&lt;&gt;0))</formula>
    </cfRule>
  </conditionalFormatting>
  <conditionalFormatting sqref="AN14:AN413">
    <cfRule type="expression" dxfId="16" priority="8">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9">
      <formula>AND(S14="令和６年度の算定予定",OR(T14="新加算Ⅴ（７）",T14="新加算Ⅴ（９）",T14="新加算Ⅴ（10）",T14="新加算Ⅴ（12）",T14="新加算Ⅴ（13）",T14="新加算Ⅴ（14）"))</formula>
    </cfRule>
  </conditionalFormatting>
  <conditionalFormatting sqref="AP14:AP413">
    <cfRule type="expression" dxfId="17" priority="10">
      <formula>AND(S14="令和６年度の算定予定",OR(T14="新加算Ⅰ",T14="新加算Ⅱ",T14="新加算Ⅲ",T14="新加算Ⅴ（１）",T14="新加算Ⅴ（３）",T14="新加算Ⅴ（８）"))</formula>
    </cfRule>
  </conditionalFormatting>
  <conditionalFormatting sqref="AQ11">
    <cfRule type="expression" dxfId="1" priority="11">
      <formula>$AQ$11="○"</formula>
    </cfRule>
  </conditionalFormatting>
  <conditionalFormatting sqref="AQ14:AQ413">
    <cfRule type="expression" dxfId="17" priority="12">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conditionalFormatting sqref="AR14:AR413">
    <cfRule type="expression" dxfId="16" priority="13">
      <formula>AND(S14="令和６年度の算定予定",OR(T14="新加算Ⅰ",T14="新加算Ⅴ（１）",T14="新加算Ⅴ（２）",T14="新加算Ⅴ（５）",T14="新加算Ⅴ（７）",T14="新加算Ⅴ（10）"))</formula>
    </cfRule>
  </conditionalFormatting>
  <conditionalFormatting sqref="AS11">
    <cfRule type="expression" dxfId="4" priority="14">
      <formula>$AQ$11&lt;&gt;"×"</formula>
    </cfRule>
  </conditionalFormatting>
  <dataValidations>
    <dataValidation type="list" allowBlank="1" showDropDown="1" showInputMessage="1" showErrorMessage="1" prompt="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formula1>"1,2,3,6,7,8,9,10,11,12"</formula1>
    </dataValidation>
    <dataValidation type="list" allowBlank="1" showErrorMessage="1" sqref="T14:T15 T18:T19 T22:T23 T26:T27 T30:T31 T34:T35 T38:T39 T42:T43 T46:T47 T50:T51 T54:T55 T58:T59 T62:T63 T66:T67 T70:T71 T74:T75 T78:T79 T82:T83 T86:T87 T90:T91 T94:T95 T98:T99 T102:T103 T106:T107 T110:T111 T114:T115 T118:T119 T122:T123 T126:T127 T130:T131 T134:T135 T138:T139 T142:T143 T146:T147 T150:T151 T154:T155 T158:T159 T162:T163 T166:T167 T170:T171 T174:T175 T178:T179 T182:T183 T186:T187 T190:T191 T194:T195 T198:T199 T202:T203 T206:T207 T210:T211 T214:T215 T218:T219 T222:T223 T226:T227 T230:T231 T234:T235 T238:T239 T242:T243 T246:T247 T250:T251 T254:T255 T258:T259 T262:T263 T266:T267 T270:T271 T274:T275 T278:T279 T282:T283 T286:T287 T290:T291 T294:T295 T298:T299 T302:T303 T306:T307 T310:T311 T314:T315 T318:T319 T322:T323 T326:T327 T330:T331 T334:T335 T338:T339 T342:T343 T346:T347 T350:T351 T354:T355 T358:T359 T362:T363 T366:T367 T370:T371 T374:T375 T378:T379 T382:T383 T386:T387 T390:T391 T394:T395 T398:T399 T402:T403 T406:T407 T410:T411">
      <formula1>$AY14:$BD14</formula1>
    </dataValidation>
    <dataValidation type="list" allowBlank="1" showErrorMessage="1" sqref="AN14:AN15 AP14:AP15 AN18:AN19 AP18:AP19 AN22:AN23 AP22:AP23 AN26:AN27 AP26:AP27 AN30:AN31 AP30:AP31 AN34:AN35 AP34:AP35 AN38:AN39 AP38:AP39 AN42:AN43 AP42:AP43 AN46:AN47 AP46:AP47 AN50:AN51 AP50:AP51 AN54:AN55 AP54:AP55 AN58:AN59 AP58:AP59 AN62:AN63 AP62:AP63 AN66:AN67 AP66:AP67 AN70:AN71 AP70:AP71 AN74:AN75 AP74:AP75 AN78:AN79 AP78:AP79 AN82:AN83 AP82:AP83 AN86:AN87 AP86:AP87 AN90:AN91 AP90:AP91 AN94:AN95 AP94:AP95 AN98:AN99 AP98:AP99 AN102:AN103 AP102:AP103 AN106:AN107 AP106:AP107 AN110:AN111 AP110:AP111 AN114:AN115 AP114:AP115 AN118:AN119 AP118:AP119 AN122:AN123 AP122:AP123 AN126:AN127 AP126:AP127 AN130:AN131 AP130:AP131 AN134:AN135 AP134:AP135 AN138:AN139 AP138:AP139 AN142:AN143 AP142:AP143 AN146:AN147 AP146:AP147 AN150:AN151 AP150:AP151 AN154:AN155 AP154:AP155 AN158:AN159 AP158:AP159 AN162:AN163 AP162:AP163 AN166:AN167 AP166:AP167 AN170:AN171 AP170:AP171 AN174:AN175 AP174:AP175 AN178:AN179 AP178:AP179 AN182:AN183 AP182:AP183 AN186:AN187 AP186:AP187 AN190:AN191 AP190:AP191 AN194:AN195 AP194:AP195 AN198:AN199 AP198:AP199 AN202:AN203 AP202:AP203 AN206:AN207 AP206:AP207 AN210:AN211 AP210:AP211 AN214:AN215 AP214:AP215 AN218:AN219 AP218:AP219 AN222:AN223 AP222:AP223 AN226:AN227 AP226:AP227 AN230:AN231 AP230:AP231 AN234:AN235 AP234:AP235 AN238:AN239 AP238:AP239 AN242:AN243 AP242:AP243 AN246:AN247 AP246:AP247 AN250:AN251 AP250:AP251 AN254:AN255 AP254:AP255 AN258:AN259 AP258:AP259 AN262:AN263 AP262:AP263 AN266:AN267 AP266:AP267 AN270:AN271 AP270:AP271 AN274:AN275 AP274:AP275 AN278:AN279 AP278:AP279 AN282:AN283 AP282:AP283 AN286:AN287 AP286:AP287 AN290:AN291 AP290:AP291 AN294:AN295 AP294:AP295 AN298:AN299 AP298:AP299 AN302:AN303 AP302:AP303 AN306:AN307 AP306:AP307 AN310:AN311 AP310:AP311 AN314:AN315 AP314:AP315 AN318:AN319 AP318:AP319 AN322:AN323 AP322:AP323 AN326:AN327 AP326:AP327 AN330:AN331 AP330:AP331 AN334:AN335 AP334:AP335 AN338:AN339 AP338:AP339 AN342:AN343 AP342:AP343 AN346:AN347 AP346:AP347 AN350:AN351 AP350:AP351 AN354:AN355 AP354:AP355 AN358:AN359 AP358:AP359 AN362:AN363 AP362:AP363 AN366:AN367 AP366:AP367 AN370:AN371 AP370:AP371 AN374:AN375 AP374:AP375 AN378:AN379 AP378:AP379 AN382:AN383 AP382:AP383 AN386:AN387 AP386:AP387 AN390:AN391 AP390:AP391 AN394:AN395 AP394:AP395 AN398:AN399 AP398:AP399 AN402:AN403 AP402:AP403 AN406:AN407 AP406:AP407 AN410:AN411 AP410:AP411">
      <formula1>'【参考】数式用'!$AK$5:$AK$7</formula1>
    </dataValidation>
    <dataValidation type="list" allowBlank="1" showErrorMessage="1"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formula1>INDIRECT(AX14)</formula1>
    </dataValidation>
    <dataValidation type="decimal"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formula1>0.0</formula1>
    </dataValidation>
    <dataValidation type="list" allowBlank="1" showErrorMessage="1" sqref="T16 T20 T24 T28 T32 T36 T40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
      <formula1>'【参考】数式用'!$AM$2:$AM$6</formula1>
    </dataValidation>
    <dataValidation type="list" allowBlank="1" showDropDown="1" showInputMessage="1" showErrorMessage="1" prompt="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formula1>"6,7"</formula1>
    </dataValidation>
    <dataValidation type="list" allowBlank="1" showErrorMessage="1" sqref="AM14:AM15 AO14:AO15 AM18:AM19 AO18:AO19 AM22:AM23 AO22:AO23 AM26:AM27 AO26:AO27 AM30:AM31 AO30:AO31 AM34:AM35 AO34:AO35 AM38:AM39 AO38:AO39 AM42:AM43 AO42:AO43 AM46:AM47 AO46:AO47 AM50:AM51 AO50:AO51 AM54:AM55 AO54:AO55 AM58:AM59 AO58:AO59 AM62:AM63 AO62:AO63 AM66:AM67 AO66:AO67 AM70:AM71 AO70:AO71 AM74:AM75 AO74:AO75 AM78:AM79 AO78:AO79 AM82:AM83 AO82:AO83 AM86:AM87 AO86:AO87 AM90:AM91 AO90:AO91 AM94:AM95 AO94:AO95 AM98:AM99 AO98:AO99 AM102:AM103 AO102:AO103 AM106:AM107 AO106:AO107 AM110:AM111 AO110:AO111 AM114:AM115 AO114:AO115 AM118:AM119 AO118:AO119 AM122:AM123 AO122:AO123 AM126:AM127 AO126:AO127 AM130:AM131 AO130:AO131 AM134:AM135 AO134:AO135 AM138:AM139 AO138:AO139 AM142:AM143 AO142:AO143 AM146:AM147 AO146:AO147 AM150:AM151 AO150:AO151 AM154:AM155 AO154:AO155 AM158:AM159 AO158:AO159 AM162:AM163 AO162:AO163 AM166:AM167 AO166:AO167 AM170:AM171 AO170:AO171 AM174:AM175 AO174:AO175 AM178:AM179 AO178:AO179 AM182:AM183 AO182:AO183 AM186:AM187 AO186:AO187 AM190:AM191 AO190:AO191 AM194:AM195 AO194:AO195 AM198:AM199 AO198:AO199 AM202:AM203 AO202:AO203 AM206:AM207 AO206:AO207 AM210:AM211 AO210:AO211 AM214:AM215 AO214:AO215 AM218:AM219 AO218:AO219 AM222:AM223 AO222:AO223 AM226:AM227 AO226:AO227 AM230:AM231 AO230:AO231 AM234:AM235 AO234:AO235 AM238:AM239 AO238:AO239 AM242:AM243 AO242:AO243 AM246:AM247 AO246:AO247 AM250:AM251 AO250:AO251 AM254:AM255 AO254:AO255 AM258:AM259 AO258:AO259 AM262:AM263 AO262:AO263 AM266:AM267 AO266:AO267 AM270:AM271 AO270:AO271 AM274:AM275 AO274:AO275 AM278:AM279 AO278:AO279 AM282:AM283 AO282:AO283 AM286:AM287 AO286:AO287 AM290:AM291 AO290:AO291 AM294:AM295 AO294:AO295 AM298:AM299 AO298:AO299 AM302:AM303 AO302:AO303 AM306:AM307 AO306:AO307 AM310:AM311 AO310:AO311 AM314:AM315 AO314:AO315 AM318:AM319 AO318:AO319 AM322:AM323 AO322:AO323 AM326:AM327 AO326:AO327 AM330:AM331 AO330:AO331 AM334:AM335 AO334:AO335 AM338:AM339 AO338:AO339 AM342:AM343 AO342:AO343 AM346:AM347 AO346:AO347 AM350:AM351 AO350:AO351 AM354:AM355 AO354:AO355 AM358:AM359 AO358:AO359 AM362:AM363 AO362:AO363 AM366:AM367 AO366:AO367 AM370:AM371 AO370:AO371 AM374:AM375 AO374:AO375 AM378:AM379 AO378:AO379 AM382:AM383 AO382:AO383 AM386:AM387 AO386:AO387 AM390:AM391 AO390:AO391 AM394:AM395 AO394:AO395 AM398:AM399 AO398:AO399 AM402:AM403 AO402:AO403 AM406:AM407 AO406:AO407 AM410:AM411 AO410:AO411">
      <formula1>'【参考】数式用'!$AK$2:$AK$3</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6" width="2.57"/>
    <col customWidth="1" min="7" max="7" width="13.14"/>
    <col customWidth="1" min="8" max="8" width="8.43"/>
    <col customWidth="1" min="9" max="9" width="9.43"/>
    <col customWidth="1" min="10" max="10" width="14.43"/>
    <col customWidth="1" min="11" max="11" width="16.57"/>
    <col customWidth="1" min="12" max="12" width="14.43"/>
    <col customWidth="1" min="13" max="13" width="15.0"/>
    <col customWidth="1" min="14" max="14" width="5.86"/>
    <col customWidth="1" min="15" max="15" width="2.57"/>
    <col customWidth="1" min="16" max="16" width="15.14"/>
    <col customWidth="1" min="17" max="17" width="2.43"/>
    <col customWidth="1" min="18" max="18" width="7.43"/>
    <col customWidth="1" min="19" max="19" width="18.0"/>
    <col customWidth="1" min="20" max="20" width="15.14"/>
    <col customWidth="1" min="21" max="21" width="7.0"/>
    <col customWidth="1" min="22" max="22" width="4.57"/>
    <col customWidth="1" min="23" max="24" width="2.86"/>
    <col customWidth="1" min="25" max="25" width="3.57"/>
    <col customWidth="1" min="26" max="26" width="10.0"/>
    <col customWidth="1" min="27" max="28" width="2.86"/>
    <col customWidth="1" min="29" max="29" width="3.43"/>
    <col customWidth="1" min="30" max="31" width="2.86"/>
    <col customWidth="1" min="32" max="32" width="3.57"/>
    <col customWidth="1" min="33" max="33" width="6.14"/>
    <col customWidth="1" min="34" max="34" width="15.86"/>
    <col customWidth="1" min="35" max="36" width="14.43"/>
    <col customWidth="1" min="37" max="37" width="9.14"/>
    <col customWidth="1" min="38" max="38" width="14.43"/>
    <col customWidth="1" min="39" max="39" width="8.57"/>
    <col customWidth="1" min="40" max="40" width="11.43"/>
    <col customWidth="1" min="41" max="41" width="9.86"/>
    <col customWidth="1" min="42" max="42" width="11.14"/>
    <col customWidth="1" min="43" max="43" width="12.0"/>
    <col customWidth="1" min="44" max="44" width="21.43"/>
    <col customWidth="1" min="45" max="45" width="61.0"/>
    <col customWidth="1" min="46" max="46" width="8.43"/>
    <col customWidth="1" hidden="1" min="47" max="47" width="17.86"/>
    <col customWidth="1" hidden="1" min="48" max="48" width="10.86"/>
    <col customWidth="1" hidden="1" min="49" max="49" width="6.43"/>
    <col customWidth="1" hidden="1" min="50" max="50" width="19.57"/>
    <col customWidth="1" hidden="1" min="51" max="51" width="8.14"/>
    <col customWidth="1" hidden="1" min="52" max="54" width="7.43"/>
    <col customWidth="1" hidden="1" min="55" max="55" width="8.57"/>
    <col customWidth="1" hidden="1" min="56" max="56" width="8.43"/>
    <col customWidth="1" hidden="1" min="57" max="59" width="7.43"/>
  </cols>
  <sheetData>
    <row r="1" ht="30.0" customHeight="1">
      <c r="A1" s="596" t="s">
        <v>440</v>
      </c>
      <c r="B1" s="597"/>
      <c r="C1" s="597"/>
      <c r="D1" s="597"/>
      <c r="E1" s="597"/>
      <c r="F1" s="597"/>
      <c r="G1" s="93"/>
      <c r="H1" s="93"/>
      <c r="I1" s="833"/>
      <c r="J1" s="93"/>
      <c r="K1" s="341"/>
      <c r="L1" s="94"/>
      <c r="M1" s="94"/>
      <c r="N1" s="94"/>
      <c r="O1" s="598"/>
      <c r="P1" s="598"/>
      <c r="Q1" s="94"/>
      <c r="R1" s="94"/>
      <c r="S1" s="94"/>
      <c r="T1" s="598"/>
      <c r="U1" s="94"/>
      <c r="V1" s="341"/>
      <c r="W1" s="834"/>
      <c r="X1" s="834"/>
      <c r="Y1" s="834"/>
      <c r="Z1" s="834"/>
      <c r="AA1" s="834"/>
      <c r="AB1" s="834"/>
      <c r="AC1" s="834"/>
      <c r="AD1" s="834"/>
      <c r="AE1" s="834"/>
      <c r="AF1" s="834"/>
      <c r="AG1" s="834"/>
      <c r="AH1" s="835"/>
      <c r="AI1" s="94"/>
      <c r="AJ1" s="835"/>
      <c r="AK1" s="835"/>
      <c r="AL1" s="835"/>
      <c r="AM1" s="835"/>
      <c r="AN1" s="93"/>
      <c r="AO1" s="93"/>
      <c r="AP1" s="837" t="s">
        <v>61</v>
      </c>
      <c r="AQ1" s="20"/>
      <c r="AR1" s="838" t="str">
        <f>IF('基本情報入力シート'!C33="","",'基本情報入力シート'!C33)</f>
        <v>岡山市</v>
      </c>
      <c r="AS1" s="839"/>
      <c r="AT1" s="839"/>
      <c r="AU1" s="10"/>
      <c r="AV1" s="10"/>
      <c r="AW1" s="10"/>
      <c r="AX1" s="10"/>
      <c r="AY1" s="772"/>
      <c r="AZ1" s="10"/>
      <c r="BA1" s="10"/>
      <c r="BB1" s="10"/>
    </row>
    <row r="2" ht="21.0" customHeight="1">
      <c r="A2" s="93"/>
      <c r="B2" s="598"/>
      <c r="C2" s="598"/>
      <c r="D2" s="598"/>
      <c r="E2" s="598"/>
      <c r="F2" s="598"/>
      <c r="G2" s="94"/>
      <c r="H2" s="94"/>
      <c r="I2" s="841"/>
      <c r="J2" s="94"/>
      <c r="K2" s="341"/>
      <c r="L2" s="94"/>
      <c r="M2" s="94"/>
      <c r="N2" s="94"/>
      <c r="O2" s="598"/>
      <c r="P2" s="598"/>
      <c r="Q2" s="94"/>
      <c r="R2" s="94"/>
      <c r="S2" s="832"/>
      <c r="T2" s="598"/>
      <c r="U2" s="94"/>
      <c r="V2" s="341"/>
      <c r="W2" s="341"/>
      <c r="X2" s="341"/>
      <c r="Y2" s="341"/>
      <c r="Z2" s="341"/>
      <c r="AA2" s="341"/>
      <c r="AB2" s="341"/>
      <c r="AC2" s="341"/>
      <c r="AD2" s="341"/>
      <c r="AE2" s="341"/>
      <c r="AF2" s="341"/>
      <c r="AG2" s="341"/>
      <c r="AH2" s="835"/>
      <c r="AI2" s="94"/>
      <c r="AJ2" s="94"/>
      <c r="AK2" s="94"/>
      <c r="AL2" s="94"/>
      <c r="AM2" s="94"/>
      <c r="AN2" s="93"/>
      <c r="AO2" s="93"/>
      <c r="AP2" s="644"/>
      <c r="AQ2" s="1027"/>
      <c r="AR2" s="644"/>
      <c r="AS2" s="644"/>
      <c r="AT2" s="644"/>
      <c r="AU2" s="843"/>
      <c r="AV2" s="772"/>
      <c r="AW2" s="843"/>
      <c r="AX2" s="10"/>
      <c r="AY2" s="772"/>
      <c r="AZ2" s="10"/>
      <c r="BA2" s="10"/>
      <c r="BB2" s="10"/>
    </row>
    <row r="3" ht="27.0" customHeight="1">
      <c r="A3" s="607" t="s">
        <v>12</v>
      </c>
      <c r="B3" s="19"/>
      <c r="C3" s="154"/>
      <c r="D3" s="608" t="str">
        <f>IF('基本情報入力シート'!M38="","",'基本情報入力シート'!M38)</f>
        <v>特定非営利活動法人杜の家</v>
      </c>
      <c r="E3" s="13"/>
      <c r="F3" s="13"/>
      <c r="G3" s="13"/>
      <c r="H3" s="13"/>
      <c r="I3" s="13"/>
      <c r="J3" s="14"/>
      <c r="K3" s="341"/>
      <c r="L3" s="618"/>
      <c r="M3" s="832"/>
      <c r="N3" s="618"/>
      <c r="O3" s="617"/>
      <c r="P3" s="617"/>
      <c r="Q3" s="618"/>
      <c r="R3" s="618"/>
      <c r="S3" s="94"/>
      <c r="T3" s="598"/>
      <c r="U3" s="94"/>
      <c r="V3" s="341"/>
      <c r="W3" s="834"/>
      <c r="X3" s="834"/>
      <c r="Y3" s="834"/>
      <c r="Z3" s="834"/>
      <c r="AA3" s="834"/>
      <c r="AB3" s="834"/>
      <c r="AC3" s="834"/>
      <c r="AD3" s="834"/>
      <c r="AE3" s="834"/>
      <c r="AF3" s="834"/>
      <c r="AG3" s="834"/>
      <c r="AH3" s="835"/>
      <c r="AI3" s="94"/>
      <c r="AJ3" s="94"/>
      <c r="AK3" s="94"/>
      <c r="AL3" s="94"/>
      <c r="AM3" s="94"/>
      <c r="AN3" s="93"/>
      <c r="AO3" s="93"/>
      <c r="AP3" s="644"/>
      <c r="AQ3" s="1027"/>
      <c r="AR3" s="644"/>
      <c r="AS3" s="644"/>
      <c r="AT3" s="644"/>
      <c r="AU3" s="10"/>
      <c r="AV3" s="10"/>
      <c r="AW3" s="10"/>
      <c r="AX3" s="10"/>
      <c r="AY3" s="772"/>
      <c r="AZ3" s="10"/>
      <c r="BA3" s="10"/>
      <c r="BB3" s="10"/>
    </row>
    <row r="4" ht="21.0" customHeight="1">
      <c r="A4" s="610"/>
      <c r="B4" s="611"/>
      <c r="C4" s="611"/>
      <c r="D4" s="612"/>
      <c r="E4" s="612"/>
      <c r="F4" s="612"/>
      <c r="G4" s="613"/>
      <c r="H4" s="613"/>
      <c r="I4" s="613"/>
      <c r="J4" s="613"/>
      <c r="K4" s="613"/>
      <c r="L4" s="618"/>
      <c r="M4" s="618"/>
      <c r="N4" s="618"/>
      <c r="O4" s="617"/>
      <c r="P4" s="598"/>
      <c r="Q4" s="841"/>
      <c r="R4" s="618"/>
      <c r="S4" s="94"/>
      <c r="T4" s="598"/>
      <c r="U4" s="94"/>
      <c r="V4" s="341"/>
      <c r="W4" s="834"/>
      <c r="X4" s="834"/>
      <c r="Y4" s="834"/>
      <c r="Z4" s="834"/>
      <c r="AA4" s="834"/>
      <c r="AB4" s="834"/>
      <c r="AC4" s="834"/>
      <c r="AD4" s="834"/>
      <c r="AE4" s="834"/>
      <c r="AF4" s="834"/>
      <c r="AG4" s="834"/>
      <c r="AH4" s="866"/>
      <c r="AI4" s="94"/>
      <c r="AJ4" s="94"/>
      <c r="AK4" s="94"/>
      <c r="AL4" s="94"/>
      <c r="AM4" s="94"/>
      <c r="AN4" s="93"/>
      <c r="AO4" s="93"/>
      <c r="AP4" s="644"/>
      <c r="AQ4" s="1027"/>
      <c r="AR4" s="644"/>
      <c r="AS4" s="644"/>
      <c r="AT4" s="644"/>
      <c r="AU4" s="10"/>
      <c r="AV4" s="10"/>
      <c r="AW4" s="10"/>
      <c r="AX4" s="10"/>
      <c r="AY4" s="10"/>
      <c r="AZ4" s="10"/>
      <c r="BA4" s="10"/>
      <c r="BB4" s="10"/>
    </row>
    <row r="5" ht="35.25" customHeight="1">
      <c r="A5" s="1028" t="s">
        <v>441</v>
      </c>
      <c r="B5" s="26"/>
      <c r="C5" s="26"/>
      <c r="D5" s="26"/>
      <c r="E5" s="26"/>
      <c r="F5" s="26"/>
      <c r="G5" s="26"/>
      <c r="H5" s="26"/>
      <c r="I5" s="26"/>
      <c r="J5" s="26"/>
      <c r="K5" s="27"/>
      <c r="L5" s="844">
        <f>IFERROR(SUMIF(S:S, "区分変更後の算定予定", AH:AH),"")</f>
        <v>0</v>
      </c>
      <c r="M5" s="1029" t="s">
        <v>71</v>
      </c>
      <c r="N5" s="618"/>
      <c r="O5" s="617"/>
      <c r="P5" s="598"/>
      <c r="Q5" s="841"/>
      <c r="R5" s="618"/>
      <c r="S5" s="94"/>
      <c r="T5" s="598"/>
      <c r="U5" s="94"/>
      <c r="V5" s="341"/>
      <c r="W5" s="834"/>
      <c r="X5" s="834"/>
      <c r="Y5" s="834"/>
      <c r="Z5" s="834"/>
      <c r="AA5" s="834"/>
      <c r="AB5" s="834"/>
      <c r="AC5" s="834"/>
      <c r="AD5" s="834"/>
      <c r="AE5" s="834"/>
      <c r="AF5" s="834"/>
      <c r="AG5" s="834"/>
      <c r="AH5" s="866"/>
      <c r="AI5" s="94"/>
      <c r="AJ5" s="841" t="s">
        <v>442</v>
      </c>
      <c r="AK5" s="94"/>
      <c r="AL5" s="94"/>
      <c r="AM5" s="94"/>
      <c r="AN5" s="93"/>
      <c r="AO5" s="625"/>
      <c r="AP5" s="625"/>
      <c r="AQ5" s="852"/>
      <c r="AR5" s="625"/>
      <c r="AS5" s="625"/>
      <c r="AT5" s="625"/>
      <c r="AU5" s="865"/>
      <c r="AV5" s="10"/>
      <c r="AW5" s="10"/>
      <c r="AX5" s="865"/>
      <c r="AY5" s="865"/>
      <c r="AZ5" s="865"/>
      <c r="BA5" s="865"/>
      <c r="BB5" s="865"/>
      <c r="BC5" s="865"/>
      <c r="BD5" s="865"/>
      <c r="BE5" s="865"/>
      <c r="BF5" s="865"/>
      <c r="BG5" s="865"/>
    </row>
    <row r="6" ht="35.25" customHeight="1">
      <c r="A6" s="848"/>
      <c r="B6" s="634" t="s">
        <v>402</v>
      </c>
      <c r="C6" s="19"/>
      <c r="D6" s="19"/>
      <c r="E6" s="19"/>
      <c r="F6" s="19"/>
      <c r="G6" s="19"/>
      <c r="H6" s="19"/>
      <c r="I6" s="19"/>
      <c r="J6" s="19"/>
      <c r="K6" s="36"/>
      <c r="L6" s="849">
        <f>IFERROR(SUMIF(S:S, "区分変更後の算定予定", AJ:AJ),"")</f>
        <v>0</v>
      </c>
      <c r="M6" s="1029" t="s">
        <v>71</v>
      </c>
      <c r="N6" s="94"/>
      <c r="O6" s="598"/>
      <c r="P6" s="598"/>
      <c r="Q6" s="841"/>
      <c r="R6" s="618"/>
      <c r="S6" s="94"/>
      <c r="T6" s="598"/>
      <c r="U6" s="94"/>
      <c r="V6" s="341"/>
      <c r="W6" s="834"/>
      <c r="X6" s="834"/>
      <c r="Y6" s="834"/>
      <c r="Z6" s="834"/>
      <c r="AA6" s="834"/>
      <c r="AB6" s="834"/>
      <c r="AC6" s="834"/>
      <c r="AD6" s="834"/>
      <c r="AE6" s="834"/>
      <c r="AF6" s="834"/>
      <c r="AG6" s="834"/>
      <c r="AH6" s="866"/>
      <c r="AI6" s="94"/>
      <c r="AJ6" s="854" t="s">
        <v>346</v>
      </c>
      <c r="AK6" s="19"/>
      <c r="AL6" s="19"/>
      <c r="AM6" s="19"/>
      <c r="AN6" s="19"/>
      <c r="AO6" s="19"/>
      <c r="AP6" s="36"/>
      <c r="AQ6" s="1030">
        <f>SUMIF(S:S,"区分変更後の算定予定",AQ:AQ)</f>
        <v>0</v>
      </c>
      <c r="AR6" s="644"/>
      <c r="AS6" s="625"/>
      <c r="AT6" s="625"/>
      <c r="AU6" s="1031" t="s">
        <v>443</v>
      </c>
      <c r="AV6" s="221"/>
      <c r="AW6" s="10"/>
      <c r="AX6" s="865"/>
      <c r="AY6" s="865"/>
      <c r="AZ6" s="865"/>
      <c r="BA6" s="865"/>
      <c r="BB6" s="865"/>
      <c r="BC6" s="865"/>
      <c r="BD6" s="865"/>
      <c r="BE6" s="865"/>
      <c r="BF6" s="865"/>
      <c r="BG6" s="865"/>
    </row>
    <row r="7" ht="35.25" customHeight="1">
      <c r="A7" s="848"/>
      <c r="B7" s="634" t="s">
        <v>405</v>
      </c>
      <c r="C7" s="19"/>
      <c r="D7" s="19"/>
      <c r="E7" s="19"/>
      <c r="F7" s="19"/>
      <c r="G7" s="19"/>
      <c r="H7" s="19"/>
      <c r="I7" s="19"/>
      <c r="J7" s="19"/>
      <c r="K7" s="36"/>
      <c r="L7" s="849">
        <f>IFERROR(SUMIF(S:S, "区分変更後の算定予定", AL:AL),"")</f>
        <v>0</v>
      </c>
      <c r="M7" s="1029" t="s">
        <v>71</v>
      </c>
      <c r="N7" s="94"/>
      <c r="O7" s="598"/>
      <c r="P7" s="598"/>
      <c r="Q7" s="841"/>
      <c r="R7" s="618"/>
      <c r="S7" s="94"/>
      <c r="T7" s="598"/>
      <c r="U7" s="94"/>
      <c r="V7" s="341"/>
      <c r="W7" s="834"/>
      <c r="X7" s="834"/>
      <c r="Y7" s="834"/>
      <c r="Z7" s="834"/>
      <c r="AA7" s="834"/>
      <c r="AB7" s="834"/>
      <c r="AC7" s="834"/>
      <c r="AD7" s="834"/>
      <c r="AE7" s="834"/>
      <c r="AF7" s="834"/>
      <c r="AG7" s="341"/>
      <c r="AH7" s="860"/>
      <c r="AI7" s="94"/>
      <c r="AJ7" s="854" t="s">
        <v>444</v>
      </c>
      <c r="AK7" s="19"/>
      <c r="AL7" s="19"/>
      <c r="AM7" s="19"/>
      <c r="AN7" s="19"/>
      <c r="AO7" s="19"/>
      <c r="AP7" s="36"/>
      <c r="AQ7" s="1032">
        <f>SUM(BC:BC)</f>
        <v>0</v>
      </c>
      <c r="AR7" s="644"/>
      <c r="AS7" s="625"/>
      <c r="AT7" s="644"/>
      <c r="AU7" s="1033" t="str">
        <f>IF((COUNTIFS(S:S,"区分変更後の算定予定",T:T,"新加算Ⅰ")+COUNTIFS(S:S,"区分変更後の算定予定",T:T,"新加算Ⅱ")+COUNTIFS(S:S,"区分変更後の算定予定",T:T,"新加算Ⅲ"))&gt;=1,"旧処遇加算Ⅰ相当あり","旧処遇加算Ⅰ相当なし")</f>
        <v>旧処遇加算Ⅰ相当なし</v>
      </c>
      <c r="AV7" s="221"/>
      <c r="AW7" s="1033"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221"/>
      <c r="AY7" s="1033" t="str">
        <f>IF((COUNTIFS(S:S,"区分変更後の算定予定",T:T,"新加算Ⅰ")+COUNTIFS(S:S,"区分変更後の算定予定",T:T,"新加算Ⅱ"))&gt;=1,"旧特定加算相当あり","旧特定加算相当なし")</f>
        <v>旧特定加算相当なし</v>
      </c>
      <c r="AZ7" s="222"/>
      <c r="BA7" s="221"/>
      <c r="BB7" s="1033" t="str">
        <f>IF((COUNTIFS(S:S,"区分変更後の算定予定",T:T,"新加算Ⅰ"))&gt;=1,"旧特定加算Ⅰ相当あり","旧特定加算Ⅰ相当なし")</f>
        <v>旧特定加算Ⅰ相当なし</v>
      </c>
      <c r="BC7" s="222"/>
      <c r="BD7" s="221"/>
      <c r="BE7" s="10"/>
      <c r="BF7" s="10"/>
    </row>
    <row r="8" ht="35.25" customHeight="1">
      <c r="A8" s="856"/>
      <c r="B8" s="634" t="s">
        <v>407</v>
      </c>
      <c r="C8" s="19"/>
      <c r="D8" s="19"/>
      <c r="E8" s="19"/>
      <c r="F8" s="19"/>
      <c r="G8" s="19"/>
      <c r="H8" s="19"/>
      <c r="I8" s="19"/>
      <c r="J8" s="19"/>
      <c r="K8" s="36"/>
      <c r="L8" s="1034">
        <f>IFERROR(SUMIF(S:S, "区分変更後の算定予定", AI:AI),"")</f>
        <v>0</v>
      </c>
      <c r="M8" s="1029" t="s">
        <v>71</v>
      </c>
      <c r="N8" s="94"/>
      <c r="O8" s="598"/>
      <c r="P8" s="641"/>
      <c r="Q8" s="642"/>
      <c r="R8" s="642"/>
      <c r="S8" s="858"/>
      <c r="T8" s="859"/>
      <c r="U8" s="94"/>
      <c r="V8" s="341"/>
      <c r="W8" s="341"/>
      <c r="X8" s="341"/>
      <c r="Y8" s="834"/>
      <c r="Z8" s="341"/>
      <c r="AA8" s="341"/>
      <c r="AB8" s="341"/>
      <c r="AC8" s="341"/>
      <c r="AD8" s="341"/>
      <c r="AE8" s="341"/>
      <c r="AF8" s="341"/>
      <c r="AG8" s="341"/>
      <c r="AH8" s="860"/>
      <c r="AI8" s="94"/>
      <c r="AJ8" s="94"/>
      <c r="AK8" s="94"/>
      <c r="AL8" s="94"/>
      <c r="AM8" s="94"/>
      <c r="AN8" s="93"/>
      <c r="AO8" s="93"/>
      <c r="AP8" s="644"/>
      <c r="AQ8" s="1027"/>
      <c r="AR8" s="644"/>
      <c r="AS8" s="644"/>
      <c r="AT8" s="644"/>
      <c r="AU8" s="10"/>
      <c r="AV8" s="10"/>
      <c r="AW8" s="10"/>
      <c r="AX8" s="10"/>
      <c r="AY8" s="10"/>
      <c r="AZ8" s="10"/>
      <c r="BA8" s="10"/>
      <c r="BB8" s="10"/>
      <c r="BC8" s="10"/>
      <c r="BD8" s="772"/>
      <c r="BE8" s="10"/>
      <c r="BF8" s="10"/>
      <c r="BG8" s="10"/>
    </row>
    <row r="9" ht="35.25" customHeight="1">
      <c r="A9" s="639" t="s">
        <v>445</v>
      </c>
      <c r="B9" s="316"/>
      <c r="C9" s="316"/>
      <c r="D9" s="316"/>
      <c r="E9" s="316"/>
      <c r="F9" s="316"/>
      <c r="G9" s="316"/>
      <c r="H9" s="316"/>
      <c r="I9" s="316"/>
      <c r="J9" s="316"/>
      <c r="K9" s="316"/>
      <c r="L9" s="640"/>
      <c r="M9" s="94"/>
      <c r="N9" s="94"/>
      <c r="O9" s="598"/>
      <c r="P9" s="641"/>
      <c r="Q9" s="642"/>
      <c r="R9" s="642"/>
      <c r="S9" s="858"/>
      <c r="T9" s="859"/>
      <c r="U9" s="94"/>
      <c r="V9" s="341"/>
      <c r="W9" s="341"/>
      <c r="X9" s="341"/>
      <c r="Y9" s="834"/>
      <c r="Z9" s="341"/>
      <c r="AA9" s="341"/>
      <c r="AB9" s="341"/>
      <c r="AC9" s="341"/>
      <c r="AD9" s="341"/>
      <c r="AE9" s="341"/>
      <c r="AF9" s="341"/>
      <c r="AG9" s="341"/>
      <c r="AH9" s="860"/>
      <c r="AI9" s="94"/>
      <c r="AJ9" s="94"/>
      <c r="AK9" s="94"/>
      <c r="AL9" s="1035"/>
      <c r="AM9" s="94"/>
      <c r="AN9" s="93"/>
      <c r="AO9" s="93"/>
      <c r="AP9" s="644"/>
      <c r="AQ9" s="846"/>
      <c r="AR9" s="644"/>
      <c r="AS9" s="644"/>
      <c r="AT9" s="644"/>
      <c r="AU9" s="10"/>
      <c r="AV9" s="10"/>
      <c r="AW9" s="10"/>
      <c r="AX9" s="10"/>
      <c r="AY9" s="10"/>
      <c r="AZ9" s="10"/>
      <c r="BA9" s="10"/>
      <c r="BB9" s="10"/>
      <c r="BC9" s="10"/>
      <c r="BD9" s="10"/>
      <c r="BE9" s="10"/>
      <c r="BF9" s="10"/>
      <c r="BG9" s="10"/>
    </row>
    <row r="10" ht="15.75" customHeight="1">
      <c r="A10" s="304"/>
      <c r="L10" s="321"/>
      <c r="M10" s="94"/>
      <c r="N10" s="94"/>
      <c r="O10" s="598"/>
      <c r="P10" s="641"/>
      <c r="Q10" s="642"/>
      <c r="R10" s="642"/>
      <c r="S10" s="858"/>
      <c r="T10" s="859"/>
      <c r="U10" s="94"/>
      <c r="V10" s="341"/>
      <c r="W10" s="341"/>
      <c r="X10" s="341"/>
      <c r="Y10" s="834"/>
      <c r="Z10" s="341"/>
      <c r="AA10" s="341"/>
      <c r="AB10" s="341"/>
      <c r="AC10" s="341"/>
      <c r="AD10" s="341"/>
      <c r="AE10" s="341"/>
      <c r="AF10" s="341"/>
      <c r="AG10" s="341"/>
      <c r="AH10" s="860"/>
      <c r="AI10" s="94"/>
      <c r="AJ10" s="94"/>
      <c r="AK10" s="94"/>
      <c r="AL10" s="1035"/>
      <c r="AM10" s="94"/>
      <c r="AN10" s="93"/>
      <c r="AO10" s="93"/>
      <c r="AP10" s="644"/>
      <c r="AQ10" s="846"/>
      <c r="AR10" s="644"/>
      <c r="AS10" s="644"/>
      <c r="AT10" s="644"/>
      <c r="AU10" s="10"/>
      <c r="AV10" s="10"/>
      <c r="AW10" s="10"/>
      <c r="AX10" s="10"/>
      <c r="AY10" s="10"/>
      <c r="AZ10" s="10"/>
      <c r="BA10" s="10"/>
      <c r="BB10" s="10"/>
      <c r="BC10" s="10"/>
      <c r="BD10" s="10"/>
      <c r="BE10" s="10"/>
      <c r="BF10" s="10"/>
      <c r="BG10" s="10"/>
    </row>
    <row r="11" ht="32.25" customHeight="1">
      <c r="A11" s="645"/>
      <c r="B11" s="168"/>
      <c r="C11" s="168"/>
      <c r="D11" s="168"/>
      <c r="E11" s="168"/>
      <c r="F11" s="168"/>
      <c r="G11" s="168"/>
      <c r="H11" s="168"/>
      <c r="I11" s="168"/>
      <c r="J11" s="168"/>
      <c r="K11" s="168"/>
      <c r="L11" s="646"/>
      <c r="M11" s="94"/>
      <c r="N11" s="94"/>
      <c r="O11" s="598"/>
      <c r="P11" s="598"/>
      <c r="Q11" s="94"/>
      <c r="R11" s="94"/>
      <c r="S11" s="94"/>
      <c r="T11" s="598"/>
      <c r="U11" s="94"/>
      <c r="V11" s="341"/>
      <c r="W11" s="834"/>
      <c r="X11" s="834"/>
      <c r="Y11" s="834"/>
      <c r="Z11" s="834"/>
      <c r="AA11" s="834"/>
      <c r="AB11" s="834"/>
      <c r="AC11" s="834"/>
      <c r="AD11" s="834"/>
      <c r="AE11" s="834"/>
      <c r="AF11" s="834"/>
      <c r="AG11" s="834"/>
      <c r="AH11" s="866"/>
      <c r="AI11" s="94"/>
      <c r="AJ11" s="94"/>
      <c r="AK11" s="94"/>
      <c r="AL11" s="867" t="str">
        <f>IFERROR(IF(COUNTIF(AY:AY,"未入力")=0,"○","未入力あり"),"")</f>
        <v>○</v>
      </c>
      <c r="AM11" s="14"/>
      <c r="AN11" s="868" t="str">
        <f t="shared" ref="AN11:AP11" si="1">IFERROR(IF(COUNTIF(AZ:AZ,"未入力")=0,"○","未入力あり"),"")</f>
        <v>○</v>
      </c>
      <c r="AO11" s="868" t="str">
        <f t="shared" si="1"/>
        <v>○</v>
      </c>
      <c r="AP11" s="868" t="str">
        <f t="shared" si="1"/>
        <v>○</v>
      </c>
      <c r="AQ11" s="1036" t="str">
        <f>IF(AY7="旧特定加算相当なし","",IF(AQ6&gt;=AQ7,"○","×"))</f>
        <v/>
      </c>
      <c r="AR11" s="868" t="str">
        <f>IF(BB7="旧特定加算Ⅰ相当なし","",IF(COUNTIF(BD:BD,"未入力")=0,"○","未入力あり"))</f>
        <v/>
      </c>
      <c r="AS11" s="871" t="s">
        <v>353</v>
      </c>
      <c r="AT11" s="644"/>
      <c r="AU11" s="10"/>
      <c r="AV11" s="10"/>
      <c r="AW11" s="10"/>
    </row>
    <row r="12" ht="59.25" customHeight="1">
      <c r="A12" s="653"/>
      <c r="B12" s="654" t="s">
        <v>40</v>
      </c>
      <c r="C12" s="655"/>
      <c r="D12" s="655"/>
      <c r="E12" s="655"/>
      <c r="F12" s="656"/>
      <c r="G12" s="657" t="s">
        <v>41</v>
      </c>
      <c r="H12" s="658" t="s">
        <v>42</v>
      </c>
      <c r="I12" s="64"/>
      <c r="J12" s="657" t="s">
        <v>43</v>
      </c>
      <c r="K12" s="654" t="s">
        <v>44</v>
      </c>
      <c r="L12" s="659" t="s">
        <v>354</v>
      </c>
      <c r="M12" s="873" t="s">
        <v>412</v>
      </c>
      <c r="N12" s="874" t="s">
        <v>413</v>
      </c>
      <c r="O12" s="875" t="s">
        <v>446</v>
      </c>
      <c r="P12" s="876"/>
      <c r="Q12" s="877"/>
      <c r="R12" s="878" t="s">
        <v>369</v>
      </c>
      <c r="S12" s="879" t="s">
        <v>415</v>
      </c>
      <c r="T12" s="880"/>
      <c r="U12" s="874" t="s">
        <v>371</v>
      </c>
      <c r="V12" s="881" t="s">
        <v>447</v>
      </c>
      <c r="W12" s="882"/>
      <c r="X12" s="882"/>
      <c r="Y12" s="882"/>
      <c r="Z12" s="882"/>
      <c r="AA12" s="882"/>
      <c r="AB12" s="882"/>
      <c r="AC12" s="882"/>
      <c r="AD12" s="882"/>
      <c r="AE12" s="882"/>
      <c r="AF12" s="882"/>
      <c r="AG12" s="883"/>
      <c r="AH12" s="881" t="s">
        <v>417</v>
      </c>
      <c r="AI12" s="881" t="s">
        <v>358</v>
      </c>
      <c r="AJ12" s="664" t="s">
        <v>418</v>
      </c>
      <c r="AK12" s="64"/>
      <c r="AL12" s="886" t="s">
        <v>419</v>
      </c>
      <c r="AM12" s="64"/>
      <c r="AN12" s="665" t="s">
        <v>360</v>
      </c>
      <c r="AO12" s="64"/>
      <c r="AP12" s="666" t="s">
        <v>361</v>
      </c>
      <c r="AQ12" s="666" t="s">
        <v>362</v>
      </c>
      <c r="AR12" s="667" t="s">
        <v>363</v>
      </c>
      <c r="AS12" s="887" t="s">
        <v>364</v>
      </c>
      <c r="AT12" s="1037"/>
      <c r="AU12" s="621"/>
      <c r="AV12" s="10"/>
      <c r="AW12" s="10"/>
      <c r="AX12" s="10"/>
      <c r="AY12" s="10"/>
      <c r="AZ12" s="10"/>
      <c r="BA12" s="10"/>
      <c r="BB12" s="10"/>
      <c r="BC12" s="10"/>
      <c r="BD12" s="772"/>
      <c r="BE12" s="1038" t="s">
        <v>365</v>
      </c>
      <c r="BF12" s="1039"/>
      <c r="BG12" s="1040"/>
    </row>
    <row r="13" ht="132.75" customHeight="1">
      <c r="A13" s="670"/>
      <c r="B13" s="671"/>
      <c r="C13" s="672"/>
      <c r="D13" s="672"/>
      <c r="E13" s="672"/>
      <c r="F13" s="673"/>
      <c r="G13" s="674"/>
      <c r="H13" s="675" t="s">
        <v>366</v>
      </c>
      <c r="I13" s="675" t="s">
        <v>367</v>
      </c>
      <c r="J13" s="674"/>
      <c r="K13" s="671"/>
      <c r="L13" s="676"/>
      <c r="M13" s="891"/>
      <c r="N13" s="892"/>
      <c r="O13" s="893"/>
      <c r="P13" s="894"/>
      <c r="Q13" s="895"/>
      <c r="R13" s="896"/>
      <c r="S13" s="897"/>
      <c r="T13" s="898"/>
      <c r="U13" s="1041"/>
      <c r="V13" s="1042"/>
      <c r="W13" s="618"/>
      <c r="X13" s="618"/>
      <c r="Y13" s="618"/>
      <c r="Z13" s="618"/>
      <c r="AA13" s="618"/>
      <c r="AB13" s="618"/>
      <c r="AC13" s="618"/>
      <c r="AD13" s="618"/>
      <c r="AE13" s="618"/>
      <c r="AF13" s="618"/>
      <c r="AG13" s="1043"/>
      <c r="AH13" s="1044"/>
      <c r="AI13" s="902"/>
      <c r="AJ13" s="1045" t="s">
        <v>421</v>
      </c>
      <c r="AK13" s="1046" t="s">
        <v>422</v>
      </c>
      <c r="AL13" s="1046" t="s">
        <v>423</v>
      </c>
      <c r="AM13" s="1047" t="s">
        <v>424</v>
      </c>
      <c r="AN13" s="1047" t="s">
        <v>448</v>
      </c>
      <c r="AO13" s="1046" t="s">
        <v>449</v>
      </c>
      <c r="AP13" s="1048" t="s">
        <v>378</v>
      </c>
      <c r="AQ13" s="685" t="s">
        <v>450</v>
      </c>
      <c r="AR13" s="1049" t="s">
        <v>380</v>
      </c>
      <c r="AS13" s="687"/>
      <c r="AT13" s="1037"/>
      <c r="AU13" s="689" t="s">
        <v>429</v>
      </c>
      <c r="AV13" s="906" t="s">
        <v>430</v>
      </c>
      <c r="AW13" s="906" t="s">
        <v>431</v>
      </c>
      <c r="AX13" s="689" t="s">
        <v>382</v>
      </c>
      <c r="AY13" s="689" t="s">
        <v>384</v>
      </c>
      <c r="AZ13" s="689" t="s">
        <v>385</v>
      </c>
      <c r="BA13" s="689" t="s">
        <v>386</v>
      </c>
      <c r="BB13" s="689" t="s">
        <v>387</v>
      </c>
      <c r="BC13" s="692" t="s">
        <v>433</v>
      </c>
      <c r="BD13" s="692" t="s">
        <v>389</v>
      </c>
      <c r="BE13" s="1050"/>
      <c r="BF13" s="1051"/>
      <c r="BG13" s="1052"/>
    </row>
    <row r="14" ht="30.0" customHeight="1">
      <c r="A14" s="773">
        <v>1.0</v>
      </c>
      <c r="B14" s="695" t="str">
        <f>IF('基本情報入力シート'!C54="","",'基本情報入力シート'!C54)</f>
        <v>3310103672</v>
      </c>
      <c r="C14" s="696"/>
      <c r="D14" s="696"/>
      <c r="E14" s="696"/>
      <c r="F14" s="697"/>
      <c r="G14" s="698" t="str">
        <f>IF('基本情報入力シート'!M54="","",'基本情報入力シート'!M54)</f>
        <v>岡山市</v>
      </c>
      <c r="H14" s="698" t="str">
        <f>IF('基本情報入力シート'!R54="","",'基本情報入力シート'!R54)</f>
        <v>岡山県</v>
      </c>
      <c r="I14" s="698" t="str">
        <f>IF('基本情報入力シート'!W54="","",'基本情報入力シート'!W54)</f>
        <v>岡山市</v>
      </c>
      <c r="J14" s="910" t="str">
        <f>IF('基本情報入力シート'!X54="","",'基本情報入力シート'!X54)</f>
        <v>杜の家ファーム</v>
      </c>
      <c r="K14" s="698" t="str">
        <f>IF('基本情報入力シート'!Y54="","",'基本情報入力シート'!Y54)</f>
        <v>就労継続支援Ａ型</v>
      </c>
      <c r="L14" s="911">
        <f>IF('基本情報入力シート'!AB54="","",'基本情報入力シート'!AB54)</f>
        <v>2214073</v>
      </c>
      <c r="M14" s="912" t="str">
        <f>IF('別紙様式2-2（４・５月分）'!P14="","",'別紙様式2-2（４・５月分）'!P14)</f>
        <v>処遇加算Ⅰ</v>
      </c>
      <c r="N14" s="1004">
        <f>IF(SUM('別紙様式2-2（４・５月分）'!Q14:Q16)=0,"",SUM('別紙様式2-2（４・５月分）'!Q14:Q16))</f>
        <v>0.07</v>
      </c>
      <c r="O14" s="914" t="str">
        <f>IFERROR(VLOOKUP('別紙様式2-2（４・５月分）'!AQ14,'【参考】数式用'!$AR$5:$AS$22,2,FALSE),"")</f>
        <v>新加算Ⅲ</v>
      </c>
      <c r="P14" s="915"/>
      <c r="Q14" s="916"/>
      <c r="R14" s="1053">
        <f>IFERROR(VLOOKUP(K14,'【参考】数式用'!$A$5:$AB$37,MATCH(O14,'【参考】数式用'!$B$4:$AB$4,0)+1,0),"")</f>
        <v>0.079</v>
      </c>
      <c r="S14" s="918" t="s">
        <v>451</v>
      </c>
      <c r="T14" s="1054" t="str">
        <f>IF('別紙様式2-3（６月以降分）'!T14="","",'別紙様式2-3（６月以降分）'!T14)</f>
        <v>新加算Ⅲ</v>
      </c>
      <c r="U14" s="1055">
        <f>IFERROR(VLOOKUP(K14,'【参考】数式用'!$A$5:$AB$37,MATCH(T14,'【参考】数式用'!$B$4:$AB$4,0)+1,0),"")</f>
        <v>0.079</v>
      </c>
      <c r="V14" s="921" t="s">
        <v>107</v>
      </c>
      <c r="W14" s="923">
        <f>'別紙様式2-3（６月以降分）'!W14</f>
        <v>6</v>
      </c>
      <c r="X14" s="923" t="s">
        <v>108</v>
      </c>
      <c r="Y14" s="923">
        <f>'別紙様式2-3（６月以降分）'!Y14</f>
        <v>6</v>
      </c>
      <c r="Z14" s="923" t="s">
        <v>392</v>
      </c>
      <c r="AA14" s="923">
        <f>'別紙様式2-3（６月以降分）'!AA14</f>
        <v>7</v>
      </c>
      <c r="AB14" s="923" t="s">
        <v>108</v>
      </c>
      <c r="AC14" s="923">
        <f>'別紙様式2-3（６月以降分）'!AC14</f>
        <v>3</v>
      </c>
      <c r="AD14" s="923" t="s">
        <v>109</v>
      </c>
      <c r="AE14" s="923" t="s">
        <v>120</v>
      </c>
      <c r="AF14" s="923">
        <f>IF(W14&gt;=1,(AA14*12+AC14)-(W14*12+Y14)+1,"")</f>
        <v>10</v>
      </c>
      <c r="AG14" s="924" t="s">
        <v>393</v>
      </c>
      <c r="AH14" s="1056">
        <f>'別紙様式2-3（６月以降分）'!AH14</f>
        <v>1749120</v>
      </c>
      <c r="AI14" s="1056">
        <f>'別紙様式2-3（６月以降分）'!AI14</f>
        <v>199270</v>
      </c>
      <c r="AJ14" s="1057">
        <f>'別紙様式2-3（６月以降分）'!AJ14</f>
        <v>697435</v>
      </c>
      <c r="AK14" s="1058" t="str">
        <f>IF('別紙様式2-3（６月以降分）'!AK14="","",'別紙様式2-3（６月以降分）'!AK14)</f>
        <v/>
      </c>
      <c r="AL14" s="932">
        <f>'別紙様式2-3（６月以降分）'!AL14</f>
        <v>0</v>
      </c>
      <c r="AM14" s="1058" t="str">
        <f>IF('別紙様式2-3（６月以降分）'!AM14="","",'別紙様式2-3（６月以降分）'!AM14)</f>
        <v/>
      </c>
      <c r="AN14" s="930" t="str">
        <f>IF('別紙様式2-3（６月以降分）'!AN14="","",'別紙様式2-3（６月以降分）'!AN14)</f>
        <v>○</v>
      </c>
      <c r="AO14" s="928" t="str">
        <f>IF('別紙様式2-3（６月以降分）'!AO14="","",'別紙様式2-3（６月以降分）'!AO14)</f>
        <v/>
      </c>
      <c r="AP14" s="931" t="str">
        <f>IF('別紙様式2-3（６月以降分）'!AP14="","",'別紙様式2-3（６月以降分）'!AP14)</f>
        <v>○</v>
      </c>
      <c r="AQ14" s="1059" t="str">
        <f>IF('別紙様式2-3（６月以降分）'!AQ14="","",'別紙様式2-3（６月以降分）'!AQ14)</f>
        <v/>
      </c>
      <c r="AR14" s="1060" t="str">
        <f>IF('別紙様式2-3（６月以降分）'!AR14="","",'別紙様式2-3（６月以降分）'!AR14)</f>
        <v/>
      </c>
      <c r="AS14" s="1061" t="str">
        <f>IF(AU16="","",IF(U16&lt;U14,"！加算の要件上は問題ありませんが、令和６年度当初の新加算の加算率と比較して、移行後の加算率が下がる計画になっています。",""))</f>
        <v/>
      </c>
      <c r="AT14" s="1062"/>
      <c r="AU14" s="693"/>
      <c r="AV14" s="1063" t="str">
        <f>IF('別紙様式2-2（４・５月分）'!N14="","",'別紙様式2-2（４・５月分）'!N14)</f>
        <v>処遇加算Ⅰ</v>
      </c>
      <c r="AW14" s="1022">
        <f>IF(SUM('別紙様式2-2（４・５月分）'!O14:O16)=0,"",SUM('別紙様式2-2（４・５月分）'!O14:O16))</f>
        <v>0.07</v>
      </c>
      <c r="AX14" s="1064" t="str">
        <f>IFERROR(VLOOKUP(K14,'【参考】数式用'!$AH$2:$AI$34,2,FALSE),"")</f>
        <v>就労継続支援Ａ型</v>
      </c>
      <c r="AY14" s="772"/>
      <c r="AZ14" s="10"/>
      <c r="BA14" s="10"/>
      <c r="BB14" s="10"/>
      <c r="BC14" s="10"/>
      <c r="BD14" s="10"/>
      <c r="BE14" s="908" t="str">
        <f>G14</f>
        <v>岡山市</v>
      </c>
      <c r="BF14" s="222"/>
      <c r="BG14" s="221"/>
    </row>
    <row r="15" ht="15.0" customHeight="1">
      <c r="A15" s="787"/>
      <c r="B15" s="722"/>
      <c r="C15" s="723"/>
      <c r="D15" s="723"/>
      <c r="E15" s="723"/>
      <c r="F15" s="724"/>
      <c r="G15" s="725"/>
      <c r="H15" s="725"/>
      <c r="I15" s="725"/>
      <c r="J15" s="941"/>
      <c r="K15" s="725"/>
      <c r="L15" s="942"/>
      <c r="M15" s="943" t="str">
        <f>IF('別紙様式2-2（４・５月分）'!P15="","",'別紙様式2-2（４・５月分）'!P15)</f>
        <v>特定加算なし</v>
      </c>
      <c r="N15" s="1007"/>
      <c r="O15" s="945"/>
      <c r="P15" s="946"/>
      <c r="Q15" s="947"/>
      <c r="R15" s="1065"/>
      <c r="S15" s="949"/>
      <c r="T15" s="1066"/>
      <c r="U15" s="1067"/>
      <c r="V15" s="952"/>
      <c r="W15" s="778"/>
      <c r="X15" s="778"/>
      <c r="Y15" s="778"/>
      <c r="Z15" s="778"/>
      <c r="AA15" s="778"/>
      <c r="AB15" s="778"/>
      <c r="AC15" s="778"/>
      <c r="AD15" s="778"/>
      <c r="AE15" s="778"/>
      <c r="AF15" s="778"/>
      <c r="AG15" s="954"/>
      <c r="AH15" s="1068"/>
      <c r="AI15" s="1068"/>
      <c r="AJ15" s="1069"/>
      <c r="AK15" s="1070"/>
      <c r="AL15" s="960"/>
      <c r="AM15" s="1070"/>
      <c r="AN15" s="1071"/>
      <c r="AO15" s="819"/>
      <c r="AP15" s="820"/>
      <c r="AQ15" s="1072"/>
      <c r="AR15" s="1073"/>
      <c r="AS15" s="1074" t="str">
        <f>IF(AU16="","",IF(OR(AA16="",AA16&lt;&gt;7,AC16="",AC16&lt;&gt;3),"！算定期間の終わりが令和７年３月になっていません。年度内の廃止予定等がなければ、算定対象月を令和７年３月にしてください。",""))</f>
        <v/>
      </c>
      <c r="AT15" s="1075"/>
      <c r="AU15" s="935"/>
      <c r="AV15" s="1020" t="str">
        <f>IF('別紙様式2-2（４・５月分）'!N15="","",'別紙様式2-2（４・５月分）'!N15)</f>
        <v>特定加算なし</v>
      </c>
      <c r="AW15" s="937"/>
      <c r="AX15" s="1076"/>
      <c r="AY15" s="638"/>
      <c r="AZ15" s="10"/>
      <c r="BA15" s="10"/>
      <c r="BB15" s="10"/>
      <c r="BC15" s="10"/>
      <c r="BD15" s="10"/>
      <c r="BE15" s="908" t="str">
        <f>G14</f>
        <v>岡山市</v>
      </c>
      <c r="BF15" s="222"/>
      <c r="BG15" s="221"/>
    </row>
    <row r="16" ht="15.0" customHeight="1">
      <c r="A16" s="798"/>
      <c r="B16" s="722"/>
      <c r="C16" s="723"/>
      <c r="D16" s="723"/>
      <c r="E16" s="723"/>
      <c r="F16" s="724"/>
      <c r="G16" s="725"/>
      <c r="H16" s="725"/>
      <c r="I16" s="725"/>
      <c r="J16" s="941"/>
      <c r="K16" s="725"/>
      <c r="L16" s="942"/>
      <c r="M16" s="964"/>
      <c r="N16" s="1009"/>
      <c r="O16" s="966" t="s">
        <v>111</v>
      </c>
      <c r="P16" s="1017" t="str">
        <f>IFERROR(VLOOKUP('別紙様式2-2（４・５月分）'!AQ14,'【参考】数式用'!$AR$5:$AT$22,3,FALSE),"")</f>
        <v> </v>
      </c>
      <c r="Q16" s="968" t="s">
        <v>113</v>
      </c>
      <c r="R16" s="1077" t="str">
        <f>IFERROR(VLOOKUP(K14,'【参考】数式用'!$A$5:$AB$37,MATCH(P16,'【参考】数式用'!$B$4:$AB$4,0)+1,0),"")</f>
        <v/>
      </c>
      <c r="S16" s="970" t="s">
        <v>452</v>
      </c>
      <c r="T16" s="1078"/>
      <c r="U16" s="1079" t="str">
        <f>IFERROR(VLOOKUP(K14,'【参考】数式用'!$A$5:$AB$37,MATCH(T16,'【参考】数式用'!$B$4:$AB$4,0)+1,0),"")</f>
        <v/>
      </c>
      <c r="V16" s="973" t="s">
        <v>107</v>
      </c>
      <c r="W16" s="1080"/>
      <c r="X16" s="812" t="s">
        <v>108</v>
      </c>
      <c r="Y16" s="1080"/>
      <c r="Z16" s="812" t="s">
        <v>392</v>
      </c>
      <c r="AA16" s="1080"/>
      <c r="AB16" s="812" t="s">
        <v>108</v>
      </c>
      <c r="AC16" s="1080"/>
      <c r="AD16" s="812" t="s">
        <v>109</v>
      </c>
      <c r="AE16" s="812" t="s">
        <v>120</v>
      </c>
      <c r="AF16" s="812" t="str">
        <f>IF(W16&gt;=1,(AA16*12+AC16)-(W16*12+Y16)+1,"")</f>
        <v/>
      </c>
      <c r="AG16" s="974" t="s">
        <v>393</v>
      </c>
      <c r="AH16" s="975">
        <f>IFERROR(ROUNDDOWN(ROUND(L14*U16,0),0)*AF16,"")</f>
        <v>0</v>
      </c>
      <c r="AI16" s="975">
        <f>IFERROR(ROUNDDOWN(ROUND((L14*(U16-AW14)),0),0)*AF16,"")</f>
        <v>0</v>
      </c>
      <c r="AJ16" s="977">
        <f>IFERROR(ROUNDDOWN(ROUNDDOWN(ROUND(L14*VLOOKUP(K14,'【参考】数式用'!$A$5:$AB$27,MATCH("新加算Ⅳ",'【参考】数式用'!$B$4:$AB$4,0)+1,0),0),0)*AF16*0.5,0),"")</f>
        <v>0</v>
      </c>
      <c r="AK16" s="1081"/>
      <c r="AL16" s="1082" t="str">
        <f>IFERROR(IF('別紙様式2-2（４・５月分）'!P16="ベア加算","", IF(OR(T16="新加算Ⅰ",T16="新加算Ⅱ",T16="新加算Ⅲ",T16="新加算Ⅳ"),ROUNDDOWN(ROUND(L14*VLOOKUP(K14,'【参考】数式用'!$A$5:$I$27,MATCH("ベア加算",'【参考】数式用'!$B$4:$I$4,0)+1,0),0),0)*AF16,"")),"")</f>
        <v/>
      </c>
      <c r="AM16" s="1081"/>
      <c r="AN16" s="1083"/>
      <c r="AO16" s="817"/>
      <c r="AP16" s="1083"/>
      <c r="AQ16" s="1084"/>
      <c r="AR16" s="1085"/>
      <c r="AS16" s="1074"/>
      <c r="AT16" s="1075"/>
      <c r="AU16" s="935" t="str">
        <f>IF(AND(AA14&lt;&gt;7,AC14&lt;&gt;3),"V列に色付け","")</f>
        <v/>
      </c>
      <c r="AV16" s="1020"/>
      <c r="AW16" s="937"/>
      <c r="AX16" s="1086"/>
      <c r="AY16" s="629" t="str">
        <f>IF(AL16&lt;&gt;"",IF(AM16="○","入力済","未入力"),"")</f>
        <v/>
      </c>
      <c r="AZ16" s="629"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629" t="str">
        <f>IF(OR(T16="新加算Ⅴ（７）",T16="新加算Ⅴ（９）",T16="新加算Ⅴ（10）",T16="新加算Ⅴ（12）",T16="新加算Ⅴ（13）",T16="新加算Ⅴ（14）"),IF(OR(AO16="○",AO16="令和６年度中に満たす"),"入力済","未入力"),"")</f>
        <v/>
      </c>
      <c r="BB16" s="629" t="str">
        <f>IF(OR(T16="新加算Ⅰ",T16="新加算Ⅱ",T16="新加算Ⅲ",T16="新加算Ⅴ（１）",T16="新加算Ⅴ（３）",T16="新加算Ⅴ（８）"),IF(OR(AP16="○",AP16="令和６年度中に満たす"),"入力済","未入力"),"")</f>
        <v/>
      </c>
      <c r="BC16" s="1087" t="str">
        <f>IF(OR(T16="新加算Ⅰ",T16="新加算Ⅱ",T16="新加算Ⅴ（１）",T16="新加算Ⅴ（２）",T16="新加算Ⅴ（３）",T16="新加算Ⅴ（４）",T16="新加算Ⅴ（５）",T16="新加算Ⅴ（６）",T16="新加算Ⅴ（７）",T16="新加算Ⅴ（９）",T16="新加算Ⅴ（10）",T16="新加算Ⅴ（12）"),IF(AQ16&lt;&gt;"",1,""),"")</f>
        <v/>
      </c>
      <c r="BD16" s="935" t="str">
        <f>IF(OR(T16="新加算Ⅰ",T16="新加算Ⅴ（１）",T16="新加算Ⅴ（２）",T16="新加算Ⅴ（５）",T16="新加算Ⅴ（７）",T16="新加算Ⅴ（10）"),IF(AR16="","未入力","入力済"),"")</f>
        <v/>
      </c>
      <c r="BE16" s="908" t="str">
        <f>G14</f>
        <v>岡山市</v>
      </c>
      <c r="BF16" s="222"/>
      <c r="BG16" s="221"/>
    </row>
    <row r="17" ht="30.0" customHeight="1">
      <c r="A17" s="788"/>
      <c r="B17" s="746"/>
      <c r="C17" s="747"/>
      <c r="D17" s="747"/>
      <c r="E17" s="747"/>
      <c r="F17" s="748"/>
      <c r="G17" s="749"/>
      <c r="H17" s="749"/>
      <c r="I17" s="749"/>
      <c r="J17" s="982"/>
      <c r="K17" s="749"/>
      <c r="L17" s="983"/>
      <c r="M17" s="984" t="str">
        <f>IF('別紙様式2-2（４・５月分）'!P16="","",'別紙様式2-2（４・５月分）'!P16)</f>
        <v>ベア加算</v>
      </c>
      <c r="N17" s="1010"/>
      <c r="O17" s="986"/>
      <c r="P17" s="1018"/>
      <c r="Q17" s="988"/>
      <c r="R17" s="1088"/>
      <c r="S17" s="990"/>
      <c r="T17" s="1089"/>
      <c r="U17" s="1090"/>
      <c r="V17" s="993"/>
      <c r="W17" s="1091"/>
      <c r="X17" s="994"/>
      <c r="Y17" s="1091"/>
      <c r="Z17" s="994"/>
      <c r="AA17" s="1091"/>
      <c r="AB17" s="994"/>
      <c r="AC17" s="1091"/>
      <c r="AD17" s="994"/>
      <c r="AE17" s="994"/>
      <c r="AF17" s="994"/>
      <c r="AG17" s="995"/>
      <c r="AH17" s="996"/>
      <c r="AI17" s="996"/>
      <c r="AJ17" s="998"/>
      <c r="AK17" s="1092"/>
      <c r="AL17" s="1093"/>
      <c r="AM17" s="1092"/>
      <c r="AN17" s="766"/>
      <c r="AO17" s="765"/>
      <c r="AP17" s="766"/>
      <c r="AQ17" s="1094"/>
      <c r="AR17" s="1095"/>
      <c r="AS17" s="1096"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1062"/>
      <c r="AU17" s="935"/>
      <c r="AV17" s="1020" t="str">
        <f>IF('別紙様式2-2（４・５月分）'!N16="","",'別紙様式2-2（４・５月分）'!N16)</f>
        <v>ベア加算</v>
      </c>
      <c r="AW17" s="937"/>
      <c r="AX17" s="1097"/>
      <c r="AY17" s="629" t="str">
        <f t="shared" ref="AY17:AZ17" si="2">IF(OR(T17="新加算Ⅰ",T17="新加算Ⅱ",T17="新加算Ⅲ",T17="新加算Ⅳ",T17="新加算Ⅴ（１）",T17="新加算Ⅴ（２）",T17="新加算Ⅴ（３）",T17="新加算ⅠⅤ（４）",T17="新加算Ⅴ（５）",T17="新加算Ⅴ（６）",T17="新加算Ⅴ（８）",T17="新加算Ⅴ（11）"),IF(AI17="○","","未入力"),"")</f>
        <v/>
      </c>
      <c r="AZ17" s="629" t="str">
        <f t="shared" si="2"/>
        <v/>
      </c>
      <c r="BA17" s="629" t="str">
        <f>IF(OR(U17="新加算Ⅴ（７）",U17="新加算Ⅴ（９）",U17="新加算Ⅴ（10）",U17="新加算Ⅴ（12）",U17="新加算Ⅴ（13）",U17="新加算Ⅴ（14）"),IF(AK17="○","","未入力"),"")</f>
        <v/>
      </c>
      <c r="BB17" s="629" t="str">
        <f>IF(OR(U17="新加算Ⅰ",U17="新加算Ⅱ",U17="新加算Ⅲ",U17="新加算Ⅴ（１）",U17="新加算Ⅴ（３）",U17="新加算Ⅴ（８）"),IF(AL17="○","","未入力"),"")</f>
        <v/>
      </c>
      <c r="BC17" s="1087"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935" t="str">
        <f>IF(AND(T17&lt;&gt;"（参考）令和７年度の移行予定",OR(U17="新加算Ⅰ",U17="新加算Ⅴ（１）",U17="新加算Ⅴ（２）",U17="新加算Ⅴ（５）",U17="新加算Ⅴ（７）",U17="新加算Ⅴ（10）")),IF(AN17="","未入力",IF(AN17="いずれも取得していない","要件を満たさない","")),"")</f>
        <v/>
      </c>
      <c r="BE17" s="908" t="str">
        <f>G14</f>
        <v>岡山市</v>
      </c>
      <c r="BF17" s="222"/>
      <c r="BG17" s="221"/>
    </row>
    <row r="18" ht="30.0" customHeight="1">
      <c r="A18" s="789">
        <v>2.0</v>
      </c>
      <c r="B18" s="1003" t="str">
        <f>IF('基本情報入力シート'!C55="","",'基本情報入力シート'!C55)</f>
        <v>3350100545</v>
      </c>
      <c r="C18" s="723"/>
      <c r="D18" s="723"/>
      <c r="E18" s="723"/>
      <c r="F18" s="724"/>
      <c r="G18" s="725" t="str">
        <f>IF('基本情報入力シート'!M55="","",'基本情報入力シート'!M55)</f>
        <v>岡山市</v>
      </c>
      <c r="H18" s="725" t="str">
        <f>IF('基本情報入力シート'!R55="","",'基本情報入力シート'!R55)</f>
        <v>岡山県</v>
      </c>
      <c r="I18" s="725" t="str">
        <f>IF('基本情報入力シート'!W55="","",'基本情報入力シート'!W55)</f>
        <v>岡山市</v>
      </c>
      <c r="J18" s="941" t="str">
        <f>IF('基本情報入力シート'!X55="","",'基本情報入力シート'!X55)</f>
        <v>りゅうそう放課後ラボ</v>
      </c>
      <c r="K18" s="725" t="str">
        <f>IF('基本情報入力シート'!Y55="","",'基本情報入力シート'!Y55)</f>
        <v>放課後等デイサービス</v>
      </c>
      <c r="L18" s="942">
        <f>IF('基本情報入力シート'!AB55="","",'基本情報入力シート'!AB55)</f>
        <v>1526403</v>
      </c>
      <c r="M18" s="912" t="str">
        <f>IF('別紙様式2-2（４・５月分）'!P17="","",'別紙様式2-2（４・５月分）'!P17)</f>
        <v>処遇加算Ⅲ</v>
      </c>
      <c r="N18" s="1004">
        <f>IF(SUM('別紙様式2-2（４・５月分）'!Q17:Q19)=0,"",SUM('別紙様式2-2（４・５月分）'!Q17:Q19))</f>
        <v>0.054</v>
      </c>
      <c r="O18" s="914" t="str">
        <f>IFERROR(VLOOKUP('別紙様式2-2（４・５月分）'!AQ17,'【参考】数式用'!$AR$5:$AS$22,2,FALSE),"")</f>
        <v>新加算Ⅳ</v>
      </c>
      <c r="P18" s="915"/>
      <c r="Q18" s="916"/>
      <c r="R18" s="1053">
        <f>IFERROR(VLOOKUP(K18,'【参考】数式用'!$A$5:$AB$37,MATCH(O18,'【参考】数式用'!$B$4:$AB$4,0)+1,0),"")</f>
        <v>0.098</v>
      </c>
      <c r="S18" s="918" t="s">
        <v>451</v>
      </c>
      <c r="T18" s="1054" t="str">
        <f>IF('別紙様式2-3（６月以降分）'!T18="","",'別紙様式2-3（６月以降分）'!T18)</f>
        <v>新加算Ⅲ</v>
      </c>
      <c r="U18" s="1055">
        <f>IFERROR(VLOOKUP(K18,'【参考】数式用'!$A$5:$AB$37,MATCH(T18,'【参考】数式用'!$B$4:$AB$4,0)+1,0),"")</f>
        <v>0.121</v>
      </c>
      <c r="V18" s="921" t="s">
        <v>107</v>
      </c>
      <c r="W18" s="923">
        <f>'別紙様式2-3（６月以降分）'!W18</f>
        <v>6</v>
      </c>
      <c r="X18" s="923" t="s">
        <v>108</v>
      </c>
      <c r="Y18" s="923">
        <f>'別紙様式2-3（６月以降分）'!Y18</f>
        <v>6</v>
      </c>
      <c r="Z18" s="923" t="s">
        <v>392</v>
      </c>
      <c r="AA18" s="923">
        <f>'別紙様式2-3（６月以降分）'!AA18</f>
        <v>7</v>
      </c>
      <c r="AB18" s="923" t="s">
        <v>108</v>
      </c>
      <c r="AC18" s="923">
        <f>'別紙様式2-3（６月以降分）'!AC18</f>
        <v>3</v>
      </c>
      <c r="AD18" s="923" t="s">
        <v>109</v>
      </c>
      <c r="AE18" s="923" t="s">
        <v>120</v>
      </c>
      <c r="AF18" s="923">
        <f>IF(W18&gt;=1,(AA18*12+AC18)-(W18*12+Y18)+1,"")</f>
        <v>10</v>
      </c>
      <c r="AG18" s="924" t="s">
        <v>393</v>
      </c>
      <c r="AH18" s="1056">
        <f>'別紙様式2-3（６月以降分）'!AH18</f>
        <v>1846950</v>
      </c>
      <c r="AI18" s="1056">
        <f>'別紙様式2-3（６月以降分）'!AI18</f>
        <v>1022690</v>
      </c>
      <c r="AJ18" s="1057">
        <f>'別紙様式2-3（６月以降分）'!AJ18</f>
        <v>747935</v>
      </c>
      <c r="AK18" s="1058" t="str">
        <f>IF('別紙様式2-3（６月以降分）'!AK18="","",'別紙様式2-3（６月以降分）'!AK18)</f>
        <v/>
      </c>
      <c r="AL18" s="932">
        <f>'別紙様式2-3（６月以降分）'!AL18</f>
        <v>0</v>
      </c>
      <c r="AM18" s="1058" t="str">
        <f>IF('別紙様式2-3（６月以降分）'!AM18="","",'別紙様式2-3（６月以降分）'!AM18)</f>
        <v/>
      </c>
      <c r="AN18" s="931" t="str">
        <f>IF('別紙様式2-3（６月以降分）'!AN18="","",'別紙様式2-3（６月以降分）'!AN18)</f>
        <v>○</v>
      </c>
      <c r="AO18" s="928" t="str">
        <f>IF('別紙様式2-3（６月以降分）'!AO18="","",'別紙様式2-3（６月以降分）'!AO18)</f>
        <v/>
      </c>
      <c r="AP18" s="931" t="str">
        <f>IF('別紙様式2-3（６月以降分）'!AP18="","",'別紙様式2-3（６月以降分）'!AP18)</f>
        <v>○</v>
      </c>
      <c r="AQ18" s="1059" t="str">
        <f>IF('別紙様式2-3（６月以降分）'!AQ18="","",'別紙様式2-3（６月以降分）'!AQ18)</f>
        <v/>
      </c>
      <c r="AR18" s="1060" t="str">
        <f>IF('別紙様式2-3（６月以降分）'!AR18="","",'別紙様式2-3（６月以降分）'!AR18)</f>
        <v/>
      </c>
      <c r="AS18" s="1061" t="str">
        <f>IF(AU20="","",IF(U20&lt;U18,"！加算の要件上は問題ありませんが、令和６年度当初の新加算の加算率と比較して、移行後の加算率が下がる計画になっています。",""))</f>
        <v/>
      </c>
      <c r="AT18" s="818"/>
      <c r="AU18" s="693"/>
      <c r="AV18" s="1020" t="str">
        <f>IF('別紙様式2-2（４・５月分）'!N17="","",'別紙様式2-2（４・５月分）'!N17)</f>
        <v>処遇加算Ⅲ</v>
      </c>
      <c r="AW18" s="937">
        <f>IF(SUM('別紙様式2-2（４・５月分）'!O17:O19)=0,"",SUM('別紙様式2-2（４・５月分）'!O17:O19))</f>
        <v>0.054</v>
      </c>
      <c r="AX18" s="1064" t="str">
        <f>IFERROR(VLOOKUP(K18,'【参考】数式用'!$AH$2:$AI$34,2,FALSE),"")</f>
        <v>放課後等デイサービス</v>
      </c>
      <c r="AY18" s="772"/>
      <c r="AZ18" s="10"/>
      <c r="BA18" s="10"/>
      <c r="BB18" s="10"/>
      <c r="BC18" s="10"/>
      <c r="BD18" s="10"/>
      <c r="BE18" s="908" t="str">
        <f>G18</f>
        <v>岡山市</v>
      </c>
      <c r="BF18" s="222"/>
      <c r="BG18" s="221"/>
    </row>
    <row r="19" ht="15.0" customHeight="1">
      <c r="A19" s="787"/>
      <c r="B19" s="722"/>
      <c r="C19" s="723"/>
      <c r="D19" s="723"/>
      <c r="E19" s="723"/>
      <c r="F19" s="724"/>
      <c r="G19" s="725"/>
      <c r="H19" s="725"/>
      <c r="I19" s="725"/>
      <c r="J19" s="941"/>
      <c r="K19" s="725"/>
      <c r="L19" s="942"/>
      <c r="M19" s="943" t="str">
        <f>IF('別紙様式2-2（４・５月分）'!P18="","",'別紙様式2-2（４・５月分）'!P18)</f>
        <v>特定加算なし</v>
      </c>
      <c r="N19" s="1007"/>
      <c r="O19" s="945"/>
      <c r="P19" s="946"/>
      <c r="Q19" s="947"/>
      <c r="R19" s="1065"/>
      <c r="S19" s="949"/>
      <c r="T19" s="1066"/>
      <c r="U19" s="1067"/>
      <c r="V19" s="952"/>
      <c r="W19" s="778"/>
      <c r="X19" s="778"/>
      <c r="Y19" s="778"/>
      <c r="Z19" s="778"/>
      <c r="AA19" s="778"/>
      <c r="AB19" s="778"/>
      <c r="AC19" s="778"/>
      <c r="AD19" s="778"/>
      <c r="AE19" s="778"/>
      <c r="AF19" s="778"/>
      <c r="AG19" s="954"/>
      <c r="AH19" s="1068"/>
      <c r="AI19" s="1068"/>
      <c r="AJ19" s="1069"/>
      <c r="AK19" s="1070"/>
      <c r="AL19" s="960"/>
      <c r="AM19" s="1070"/>
      <c r="AN19" s="825"/>
      <c r="AO19" s="819"/>
      <c r="AP19" s="825"/>
      <c r="AQ19" s="1072"/>
      <c r="AR19" s="1073"/>
      <c r="AS19" s="1074" t="str">
        <f>IF(AU20="","",IF(OR(AA20="",AA20&lt;&gt;7,AC20="",AC20&lt;&gt;3),"！算定期間の終わりが令和７年３月になっていません。年度内の廃止予定等がなければ、算定対象月を令和７年３月にしてください。",""))</f>
        <v/>
      </c>
      <c r="AT19" s="818"/>
      <c r="AU19" s="935"/>
      <c r="AV19" s="1020" t="str">
        <f>IF('別紙様式2-2（４・５月分）'!N18="","",'別紙様式2-2（４・５月分）'!N18)</f>
        <v>特定加算なし</v>
      </c>
      <c r="AW19" s="937"/>
      <c r="AX19" s="1076"/>
      <c r="AY19" s="638"/>
      <c r="AZ19" s="10"/>
      <c r="BA19" s="10"/>
      <c r="BB19" s="10"/>
      <c r="BC19" s="10"/>
      <c r="BD19" s="10"/>
      <c r="BE19" s="908" t="str">
        <f>G18</f>
        <v>岡山市</v>
      </c>
      <c r="BF19" s="222"/>
      <c r="BG19" s="221"/>
    </row>
    <row r="20" ht="15.0" customHeight="1">
      <c r="A20" s="798"/>
      <c r="B20" s="722"/>
      <c r="C20" s="723"/>
      <c r="D20" s="723"/>
      <c r="E20" s="723"/>
      <c r="F20" s="724"/>
      <c r="G20" s="725"/>
      <c r="H20" s="725"/>
      <c r="I20" s="725"/>
      <c r="J20" s="941"/>
      <c r="K20" s="725"/>
      <c r="L20" s="942"/>
      <c r="M20" s="964"/>
      <c r="N20" s="1009"/>
      <c r="O20" s="966" t="s">
        <v>111</v>
      </c>
      <c r="P20" s="1017" t="str">
        <f>IFERROR(VLOOKUP('別紙様式2-2（４・５月分）'!AQ17,'【参考】数式用'!$AR$5:$AT$22,3,FALSE),"")</f>
        <v>新加算Ⅴ（13）</v>
      </c>
      <c r="Q20" s="968" t="s">
        <v>113</v>
      </c>
      <c r="R20" s="1077">
        <f>IFERROR(VLOOKUP(K18,'【参考】数式用'!$A$5:$AB$37,MATCH(P20,'【参考】数式用'!$B$4:$AB$4,0)+1,0),"")</f>
        <v>0.071</v>
      </c>
      <c r="S20" s="970" t="s">
        <v>452</v>
      </c>
      <c r="T20" s="1078"/>
      <c r="U20" s="1079" t="str">
        <f>IFERROR(VLOOKUP(K18,'【参考】数式用'!$A$5:$AB$37,MATCH(T20,'【参考】数式用'!$B$4:$AB$4,0)+1,0),"")</f>
        <v/>
      </c>
      <c r="V20" s="973" t="s">
        <v>107</v>
      </c>
      <c r="W20" s="1080"/>
      <c r="X20" s="812" t="s">
        <v>108</v>
      </c>
      <c r="Y20" s="1080"/>
      <c r="Z20" s="812" t="s">
        <v>392</v>
      </c>
      <c r="AA20" s="1080"/>
      <c r="AB20" s="812" t="s">
        <v>108</v>
      </c>
      <c r="AC20" s="1080"/>
      <c r="AD20" s="812" t="s">
        <v>109</v>
      </c>
      <c r="AE20" s="812" t="s">
        <v>120</v>
      </c>
      <c r="AF20" s="812" t="str">
        <f>IF(W20&gt;=1,(AA20*12+AC20)-(W20*12+Y20)+1,"")</f>
        <v/>
      </c>
      <c r="AG20" s="974" t="s">
        <v>393</v>
      </c>
      <c r="AH20" s="975">
        <f>IFERROR(ROUNDDOWN(ROUND(L18*U20,0),0)*AF20,"")</f>
        <v>0</v>
      </c>
      <c r="AI20" s="975">
        <f>IFERROR(ROUNDDOWN(ROUND((L18*(U20-AW18)),0),0)*AF20,"")</f>
        <v>0</v>
      </c>
      <c r="AJ20" s="977">
        <f>IFERROR(ROUNDDOWN(ROUNDDOWN(ROUND(L18*VLOOKUP(K18,'【参考】数式用'!$A$5:$AB$27,MATCH("新加算Ⅳ",'【参考】数式用'!$B$4:$AB$4,0)+1,0),0),0)*AF20*0.5,0),"")</f>
        <v>0</v>
      </c>
      <c r="AK20" s="1081"/>
      <c r="AL20" s="1082" t="str">
        <f>IFERROR(IF('別紙様式2-2（４・５月分）'!P20="ベア加算","", IF(OR(T20="新加算Ⅰ",T20="新加算Ⅱ",T20="新加算Ⅲ",T20="新加算Ⅳ"),ROUNDDOWN(ROUND(L18*VLOOKUP(K18,'【参考】数式用'!$A$5:$I$27,MATCH("ベア加算",'【参考】数式用'!$B$4:$I$4,0)+1,0),0),0)*AF20,"")),"")</f>
        <v/>
      </c>
      <c r="AM20" s="1081"/>
      <c r="AN20" s="1083"/>
      <c r="AO20" s="817"/>
      <c r="AP20" s="1083"/>
      <c r="AQ20" s="1084"/>
      <c r="AR20" s="1085"/>
      <c r="AS20" s="1074"/>
      <c r="AT20" s="688"/>
      <c r="AU20" s="935" t="str">
        <f>IF(AND(AA18&lt;&gt;7,AC18&lt;&gt;3),"V列に色付け","")</f>
        <v/>
      </c>
      <c r="AV20" s="1020"/>
      <c r="AW20" s="937"/>
      <c r="AX20" s="1086"/>
      <c r="AY20" s="629" t="str">
        <f>IF(AL20&lt;&gt;"",IF(AM20="○","入力済","未入力"),"")</f>
        <v/>
      </c>
      <c r="AZ20" s="629"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629" t="str">
        <f>IF(OR(T20="新加算Ⅴ（７）",T20="新加算Ⅴ（９）",T20="新加算Ⅴ（10）",T20="新加算Ⅴ（12）",T20="新加算Ⅴ（13）",T20="新加算Ⅴ（14）"),IF(OR(AO20="○",AO20="令和６年度中に満たす"),"入力済","未入力"),"")</f>
        <v/>
      </c>
      <c r="BB20" s="629" t="str">
        <f>IF(OR(T20="新加算Ⅰ",T20="新加算Ⅱ",T20="新加算Ⅲ",T20="新加算Ⅴ（１）",T20="新加算Ⅴ（３）",T20="新加算Ⅴ（８）"),IF(OR(AP20="○",AP20="令和６年度中に満たす"),"入力済","未入力"),"")</f>
        <v/>
      </c>
      <c r="BC20" s="1087" t="str">
        <f>IF(OR(T20="新加算Ⅰ",T20="新加算Ⅱ",T20="新加算Ⅴ（１）",T20="新加算Ⅴ（２）",T20="新加算Ⅴ（３）",T20="新加算Ⅴ（４）",T20="新加算Ⅴ（５）",T20="新加算Ⅴ（６）",T20="新加算Ⅴ（７）",T20="新加算Ⅴ（９）",T20="新加算Ⅴ（10）",T20="新加算Ⅴ（12）"),IF(AQ20&lt;&gt;"",1,""),"")</f>
        <v/>
      </c>
      <c r="BD20" s="935" t="str">
        <f>IF(OR(T20="新加算Ⅰ",T20="新加算Ⅴ（１）",T20="新加算Ⅴ（２）",T20="新加算Ⅴ（５）",T20="新加算Ⅴ（７）",T20="新加算Ⅴ（10）"),IF(AR20="","未入力","入力済"),"")</f>
        <v/>
      </c>
      <c r="BE20" s="908" t="str">
        <f>G18</f>
        <v>岡山市</v>
      </c>
      <c r="BF20" s="222"/>
      <c r="BG20" s="221"/>
    </row>
    <row r="21" ht="30.0" customHeight="1">
      <c r="A21" s="788"/>
      <c r="B21" s="746"/>
      <c r="C21" s="747"/>
      <c r="D21" s="747"/>
      <c r="E21" s="747"/>
      <c r="F21" s="748"/>
      <c r="G21" s="749"/>
      <c r="H21" s="749"/>
      <c r="I21" s="749"/>
      <c r="J21" s="982"/>
      <c r="K21" s="749"/>
      <c r="L21" s="983"/>
      <c r="M21" s="984" t="str">
        <f>IF('別紙様式2-2（４・５月分）'!P19="","",'別紙様式2-2（４・５月分）'!P19)</f>
        <v>ベア加算</v>
      </c>
      <c r="N21" s="1010"/>
      <c r="O21" s="986"/>
      <c r="P21" s="1018"/>
      <c r="Q21" s="988"/>
      <c r="R21" s="1088"/>
      <c r="S21" s="990"/>
      <c r="T21" s="1089"/>
      <c r="U21" s="1090"/>
      <c r="V21" s="993"/>
      <c r="W21" s="1091"/>
      <c r="X21" s="994"/>
      <c r="Y21" s="1091"/>
      <c r="Z21" s="994"/>
      <c r="AA21" s="1091"/>
      <c r="AB21" s="994"/>
      <c r="AC21" s="1091"/>
      <c r="AD21" s="994"/>
      <c r="AE21" s="994"/>
      <c r="AF21" s="994"/>
      <c r="AG21" s="995"/>
      <c r="AH21" s="996"/>
      <c r="AI21" s="996"/>
      <c r="AJ21" s="998"/>
      <c r="AK21" s="1092"/>
      <c r="AL21" s="1093"/>
      <c r="AM21" s="1092"/>
      <c r="AN21" s="766"/>
      <c r="AO21" s="765"/>
      <c r="AP21" s="766"/>
      <c r="AQ21" s="1094"/>
      <c r="AR21" s="1095"/>
      <c r="AS21" s="1096" t="str">
        <f>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688"/>
      <c r="AU21" s="935"/>
      <c r="AV21" s="1020" t="str">
        <f>IF('別紙様式2-2（４・５月分）'!N19="","",'別紙様式2-2（４・５月分）'!N19)</f>
        <v>ベア加算</v>
      </c>
      <c r="AW21" s="937"/>
      <c r="AX21" s="1097"/>
      <c r="AY21" s="629" t="str">
        <f t="shared" ref="AY21:AZ21" si="3">IF(OR(T21="新加算Ⅰ",T21="新加算Ⅱ",T21="新加算Ⅲ",T21="新加算Ⅳ",T21="新加算Ⅴ（１）",T21="新加算Ⅴ（２）",T21="新加算Ⅴ（３）",T21="新加算ⅠⅤ（４）",T21="新加算Ⅴ（５）",T21="新加算Ⅴ（６）",T21="新加算Ⅴ（８）",T21="新加算Ⅴ（11）"),IF(AI21="○","","未入力"),"")</f>
        <v/>
      </c>
      <c r="AZ21" s="629" t="str">
        <f t="shared" si="3"/>
        <v/>
      </c>
      <c r="BA21" s="629" t="str">
        <f>IF(OR(U21="新加算Ⅴ（７）",U21="新加算Ⅴ（９）",U21="新加算Ⅴ（10）",U21="新加算Ⅴ（12）",U21="新加算Ⅴ（13）",U21="新加算Ⅴ（14）"),IF(AK21="○","","未入力"),"")</f>
        <v/>
      </c>
      <c r="BB21" s="629" t="str">
        <f>IF(OR(U21="新加算Ⅰ",U21="新加算Ⅱ",U21="新加算Ⅲ",U21="新加算Ⅴ（１）",U21="新加算Ⅴ（３）",U21="新加算Ⅴ（８）"),IF(AL21="○","","未入力"),"")</f>
        <v/>
      </c>
      <c r="BC21" s="1087" t="str">
        <f>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935" t="str">
        <f>IF(AND(T21&lt;&gt;"（参考）令和７年度の移行予定",OR(U21="新加算Ⅰ",U21="新加算Ⅴ（１）",U21="新加算Ⅴ（２）",U21="新加算Ⅴ（５）",U21="新加算Ⅴ（７）",U21="新加算Ⅴ（10）")),IF(AN21="","未入力",IF(AN21="いずれも取得していない","要件を満たさない","")),"")</f>
        <v/>
      </c>
      <c r="BE21" s="908" t="str">
        <f>G18</f>
        <v>岡山市</v>
      </c>
      <c r="BF21" s="222"/>
      <c r="BG21" s="221"/>
    </row>
    <row r="22" ht="30.0" customHeight="1">
      <c r="A22" s="773">
        <v>3.0</v>
      </c>
      <c r="B22" s="695" t="str">
        <f>IF('基本情報入力シート'!C56="","",'基本情報入力シート'!C56)</f>
        <v>3310104439</v>
      </c>
      <c r="C22" s="696"/>
      <c r="D22" s="696"/>
      <c r="E22" s="696"/>
      <c r="F22" s="697"/>
      <c r="G22" s="698" t="str">
        <f>IF('基本情報入力シート'!M56="","",'基本情報入力シート'!M56)</f>
        <v>岡山市</v>
      </c>
      <c r="H22" s="698" t="str">
        <f>IF('基本情報入力シート'!R56="","",'基本情報入力シート'!R56)</f>
        <v>岡山県</v>
      </c>
      <c r="I22" s="698" t="str">
        <f>IF('基本情報入力シート'!W56="","",'基本情報入力シート'!W56)</f>
        <v>岡山市</v>
      </c>
      <c r="J22" s="910" t="str">
        <f>IF('基本情報入力シート'!X56="","",'基本情報入力シート'!X56)</f>
        <v>晴れの国</v>
      </c>
      <c r="K22" s="698" t="str">
        <f>IF('基本情報入力シート'!Y56="","",'基本情報入力シート'!Y56)</f>
        <v>就労継続支援Ｂ型</v>
      </c>
      <c r="L22" s="911">
        <f>IF('基本情報入力シート'!AB56="","",'基本情報入力シート'!AB56)</f>
        <v>1537821</v>
      </c>
      <c r="M22" s="912" t="str">
        <f>IF('別紙様式2-2（４・５月分）'!P20="","",'別紙様式2-2（４・５月分）'!P20)</f>
        <v>処遇加算Ⅰ</v>
      </c>
      <c r="N22" s="1004">
        <f>IF(SUM('別紙様式2-2（４・５月分）'!Q20:Q22)=0,"",SUM('別紙様式2-2（４・５月分）'!Q20:Q22))</f>
        <v>0.067</v>
      </c>
      <c r="O22" s="914" t="str">
        <f>IFERROR(VLOOKUP('別紙様式2-2（４・５月分）'!AQ20,'【参考】数式用'!$AR$5:$AS$22,2,FALSE),"")</f>
        <v>新加算Ⅲ</v>
      </c>
      <c r="P22" s="915"/>
      <c r="Q22" s="916"/>
      <c r="R22" s="1053">
        <f>IFERROR(VLOOKUP(K22,'【参考】数式用'!$A$5:$AB$37,MATCH(O22,'【参考】数式用'!$B$4:$AB$4,0)+1,0),"")</f>
        <v>0.076</v>
      </c>
      <c r="S22" s="918" t="s">
        <v>451</v>
      </c>
      <c r="T22" s="1054" t="str">
        <f>IF('別紙様式2-3（６月以降分）'!T22="","",'別紙様式2-3（６月以降分）'!T22)</f>
        <v>新加算Ⅲ</v>
      </c>
      <c r="U22" s="1055">
        <f>IFERROR(VLOOKUP(K22,'【参考】数式用'!$A$5:$AB$37,MATCH(T22,'【参考】数式用'!$B$4:$AB$4,0)+1,0),"")</f>
        <v>0.076</v>
      </c>
      <c r="V22" s="921" t="s">
        <v>107</v>
      </c>
      <c r="W22" s="923">
        <f>'別紙様式2-3（６月以降分）'!W22</f>
        <v>6</v>
      </c>
      <c r="X22" s="923" t="s">
        <v>108</v>
      </c>
      <c r="Y22" s="923">
        <f>'別紙様式2-3（６月以降分）'!Y22</f>
        <v>6</v>
      </c>
      <c r="Z22" s="923" t="s">
        <v>392</v>
      </c>
      <c r="AA22" s="923">
        <f>'別紙様式2-3（６月以降分）'!AA22</f>
        <v>7</v>
      </c>
      <c r="AB22" s="923" t="s">
        <v>108</v>
      </c>
      <c r="AC22" s="923">
        <f>'別紙様式2-3（６月以降分）'!AC22</f>
        <v>3</v>
      </c>
      <c r="AD22" s="923" t="s">
        <v>109</v>
      </c>
      <c r="AE22" s="923" t="s">
        <v>120</v>
      </c>
      <c r="AF22" s="923">
        <f>IF(W22&gt;=1,(AA22*12+AC22)-(W22*12+Y22)+1,"")</f>
        <v>10</v>
      </c>
      <c r="AG22" s="924" t="s">
        <v>393</v>
      </c>
      <c r="AH22" s="1056">
        <f>'別紙様式2-3（６月以降分）'!AH22</f>
        <v>1168740</v>
      </c>
      <c r="AI22" s="1056">
        <f>'別紙様式2-3（６月以降分）'!AI22</f>
        <v>138400</v>
      </c>
      <c r="AJ22" s="1057">
        <f>'別紙様式2-3（６月以降分）'!AJ22</f>
        <v>476725</v>
      </c>
      <c r="AK22" s="1058" t="str">
        <f>IF('別紙様式2-3（６月以降分）'!AK22="","",'別紙様式2-3（６月以降分）'!AK22)</f>
        <v/>
      </c>
      <c r="AL22" s="932">
        <f>'別紙様式2-3（６月以降分）'!AL22</f>
        <v>0</v>
      </c>
      <c r="AM22" s="1058" t="str">
        <f>IF('別紙様式2-3（６月以降分）'!AM22="","",'別紙様式2-3（６月以降分）'!AM22)</f>
        <v/>
      </c>
      <c r="AN22" s="931" t="str">
        <f>IF('別紙様式2-3（６月以降分）'!AN22="","",'別紙様式2-3（６月以降分）'!AN22)</f>
        <v>○</v>
      </c>
      <c r="AO22" s="928" t="str">
        <f>IF('別紙様式2-3（６月以降分）'!AO22="","",'別紙様式2-3（６月以降分）'!AO22)</f>
        <v/>
      </c>
      <c r="AP22" s="931" t="str">
        <f>IF('別紙様式2-3（６月以降分）'!AP22="","",'別紙様式2-3（６月以降分）'!AP22)</f>
        <v>○</v>
      </c>
      <c r="AQ22" s="1059" t="str">
        <f>IF('別紙様式2-3（６月以降分）'!AQ22="","",'別紙様式2-3（６月以降分）'!AQ22)</f>
        <v/>
      </c>
      <c r="AR22" s="1060" t="str">
        <f>IF('別紙様式2-3（６月以降分）'!AR22="","",'別紙様式2-3（６月以降分）'!AR22)</f>
        <v/>
      </c>
      <c r="AS22" s="1061" t="str">
        <f>IF(AU24="","",IF(U24&lt;U22,"！加算の要件上は問題ありませんが、令和６年度当初の新加算の加算率と比較して、移行後の加算率が下がる計画になっています。",""))</f>
        <v/>
      </c>
      <c r="AT22" s="818"/>
      <c r="AU22" s="693"/>
      <c r="AV22" s="1020" t="str">
        <f>IF('別紙様式2-2（４・５月分）'!N20="","",'別紙様式2-2（４・５月分）'!N20)</f>
        <v>処遇加算Ⅰ</v>
      </c>
      <c r="AW22" s="937">
        <f>IF(SUM('別紙様式2-2（４・５月分）'!O20:O22)=0,"",SUM('別紙様式2-2（４・５月分）'!O20:O22))</f>
        <v>0.067</v>
      </c>
      <c r="AX22" s="1064" t="str">
        <f>IFERROR(VLOOKUP(K22,'【参考】数式用'!$AH$2:$AI$34,2,FALSE),"")</f>
        <v>就労継続支援Ｂ型</v>
      </c>
      <c r="AY22" s="772"/>
      <c r="AZ22" s="10"/>
      <c r="BA22" s="10"/>
      <c r="BB22" s="10"/>
      <c r="BC22" s="10"/>
      <c r="BD22" s="10"/>
      <c r="BE22" s="908" t="str">
        <f>G22</f>
        <v>岡山市</v>
      </c>
      <c r="BF22" s="222"/>
      <c r="BG22" s="221"/>
    </row>
    <row r="23" ht="15.0" customHeight="1">
      <c r="A23" s="787"/>
      <c r="B23" s="722"/>
      <c r="C23" s="723"/>
      <c r="D23" s="723"/>
      <c r="E23" s="723"/>
      <c r="F23" s="724"/>
      <c r="G23" s="725"/>
      <c r="H23" s="725"/>
      <c r="I23" s="725"/>
      <c r="J23" s="941"/>
      <c r="K23" s="725"/>
      <c r="L23" s="942"/>
      <c r="M23" s="943" t="str">
        <f>IF('別紙様式2-2（４・５月分）'!P21="","",'別紙様式2-2（４・５月分）'!P21)</f>
        <v>特定加算なし</v>
      </c>
      <c r="N23" s="1007"/>
      <c r="O23" s="945"/>
      <c r="P23" s="946"/>
      <c r="Q23" s="947"/>
      <c r="R23" s="1065"/>
      <c r="S23" s="949"/>
      <c r="T23" s="1066"/>
      <c r="U23" s="1067"/>
      <c r="V23" s="952"/>
      <c r="W23" s="778"/>
      <c r="X23" s="778"/>
      <c r="Y23" s="778"/>
      <c r="Z23" s="778"/>
      <c r="AA23" s="778"/>
      <c r="AB23" s="778"/>
      <c r="AC23" s="778"/>
      <c r="AD23" s="778"/>
      <c r="AE23" s="778"/>
      <c r="AF23" s="778"/>
      <c r="AG23" s="954"/>
      <c r="AH23" s="1068"/>
      <c r="AI23" s="1068"/>
      <c r="AJ23" s="1069"/>
      <c r="AK23" s="1070"/>
      <c r="AL23" s="960"/>
      <c r="AM23" s="1070"/>
      <c r="AN23" s="825"/>
      <c r="AO23" s="819"/>
      <c r="AP23" s="825"/>
      <c r="AQ23" s="1072"/>
      <c r="AR23" s="1073"/>
      <c r="AS23" s="1074" t="str">
        <f>IF(AU24="","",IF(OR(AA24="",AA24&lt;&gt;7,AC24="",AC24&lt;&gt;3),"！算定期間の終わりが令和７年３月になっていません。年度内の廃止予定等がなければ、算定対象月を令和７年３月にしてください。",""))</f>
        <v/>
      </c>
      <c r="AT23" s="818"/>
      <c r="AU23" s="935"/>
      <c r="AV23" s="1020" t="str">
        <f>IF('別紙様式2-2（４・５月分）'!N21="","",'別紙様式2-2（４・５月分）'!N21)</f>
        <v>特定加算なし</v>
      </c>
      <c r="AW23" s="937"/>
      <c r="AX23" s="1076"/>
      <c r="AY23" s="638"/>
      <c r="AZ23" s="10"/>
      <c r="BA23" s="10"/>
      <c r="BB23" s="10"/>
      <c r="BC23" s="10"/>
      <c r="BD23" s="10"/>
      <c r="BE23" s="908" t="str">
        <f>G22</f>
        <v>岡山市</v>
      </c>
      <c r="BF23" s="222"/>
      <c r="BG23" s="221"/>
    </row>
    <row r="24" ht="15.0" customHeight="1">
      <c r="A24" s="798"/>
      <c r="B24" s="722"/>
      <c r="C24" s="723"/>
      <c r="D24" s="723"/>
      <c r="E24" s="723"/>
      <c r="F24" s="724"/>
      <c r="G24" s="725"/>
      <c r="H24" s="725"/>
      <c r="I24" s="725"/>
      <c r="J24" s="941"/>
      <c r="K24" s="725"/>
      <c r="L24" s="942"/>
      <c r="M24" s="964"/>
      <c r="N24" s="1009"/>
      <c r="O24" s="1013" t="s">
        <v>111</v>
      </c>
      <c r="P24" s="1017" t="str">
        <f>IFERROR(VLOOKUP('別紙様式2-2（４・５月分）'!AQ20,'【参考】数式用'!$AR$5:$AT$22,3,FALSE),"")</f>
        <v> </v>
      </c>
      <c r="Q24" s="1014" t="s">
        <v>113</v>
      </c>
      <c r="R24" s="1077" t="str">
        <f>IFERROR(VLOOKUP(K22,'【参考】数式用'!$A$5:$AB$37,MATCH(P24,'【参考】数式用'!$B$4:$AB$4,0)+1,0),"")</f>
        <v/>
      </c>
      <c r="S24" s="970" t="s">
        <v>452</v>
      </c>
      <c r="T24" s="1078"/>
      <c r="U24" s="1079" t="str">
        <f>IFERROR(VLOOKUP(K22,'【参考】数式用'!$A$5:$AB$37,MATCH(T24,'【参考】数式用'!$B$4:$AB$4,0)+1,0),"")</f>
        <v/>
      </c>
      <c r="V24" s="973" t="s">
        <v>107</v>
      </c>
      <c r="W24" s="1080"/>
      <c r="X24" s="812" t="s">
        <v>108</v>
      </c>
      <c r="Y24" s="1080"/>
      <c r="Z24" s="812" t="s">
        <v>392</v>
      </c>
      <c r="AA24" s="1080"/>
      <c r="AB24" s="812" t="s">
        <v>108</v>
      </c>
      <c r="AC24" s="1080"/>
      <c r="AD24" s="812" t="s">
        <v>109</v>
      </c>
      <c r="AE24" s="812" t="s">
        <v>120</v>
      </c>
      <c r="AF24" s="812" t="str">
        <f>IF(W24&gt;=1,(AA24*12+AC24)-(W24*12+Y24)+1,"")</f>
        <v/>
      </c>
      <c r="AG24" s="974" t="s">
        <v>393</v>
      </c>
      <c r="AH24" s="975">
        <f>IFERROR(ROUNDDOWN(ROUND(L22*U24,0),0)*AF24,"")</f>
        <v>0</v>
      </c>
      <c r="AI24" s="975">
        <f>IFERROR(ROUNDDOWN(ROUND((L22*(U24-AW22)),0),0)*AF24,"")</f>
        <v>0</v>
      </c>
      <c r="AJ24" s="977">
        <f>IFERROR(ROUNDDOWN(ROUNDDOWN(ROUND(L22*VLOOKUP(K22,'【参考】数式用'!$A$5:$AB$27,MATCH("新加算Ⅳ",'【参考】数式用'!$B$4:$AB$4,0)+1,0),0),0)*AF24*0.5,0),"")</f>
        <v>0</v>
      </c>
      <c r="AK24" s="1081"/>
      <c r="AL24" s="1082" t="str">
        <f>IFERROR(IF('別紙様式2-2（４・５月分）'!P24="ベア加算","", IF(OR(T24="新加算Ⅰ",T24="新加算Ⅱ",T24="新加算Ⅲ",T24="新加算Ⅳ"),ROUNDDOWN(ROUND(L22*VLOOKUP(K22,'【参考】数式用'!$A$5:$I$27,MATCH("ベア加算",'【参考】数式用'!$B$4:$I$4,0)+1,0),0),0)*AF24,"")),"")</f>
        <v/>
      </c>
      <c r="AM24" s="1081"/>
      <c r="AN24" s="1083"/>
      <c r="AO24" s="817"/>
      <c r="AP24" s="1083"/>
      <c r="AQ24" s="1084"/>
      <c r="AR24" s="1085"/>
      <c r="AS24" s="1074"/>
      <c r="AT24" s="688"/>
      <c r="AU24" s="935" t="str">
        <f>IF(AND(AA22&lt;&gt;7,AC22&lt;&gt;3),"V列に色付け","")</f>
        <v/>
      </c>
      <c r="AV24" s="1020"/>
      <c r="AW24" s="937"/>
      <c r="AX24" s="1086"/>
      <c r="AY24" s="629" t="str">
        <f>IF(AL24&lt;&gt;"",IF(AM24="○","入力済","未入力"),"")</f>
        <v/>
      </c>
      <c r="AZ24" s="629"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629" t="str">
        <f>IF(OR(T24="新加算Ⅴ（７）",T24="新加算Ⅴ（９）",T24="新加算Ⅴ（10）",T24="新加算Ⅴ（12）",T24="新加算Ⅴ（13）",T24="新加算Ⅴ（14）"),IF(OR(AO24="○",AO24="令和６年度中に満たす"),"入力済","未入力"),"")</f>
        <v/>
      </c>
      <c r="BB24" s="629" t="str">
        <f>IF(OR(T24="新加算Ⅰ",T24="新加算Ⅱ",T24="新加算Ⅲ",T24="新加算Ⅴ（１）",T24="新加算Ⅴ（３）",T24="新加算Ⅴ（８）"),IF(OR(AP24="○",AP24="令和６年度中に満たす"),"入力済","未入力"),"")</f>
        <v/>
      </c>
      <c r="BC24" s="1087" t="str">
        <f>IF(OR(T24="新加算Ⅰ",T24="新加算Ⅱ",T24="新加算Ⅴ（１）",T24="新加算Ⅴ（２）",T24="新加算Ⅴ（３）",T24="新加算Ⅴ（４）",T24="新加算Ⅴ（５）",T24="新加算Ⅴ（６）",T24="新加算Ⅴ（７）",T24="新加算Ⅴ（９）",T24="新加算Ⅴ（10）",T24="新加算Ⅴ（12）"),IF(AQ24&lt;&gt;"",1,""),"")</f>
        <v/>
      </c>
      <c r="BD24" s="935" t="str">
        <f>IF(OR(T24="新加算Ⅰ",T24="新加算Ⅴ（１）",T24="新加算Ⅴ（２）",T24="新加算Ⅴ（５）",T24="新加算Ⅴ（７）",T24="新加算Ⅴ（10）"),IF(AR24="","未入力","入力済"),"")</f>
        <v/>
      </c>
      <c r="BE24" s="908" t="str">
        <f>G22</f>
        <v>岡山市</v>
      </c>
      <c r="BF24" s="222"/>
      <c r="BG24" s="221"/>
    </row>
    <row r="25" ht="30.0" customHeight="1">
      <c r="A25" s="788"/>
      <c r="B25" s="746"/>
      <c r="C25" s="747"/>
      <c r="D25" s="747"/>
      <c r="E25" s="747"/>
      <c r="F25" s="748"/>
      <c r="G25" s="749"/>
      <c r="H25" s="749"/>
      <c r="I25" s="749"/>
      <c r="J25" s="982"/>
      <c r="K25" s="749"/>
      <c r="L25" s="983"/>
      <c r="M25" s="984" t="str">
        <f>IF('別紙様式2-2（４・５月分）'!P22="","",'別紙様式2-2（４・５月分）'!P22)</f>
        <v>ベア加算</v>
      </c>
      <c r="N25" s="1010"/>
      <c r="O25" s="1015"/>
      <c r="P25" s="1018"/>
      <c r="Q25" s="1016"/>
      <c r="R25" s="1088"/>
      <c r="S25" s="990"/>
      <c r="T25" s="1089"/>
      <c r="U25" s="1090"/>
      <c r="V25" s="993"/>
      <c r="W25" s="1091"/>
      <c r="X25" s="994"/>
      <c r="Y25" s="1091"/>
      <c r="Z25" s="994"/>
      <c r="AA25" s="1091"/>
      <c r="AB25" s="994"/>
      <c r="AC25" s="1091"/>
      <c r="AD25" s="994"/>
      <c r="AE25" s="994"/>
      <c r="AF25" s="994"/>
      <c r="AG25" s="995"/>
      <c r="AH25" s="996"/>
      <c r="AI25" s="996"/>
      <c r="AJ25" s="998"/>
      <c r="AK25" s="1092"/>
      <c r="AL25" s="1093"/>
      <c r="AM25" s="1092"/>
      <c r="AN25" s="766"/>
      <c r="AO25" s="765"/>
      <c r="AP25" s="766"/>
      <c r="AQ25" s="1094"/>
      <c r="AR25" s="1095"/>
      <c r="AS25" s="1096" t="str">
        <f>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688"/>
      <c r="AU25" s="935"/>
      <c r="AV25" s="1020" t="str">
        <f>IF('別紙様式2-2（４・５月分）'!N22="","",'別紙様式2-2（４・５月分）'!N22)</f>
        <v>ベア加算</v>
      </c>
      <c r="AW25" s="937"/>
      <c r="AX25" s="1097"/>
      <c r="AY25" s="629" t="str">
        <f t="shared" ref="AY25:AZ25" si="4">IF(OR(T25="新加算Ⅰ",T25="新加算Ⅱ",T25="新加算Ⅲ",T25="新加算Ⅳ",T25="新加算Ⅴ（１）",T25="新加算Ⅴ（２）",T25="新加算Ⅴ（３）",T25="新加算ⅠⅤ（４）",T25="新加算Ⅴ（５）",T25="新加算Ⅴ（６）",T25="新加算Ⅴ（８）",T25="新加算Ⅴ（11）"),IF(AI25="○","","未入力"),"")</f>
        <v/>
      </c>
      <c r="AZ25" s="629" t="str">
        <f t="shared" si="4"/>
        <v/>
      </c>
      <c r="BA25" s="629" t="str">
        <f>IF(OR(U25="新加算Ⅴ（７）",U25="新加算Ⅴ（９）",U25="新加算Ⅴ（10）",U25="新加算Ⅴ（12）",U25="新加算Ⅴ（13）",U25="新加算Ⅴ（14）"),IF(AK25="○","","未入力"),"")</f>
        <v/>
      </c>
      <c r="BB25" s="629" t="str">
        <f>IF(OR(U25="新加算Ⅰ",U25="新加算Ⅱ",U25="新加算Ⅲ",U25="新加算Ⅴ（１）",U25="新加算Ⅴ（３）",U25="新加算Ⅴ（８）"),IF(AL25="○","","未入力"),"")</f>
        <v/>
      </c>
      <c r="BC25" s="1087" t="str">
        <f>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935" t="str">
        <f>IF(AND(T25&lt;&gt;"（参考）令和７年度の移行予定",OR(U25="新加算Ⅰ",U25="新加算Ⅴ（１）",U25="新加算Ⅴ（２）",U25="新加算Ⅴ（５）",U25="新加算Ⅴ（７）",U25="新加算Ⅴ（10）")),IF(AN25="","未入力",IF(AN25="いずれも取得していない","要件を満たさない","")),"")</f>
        <v/>
      </c>
      <c r="BE25" s="908" t="str">
        <f>G22</f>
        <v>岡山市</v>
      </c>
      <c r="BF25" s="222"/>
      <c r="BG25" s="221"/>
    </row>
    <row r="26" ht="30.0" customHeight="1">
      <c r="A26" s="789">
        <v>4.0</v>
      </c>
      <c r="B26" s="722" t="str">
        <f>IF('基本情報入力シート'!C57="","",'基本情報入力シート'!C57)</f>
        <v/>
      </c>
      <c r="C26" s="723"/>
      <c r="D26" s="723"/>
      <c r="E26" s="723"/>
      <c r="F26" s="724"/>
      <c r="G26" s="725" t="str">
        <f>IF('基本情報入力シート'!M57="","",'基本情報入力シート'!M57)</f>
        <v/>
      </c>
      <c r="H26" s="725" t="str">
        <f>IF('基本情報入力シート'!R57="","",'基本情報入力シート'!R57)</f>
        <v/>
      </c>
      <c r="I26" s="725" t="str">
        <f>IF('基本情報入力シート'!W57="","",'基本情報入力シート'!W57)</f>
        <v/>
      </c>
      <c r="J26" s="941" t="str">
        <f>IF('基本情報入力シート'!X57="","",'基本情報入力シート'!X57)</f>
        <v/>
      </c>
      <c r="K26" s="725" t="str">
        <f>IF('基本情報入力シート'!Y57="","",'基本情報入力シート'!Y57)</f>
        <v/>
      </c>
      <c r="L26" s="942" t="str">
        <f>IF('基本情報入力シート'!AB57="","",'基本情報入力シート'!AB57)</f>
        <v/>
      </c>
      <c r="M26" s="912" t="str">
        <f>IF('別紙様式2-2（４・５月分）'!P23="","",'別紙様式2-2（４・５月分）'!P23)</f>
        <v/>
      </c>
      <c r="N26" s="1004" t="str">
        <f>IF(SUM('別紙様式2-2（４・５月分）'!Q23:Q25)=0,"",SUM('別紙様式2-2（４・５月分）'!Q23:Q25))</f>
        <v/>
      </c>
      <c r="O26" s="914" t="str">
        <f>IFERROR(VLOOKUP('別紙様式2-2（４・５月分）'!AQ23,'【参考】数式用'!$AR$5:$AS$22,2,FALSE),"")</f>
        <v/>
      </c>
      <c r="P26" s="915"/>
      <c r="Q26" s="916"/>
      <c r="R26" s="1053" t="str">
        <f>IFERROR(VLOOKUP(K26,'【参考】数式用'!$A$5:$AB$37,MATCH(O26,'【参考】数式用'!$B$4:$AB$4,0)+1,0),"")</f>
        <v/>
      </c>
      <c r="S26" s="918" t="s">
        <v>451</v>
      </c>
      <c r="T26" s="1054" t="str">
        <f>IF('別紙様式2-3（６月以降分）'!T26="","",'別紙様式2-3（６月以降分）'!T26)</f>
        <v/>
      </c>
      <c r="U26" s="1055" t="str">
        <f>IFERROR(VLOOKUP(K26,'【参考】数式用'!$A$5:$AB$37,MATCH(T26,'【参考】数式用'!$B$4:$AB$4,0)+1,0),"")</f>
        <v/>
      </c>
      <c r="V26" s="921" t="s">
        <v>107</v>
      </c>
      <c r="W26" s="923">
        <f>'別紙様式2-3（６月以降分）'!W26</f>
        <v>6</v>
      </c>
      <c r="X26" s="923" t="s">
        <v>108</v>
      </c>
      <c r="Y26" s="923">
        <f>'別紙様式2-3（６月以降分）'!Y26</f>
        <v>6</v>
      </c>
      <c r="Z26" s="923" t="s">
        <v>392</v>
      </c>
      <c r="AA26" s="923">
        <f>'別紙様式2-3（６月以降分）'!AA26</f>
        <v>7</v>
      </c>
      <c r="AB26" s="923" t="s">
        <v>108</v>
      </c>
      <c r="AC26" s="923">
        <f>'別紙様式2-3（６月以降分）'!AC26</f>
        <v>3</v>
      </c>
      <c r="AD26" s="923" t="s">
        <v>109</v>
      </c>
      <c r="AE26" s="923" t="s">
        <v>120</v>
      </c>
      <c r="AF26" s="923">
        <f>IF(W26&gt;=1,(AA26*12+AC26)-(W26*12+Y26)+1,"")</f>
        <v>10</v>
      </c>
      <c r="AG26" s="924" t="s">
        <v>393</v>
      </c>
      <c r="AH26" s="1056">
        <f>'別紙様式2-3（６月以降分）'!AH26</f>
        <v>0</v>
      </c>
      <c r="AI26" s="1056">
        <f>'別紙様式2-3（６月以降分）'!AI26</f>
        <v>0</v>
      </c>
      <c r="AJ26" s="1057">
        <f>'別紙様式2-3（６月以降分）'!AJ26</f>
        <v>0</v>
      </c>
      <c r="AK26" s="1058" t="str">
        <f>IF('別紙様式2-3（６月以降分）'!AK26="","",'別紙様式2-3（６月以降分）'!AK26)</f>
        <v/>
      </c>
      <c r="AL26" s="932">
        <f>'別紙様式2-3（６月以降分）'!AL26</f>
        <v>0</v>
      </c>
      <c r="AM26" s="1058" t="str">
        <f>IF('別紙様式2-3（６月以降分）'!AM26="","",'別紙様式2-3（６月以降分）'!AM26)</f>
        <v/>
      </c>
      <c r="AN26" s="931" t="str">
        <f>IF('別紙様式2-3（６月以降分）'!AN26="","",'別紙様式2-3（６月以降分）'!AN26)</f>
        <v/>
      </c>
      <c r="AO26" s="928" t="str">
        <f>IF('別紙様式2-3（６月以降分）'!AO26="","",'別紙様式2-3（６月以降分）'!AO26)</f>
        <v/>
      </c>
      <c r="AP26" s="931" t="str">
        <f>IF('別紙様式2-3（６月以降分）'!AP26="","",'別紙様式2-3（６月以降分）'!AP26)</f>
        <v/>
      </c>
      <c r="AQ26" s="1059" t="str">
        <f>IF('別紙様式2-3（６月以降分）'!AQ26="","",'別紙様式2-3（６月以降分）'!AQ26)</f>
        <v/>
      </c>
      <c r="AR26" s="1060" t="str">
        <f>IF('別紙様式2-3（６月以降分）'!AR26="","",'別紙様式2-3（６月以降分）'!AR26)</f>
        <v/>
      </c>
      <c r="AS26" s="1061" t="str">
        <f>IF(AU28="","",IF(U28&lt;U26,"！加算の要件上は問題ありませんが、令和６年度当初の新加算の加算率と比較して、移行後の加算率が下がる計画になっています。",""))</f>
        <v/>
      </c>
      <c r="AT26" s="818"/>
      <c r="AU26" s="693"/>
      <c r="AV26" s="1020" t="str">
        <f>IF('別紙様式2-2（４・５月分）'!N23="","",'別紙様式2-2（４・５月分）'!N23)</f>
        <v/>
      </c>
      <c r="AW26" s="937" t="str">
        <f>IF(SUM('別紙様式2-2（４・５月分）'!O23:O25)=0,"",SUM('別紙様式2-2（４・５月分）'!O23:O25))</f>
        <v/>
      </c>
      <c r="AX26" s="1064" t="str">
        <f>IFERROR(VLOOKUP(K26,'【参考】数式用'!$AH$2:$AI$34,2,FALSE),"")</f>
        <v/>
      </c>
      <c r="AY26" s="772"/>
      <c r="AZ26" s="10"/>
      <c r="BA26" s="10"/>
      <c r="BB26" s="10"/>
      <c r="BC26" s="10"/>
      <c r="BD26" s="10"/>
      <c r="BE26" s="908" t="str">
        <f>G26</f>
        <v/>
      </c>
      <c r="BF26" s="222"/>
      <c r="BG26" s="221"/>
    </row>
    <row r="27" ht="15.0" customHeight="1">
      <c r="A27" s="787"/>
      <c r="B27" s="722"/>
      <c r="C27" s="723"/>
      <c r="D27" s="723"/>
      <c r="E27" s="723"/>
      <c r="F27" s="724"/>
      <c r="G27" s="725"/>
      <c r="H27" s="725"/>
      <c r="I27" s="725"/>
      <c r="J27" s="941"/>
      <c r="K27" s="725"/>
      <c r="L27" s="942"/>
      <c r="M27" s="943" t="str">
        <f>IF('別紙様式2-2（４・５月分）'!P24="","",'別紙様式2-2（４・５月分）'!P24)</f>
        <v/>
      </c>
      <c r="N27" s="1007"/>
      <c r="O27" s="945"/>
      <c r="P27" s="946"/>
      <c r="Q27" s="947"/>
      <c r="R27" s="1065"/>
      <c r="S27" s="949"/>
      <c r="T27" s="1066"/>
      <c r="U27" s="1067"/>
      <c r="V27" s="952"/>
      <c r="W27" s="778"/>
      <c r="X27" s="778"/>
      <c r="Y27" s="778"/>
      <c r="Z27" s="778"/>
      <c r="AA27" s="778"/>
      <c r="AB27" s="778"/>
      <c r="AC27" s="778"/>
      <c r="AD27" s="778"/>
      <c r="AE27" s="778"/>
      <c r="AF27" s="778"/>
      <c r="AG27" s="954"/>
      <c r="AH27" s="1068"/>
      <c r="AI27" s="1068"/>
      <c r="AJ27" s="1069"/>
      <c r="AK27" s="1070"/>
      <c r="AL27" s="960"/>
      <c r="AM27" s="1070"/>
      <c r="AN27" s="825"/>
      <c r="AO27" s="819"/>
      <c r="AP27" s="825"/>
      <c r="AQ27" s="1072"/>
      <c r="AR27" s="1073"/>
      <c r="AS27" s="1074" t="str">
        <f>IF(AU28="","",IF(OR(AA28="",AA28&lt;&gt;7,AC28="",AC28&lt;&gt;3),"！算定期間の終わりが令和７年３月になっていません。年度内の廃止予定等がなければ、算定対象月を令和７年３月にしてください。",""))</f>
        <v/>
      </c>
      <c r="AT27" s="818"/>
      <c r="AU27" s="935"/>
      <c r="AV27" s="1020" t="str">
        <f>IF('別紙様式2-2（４・５月分）'!N24="","",'別紙様式2-2（４・５月分）'!N24)</f>
        <v/>
      </c>
      <c r="AW27" s="937"/>
      <c r="AX27" s="1076"/>
      <c r="AY27" s="638"/>
      <c r="AZ27" s="10"/>
      <c r="BA27" s="10"/>
      <c r="BB27" s="10"/>
      <c r="BC27" s="10"/>
      <c r="BD27" s="10"/>
      <c r="BE27" s="908" t="str">
        <f>G26</f>
        <v/>
      </c>
      <c r="BF27" s="222"/>
      <c r="BG27" s="221"/>
    </row>
    <row r="28" ht="15.0" customHeight="1">
      <c r="A28" s="798"/>
      <c r="B28" s="722"/>
      <c r="C28" s="723"/>
      <c r="D28" s="723"/>
      <c r="E28" s="723"/>
      <c r="F28" s="724"/>
      <c r="G28" s="725"/>
      <c r="H28" s="725"/>
      <c r="I28" s="725"/>
      <c r="J28" s="941"/>
      <c r="K28" s="725"/>
      <c r="L28" s="942"/>
      <c r="M28" s="964"/>
      <c r="N28" s="1009"/>
      <c r="O28" s="1013" t="s">
        <v>111</v>
      </c>
      <c r="P28" s="1017" t="str">
        <f>IFERROR(VLOOKUP('別紙様式2-2（４・５月分）'!AQ23,'【参考】数式用'!$AR$5:$AT$22,3,FALSE),"")</f>
        <v/>
      </c>
      <c r="Q28" s="1014" t="s">
        <v>113</v>
      </c>
      <c r="R28" s="1077" t="str">
        <f>IFERROR(VLOOKUP(K26,'【参考】数式用'!$A$5:$AB$37,MATCH(P28,'【参考】数式用'!$B$4:$AB$4,0)+1,0),"")</f>
        <v/>
      </c>
      <c r="S28" s="970" t="s">
        <v>452</v>
      </c>
      <c r="T28" s="1078"/>
      <c r="U28" s="1079" t="str">
        <f>IFERROR(VLOOKUP(K26,'【参考】数式用'!$A$5:$AB$37,MATCH(T28,'【参考】数式用'!$B$4:$AB$4,0)+1,0),"")</f>
        <v/>
      </c>
      <c r="V28" s="973" t="s">
        <v>107</v>
      </c>
      <c r="W28" s="1080"/>
      <c r="X28" s="812" t="s">
        <v>108</v>
      </c>
      <c r="Y28" s="1080"/>
      <c r="Z28" s="812" t="s">
        <v>392</v>
      </c>
      <c r="AA28" s="1080"/>
      <c r="AB28" s="812" t="s">
        <v>108</v>
      </c>
      <c r="AC28" s="1080"/>
      <c r="AD28" s="812" t="s">
        <v>109</v>
      </c>
      <c r="AE28" s="812" t="s">
        <v>120</v>
      </c>
      <c r="AF28" s="812" t="str">
        <f>IF(W28&gt;=1,(AA28*12+AC28)-(W28*12+Y28)+1,"")</f>
        <v/>
      </c>
      <c r="AG28" s="974" t="s">
        <v>393</v>
      </c>
      <c r="AH28" s="975">
        <f>IFERROR(ROUNDDOWN(ROUND(L26*U28,0),0)*AF28,"")</f>
        <v>0</v>
      </c>
      <c r="AI28" s="975">
        <f>IFERROR(ROUNDDOWN(ROUND((L26*(U28-AW26)),0),0)*AF28,"")</f>
        <v>0</v>
      </c>
      <c r="AJ28" s="977" t="str">
        <f>IFERROR(ROUNDDOWN(ROUNDDOWN(ROUND(L26*VLOOKUP(K26,'【参考】数式用'!$A$5:$AB$27,MATCH("新加算Ⅳ",'【参考】数式用'!$B$4:$AB$4,0)+1,0),0),0)*AF28*0.5,0),"")</f>
        <v/>
      </c>
      <c r="AK28" s="1081"/>
      <c r="AL28" s="1082" t="str">
        <f>IFERROR(IF('別紙様式2-2（４・５月分）'!P28="ベア加算","", IF(OR(T28="新加算Ⅰ",T28="新加算Ⅱ",T28="新加算Ⅲ",T28="新加算Ⅳ"),ROUNDDOWN(ROUND(L26*VLOOKUP(K26,'【参考】数式用'!$A$5:$I$27,MATCH("ベア加算",'【参考】数式用'!$B$4:$I$4,0)+1,0),0),0)*AF28,"")),"")</f>
        <v/>
      </c>
      <c r="AM28" s="1081"/>
      <c r="AN28" s="1083"/>
      <c r="AO28" s="817"/>
      <c r="AP28" s="1083"/>
      <c r="AQ28" s="1084"/>
      <c r="AR28" s="1085"/>
      <c r="AS28" s="1074"/>
      <c r="AT28" s="688"/>
      <c r="AU28" s="935" t="str">
        <f>IF(AND(AA26&lt;&gt;7,AC26&lt;&gt;3),"V列に色付け","")</f>
        <v/>
      </c>
      <c r="AV28" s="1020"/>
      <c r="AW28" s="937"/>
      <c r="AX28" s="1086"/>
      <c r="AY28" s="629" t="str">
        <f>IF(AL28&lt;&gt;"",IF(AM28="○","入力済","未入力"),"")</f>
        <v/>
      </c>
      <c r="AZ28" s="629"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629" t="str">
        <f>IF(OR(T28="新加算Ⅴ（７）",T28="新加算Ⅴ（９）",T28="新加算Ⅴ（10）",T28="新加算Ⅴ（12）",T28="新加算Ⅴ（13）",T28="新加算Ⅴ（14）"),IF(OR(AO28="○",AO28="令和６年度中に満たす"),"入力済","未入力"),"")</f>
        <v/>
      </c>
      <c r="BB28" s="629" t="str">
        <f>IF(OR(T28="新加算Ⅰ",T28="新加算Ⅱ",T28="新加算Ⅲ",T28="新加算Ⅴ（１）",T28="新加算Ⅴ（３）",T28="新加算Ⅴ（８）"),IF(OR(AP28="○",AP28="令和６年度中に満たす"),"入力済","未入力"),"")</f>
        <v/>
      </c>
      <c r="BC28" s="1087" t="str">
        <f>IF(OR(T28="新加算Ⅰ",T28="新加算Ⅱ",T28="新加算Ⅴ（１）",T28="新加算Ⅴ（２）",T28="新加算Ⅴ（３）",T28="新加算Ⅴ（４）",T28="新加算Ⅴ（５）",T28="新加算Ⅴ（６）",T28="新加算Ⅴ（７）",T28="新加算Ⅴ（９）",T28="新加算Ⅴ（10）",T28="新加算Ⅴ（12）"),IF(AQ28&lt;&gt;"",1,""),"")</f>
        <v/>
      </c>
      <c r="BD28" s="935" t="str">
        <f>IF(OR(T28="新加算Ⅰ",T28="新加算Ⅴ（１）",T28="新加算Ⅴ（２）",T28="新加算Ⅴ（５）",T28="新加算Ⅴ（７）",T28="新加算Ⅴ（10）"),IF(AR28="","未入力","入力済"),"")</f>
        <v/>
      </c>
      <c r="BE28" s="908" t="str">
        <f>G26</f>
        <v/>
      </c>
      <c r="BF28" s="222"/>
      <c r="BG28" s="221"/>
    </row>
    <row r="29" ht="30.0" customHeight="1">
      <c r="A29" s="788"/>
      <c r="B29" s="746"/>
      <c r="C29" s="747"/>
      <c r="D29" s="747"/>
      <c r="E29" s="747"/>
      <c r="F29" s="748"/>
      <c r="G29" s="749"/>
      <c r="H29" s="749"/>
      <c r="I29" s="749"/>
      <c r="J29" s="982"/>
      <c r="K29" s="749"/>
      <c r="L29" s="983"/>
      <c r="M29" s="984" t="str">
        <f>IF('別紙様式2-2（４・５月分）'!P25="","",'別紙様式2-2（４・５月分）'!P25)</f>
        <v/>
      </c>
      <c r="N29" s="1010"/>
      <c r="O29" s="1015"/>
      <c r="P29" s="1018"/>
      <c r="Q29" s="1016"/>
      <c r="R29" s="1088"/>
      <c r="S29" s="990"/>
      <c r="T29" s="1089"/>
      <c r="U29" s="1090"/>
      <c r="V29" s="993"/>
      <c r="W29" s="1091"/>
      <c r="X29" s="994"/>
      <c r="Y29" s="1091"/>
      <c r="Z29" s="994"/>
      <c r="AA29" s="1091"/>
      <c r="AB29" s="994"/>
      <c r="AC29" s="1091"/>
      <c r="AD29" s="994"/>
      <c r="AE29" s="994"/>
      <c r="AF29" s="994"/>
      <c r="AG29" s="995"/>
      <c r="AH29" s="996"/>
      <c r="AI29" s="996"/>
      <c r="AJ29" s="998"/>
      <c r="AK29" s="1092"/>
      <c r="AL29" s="1093"/>
      <c r="AM29" s="1092"/>
      <c r="AN29" s="766"/>
      <c r="AO29" s="765"/>
      <c r="AP29" s="766"/>
      <c r="AQ29" s="1094"/>
      <c r="AR29" s="1095"/>
      <c r="AS29" s="1096" t="str">
        <f>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688"/>
      <c r="AU29" s="935"/>
      <c r="AV29" s="1020" t="str">
        <f>IF('別紙様式2-2（４・５月分）'!N25="","",'別紙様式2-2（４・５月分）'!N25)</f>
        <v/>
      </c>
      <c r="AW29" s="937"/>
      <c r="AX29" s="1097"/>
      <c r="AY29" s="629" t="str">
        <f t="shared" ref="AY29:AZ29" si="5">IF(OR(T29="新加算Ⅰ",T29="新加算Ⅱ",T29="新加算Ⅲ",T29="新加算Ⅳ",T29="新加算Ⅴ（１）",T29="新加算Ⅴ（２）",T29="新加算Ⅴ（３）",T29="新加算ⅠⅤ（４）",T29="新加算Ⅴ（５）",T29="新加算Ⅴ（６）",T29="新加算Ⅴ（８）",T29="新加算Ⅴ（11）"),IF(AI29="○","","未入力"),"")</f>
        <v/>
      </c>
      <c r="AZ29" s="629" t="str">
        <f t="shared" si="5"/>
        <v/>
      </c>
      <c r="BA29" s="629" t="str">
        <f>IF(OR(U29="新加算Ⅴ（７）",U29="新加算Ⅴ（９）",U29="新加算Ⅴ（10）",U29="新加算Ⅴ（12）",U29="新加算Ⅴ（13）",U29="新加算Ⅴ（14）"),IF(AK29="○","","未入力"),"")</f>
        <v/>
      </c>
      <c r="BB29" s="629" t="str">
        <f>IF(OR(U29="新加算Ⅰ",U29="新加算Ⅱ",U29="新加算Ⅲ",U29="新加算Ⅴ（１）",U29="新加算Ⅴ（３）",U29="新加算Ⅴ（８）"),IF(AL29="○","","未入力"),"")</f>
        <v/>
      </c>
      <c r="BC29" s="1087" t="str">
        <f>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935" t="str">
        <f>IF(AND(T29&lt;&gt;"（参考）令和７年度の移行予定",OR(U29="新加算Ⅰ",U29="新加算Ⅴ（１）",U29="新加算Ⅴ（２）",U29="新加算Ⅴ（５）",U29="新加算Ⅴ（７）",U29="新加算Ⅴ（10）")),IF(AN29="","未入力",IF(AN29="いずれも取得していない","要件を満たさない","")),"")</f>
        <v/>
      </c>
      <c r="BE29" s="908" t="str">
        <f>G26</f>
        <v/>
      </c>
      <c r="BF29" s="222"/>
      <c r="BG29" s="221"/>
    </row>
    <row r="30" ht="30.0" customHeight="1">
      <c r="A30" s="773">
        <v>5.0</v>
      </c>
      <c r="B30" s="1019" t="str">
        <f>IF('基本情報入力シート'!C58="","",'基本情報入力シート'!C58)</f>
        <v/>
      </c>
      <c r="C30" s="696"/>
      <c r="D30" s="696"/>
      <c r="E30" s="696"/>
      <c r="F30" s="697"/>
      <c r="G30" s="698" t="str">
        <f>IF('基本情報入力シート'!M58="","",'基本情報入力シート'!M58)</f>
        <v/>
      </c>
      <c r="H30" s="698" t="str">
        <f>IF('基本情報入力シート'!R58="","",'基本情報入力シート'!R58)</f>
        <v/>
      </c>
      <c r="I30" s="698" t="str">
        <f>IF('基本情報入力シート'!W58="","",'基本情報入力シート'!W58)</f>
        <v/>
      </c>
      <c r="J30" s="910" t="str">
        <f>IF('基本情報入力シート'!X58="","",'基本情報入力シート'!X58)</f>
        <v/>
      </c>
      <c r="K30" s="698" t="str">
        <f>IF('基本情報入力シート'!Y58="","",'基本情報入力シート'!Y58)</f>
        <v/>
      </c>
      <c r="L30" s="911" t="str">
        <f>IF('基本情報入力シート'!AB58="","",'基本情報入力シート'!AB58)</f>
        <v/>
      </c>
      <c r="M30" s="912" t="str">
        <f>IF('別紙様式2-2（４・５月分）'!P26="","",'別紙様式2-2（４・５月分）'!P26)</f>
        <v/>
      </c>
      <c r="N30" s="1004" t="str">
        <f>IF(SUM('別紙様式2-2（４・５月分）'!Q26:Q28)=0,"",SUM('別紙様式2-2（４・５月分）'!Q26:Q28))</f>
        <v/>
      </c>
      <c r="O30" s="914" t="str">
        <f>IFERROR(VLOOKUP('別紙様式2-2（４・５月分）'!AQ26,'【参考】数式用'!$AR$5:$AS$22,2,FALSE),"")</f>
        <v/>
      </c>
      <c r="P30" s="915"/>
      <c r="Q30" s="916"/>
      <c r="R30" s="1053" t="str">
        <f>IFERROR(VLOOKUP(K30,'【参考】数式用'!$A$5:$AB$37,MATCH(O30,'【参考】数式用'!$B$4:$AB$4,0)+1,0),"")</f>
        <v/>
      </c>
      <c r="S30" s="918" t="s">
        <v>451</v>
      </c>
      <c r="T30" s="1054" t="str">
        <f>IF('別紙様式2-3（６月以降分）'!T30="","",'別紙様式2-3（６月以降分）'!T30)</f>
        <v/>
      </c>
      <c r="U30" s="1055" t="str">
        <f>IFERROR(VLOOKUP(K30,'【参考】数式用'!$A$5:$AB$37,MATCH(T30,'【参考】数式用'!$B$4:$AB$4,0)+1,0),"")</f>
        <v/>
      </c>
      <c r="V30" s="921" t="s">
        <v>107</v>
      </c>
      <c r="W30" s="923">
        <f>'別紙様式2-3（６月以降分）'!W30</f>
        <v>6</v>
      </c>
      <c r="X30" s="923" t="s">
        <v>108</v>
      </c>
      <c r="Y30" s="923">
        <f>'別紙様式2-3（６月以降分）'!Y30</f>
        <v>6</v>
      </c>
      <c r="Z30" s="923" t="s">
        <v>392</v>
      </c>
      <c r="AA30" s="923">
        <f>'別紙様式2-3（６月以降分）'!AA30</f>
        <v>7</v>
      </c>
      <c r="AB30" s="923" t="s">
        <v>108</v>
      </c>
      <c r="AC30" s="923">
        <f>'別紙様式2-3（６月以降分）'!AC30</f>
        <v>3</v>
      </c>
      <c r="AD30" s="923" t="s">
        <v>109</v>
      </c>
      <c r="AE30" s="923" t="s">
        <v>120</v>
      </c>
      <c r="AF30" s="923">
        <f>IF(W30&gt;=1,(AA30*12+AC30)-(W30*12+Y30)+1,"")</f>
        <v>10</v>
      </c>
      <c r="AG30" s="924" t="s">
        <v>393</v>
      </c>
      <c r="AH30" s="1056">
        <f>'別紙様式2-3（６月以降分）'!AH30</f>
        <v>0</v>
      </c>
      <c r="AI30" s="1056">
        <f>'別紙様式2-3（６月以降分）'!AI30</f>
        <v>0</v>
      </c>
      <c r="AJ30" s="1057">
        <f>'別紙様式2-3（６月以降分）'!AJ30</f>
        <v>0</v>
      </c>
      <c r="AK30" s="1058" t="str">
        <f>IF('別紙様式2-3（６月以降分）'!AK30="","",'別紙様式2-3（６月以降分）'!AK30)</f>
        <v/>
      </c>
      <c r="AL30" s="932">
        <f>'別紙様式2-3（６月以降分）'!AL30</f>
        <v>0</v>
      </c>
      <c r="AM30" s="1058" t="str">
        <f>IF('別紙様式2-3（６月以降分）'!AM30="","",'別紙様式2-3（６月以降分）'!AM30)</f>
        <v/>
      </c>
      <c r="AN30" s="931" t="str">
        <f>IF('別紙様式2-3（６月以降分）'!AN30="","",'別紙様式2-3（６月以降分）'!AN30)</f>
        <v/>
      </c>
      <c r="AO30" s="928" t="str">
        <f>IF('別紙様式2-3（６月以降分）'!AO30="","",'別紙様式2-3（６月以降分）'!AO30)</f>
        <v/>
      </c>
      <c r="AP30" s="931" t="str">
        <f>IF('別紙様式2-3（６月以降分）'!AP30="","",'別紙様式2-3（６月以降分）'!AP30)</f>
        <v/>
      </c>
      <c r="AQ30" s="1059" t="str">
        <f>IF('別紙様式2-3（６月以降分）'!AQ30="","",'別紙様式2-3（６月以降分）'!AQ30)</f>
        <v/>
      </c>
      <c r="AR30" s="1060" t="str">
        <f>IF('別紙様式2-3（６月以降分）'!AR30="","",'別紙様式2-3（６月以降分）'!AR30)</f>
        <v/>
      </c>
      <c r="AS30" s="1061" t="str">
        <f>IF(AU32="","",IF(U32&lt;U30,"！加算の要件上は問題ありませんが、令和６年度当初の新加算の加算率と比較して、移行後の加算率が下がる計画になっています。",""))</f>
        <v/>
      </c>
      <c r="AT30" s="818"/>
      <c r="AU30" s="693"/>
      <c r="AV30" s="1020" t="str">
        <f>IF('別紙様式2-2（４・５月分）'!N26="","",'別紙様式2-2（４・５月分）'!N26)</f>
        <v/>
      </c>
      <c r="AW30" s="937" t="str">
        <f>IF(SUM('別紙様式2-2（４・５月分）'!O26:O28)=0,"",SUM('別紙様式2-2（４・５月分）'!O26:O28))</f>
        <v/>
      </c>
      <c r="AX30" s="1064" t="str">
        <f>IFERROR(VLOOKUP(K30,'【参考】数式用'!$AH$2:$AI$34,2,FALSE),"")</f>
        <v/>
      </c>
      <c r="AY30" s="772"/>
      <c r="AZ30" s="10"/>
      <c r="BA30" s="10"/>
      <c r="BB30" s="10"/>
      <c r="BC30" s="10"/>
      <c r="BD30" s="10"/>
      <c r="BE30" s="908" t="str">
        <f>G30</f>
        <v/>
      </c>
      <c r="BF30" s="222"/>
      <c r="BG30" s="221"/>
    </row>
    <row r="31" ht="15.0" customHeight="1">
      <c r="A31" s="787"/>
      <c r="B31" s="722"/>
      <c r="C31" s="723"/>
      <c r="D31" s="723"/>
      <c r="E31" s="723"/>
      <c r="F31" s="724"/>
      <c r="G31" s="725"/>
      <c r="H31" s="725"/>
      <c r="I31" s="725"/>
      <c r="J31" s="941"/>
      <c r="K31" s="725"/>
      <c r="L31" s="942"/>
      <c r="M31" s="943" t="str">
        <f>IF('別紙様式2-2（４・５月分）'!P27="","",'別紙様式2-2（４・５月分）'!P27)</f>
        <v/>
      </c>
      <c r="N31" s="1007"/>
      <c r="O31" s="945"/>
      <c r="P31" s="946"/>
      <c r="Q31" s="947"/>
      <c r="R31" s="1065"/>
      <c r="S31" s="949"/>
      <c r="T31" s="1066"/>
      <c r="U31" s="1067"/>
      <c r="V31" s="952"/>
      <c r="W31" s="778"/>
      <c r="X31" s="778"/>
      <c r="Y31" s="778"/>
      <c r="Z31" s="778"/>
      <c r="AA31" s="778"/>
      <c r="AB31" s="778"/>
      <c r="AC31" s="778"/>
      <c r="AD31" s="778"/>
      <c r="AE31" s="778"/>
      <c r="AF31" s="778"/>
      <c r="AG31" s="954"/>
      <c r="AH31" s="1068"/>
      <c r="AI31" s="1068"/>
      <c r="AJ31" s="1069"/>
      <c r="AK31" s="1070"/>
      <c r="AL31" s="960"/>
      <c r="AM31" s="1070"/>
      <c r="AN31" s="825"/>
      <c r="AO31" s="819"/>
      <c r="AP31" s="825"/>
      <c r="AQ31" s="1072"/>
      <c r="AR31" s="1073"/>
      <c r="AS31" s="1074" t="str">
        <f>IF(AU32="","",IF(OR(AA32="",AA32&lt;&gt;7,AC32="",AC32&lt;&gt;3),"！算定期間の終わりが令和７年３月になっていません。年度内の廃止予定等がなければ、算定対象月を令和７年３月にしてください。",""))</f>
        <v/>
      </c>
      <c r="AT31" s="818"/>
      <c r="AU31" s="935"/>
      <c r="AV31" s="1020" t="str">
        <f>IF('別紙様式2-2（４・５月分）'!N27="","",'別紙様式2-2（４・５月分）'!N27)</f>
        <v/>
      </c>
      <c r="AW31" s="937"/>
      <c r="AX31" s="1076"/>
      <c r="AY31" s="638"/>
      <c r="AZ31" s="10"/>
      <c r="BA31" s="10"/>
      <c r="BB31" s="10"/>
      <c r="BC31" s="10"/>
      <c r="BD31" s="10"/>
      <c r="BE31" s="908" t="str">
        <f>G30</f>
        <v/>
      </c>
      <c r="BF31" s="222"/>
      <c r="BG31" s="221"/>
    </row>
    <row r="32" ht="15.0" customHeight="1">
      <c r="A32" s="798"/>
      <c r="B32" s="722"/>
      <c r="C32" s="723"/>
      <c r="D32" s="723"/>
      <c r="E32" s="723"/>
      <c r="F32" s="724"/>
      <c r="G32" s="725"/>
      <c r="H32" s="725"/>
      <c r="I32" s="725"/>
      <c r="J32" s="941"/>
      <c r="K32" s="725"/>
      <c r="L32" s="942"/>
      <c r="M32" s="964"/>
      <c r="N32" s="1009"/>
      <c r="O32" s="1013" t="s">
        <v>120</v>
      </c>
      <c r="P32" s="1017" t="str">
        <f>IFERROR(VLOOKUP('別紙様式2-2（４・５月分）'!AQ26,'【参考】数式用'!$AR$5:$AT$22,3,FALSE),"")</f>
        <v/>
      </c>
      <c r="Q32" s="1014" t="s">
        <v>113</v>
      </c>
      <c r="R32" s="1077" t="str">
        <f>IFERROR(VLOOKUP(K30,'【参考】数式用'!$A$5:$AB$37,MATCH(P32,'【参考】数式用'!$B$4:$AB$4,0)+1,0),"")</f>
        <v/>
      </c>
      <c r="S32" s="970" t="s">
        <v>452</v>
      </c>
      <c r="T32" s="1078"/>
      <c r="U32" s="1079" t="str">
        <f>IFERROR(VLOOKUP(K30,'【参考】数式用'!$A$5:$AB$37,MATCH(T32,'【参考】数式用'!$B$4:$AB$4,0)+1,0),"")</f>
        <v/>
      </c>
      <c r="V32" s="973" t="s">
        <v>107</v>
      </c>
      <c r="W32" s="1080"/>
      <c r="X32" s="812" t="s">
        <v>108</v>
      </c>
      <c r="Y32" s="1080"/>
      <c r="Z32" s="812" t="s">
        <v>392</v>
      </c>
      <c r="AA32" s="1080"/>
      <c r="AB32" s="812" t="s">
        <v>108</v>
      </c>
      <c r="AC32" s="1080"/>
      <c r="AD32" s="812" t="s">
        <v>109</v>
      </c>
      <c r="AE32" s="812" t="s">
        <v>120</v>
      </c>
      <c r="AF32" s="812" t="str">
        <f>IF(W32&gt;=1,(AA32*12+AC32)-(W32*12+Y32)+1,"")</f>
        <v/>
      </c>
      <c r="AG32" s="974" t="s">
        <v>393</v>
      </c>
      <c r="AH32" s="975">
        <f>IFERROR(ROUNDDOWN(ROUND(L30*U32,0),0)*AF32,"")</f>
        <v>0</v>
      </c>
      <c r="AI32" s="975">
        <f>IFERROR(ROUNDDOWN(ROUND((L30*(U32-AW30)),0),0)*AF32,"")</f>
        <v>0</v>
      </c>
      <c r="AJ32" s="977" t="str">
        <f>IFERROR(ROUNDDOWN(ROUNDDOWN(ROUND(L30*VLOOKUP(K30,'【参考】数式用'!$A$5:$AB$27,MATCH("新加算Ⅳ",'【参考】数式用'!$B$4:$AB$4,0)+1,0),0),0)*AF32*0.5,0),"")</f>
        <v/>
      </c>
      <c r="AK32" s="1081"/>
      <c r="AL32" s="1082" t="str">
        <f>IFERROR(IF('別紙様式2-2（４・５月分）'!P32="ベア加算","", IF(OR(T32="新加算Ⅰ",T32="新加算Ⅱ",T32="新加算Ⅲ",T32="新加算Ⅳ"),ROUNDDOWN(ROUND(L30*VLOOKUP(K30,'【参考】数式用'!$A$5:$I$27,MATCH("ベア加算",'【参考】数式用'!$B$4:$I$4,0)+1,0),0),0)*AF32,"")),"")</f>
        <v/>
      </c>
      <c r="AM32" s="1081"/>
      <c r="AN32" s="1083"/>
      <c r="AO32" s="817"/>
      <c r="AP32" s="1083"/>
      <c r="AQ32" s="1084"/>
      <c r="AR32" s="1085"/>
      <c r="AS32" s="1074"/>
      <c r="AT32" s="688"/>
      <c r="AU32" s="935" t="str">
        <f>IF(AND(AA30&lt;&gt;7,AC30&lt;&gt;3),"V列に色付け","")</f>
        <v/>
      </c>
      <c r="AV32" s="1020"/>
      <c r="AW32" s="937"/>
      <c r="AX32" s="1086"/>
      <c r="AY32" s="629" t="str">
        <f>IF(AL32&lt;&gt;"",IF(AM32="○","入力済","未入力"),"")</f>
        <v/>
      </c>
      <c r="AZ32" s="629"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629" t="str">
        <f>IF(OR(T32="新加算Ⅴ（７）",T32="新加算Ⅴ（９）",T32="新加算Ⅴ（10）",T32="新加算Ⅴ（12）",T32="新加算Ⅴ（13）",T32="新加算Ⅴ（14）"),IF(OR(AO32="○",AO32="令和６年度中に満たす"),"入力済","未入力"),"")</f>
        <v/>
      </c>
      <c r="BB32" s="629" t="str">
        <f>IF(OR(T32="新加算Ⅰ",T32="新加算Ⅱ",T32="新加算Ⅲ",T32="新加算Ⅴ（１）",T32="新加算Ⅴ（３）",T32="新加算Ⅴ（８）"),IF(OR(AP32="○",AP32="令和６年度中に満たす"),"入力済","未入力"),"")</f>
        <v/>
      </c>
      <c r="BC32" s="1087" t="str">
        <f>IF(OR(T32="新加算Ⅰ",T32="新加算Ⅱ",T32="新加算Ⅴ（１）",T32="新加算Ⅴ（２）",T32="新加算Ⅴ（３）",T32="新加算Ⅴ（４）",T32="新加算Ⅴ（５）",T32="新加算Ⅴ（６）",T32="新加算Ⅴ（７）",T32="新加算Ⅴ（９）",T32="新加算Ⅴ（10）",T32="新加算Ⅴ（12）"),IF(AQ32&lt;&gt;"",1,""),"")</f>
        <v/>
      </c>
      <c r="BD32" s="935" t="str">
        <f>IF(OR(T32="新加算Ⅰ",T32="新加算Ⅴ（１）",T32="新加算Ⅴ（２）",T32="新加算Ⅴ（５）",T32="新加算Ⅴ（７）",T32="新加算Ⅴ（10）"),IF(AR32="","未入力","入力済"),"")</f>
        <v/>
      </c>
      <c r="BE32" s="908" t="str">
        <f>G30</f>
        <v/>
      </c>
      <c r="BF32" s="222"/>
      <c r="BG32" s="221"/>
    </row>
    <row r="33" ht="30.0" customHeight="1">
      <c r="A33" s="788"/>
      <c r="B33" s="746"/>
      <c r="C33" s="747"/>
      <c r="D33" s="747"/>
      <c r="E33" s="747"/>
      <c r="F33" s="748"/>
      <c r="G33" s="749"/>
      <c r="H33" s="749"/>
      <c r="I33" s="749"/>
      <c r="J33" s="982"/>
      <c r="K33" s="749"/>
      <c r="L33" s="983"/>
      <c r="M33" s="984" t="str">
        <f>IF('別紙様式2-2（４・５月分）'!P28="","",'別紙様式2-2（４・５月分）'!P28)</f>
        <v/>
      </c>
      <c r="N33" s="1010"/>
      <c r="O33" s="1015"/>
      <c r="P33" s="1018"/>
      <c r="Q33" s="1016"/>
      <c r="R33" s="1088"/>
      <c r="S33" s="990"/>
      <c r="T33" s="1089"/>
      <c r="U33" s="1090"/>
      <c r="V33" s="993"/>
      <c r="W33" s="1091"/>
      <c r="X33" s="994"/>
      <c r="Y33" s="1091"/>
      <c r="Z33" s="994"/>
      <c r="AA33" s="1091"/>
      <c r="AB33" s="994"/>
      <c r="AC33" s="1091"/>
      <c r="AD33" s="994"/>
      <c r="AE33" s="994"/>
      <c r="AF33" s="994"/>
      <c r="AG33" s="995"/>
      <c r="AH33" s="996"/>
      <c r="AI33" s="996"/>
      <c r="AJ33" s="998"/>
      <c r="AK33" s="1092"/>
      <c r="AL33" s="1093"/>
      <c r="AM33" s="1092"/>
      <c r="AN33" s="766"/>
      <c r="AO33" s="765"/>
      <c r="AP33" s="766"/>
      <c r="AQ33" s="1094"/>
      <c r="AR33" s="1095"/>
      <c r="AS33" s="1096" t="str">
        <f>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688"/>
      <c r="AU33" s="935"/>
      <c r="AV33" s="1020" t="str">
        <f>IF('別紙様式2-2（４・５月分）'!N28="","",'別紙様式2-2（４・５月分）'!N28)</f>
        <v/>
      </c>
      <c r="AW33" s="937"/>
      <c r="AX33" s="1097"/>
      <c r="AY33" s="629" t="str">
        <f t="shared" ref="AY33:AZ33" si="6">IF(OR(T33="新加算Ⅰ",T33="新加算Ⅱ",T33="新加算Ⅲ",T33="新加算Ⅳ",T33="新加算Ⅴ（１）",T33="新加算Ⅴ（２）",T33="新加算Ⅴ（３）",T33="新加算ⅠⅤ（４）",T33="新加算Ⅴ（５）",T33="新加算Ⅴ（６）",T33="新加算Ⅴ（８）",T33="新加算Ⅴ（11）"),IF(AI33="○","","未入力"),"")</f>
        <v/>
      </c>
      <c r="AZ33" s="629" t="str">
        <f t="shared" si="6"/>
        <v/>
      </c>
      <c r="BA33" s="629" t="str">
        <f>IF(OR(U33="新加算Ⅴ（７）",U33="新加算Ⅴ（９）",U33="新加算Ⅴ（10）",U33="新加算Ⅴ（12）",U33="新加算Ⅴ（13）",U33="新加算Ⅴ（14）"),IF(AK33="○","","未入力"),"")</f>
        <v/>
      </c>
      <c r="BB33" s="629" t="str">
        <f>IF(OR(U33="新加算Ⅰ",U33="新加算Ⅱ",U33="新加算Ⅲ",U33="新加算Ⅴ（１）",U33="新加算Ⅴ（３）",U33="新加算Ⅴ（８）"),IF(AL33="○","","未入力"),"")</f>
        <v/>
      </c>
      <c r="BC33" s="1087" t="str">
        <f>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935" t="str">
        <f>IF(AND(T33&lt;&gt;"（参考）令和７年度の移行予定",OR(U33="新加算Ⅰ",U33="新加算Ⅴ（１）",U33="新加算Ⅴ（２）",U33="新加算Ⅴ（５）",U33="新加算Ⅴ（７）",U33="新加算Ⅴ（10）")),IF(AN33="","未入力",IF(AN33="いずれも取得していない","要件を満たさない","")),"")</f>
        <v/>
      </c>
      <c r="BE33" s="908" t="str">
        <f>G30</f>
        <v/>
      </c>
      <c r="BF33" s="222"/>
      <c r="BG33" s="221"/>
    </row>
    <row r="34" ht="30.0" customHeight="1">
      <c r="A34" s="789">
        <v>6.0</v>
      </c>
      <c r="B34" s="722" t="str">
        <f>IF('基本情報入力シート'!C59="","",'基本情報入力シート'!C59)</f>
        <v/>
      </c>
      <c r="C34" s="723"/>
      <c r="D34" s="723"/>
      <c r="E34" s="723"/>
      <c r="F34" s="724"/>
      <c r="G34" s="725" t="str">
        <f>IF('基本情報入力シート'!M59="","",'基本情報入力シート'!M59)</f>
        <v/>
      </c>
      <c r="H34" s="725" t="str">
        <f>IF('基本情報入力シート'!R59="","",'基本情報入力シート'!R59)</f>
        <v/>
      </c>
      <c r="I34" s="725" t="str">
        <f>IF('基本情報入力シート'!W59="","",'基本情報入力シート'!W59)</f>
        <v/>
      </c>
      <c r="J34" s="941" t="str">
        <f>IF('基本情報入力シート'!X59="","",'基本情報入力シート'!X59)</f>
        <v/>
      </c>
      <c r="K34" s="725" t="str">
        <f>IF('基本情報入力シート'!Y59="","",'基本情報入力シート'!Y59)</f>
        <v/>
      </c>
      <c r="L34" s="942" t="str">
        <f>IF('基本情報入力シート'!AB59="","",'基本情報入力シート'!AB59)</f>
        <v/>
      </c>
      <c r="M34" s="912" t="str">
        <f>IF('別紙様式2-2（４・５月分）'!P29="","",'別紙様式2-2（４・５月分）'!P29)</f>
        <v/>
      </c>
      <c r="N34" s="1004" t="str">
        <f>IF(SUM('別紙様式2-2（４・５月分）'!Q29:Q31)=0,"",SUM('別紙様式2-2（４・５月分）'!Q29:Q31))</f>
        <v/>
      </c>
      <c r="O34" s="914" t="str">
        <f>IFERROR(VLOOKUP('別紙様式2-2（４・５月分）'!AQ29,'【参考】数式用'!$AR$5:$AS$22,2,FALSE),"")</f>
        <v/>
      </c>
      <c r="P34" s="915"/>
      <c r="Q34" s="916"/>
      <c r="R34" s="1053" t="str">
        <f>IFERROR(VLOOKUP(K34,'【参考】数式用'!$A$5:$AB$37,MATCH(O34,'【参考】数式用'!$B$4:$AB$4,0)+1,0),"")</f>
        <v/>
      </c>
      <c r="S34" s="918" t="s">
        <v>451</v>
      </c>
      <c r="T34" s="1054" t="str">
        <f>IF('別紙様式2-3（６月以降分）'!T34="","",'別紙様式2-3（６月以降分）'!T34)</f>
        <v/>
      </c>
      <c r="U34" s="1055" t="str">
        <f>IFERROR(VLOOKUP(K34,'【参考】数式用'!$A$5:$AB$37,MATCH(T34,'【参考】数式用'!$B$4:$AB$4,0)+1,0),"")</f>
        <v/>
      </c>
      <c r="V34" s="921" t="s">
        <v>107</v>
      </c>
      <c r="W34" s="923">
        <f>'別紙様式2-3（６月以降分）'!W34</f>
        <v>6</v>
      </c>
      <c r="X34" s="923" t="s">
        <v>108</v>
      </c>
      <c r="Y34" s="923">
        <f>'別紙様式2-3（６月以降分）'!Y34</f>
        <v>6</v>
      </c>
      <c r="Z34" s="923" t="s">
        <v>392</v>
      </c>
      <c r="AA34" s="923">
        <f>'別紙様式2-3（６月以降分）'!AA34</f>
        <v>7</v>
      </c>
      <c r="AB34" s="923" t="s">
        <v>108</v>
      </c>
      <c r="AC34" s="923">
        <f>'別紙様式2-3（６月以降分）'!AC34</f>
        <v>3</v>
      </c>
      <c r="AD34" s="923" t="s">
        <v>109</v>
      </c>
      <c r="AE34" s="923" t="s">
        <v>120</v>
      </c>
      <c r="AF34" s="923">
        <f>IF(W34&gt;=1,(AA34*12+AC34)-(W34*12+Y34)+1,"")</f>
        <v>10</v>
      </c>
      <c r="AG34" s="924" t="s">
        <v>393</v>
      </c>
      <c r="AH34" s="1056">
        <f>'別紙様式2-3（６月以降分）'!AH34</f>
        <v>0</v>
      </c>
      <c r="AI34" s="1056">
        <f>'別紙様式2-3（６月以降分）'!AI34</f>
        <v>0</v>
      </c>
      <c r="AJ34" s="1057">
        <f>'別紙様式2-3（６月以降分）'!AJ34</f>
        <v>0</v>
      </c>
      <c r="AK34" s="1058" t="str">
        <f>IF('別紙様式2-3（６月以降分）'!AK34="","",'別紙様式2-3（６月以降分）'!AK34)</f>
        <v/>
      </c>
      <c r="AL34" s="932">
        <f>'別紙様式2-3（６月以降分）'!AL34</f>
        <v>0</v>
      </c>
      <c r="AM34" s="1058" t="str">
        <f>IF('別紙様式2-3（６月以降分）'!AM34="","",'別紙様式2-3（６月以降分）'!AM34)</f>
        <v/>
      </c>
      <c r="AN34" s="931" t="str">
        <f>IF('別紙様式2-3（６月以降分）'!AN34="","",'別紙様式2-3（６月以降分）'!AN34)</f>
        <v/>
      </c>
      <c r="AO34" s="928" t="str">
        <f>IF('別紙様式2-3（６月以降分）'!AO34="","",'別紙様式2-3（６月以降分）'!AO34)</f>
        <v/>
      </c>
      <c r="AP34" s="931" t="str">
        <f>IF('別紙様式2-3（６月以降分）'!AP34="","",'別紙様式2-3（６月以降分）'!AP34)</f>
        <v/>
      </c>
      <c r="AQ34" s="1059" t="str">
        <f>IF('別紙様式2-3（６月以降分）'!AQ34="","",'別紙様式2-3（６月以降分）'!AQ34)</f>
        <v/>
      </c>
      <c r="AR34" s="1060" t="str">
        <f>IF('別紙様式2-3（６月以降分）'!AR34="","",'別紙様式2-3（６月以降分）'!AR34)</f>
        <v/>
      </c>
      <c r="AS34" s="1061" t="str">
        <f>IF(AU36="","",IF(U36&lt;U34,"！加算の要件上は問題ありませんが、令和６年度当初の新加算の加算率と比較して、移行後の加算率が下がる計画になっています。",""))</f>
        <v/>
      </c>
      <c r="AT34" s="818"/>
      <c r="AU34" s="693"/>
      <c r="AV34" s="1020" t="str">
        <f>IF('別紙様式2-2（４・５月分）'!N29="","",'別紙様式2-2（４・５月分）'!N29)</f>
        <v/>
      </c>
      <c r="AW34" s="937" t="str">
        <f>IF(SUM('別紙様式2-2（４・５月分）'!O29:O31)=0,"",SUM('別紙様式2-2（４・５月分）'!O29:O31))</f>
        <v/>
      </c>
      <c r="AX34" s="1064" t="str">
        <f>IFERROR(VLOOKUP(K34,'【参考】数式用'!$AH$2:$AI$34,2,FALSE),"")</f>
        <v/>
      </c>
      <c r="AY34" s="772"/>
      <c r="AZ34" s="10"/>
      <c r="BA34" s="10"/>
      <c r="BB34" s="10"/>
      <c r="BC34" s="10"/>
      <c r="BD34" s="10"/>
      <c r="BE34" s="908" t="str">
        <f>G34</f>
        <v/>
      </c>
      <c r="BF34" s="222"/>
      <c r="BG34" s="221"/>
    </row>
    <row r="35" ht="15.0" customHeight="1">
      <c r="A35" s="787"/>
      <c r="B35" s="722"/>
      <c r="C35" s="723"/>
      <c r="D35" s="723"/>
      <c r="E35" s="723"/>
      <c r="F35" s="724"/>
      <c r="G35" s="725"/>
      <c r="H35" s="725"/>
      <c r="I35" s="725"/>
      <c r="J35" s="941"/>
      <c r="K35" s="725"/>
      <c r="L35" s="942"/>
      <c r="M35" s="943" t="str">
        <f>IF('別紙様式2-2（４・５月分）'!P30="","",'別紙様式2-2（４・５月分）'!P30)</f>
        <v/>
      </c>
      <c r="N35" s="1007"/>
      <c r="O35" s="945"/>
      <c r="P35" s="946"/>
      <c r="Q35" s="947"/>
      <c r="R35" s="1065"/>
      <c r="S35" s="949"/>
      <c r="T35" s="1066"/>
      <c r="U35" s="1067"/>
      <c r="V35" s="952"/>
      <c r="W35" s="778"/>
      <c r="X35" s="778"/>
      <c r="Y35" s="778"/>
      <c r="Z35" s="778"/>
      <c r="AA35" s="778"/>
      <c r="AB35" s="778"/>
      <c r="AC35" s="778"/>
      <c r="AD35" s="778"/>
      <c r="AE35" s="778"/>
      <c r="AF35" s="778"/>
      <c r="AG35" s="954"/>
      <c r="AH35" s="1068"/>
      <c r="AI35" s="1068"/>
      <c r="AJ35" s="1069"/>
      <c r="AK35" s="1070"/>
      <c r="AL35" s="960"/>
      <c r="AM35" s="1070"/>
      <c r="AN35" s="825"/>
      <c r="AO35" s="819"/>
      <c r="AP35" s="825"/>
      <c r="AQ35" s="1072"/>
      <c r="AR35" s="1073"/>
      <c r="AS35" s="1074" t="str">
        <f>IF(AU36="","",IF(OR(AA36="",AA36&lt;&gt;7,AC36="",AC36&lt;&gt;3),"！算定期間の終わりが令和７年３月になっていません。年度内の廃止予定等がなければ、算定対象月を令和７年３月にしてください。",""))</f>
        <v/>
      </c>
      <c r="AT35" s="818"/>
      <c r="AU35" s="935"/>
      <c r="AV35" s="1020" t="str">
        <f>IF('別紙様式2-2（４・５月分）'!N30="","",'別紙様式2-2（４・５月分）'!N30)</f>
        <v/>
      </c>
      <c r="AW35" s="937"/>
      <c r="AX35" s="1076"/>
      <c r="AY35" s="638"/>
      <c r="AZ35" s="10"/>
      <c r="BA35" s="10"/>
      <c r="BB35" s="10"/>
      <c r="BC35" s="10"/>
      <c r="BD35" s="10"/>
      <c r="BE35" s="908" t="str">
        <f>G34</f>
        <v/>
      </c>
      <c r="BF35" s="222"/>
      <c r="BG35" s="221"/>
    </row>
    <row r="36" ht="15.0" customHeight="1">
      <c r="A36" s="798"/>
      <c r="B36" s="722"/>
      <c r="C36" s="723"/>
      <c r="D36" s="723"/>
      <c r="E36" s="723"/>
      <c r="F36" s="724"/>
      <c r="G36" s="725"/>
      <c r="H36" s="725"/>
      <c r="I36" s="725"/>
      <c r="J36" s="941"/>
      <c r="K36" s="725"/>
      <c r="L36" s="942"/>
      <c r="M36" s="964"/>
      <c r="N36" s="1009"/>
      <c r="O36" s="1013" t="s">
        <v>111</v>
      </c>
      <c r="P36" s="1017" t="str">
        <f>IFERROR(VLOOKUP('別紙様式2-2（４・５月分）'!AQ29,'【参考】数式用'!$AR$5:$AT$22,3,FALSE),"")</f>
        <v/>
      </c>
      <c r="Q36" s="1014" t="s">
        <v>113</v>
      </c>
      <c r="R36" s="1077" t="str">
        <f>IFERROR(VLOOKUP(K34,'【参考】数式用'!$A$5:$AB$37,MATCH(P36,'【参考】数式用'!$B$4:$AB$4,0)+1,0),"")</f>
        <v/>
      </c>
      <c r="S36" s="970" t="s">
        <v>452</v>
      </c>
      <c r="T36" s="1078"/>
      <c r="U36" s="1079" t="str">
        <f>IFERROR(VLOOKUP(K34,'【参考】数式用'!$A$5:$AB$37,MATCH(T36,'【参考】数式用'!$B$4:$AB$4,0)+1,0),"")</f>
        <v/>
      </c>
      <c r="V36" s="973" t="s">
        <v>107</v>
      </c>
      <c r="W36" s="1080"/>
      <c r="X36" s="812" t="s">
        <v>108</v>
      </c>
      <c r="Y36" s="1080"/>
      <c r="Z36" s="812" t="s">
        <v>392</v>
      </c>
      <c r="AA36" s="1080"/>
      <c r="AB36" s="812" t="s">
        <v>108</v>
      </c>
      <c r="AC36" s="1080"/>
      <c r="AD36" s="812" t="s">
        <v>109</v>
      </c>
      <c r="AE36" s="812" t="s">
        <v>120</v>
      </c>
      <c r="AF36" s="812" t="str">
        <f>IF(W36&gt;=1,(AA36*12+AC36)-(W36*12+Y36)+1,"")</f>
        <v/>
      </c>
      <c r="AG36" s="974" t="s">
        <v>393</v>
      </c>
      <c r="AH36" s="975">
        <f>IFERROR(ROUNDDOWN(ROUND(L34*U36,0),0)*AF36,"")</f>
        <v>0</v>
      </c>
      <c r="AI36" s="975">
        <f>IFERROR(ROUNDDOWN(ROUND((L34*(U36-AW34)),0),0)*AF36,"")</f>
        <v>0</v>
      </c>
      <c r="AJ36" s="977" t="str">
        <f>IFERROR(ROUNDDOWN(ROUNDDOWN(ROUND(L34*VLOOKUP(K34,'【参考】数式用'!$A$5:$AB$27,MATCH("新加算Ⅳ",'【参考】数式用'!$B$4:$AB$4,0)+1,0),0),0)*AF36*0.5,0),"")</f>
        <v/>
      </c>
      <c r="AK36" s="1081"/>
      <c r="AL36" s="1082" t="str">
        <f>IFERROR(IF('別紙様式2-2（４・５月分）'!P36="ベア加算","", IF(OR(T36="新加算Ⅰ",T36="新加算Ⅱ",T36="新加算Ⅲ",T36="新加算Ⅳ"),ROUNDDOWN(ROUND(L34*VLOOKUP(K34,'【参考】数式用'!$A$5:$I$27,MATCH("ベア加算",'【参考】数式用'!$B$4:$I$4,0)+1,0),0),0)*AF36,"")),"")</f>
        <v/>
      </c>
      <c r="AM36" s="1081"/>
      <c r="AN36" s="1083"/>
      <c r="AO36" s="817"/>
      <c r="AP36" s="1083"/>
      <c r="AQ36" s="1084"/>
      <c r="AR36" s="1085"/>
      <c r="AS36" s="1074"/>
      <c r="AT36" s="688"/>
      <c r="AU36" s="935" t="str">
        <f>IF(AND(AA34&lt;&gt;7,AC34&lt;&gt;3),"V列に色付け","")</f>
        <v/>
      </c>
      <c r="AV36" s="1020"/>
      <c r="AW36" s="937"/>
      <c r="AX36" s="1086"/>
      <c r="AY36" s="629" t="str">
        <f>IF(AL36&lt;&gt;"",IF(AM36="○","入力済","未入力"),"")</f>
        <v/>
      </c>
      <c r="AZ36" s="629"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629" t="str">
        <f>IF(OR(T36="新加算Ⅴ（７）",T36="新加算Ⅴ（９）",T36="新加算Ⅴ（10）",T36="新加算Ⅴ（12）",T36="新加算Ⅴ（13）",T36="新加算Ⅴ（14）"),IF(OR(AO36="○",AO36="令和６年度中に満たす"),"入力済","未入力"),"")</f>
        <v/>
      </c>
      <c r="BB36" s="629" t="str">
        <f>IF(OR(T36="新加算Ⅰ",T36="新加算Ⅱ",T36="新加算Ⅲ",T36="新加算Ⅴ（１）",T36="新加算Ⅴ（３）",T36="新加算Ⅴ（８）"),IF(OR(AP36="○",AP36="令和６年度中に満たす"),"入力済","未入力"),"")</f>
        <v/>
      </c>
      <c r="BC36" s="1087" t="str">
        <f>IF(OR(T36="新加算Ⅰ",T36="新加算Ⅱ",T36="新加算Ⅴ（１）",T36="新加算Ⅴ（２）",T36="新加算Ⅴ（３）",T36="新加算Ⅴ（４）",T36="新加算Ⅴ（５）",T36="新加算Ⅴ（６）",T36="新加算Ⅴ（７）",T36="新加算Ⅴ（９）",T36="新加算Ⅴ（10）",T36="新加算Ⅴ（12）"),IF(AQ36&lt;&gt;"",1,""),"")</f>
        <v/>
      </c>
      <c r="BD36" s="935" t="str">
        <f>IF(OR(T36="新加算Ⅰ",T36="新加算Ⅴ（１）",T36="新加算Ⅴ（２）",T36="新加算Ⅴ（５）",T36="新加算Ⅴ（７）",T36="新加算Ⅴ（10）"),IF(AR36="","未入力","入力済"),"")</f>
        <v/>
      </c>
      <c r="BE36" s="908" t="str">
        <f>G34</f>
        <v/>
      </c>
      <c r="BF36" s="222"/>
      <c r="BG36" s="221"/>
    </row>
    <row r="37" ht="30.0" customHeight="1">
      <c r="A37" s="788"/>
      <c r="B37" s="746"/>
      <c r="C37" s="1024"/>
      <c r="D37" s="747"/>
      <c r="E37" s="747"/>
      <c r="F37" s="748"/>
      <c r="G37" s="749"/>
      <c r="H37" s="749"/>
      <c r="I37" s="749"/>
      <c r="J37" s="982"/>
      <c r="K37" s="749"/>
      <c r="L37" s="983"/>
      <c r="M37" s="984" t="str">
        <f>IF('別紙様式2-2（４・５月分）'!P31="","",'別紙様式2-2（４・５月分）'!P31)</f>
        <v/>
      </c>
      <c r="N37" s="1010"/>
      <c r="O37" s="1015"/>
      <c r="P37" s="1018"/>
      <c r="Q37" s="1016"/>
      <c r="R37" s="1088"/>
      <c r="S37" s="990"/>
      <c r="T37" s="1089"/>
      <c r="U37" s="1090"/>
      <c r="V37" s="993"/>
      <c r="W37" s="1091"/>
      <c r="X37" s="994"/>
      <c r="Y37" s="1091"/>
      <c r="Z37" s="994"/>
      <c r="AA37" s="1091"/>
      <c r="AB37" s="994"/>
      <c r="AC37" s="1091"/>
      <c r="AD37" s="994"/>
      <c r="AE37" s="994"/>
      <c r="AF37" s="994"/>
      <c r="AG37" s="995"/>
      <c r="AH37" s="996"/>
      <c r="AI37" s="996"/>
      <c r="AJ37" s="998"/>
      <c r="AK37" s="1092"/>
      <c r="AL37" s="1093"/>
      <c r="AM37" s="1092"/>
      <c r="AN37" s="766"/>
      <c r="AO37" s="765"/>
      <c r="AP37" s="766"/>
      <c r="AQ37" s="1094"/>
      <c r="AR37" s="1095"/>
      <c r="AS37" s="1096" t="str">
        <f>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688"/>
      <c r="AU37" s="935"/>
      <c r="AV37" s="1020" t="str">
        <f>IF('別紙様式2-2（４・５月分）'!N31="","",'別紙様式2-2（４・５月分）'!N31)</f>
        <v/>
      </c>
      <c r="AW37" s="937"/>
      <c r="AX37" s="1097"/>
      <c r="AY37" s="629" t="str">
        <f t="shared" ref="AY37:AZ37" si="7">IF(OR(T37="新加算Ⅰ",T37="新加算Ⅱ",T37="新加算Ⅲ",T37="新加算Ⅳ",T37="新加算Ⅴ（１）",T37="新加算Ⅴ（２）",T37="新加算Ⅴ（３）",T37="新加算ⅠⅤ（４）",T37="新加算Ⅴ（５）",T37="新加算Ⅴ（６）",T37="新加算Ⅴ（８）",T37="新加算Ⅴ（11）"),IF(AI37="○","","未入力"),"")</f>
        <v/>
      </c>
      <c r="AZ37" s="629" t="str">
        <f t="shared" si="7"/>
        <v/>
      </c>
      <c r="BA37" s="629" t="str">
        <f>IF(OR(U37="新加算Ⅴ（７）",U37="新加算Ⅴ（９）",U37="新加算Ⅴ（10）",U37="新加算Ⅴ（12）",U37="新加算Ⅴ（13）",U37="新加算Ⅴ（14）"),IF(AK37="○","","未入力"),"")</f>
        <v/>
      </c>
      <c r="BB37" s="629" t="str">
        <f>IF(OR(U37="新加算Ⅰ",U37="新加算Ⅱ",U37="新加算Ⅲ",U37="新加算Ⅴ（１）",U37="新加算Ⅴ（３）",U37="新加算Ⅴ（８）"),IF(AL37="○","","未入力"),"")</f>
        <v/>
      </c>
      <c r="BC37" s="1087" t="str">
        <f>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935" t="str">
        <f>IF(AND(T37&lt;&gt;"（参考）令和７年度の移行予定",OR(U37="新加算Ⅰ",U37="新加算Ⅴ（１）",U37="新加算Ⅴ（２）",U37="新加算Ⅴ（５）",U37="新加算Ⅴ（７）",U37="新加算Ⅴ（10）")),IF(AN37="","未入力",IF(AN37="いずれも取得していない","要件を満たさない","")),"")</f>
        <v/>
      </c>
      <c r="BE37" s="908" t="str">
        <f>G34</f>
        <v/>
      </c>
      <c r="BF37" s="222"/>
      <c r="BG37" s="221"/>
    </row>
    <row r="38" ht="30.0" customHeight="1">
      <c r="A38" s="773">
        <v>7.0</v>
      </c>
      <c r="B38" s="1019" t="str">
        <f>IF('基本情報入力シート'!C60="","",'基本情報入力シート'!C60)</f>
        <v/>
      </c>
      <c r="C38" s="696"/>
      <c r="D38" s="696"/>
      <c r="E38" s="696"/>
      <c r="F38" s="697"/>
      <c r="G38" s="698" t="str">
        <f>IF('基本情報入力シート'!M60="","",'基本情報入力シート'!M60)</f>
        <v/>
      </c>
      <c r="H38" s="698" t="str">
        <f>IF('基本情報入力シート'!R60="","",'基本情報入力シート'!R60)</f>
        <v/>
      </c>
      <c r="I38" s="698" t="str">
        <f>IF('基本情報入力シート'!W60="","",'基本情報入力シート'!W60)</f>
        <v/>
      </c>
      <c r="J38" s="910" t="str">
        <f>IF('基本情報入力シート'!X60="","",'基本情報入力シート'!X60)</f>
        <v/>
      </c>
      <c r="K38" s="698" t="str">
        <f>IF('基本情報入力シート'!Y60="","",'基本情報入力シート'!Y60)</f>
        <v/>
      </c>
      <c r="L38" s="911" t="str">
        <f>IF('基本情報入力シート'!AB60="","",'基本情報入力シート'!AB60)</f>
        <v/>
      </c>
      <c r="M38" s="912" t="str">
        <f>IF('別紙様式2-2（４・５月分）'!P32="","",'別紙様式2-2（４・５月分）'!P32)</f>
        <v/>
      </c>
      <c r="N38" s="1004" t="str">
        <f>IF(SUM('別紙様式2-2（４・５月分）'!Q32:Q34)=0,"",SUM('別紙様式2-2（４・５月分）'!Q32:Q34))</f>
        <v/>
      </c>
      <c r="O38" s="914" t="str">
        <f>IFERROR(VLOOKUP('別紙様式2-2（４・５月分）'!AQ32,'【参考】数式用'!$AR$5:$AS$22,2,FALSE),"")</f>
        <v/>
      </c>
      <c r="P38" s="915"/>
      <c r="Q38" s="916"/>
      <c r="R38" s="1053" t="str">
        <f>IFERROR(VLOOKUP(K38,'【参考】数式用'!$A$5:$AB$37,MATCH(O38,'【参考】数式用'!$B$4:$AB$4,0)+1,0),"")</f>
        <v/>
      </c>
      <c r="S38" s="918" t="s">
        <v>451</v>
      </c>
      <c r="T38" s="1054" t="str">
        <f>IF('別紙様式2-3（６月以降分）'!T38="","",'別紙様式2-3（６月以降分）'!T38)</f>
        <v/>
      </c>
      <c r="U38" s="1055" t="str">
        <f>IFERROR(VLOOKUP(K38,'【参考】数式用'!$A$5:$AB$37,MATCH(T38,'【参考】数式用'!$B$4:$AB$4,0)+1,0),"")</f>
        <v/>
      </c>
      <c r="V38" s="921" t="s">
        <v>107</v>
      </c>
      <c r="W38" s="923">
        <f>'別紙様式2-3（６月以降分）'!W38</f>
        <v>6</v>
      </c>
      <c r="X38" s="923" t="s">
        <v>108</v>
      </c>
      <c r="Y38" s="923">
        <f>'別紙様式2-3（６月以降分）'!Y38</f>
        <v>6</v>
      </c>
      <c r="Z38" s="923" t="s">
        <v>392</v>
      </c>
      <c r="AA38" s="923">
        <f>'別紙様式2-3（６月以降分）'!AA38</f>
        <v>7</v>
      </c>
      <c r="AB38" s="923" t="s">
        <v>108</v>
      </c>
      <c r="AC38" s="923">
        <f>'別紙様式2-3（６月以降分）'!AC38</f>
        <v>3</v>
      </c>
      <c r="AD38" s="923" t="s">
        <v>109</v>
      </c>
      <c r="AE38" s="923" t="s">
        <v>120</v>
      </c>
      <c r="AF38" s="923">
        <f>IF(W38&gt;=1,(AA38*12+AC38)-(W38*12+Y38)+1,"")</f>
        <v>10</v>
      </c>
      <c r="AG38" s="924" t="s">
        <v>393</v>
      </c>
      <c r="AH38" s="1056">
        <f>'別紙様式2-3（６月以降分）'!AH38</f>
        <v>0</v>
      </c>
      <c r="AI38" s="1056">
        <f>'別紙様式2-3（６月以降分）'!AI38</f>
        <v>0</v>
      </c>
      <c r="AJ38" s="1057">
        <f>'別紙様式2-3（６月以降分）'!AJ38</f>
        <v>0</v>
      </c>
      <c r="AK38" s="1058" t="str">
        <f>IF('別紙様式2-3（６月以降分）'!AK38="","",'別紙様式2-3（６月以降分）'!AK38)</f>
        <v/>
      </c>
      <c r="AL38" s="932">
        <f>'別紙様式2-3（６月以降分）'!AL38</f>
        <v>0</v>
      </c>
      <c r="AM38" s="1058" t="str">
        <f>IF('別紙様式2-3（６月以降分）'!AM38="","",'別紙様式2-3（６月以降分）'!AM38)</f>
        <v/>
      </c>
      <c r="AN38" s="931" t="str">
        <f>IF('別紙様式2-3（６月以降分）'!AN38="","",'別紙様式2-3（６月以降分）'!AN38)</f>
        <v/>
      </c>
      <c r="AO38" s="928" t="str">
        <f>IF('別紙様式2-3（６月以降分）'!AO38="","",'別紙様式2-3（６月以降分）'!AO38)</f>
        <v/>
      </c>
      <c r="AP38" s="931" t="str">
        <f>IF('別紙様式2-3（６月以降分）'!AP38="","",'別紙様式2-3（６月以降分）'!AP38)</f>
        <v/>
      </c>
      <c r="AQ38" s="1059" t="str">
        <f>IF('別紙様式2-3（６月以降分）'!AQ38="","",'別紙様式2-3（６月以降分）'!AQ38)</f>
        <v/>
      </c>
      <c r="AR38" s="1060" t="str">
        <f>IF('別紙様式2-3（６月以降分）'!AR38="","",'別紙様式2-3（６月以降分）'!AR38)</f>
        <v/>
      </c>
      <c r="AS38" s="1061" t="str">
        <f>IF(AU40="","",IF(U40&lt;U38,"！加算の要件上は問題ありませんが、令和６年度当初の新加算の加算率と比較して、移行後の加算率が下がる計画になっています。",""))</f>
        <v/>
      </c>
      <c r="AT38" s="818"/>
      <c r="AU38" s="693"/>
      <c r="AV38" s="1020" t="str">
        <f>IF('別紙様式2-2（４・５月分）'!N32="","",'別紙様式2-2（４・５月分）'!N32)</f>
        <v/>
      </c>
      <c r="AW38" s="937" t="str">
        <f>IF(SUM('別紙様式2-2（４・５月分）'!O32:O34)=0,"",SUM('別紙様式2-2（４・５月分）'!O32:O34))</f>
        <v/>
      </c>
      <c r="AX38" s="1064" t="str">
        <f>IFERROR(VLOOKUP(K38,'【参考】数式用'!$AH$2:$AI$34,2,FALSE),"")</f>
        <v/>
      </c>
      <c r="AY38" s="772"/>
      <c r="AZ38" s="10"/>
      <c r="BA38" s="10"/>
      <c r="BB38" s="10"/>
      <c r="BC38" s="10"/>
      <c r="BD38" s="10"/>
      <c r="BE38" s="908" t="str">
        <f>G38</f>
        <v/>
      </c>
      <c r="BF38" s="222"/>
      <c r="BG38" s="221"/>
    </row>
    <row r="39" ht="15.0" customHeight="1">
      <c r="A39" s="787"/>
      <c r="B39" s="722"/>
      <c r="C39" s="723"/>
      <c r="D39" s="723"/>
      <c r="E39" s="723"/>
      <c r="F39" s="724"/>
      <c r="G39" s="725"/>
      <c r="H39" s="725"/>
      <c r="I39" s="725"/>
      <c r="J39" s="941"/>
      <c r="K39" s="725"/>
      <c r="L39" s="942"/>
      <c r="M39" s="943" t="str">
        <f>IF('別紙様式2-2（４・５月分）'!P33="","",'別紙様式2-2（４・５月分）'!P33)</f>
        <v/>
      </c>
      <c r="N39" s="1007"/>
      <c r="O39" s="945"/>
      <c r="P39" s="946"/>
      <c r="Q39" s="947"/>
      <c r="R39" s="1065"/>
      <c r="S39" s="949"/>
      <c r="T39" s="1066"/>
      <c r="U39" s="1067"/>
      <c r="V39" s="952"/>
      <c r="W39" s="778"/>
      <c r="X39" s="778"/>
      <c r="Y39" s="778"/>
      <c r="Z39" s="778"/>
      <c r="AA39" s="778"/>
      <c r="AB39" s="778"/>
      <c r="AC39" s="778"/>
      <c r="AD39" s="778"/>
      <c r="AE39" s="778"/>
      <c r="AF39" s="778"/>
      <c r="AG39" s="954"/>
      <c r="AH39" s="1068"/>
      <c r="AI39" s="1068"/>
      <c r="AJ39" s="1069"/>
      <c r="AK39" s="1070"/>
      <c r="AL39" s="960"/>
      <c r="AM39" s="1070"/>
      <c r="AN39" s="825"/>
      <c r="AO39" s="819"/>
      <c r="AP39" s="825"/>
      <c r="AQ39" s="1072"/>
      <c r="AR39" s="1073"/>
      <c r="AS39" s="1074" t="str">
        <f>IF(AU40="","",IF(OR(AA40="",AA40&lt;&gt;7,AC40="",AC40&lt;&gt;3),"！算定期間の終わりが令和７年３月になっていません。年度内の廃止予定等がなければ、算定対象月を令和７年３月にしてください。",""))</f>
        <v/>
      </c>
      <c r="AT39" s="818"/>
      <c r="AU39" s="935"/>
      <c r="AV39" s="1020" t="str">
        <f>IF('別紙様式2-2（４・５月分）'!N33="","",'別紙様式2-2（４・５月分）'!N33)</f>
        <v/>
      </c>
      <c r="AW39" s="937"/>
      <c r="AX39" s="1076"/>
      <c r="AY39" s="638"/>
      <c r="AZ39" s="10"/>
      <c r="BA39" s="10"/>
      <c r="BB39" s="10"/>
      <c r="BC39" s="10"/>
      <c r="BD39" s="10"/>
      <c r="BE39" s="908" t="str">
        <f>G38</f>
        <v/>
      </c>
      <c r="BF39" s="222"/>
      <c r="BG39" s="221"/>
    </row>
    <row r="40" ht="15.0" customHeight="1">
      <c r="A40" s="798"/>
      <c r="B40" s="722"/>
      <c r="C40" s="723"/>
      <c r="D40" s="723"/>
      <c r="E40" s="723"/>
      <c r="F40" s="724"/>
      <c r="G40" s="725"/>
      <c r="H40" s="725"/>
      <c r="I40" s="725"/>
      <c r="J40" s="941"/>
      <c r="K40" s="725"/>
      <c r="L40" s="942"/>
      <c r="M40" s="964"/>
      <c r="N40" s="1009"/>
      <c r="O40" s="1013" t="s">
        <v>111</v>
      </c>
      <c r="P40" s="1017" t="str">
        <f>IFERROR(VLOOKUP('別紙様式2-2（４・５月分）'!AQ32,'【参考】数式用'!$AR$5:$AT$22,3,FALSE),"")</f>
        <v/>
      </c>
      <c r="Q40" s="1014" t="s">
        <v>113</v>
      </c>
      <c r="R40" s="1077" t="str">
        <f>IFERROR(VLOOKUP(K38,'【参考】数式用'!$A$5:$AB$37,MATCH(P40,'【参考】数式用'!$B$4:$AB$4,0)+1,0),"")</f>
        <v/>
      </c>
      <c r="S40" s="970" t="s">
        <v>452</v>
      </c>
      <c r="T40" s="1078"/>
      <c r="U40" s="1079" t="str">
        <f>IFERROR(VLOOKUP(K38,'【参考】数式用'!$A$5:$AB$37,MATCH(T40,'【参考】数式用'!$B$4:$AB$4,0)+1,0),"")</f>
        <v/>
      </c>
      <c r="V40" s="973" t="s">
        <v>107</v>
      </c>
      <c r="W40" s="1080"/>
      <c r="X40" s="812" t="s">
        <v>108</v>
      </c>
      <c r="Y40" s="1080"/>
      <c r="Z40" s="812" t="s">
        <v>392</v>
      </c>
      <c r="AA40" s="1080"/>
      <c r="AB40" s="812" t="s">
        <v>108</v>
      </c>
      <c r="AC40" s="1080"/>
      <c r="AD40" s="812" t="s">
        <v>109</v>
      </c>
      <c r="AE40" s="812" t="s">
        <v>120</v>
      </c>
      <c r="AF40" s="812" t="str">
        <f>IF(W40&gt;=1,(AA40*12+AC40)-(W40*12+Y40)+1,"")</f>
        <v/>
      </c>
      <c r="AG40" s="974" t="s">
        <v>393</v>
      </c>
      <c r="AH40" s="975">
        <f>IFERROR(ROUNDDOWN(ROUND(L38*U40,0),0)*AF40,"")</f>
        <v>0</v>
      </c>
      <c r="AI40" s="975">
        <f>IFERROR(ROUNDDOWN(ROUND((L38*(U40-AW38)),0),0)*AF40,"")</f>
        <v>0</v>
      </c>
      <c r="AJ40" s="977" t="str">
        <f>IFERROR(ROUNDDOWN(ROUNDDOWN(ROUND(L38*VLOOKUP(K38,'【参考】数式用'!$A$5:$AB$27,MATCH("新加算Ⅳ",'【参考】数式用'!$B$4:$AB$4,0)+1,0),0),0)*AF40*0.5,0),"")</f>
        <v/>
      </c>
      <c r="AK40" s="1081"/>
      <c r="AL40" s="1082" t="str">
        <f>IFERROR(IF('別紙様式2-2（４・５月分）'!P40="ベア加算","", IF(OR(T40="新加算Ⅰ",T40="新加算Ⅱ",T40="新加算Ⅲ",T40="新加算Ⅳ"),ROUNDDOWN(ROUND(L38*VLOOKUP(K38,'【参考】数式用'!$A$5:$I$27,MATCH("ベア加算",'【参考】数式用'!$B$4:$I$4,0)+1,0),0),0)*AF40,"")),"")</f>
        <v/>
      </c>
      <c r="AM40" s="1081"/>
      <c r="AN40" s="1083"/>
      <c r="AO40" s="817"/>
      <c r="AP40" s="1083"/>
      <c r="AQ40" s="1084"/>
      <c r="AR40" s="1085"/>
      <c r="AS40" s="1074"/>
      <c r="AT40" s="688"/>
      <c r="AU40" s="935" t="str">
        <f>IF(AND(AA38&lt;&gt;7,AC38&lt;&gt;3),"V列に色付け","")</f>
        <v/>
      </c>
      <c r="AV40" s="1020"/>
      <c r="AW40" s="937"/>
      <c r="AX40" s="1086"/>
      <c r="AY40" s="629" t="str">
        <f>IF(AL40&lt;&gt;"",IF(AM40="○","入力済","未入力"),"")</f>
        <v/>
      </c>
      <c r="AZ40" s="629"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629" t="str">
        <f>IF(OR(T40="新加算Ⅴ（７）",T40="新加算Ⅴ（９）",T40="新加算Ⅴ（10）",T40="新加算Ⅴ（12）",T40="新加算Ⅴ（13）",T40="新加算Ⅴ（14）"),IF(OR(AO40="○",AO40="令和６年度中に満たす"),"入力済","未入力"),"")</f>
        <v/>
      </c>
      <c r="BB40" s="629" t="str">
        <f>IF(OR(T40="新加算Ⅰ",T40="新加算Ⅱ",T40="新加算Ⅲ",T40="新加算Ⅴ（１）",T40="新加算Ⅴ（３）",T40="新加算Ⅴ（８）"),IF(OR(AP40="○",AP40="令和６年度中に満たす"),"入力済","未入力"),"")</f>
        <v/>
      </c>
      <c r="BC40" s="1087" t="str">
        <f>IF(OR(T40="新加算Ⅰ",T40="新加算Ⅱ",T40="新加算Ⅴ（１）",T40="新加算Ⅴ（２）",T40="新加算Ⅴ（３）",T40="新加算Ⅴ（４）",T40="新加算Ⅴ（５）",T40="新加算Ⅴ（６）",T40="新加算Ⅴ（７）",T40="新加算Ⅴ（９）",T40="新加算Ⅴ（10）",T40="新加算Ⅴ（12）"),IF(AQ40&lt;&gt;"",1,""),"")</f>
        <v/>
      </c>
      <c r="BD40" s="935" t="str">
        <f>IF(OR(T40="新加算Ⅰ",T40="新加算Ⅴ（１）",T40="新加算Ⅴ（２）",T40="新加算Ⅴ（５）",T40="新加算Ⅴ（７）",T40="新加算Ⅴ（10）"),IF(AR40="","未入力","入力済"),"")</f>
        <v/>
      </c>
      <c r="BE40" s="908" t="str">
        <f>G38</f>
        <v/>
      </c>
      <c r="BF40" s="222"/>
      <c r="BG40" s="221"/>
    </row>
    <row r="41" ht="30.0" customHeight="1">
      <c r="A41" s="788"/>
      <c r="B41" s="746"/>
      <c r="C41" s="747"/>
      <c r="D41" s="747"/>
      <c r="E41" s="747"/>
      <c r="F41" s="748"/>
      <c r="G41" s="749"/>
      <c r="H41" s="749"/>
      <c r="I41" s="749"/>
      <c r="J41" s="982"/>
      <c r="K41" s="749"/>
      <c r="L41" s="983"/>
      <c r="M41" s="984" t="str">
        <f>IF('別紙様式2-2（４・５月分）'!P34="","",'別紙様式2-2（４・５月分）'!P34)</f>
        <v/>
      </c>
      <c r="N41" s="1010"/>
      <c r="O41" s="1015"/>
      <c r="P41" s="1018"/>
      <c r="Q41" s="1016"/>
      <c r="R41" s="1088"/>
      <c r="S41" s="990"/>
      <c r="T41" s="1089"/>
      <c r="U41" s="1090"/>
      <c r="V41" s="993"/>
      <c r="W41" s="1091"/>
      <c r="X41" s="994"/>
      <c r="Y41" s="1091"/>
      <c r="Z41" s="994"/>
      <c r="AA41" s="1091"/>
      <c r="AB41" s="994"/>
      <c r="AC41" s="1091"/>
      <c r="AD41" s="994"/>
      <c r="AE41" s="994"/>
      <c r="AF41" s="994"/>
      <c r="AG41" s="995"/>
      <c r="AH41" s="996"/>
      <c r="AI41" s="996"/>
      <c r="AJ41" s="998"/>
      <c r="AK41" s="1092"/>
      <c r="AL41" s="1093"/>
      <c r="AM41" s="1092"/>
      <c r="AN41" s="766"/>
      <c r="AO41" s="765"/>
      <c r="AP41" s="766"/>
      <c r="AQ41" s="1094"/>
      <c r="AR41" s="1095"/>
      <c r="AS41" s="1096" t="str">
        <f>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688"/>
      <c r="AU41" s="935"/>
      <c r="AV41" s="1020" t="str">
        <f>IF('別紙様式2-2（４・５月分）'!N34="","",'別紙様式2-2（４・５月分）'!N34)</f>
        <v/>
      </c>
      <c r="AW41" s="937"/>
      <c r="AX41" s="1097"/>
      <c r="AY41" s="629" t="str">
        <f t="shared" ref="AY41:AZ41" si="8">IF(OR(T41="新加算Ⅰ",T41="新加算Ⅱ",T41="新加算Ⅲ",T41="新加算Ⅳ",T41="新加算Ⅴ（１）",T41="新加算Ⅴ（２）",T41="新加算Ⅴ（３）",T41="新加算ⅠⅤ（４）",T41="新加算Ⅴ（５）",T41="新加算Ⅴ（６）",T41="新加算Ⅴ（８）",T41="新加算Ⅴ（11）"),IF(AI41="○","","未入力"),"")</f>
        <v/>
      </c>
      <c r="AZ41" s="629" t="str">
        <f t="shared" si="8"/>
        <v/>
      </c>
      <c r="BA41" s="629" t="str">
        <f>IF(OR(U41="新加算Ⅴ（７）",U41="新加算Ⅴ（９）",U41="新加算Ⅴ（10）",U41="新加算Ⅴ（12）",U41="新加算Ⅴ（13）",U41="新加算Ⅴ（14）"),IF(AK41="○","","未入力"),"")</f>
        <v/>
      </c>
      <c r="BB41" s="629" t="str">
        <f>IF(OR(U41="新加算Ⅰ",U41="新加算Ⅱ",U41="新加算Ⅲ",U41="新加算Ⅴ（１）",U41="新加算Ⅴ（３）",U41="新加算Ⅴ（８）"),IF(AL41="○","","未入力"),"")</f>
        <v/>
      </c>
      <c r="BC41" s="1087" t="str">
        <f>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935" t="str">
        <f>IF(AND(T41&lt;&gt;"（参考）令和７年度の移行予定",OR(U41="新加算Ⅰ",U41="新加算Ⅴ（１）",U41="新加算Ⅴ（２）",U41="新加算Ⅴ（５）",U41="新加算Ⅴ（７）",U41="新加算Ⅴ（10）")),IF(AN41="","未入力",IF(AN41="いずれも取得していない","要件を満たさない","")),"")</f>
        <v/>
      </c>
      <c r="BE41" s="908" t="str">
        <f>G38</f>
        <v/>
      </c>
      <c r="BF41" s="222"/>
      <c r="BG41" s="221"/>
    </row>
    <row r="42" ht="30.0" customHeight="1">
      <c r="A42" s="789">
        <v>8.0</v>
      </c>
      <c r="B42" s="722" t="str">
        <f>IF('基本情報入力シート'!C61="","",'基本情報入力シート'!C61)</f>
        <v/>
      </c>
      <c r="C42" s="723"/>
      <c r="D42" s="723"/>
      <c r="E42" s="723"/>
      <c r="F42" s="724"/>
      <c r="G42" s="725" t="str">
        <f>IF('基本情報入力シート'!M61="","",'基本情報入力シート'!M61)</f>
        <v/>
      </c>
      <c r="H42" s="725" t="str">
        <f>IF('基本情報入力シート'!R61="","",'基本情報入力シート'!R61)</f>
        <v/>
      </c>
      <c r="I42" s="725" t="str">
        <f>IF('基本情報入力シート'!W61="","",'基本情報入力シート'!W61)</f>
        <v/>
      </c>
      <c r="J42" s="941" t="str">
        <f>IF('基本情報入力シート'!X61="","",'基本情報入力シート'!X61)</f>
        <v/>
      </c>
      <c r="K42" s="725" t="str">
        <f>IF('基本情報入力シート'!Y61="","",'基本情報入力シート'!Y61)</f>
        <v/>
      </c>
      <c r="L42" s="942" t="str">
        <f>IF('基本情報入力シート'!AB61="","",'基本情報入力シート'!AB61)</f>
        <v/>
      </c>
      <c r="M42" s="912" t="str">
        <f>IF('別紙様式2-2（４・５月分）'!P35="","",'別紙様式2-2（４・５月分）'!P35)</f>
        <v/>
      </c>
      <c r="N42" s="1004" t="str">
        <f>IF(SUM('別紙様式2-2（４・５月分）'!Q35:Q37)=0,"",SUM('別紙様式2-2（４・５月分）'!Q35:Q37))</f>
        <v/>
      </c>
      <c r="O42" s="914" t="str">
        <f>IFERROR(VLOOKUP('別紙様式2-2（４・５月分）'!AQ35,'【参考】数式用'!$AR$5:$AS$22,2,FALSE),"")</f>
        <v/>
      </c>
      <c r="P42" s="915"/>
      <c r="Q42" s="916"/>
      <c r="R42" s="1053" t="str">
        <f>IFERROR(VLOOKUP(K42,'【参考】数式用'!$A$5:$AB$37,MATCH(O42,'【参考】数式用'!$B$4:$AB$4,0)+1,0),"")</f>
        <v/>
      </c>
      <c r="S42" s="918" t="s">
        <v>451</v>
      </c>
      <c r="T42" s="1054" t="str">
        <f>IF('別紙様式2-3（６月以降分）'!T42="","",'別紙様式2-3（６月以降分）'!T42)</f>
        <v/>
      </c>
      <c r="U42" s="1055" t="str">
        <f>IFERROR(VLOOKUP(K42,'【参考】数式用'!$A$5:$AB$37,MATCH(T42,'【参考】数式用'!$B$4:$AB$4,0)+1,0),"")</f>
        <v/>
      </c>
      <c r="V42" s="921" t="s">
        <v>107</v>
      </c>
      <c r="W42" s="923">
        <f>'別紙様式2-3（６月以降分）'!W42</f>
        <v>6</v>
      </c>
      <c r="X42" s="923" t="s">
        <v>108</v>
      </c>
      <c r="Y42" s="923">
        <f>'別紙様式2-3（６月以降分）'!Y42</f>
        <v>6</v>
      </c>
      <c r="Z42" s="923" t="s">
        <v>392</v>
      </c>
      <c r="AA42" s="923">
        <f>'別紙様式2-3（６月以降分）'!AA42</f>
        <v>7</v>
      </c>
      <c r="AB42" s="923" t="s">
        <v>108</v>
      </c>
      <c r="AC42" s="923">
        <f>'別紙様式2-3（６月以降分）'!AC42</f>
        <v>3</v>
      </c>
      <c r="AD42" s="923" t="s">
        <v>109</v>
      </c>
      <c r="AE42" s="923" t="s">
        <v>120</v>
      </c>
      <c r="AF42" s="923">
        <f>IF(W42&gt;=1,(AA42*12+AC42)-(W42*12+Y42)+1,"")</f>
        <v>10</v>
      </c>
      <c r="AG42" s="924" t="s">
        <v>393</v>
      </c>
      <c r="AH42" s="1056">
        <f>'別紙様式2-3（６月以降分）'!AH42</f>
        <v>0</v>
      </c>
      <c r="AI42" s="1056">
        <f>'別紙様式2-3（６月以降分）'!AI42</f>
        <v>0</v>
      </c>
      <c r="AJ42" s="1057">
        <f>'別紙様式2-3（６月以降分）'!AJ42</f>
        <v>0</v>
      </c>
      <c r="AK42" s="1058" t="str">
        <f>IF('別紙様式2-3（６月以降分）'!AK42="","",'別紙様式2-3（６月以降分）'!AK42)</f>
        <v/>
      </c>
      <c r="AL42" s="932">
        <f>'別紙様式2-3（６月以降分）'!AL42</f>
        <v>0</v>
      </c>
      <c r="AM42" s="1058" t="str">
        <f>IF('別紙様式2-3（６月以降分）'!AM42="","",'別紙様式2-3（６月以降分）'!AM42)</f>
        <v/>
      </c>
      <c r="AN42" s="931" t="str">
        <f>IF('別紙様式2-3（６月以降分）'!AN42="","",'別紙様式2-3（６月以降分）'!AN42)</f>
        <v/>
      </c>
      <c r="AO42" s="928" t="str">
        <f>IF('別紙様式2-3（６月以降分）'!AO42="","",'別紙様式2-3（６月以降分）'!AO42)</f>
        <v/>
      </c>
      <c r="AP42" s="931" t="str">
        <f>IF('別紙様式2-3（６月以降分）'!AP42="","",'別紙様式2-3（６月以降分）'!AP42)</f>
        <v/>
      </c>
      <c r="AQ42" s="1059" t="str">
        <f>IF('別紙様式2-3（６月以降分）'!AQ42="","",'別紙様式2-3（６月以降分）'!AQ42)</f>
        <v/>
      </c>
      <c r="AR42" s="1060" t="str">
        <f>IF('別紙様式2-3（６月以降分）'!AR42="","",'別紙様式2-3（６月以降分）'!AR42)</f>
        <v/>
      </c>
      <c r="AS42" s="1061" t="str">
        <f>IF(AU44="","",IF(U44&lt;U42,"！加算の要件上は問題ありませんが、令和６年度当初の新加算の加算率と比較して、移行後の加算率が下がる計画になっています。",""))</f>
        <v/>
      </c>
      <c r="AT42" s="818"/>
      <c r="AU42" s="693"/>
      <c r="AV42" s="1020" t="str">
        <f>IF('別紙様式2-2（４・５月分）'!N35="","",'別紙様式2-2（４・５月分）'!N35)</f>
        <v/>
      </c>
      <c r="AW42" s="937" t="str">
        <f>IF(SUM('別紙様式2-2（４・５月分）'!O35:O37)=0,"",SUM('別紙様式2-2（４・５月分）'!O35:O37))</f>
        <v/>
      </c>
      <c r="AX42" s="1064" t="str">
        <f>IFERROR(VLOOKUP(K42,'【参考】数式用'!$AH$2:$AI$34,2,FALSE),"")</f>
        <v/>
      </c>
      <c r="AY42" s="772"/>
      <c r="AZ42" s="10"/>
      <c r="BA42" s="10"/>
      <c r="BB42" s="10"/>
      <c r="BC42" s="10"/>
      <c r="BD42" s="10"/>
      <c r="BE42" s="908" t="str">
        <f>G42</f>
        <v/>
      </c>
      <c r="BF42" s="222"/>
      <c r="BG42" s="221"/>
    </row>
    <row r="43" ht="15.0" customHeight="1">
      <c r="A43" s="787"/>
      <c r="B43" s="722"/>
      <c r="C43" s="723"/>
      <c r="D43" s="723"/>
      <c r="E43" s="723"/>
      <c r="F43" s="724"/>
      <c r="G43" s="725"/>
      <c r="H43" s="725"/>
      <c r="I43" s="725"/>
      <c r="J43" s="941"/>
      <c r="K43" s="725"/>
      <c r="L43" s="942"/>
      <c r="M43" s="943" t="str">
        <f>IF('別紙様式2-2（４・５月分）'!P36="","",'別紙様式2-2（４・５月分）'!P36)</f>
        <v/>
      </c>
      <c r="N43" s="1007"/>
      <c r="O43" s="945"/>
      <c r="P43" s="946"/>
      <c r="Q43" s="947"/>
      <c r="R43" s="1065"/>
      <c r="S43" s="949"/>
      <c r="T43" s="1066"/>
      <c r="U43" s="1067"/>
      <c r="V43" s="952"/>
      <c r="W43" s="778"/>
      <c r="X43" s="778"/>
      <c r="Y43" s="778"/>
      <c r="Z43" s="778"/>
      <c r="AA43" s="778"/>
      <c r="AB43" s="778"/>
      <c r="AC43" s="778"/>
      <c r="AD43" s="778"/>
      <c r="AE43" s="778"/>
      <c r="AF43" s="778"/>
      <c r="AG43" s="954"/>
      <c r="AH43" s="1068"/>
      <c r="AI43" s="1068"/>
      <c r="AJ43" s="1069"/>
      <c r="AK43" s="1070"/>
      <c r="AL43" s="960"/>
      <c r="AM43" s="1070"/>
      <c r="AN43" s="825"/>
      <c r="AO43" s="819"/>
      <c r="AP43" s="825"/>
      <c r="AQ43" s="1072"/>
      <c r="AR43" s="1073"/>
      <c r="AS43" s="1074" t="str">
        <f>IF(AU44="","",IF(OR(AA44="",AA44&lt;&gt;7,AC44="",AC44&lt;&gt;3),"！算定期間の終わりが令和７年３月になっていません。年度内の廃止予定等がなければ、算定対象月を令和７年３月にしてください。",""))</f>
        <v/>
      </c>
      <c r="AT43" s="818"/>
      <c r="AU43" s="935"/>
      <c r="AV43" s="1020" t="str">
        <f>IF('別紙様式2-2（４・５月分）'!N36="","",'別紙様式2-2（４・５月分）'!N36)</f>
        <v/>
      </c>
      <c r="AW43" s="937"/>
      <c r="AX43" s="1076"/>
      <c r="AY43" s="638"/>
      <c r="AZ43" s="10"/>
      <c r="BA43" s="10"/>
      <c r="BB43" s="10"/>
      <c r="BC43" s="10"/>
      <c r="BD43" s="10"/>
      <c r="BE43" s="908" t="str">
        <f>G42</f>
        <v/>
      </c>
      <c r="BF43" s="222"/>
      <c r="BG43" s="221"/>
    </row>
    <row r="44" ht="15.0" customHeight="1">
      <c r="A44" s="798"/>
      <c r="B44" s="722"/>
      <c r="C44" s="723"/>
      <c r="D44" s="723"/>
      <c r="E44" s="723"/>
      <c r="F44" s="724"/>
      <c r="G44" s="725"/>
      <c r="H44" s="725"/>
      <c r="I44" s="725"/>
      <c r="J44" s="941"/>
      <c r="K44" s="725"/>
      <c r="L44" s="942"/>
      <c r="M44" s="964"/>
      <c r="N44" s="1009"/>
      <c r="O44" s="1013" t="s">
        <v>111</v>
      </c>
      <c r="P44" s="1017" t="str">
        <f>IFERROR(VLOOKUP('別紙様式2-2（４・５月分）'!AQ35,'【参考】数式用'!$AR$5:$AT$22,3,FALSE),"")</f>
        <v/>
      </c>
      <c r="Q44" s="1014" t="s">
        <v>113</v>
      </c>
      <c r="R44" s="1077" t="str">
        <f>IFERROR(VLOOKUP(K42,'【参考】数式用'!$A$5:$AB$37,MATCH(P44,'【参考】数式用'!$B$4:$AB$4,0)+1,0),"")</f>
        <v/>
      </c>
      <c r="S44" s="970" t="s">
        <v>452</v>
      </c>
      <c r="T44" s="1078"/>
      <c r="U44" s="1079" t="str">
        <f>IFERROR(VLOOKUP(K42,'【参考】数式用'!$A$5:$AB$37,MATCH(T44,'【参考】数式用'!$B$4:$AB$4,0)+1,0),"")</f>
        <v/>
      </c>
      <c r="V44" s="973" t="s">
        <v>107</v>
      </c>
      <c r="W44" s="1080"/>
      <c r="X44" s="812" t="s">
        <v>108</v>
      </c>
      <c r="Y44" s="1080"/>
      <c r="Z44" s="812" t="s">
        <v>392</v>
      </c>
      <c r="AA44" s="1080"/>
      <c r="AB44" s="812" t="s">
        <v>108</v>
      </c>
      <c r="AC44" s="1080"/>
      <c r="AD44" s="812" t="s">
        <v>109</v>
      </c>
      <c r="AE44" s="812" t="s">
        <v>120</v>
      </c>
      <c r="AF44" s="812" t="str">
        <f>IF(W44&gt;=1,(AA44*12+AC44)-(W44*12+Y44)+1,"")</f>
        <v/>
      </c>
      <c r="AG44" s="974" t="s">
        <v>393</v>
      </c>
      <c r="AH44" s="975">
        <f>IFERROR(ROUNDDOWN(ROUND(L42*U44,0),0)*AF44,"")</f>
        <v>0</v>
      </c>
      <c r="AI44" s="975">
        <f>IFERROR(ROUNDDOWN(ROUND((L42*(U44-AW42)),0),0)*AF44,"")</f>
        <v>0</v>
      </c>
      <c r="AJ44" s="977" t="str">
        <f>IFERROR(ROUNDDOWN(ROUNDDOWN(ROUND(L42*VLOOKUP(K42,'【参考】数式用'!$A$5:$AB$27,MATCH("新加算Ⅳ",'【参考】数式用'!$B$4:$AB$4,0)+1,0),0),0)*AF44*0.5,0),"")</f>
        <v/>
      </c>
      <c r="AK44" s="1081"/>
      <c r="AL44" s="1082" t="str">
        <f>IFERROR(IF('別紙様式2-2（４・５月分）'!P44="ベア加算","", IF(OR(T44="新加算Ⅰ",T44="新加算Ⅱ",T44="新加算Ⅲ",T44="新加算Ⅳ"),ROUNDDOWN(ROUND(L42*VLOOKUP(K42,'【参考】数式用'!$A$5:$I$27,MATCH("ベア加算",'【参考】数式用'!$B$4:$I$4,0)+1,0),0),0)*AF44,"")),"")</f>
        <v/>
      </c>
      <c r="AM44" s="1081"/>
      <c r="AN44" s="1083"/>
      <c r="AO44" s="817"/>
      <c r="AP44" s="1083"/>
      <c r="AQ44" s="1084"/>
      <c r="AR44" s="1085"/>
      <c r="AS44" s="1074"/>
      <c r="AT44" s="688"/>
      <c r="AU44" s="935" t="str">
        <f>IF(AND(AA42&lt;&gt;7,AC42&lt;&gt;3),"V列に色付け","")</f>
        <v/>
      </c>
      <c r="AV44" s="1020"/>
      <c r="AW44" s="937"/>
      <c r="AX44" s="1086"/>
      <c r="AY44" s="629" t="str">
        <f>IF(AL44&lt;&gt;"",IF(AM44="○","入力済","未入力"),"")</f>
        <v/>
      </c>
      <c r="AZ44" s="629"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629" t="str">
        <f>IF(OR(T44="新加算Ⅴ（７）",T44="新加算Ⅴ（９）",T44="新加算Ⅴ（10）",T44="新加算Ⅴ（12）",T44="新加算Ⅴ（13）",T44="新加算Ⅴ（14）"),IF(OR(AO44="○",AO44="令和６年度中に満たす"),"入力済","未入力"),"")</f>
        <v/>
      </c>
      <c r="BB44" s="629" t="str">
        <f>IF(OR(T44="新加算Ⅰ",T44="新加算Ⅱ",T44="新加算Ⅲ",T44="新加算Ⅴ（１）",T44="新加算Ⅴ（３）",T44="新加算Ⅴ（８）"),IF(OR(AP44="○",AP44="令和６年度中に満たす"),"入力済","未入力"),"")</f>
        <v/>
      </c>
      <c r="BC44" s="1087" t="str">
        <f>IF(OR(T44="新加算Ⅰ",T44="新加算Ⅱ",T44="新加算Ⅴ（１）",T44="新加算Ⅴ（２）",T44="新加算Ⅴ（３）",T44="新加算Ⅴ（４）",T44="新加算Ⅴ（５）",T44="新加算Ⅴ（６）",T44="新加算Ⅴ（７）",T44="新加算Ⅴ（９）",T44="新加算Ⅴ（10）",T44="新加算Ⅴ（12）"),IF(AQ44&lt;&gt;"",1,""),"")</f>
        <v/>
      </c>
      <c r="BD44" s="935" t="str">
        <f>IF(OR(T44="新加算Ⅰ",T44="新加算Ⅴ（１）",T44="新加算Ⅴ（２）",T44="新加算Ⅴ（５）",T44="新加算Ⅴ（７）",T44="新加算Ⅴ（10）"),IF(AR44="","未入力","入力済"),"")</f>
        <v/>
      </c>
      <c r="BE44" s="908" t="str">
        <f>G42</f>
        <v/>
      </c>
      <c r="BF44" s="222"/>
      <c r="BG44" s="221"/>
    </row>
    <row r="45" ht="30.0" customHeight="1">
      <c r="A45" s="788"/>
      <c r="B45" s="746"/>
      <c r="C45" s="747"/>
      <c r="D45" s="747"/>
      <c r="E45" s="747"/>
      <c r="F45" s="748"/>
      <c r="G45" s="749"/>
      <c r="H45" s="749"/>
      <c r="I45" s="749"/>
      <c r="J45" s="982"/>
      <c r="K45" s="749"/>
      <c r="L45" s="983"/>
      <c r="M45" s="984" t="str">
        <f>IF('別紙様式2-2（４・５月分）'!P37="","",'別紙様式2-2（４・５月分）'!P37)</f>
        <v/>
      </c>
      <c r="N45" s="1010"/>
      <c r="O45" s="1015"/>
      <c r="P45" s="1018"/>
      <c r="Q45" s="1016"/>
      <c r="R45" s="1088"/>
      <c r="S45" s="990"/>
      <c r="T45" s="1089"/>
      <c r="U45" s="1090"/>
      <c r="V45" s="993"/>
      <c r="W45" s="1091"/>
      <c r="X45" s="994"/>
      <c r="Y45" s="1091"/>
      <c r="Z45" s="994"/>
      <c r="AA45" s="1091"/>
      <c r="AB45" s="994"/>
      <c r="AC45" s="1091"/>
      <c r="AD45" s="994"/>
      <c r="AE45" s="994"/>
      <c r="AF45" s="994"/>
      <c r="AG45" s="995"/>
      <c r="AH45" s="996"/>
      <c r="AI45" s="996"/>
      <c r="AJ45" s="998"/>
      <c r="AK45" s="1092"/>
      <c r="AL45" s="1093"/>
      <c r="AM45" s="1092"/>
      <c r="AN45" s="766"/>
      <c r="AO45" s="765"/>
      <c r="AP45" s="766"/>
      <c r="AQ45" s="1094"/>
      <c r="AR45" s="1095"/>
      <c r="AS45" s="1096" t="str">
        <f>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688"/>
      <c r="AU45" s="935"/>
      <c r="AV45" s="1020" t="str">
        <f>IF('別紙様式2-2（４・５月分）'!N37="","",'別紙様式2-2（４・５月分）'!N37)</f>
        <v/>
      </c>
      <c r="AW45" s="937"/>
      <c r="AX45" s="1097"/>
      <c r="AY45" s="629" t="str">
        <f t="shared" ref="AY45:AZ45" si="9">IF(OR(T45="新加算Ⅰ",T45="新加算Ⅱ",T45="新加算Ⅲ",T45="新加算Ⅳ",T45="新加算Ⅴ（１）",T45="新加算Ⅴ（２）",T45="新加算Ⅴ（３）",T45="新加算ⅠⅤ（４）",T45="新加算Ⅴ（５）",T45="新加算Ⅴ（６）",T45="新加算Ⅴ（８）",T45="新加算Ⅴ（11）"),IF(AI45="○","","未入力"),"")</f>
        <v/>
      </c>
      <c r="AZ45" s="629" t="str">
        <f t="shared" si="9"/>
        <v/>
      </c>
      <c r="BA45" s="629" t="str">
        <f>IF(OR(U45="新加算Ⅴ（７）",U45="新加算Ⅴ（９）",U45="新加算Ⅴ（10）",U45="新加算Ⅴ（12）",U45="新加算Ⅴ（13）",U45="新加算Ⅴ（14）"),IF(AK45="○","","未入力"),"")</f>
        <v/>
      </c>
      <c r="BB45" s="629" t="str">
        <f>IF(OR(U45="新加算Ⅰ",U45="新加算Ⅱ",U45="新加算Ⅲ",U45="新加算Ⅴ（１）",U45="新加算Ⅴ（３）",U45="新加算Ⅴ（８）"),IF(AL45="○","","未入力"),"")</f>
        <v/>
      </c>
      <c r="BC45" s="1087" t="str">
        <f>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935" t="str">
        <f>IF(AND(T45&lt;&gt;"（参考）令和７年度の移行予定",OR(U45="新加算Ⅰ",U45="新加算Ⅴ（１）",U45="新加算Ⅴ（２）",U45="新加算Ⅴ（５）",U45="新加算Ⅴ（７）",U45="新加算Ⅴ（10）")),IF(AN45="","未入力",IF(AN45="いずれも取得していない","要件を満たさない","")),"")</f>
        <v/>
      </c>
      <c r="BE45" s="908" t="str">
        <f>G42</f>
        <v/>
      </c>
      <c r="BF45" s="222"/>
      <c r="BG45" s="221"/>
    </row>
    <row r="46" ht="30.0" customHeight="1">
      <c r="A46" s="773">
        <v>9.0</v>
      </c>
      <c r="B46" s="1019" t="str">
        <f>IF('基本情報入力シート'!C62="","",'基本情報入力シート'!C62)</f>
        <v/>
      </c>
      <c r="C46" s="696"/>
      <c r="D46" s="696"/>
      <c r="E46" s="696"/>
      <c r="F46" s="697"/>
      <c r="G46" s="698" t="str">
        <f>IF('基本情報入力シート'!M62="","",'基本情報入力シート'!M62)</f>
        <v/>
      </c>
      <c r="H46" s="698" t="str">
        <f>IF('基本情報入力シート'!R62="","",'基本情報入力シート'!R62)</f>
        <v/>
      </c>
      <c r="I46" s="698" t="str">
        <f>IF('基本情報入力シート'!W62="","",'基本情報入力シート'!W62)</f>
        <v/>
      </c>
      <c r="J46" s="910" t="str">
        <f>IF('基本情報入力シート'!X62="","",'基本情報入力シート'!X62)</f>
        <v/>
      </c>
      <c r="K46" s="698" t="str">
        <f>IF('基本情報入力シート'!Y62="","",'基本情報入力シート'!Y62)</f>
        <v/>
      </c>
      <c r="L46" s="911" t="str">
        <f>IF('基本情報入力シート'!AB62="","",'基本情報入力シート'!AB62)</f>
        <v/>
      </c>
      <c r="M46" s="912" t="str">
        <f>IF('別紙様式2-2（４・５月分）'!P38="","",'別紙様式2-2（４・５月分）'!P38)</f>
        <v/>
      </c>
      <c r="N46" s="1004" t="str">
        <f>IF(SUM('別紙様式2-2（４・５月分）'!Q38:Q40)=0,"",SUM('別紙様式2-2（４・５月分）'!Q38:Q40))</f>
        <v/>
      </c>
      <c r="O46" s="914" t="str">
        <f>IFERROR(VLOOKUP('別紙様式2-2（４・５月分）'!AQ38,'【参考】数式用'!$AR$5:$AS$22,2,FALSE),"")</f>
        <v/>
      </c>
      <c r="P46" s="915"/>
      <c r="Q46" s="916"/>
      <c r="R46" s="1053" t="str">
        <f>IFERROR(VLOOKUP(K46,'【参考】数式用'!$A$5:$AB$37,MATCH(O46,'【参考】数式用'!$B$4:$AB$4,0)+1,0),"")</f>
        <v/>
      </c>
      <c r="S46" s="918" t="s">
        <v>451</v>
      </c>
      <c r="T46" s="1054" t="str">
        <f>IF('別紙様式2-3（６月以降分）'!T46="","",'別紙様式2-3（６月以降分）'!T46)</f>
        <v/>
      </c>
      <c r="U46" s="1055" t="str">
        <f>IFERROR(VLOOKUP(K46,'【参考】数式用'!$A$5:$AB$37,MATCH(T46,'【参考】数式用'!$B$4:$AB$4,0)+1,0),"")</f>
        <v/>
      </c>
      <c r="V46" s="921" t="s">
        <v>107</v>
      </c>
      <c r="W46" s="923">
        <f>'別紙様式2-3（６月以降分）'!W46</f>
        <v>6</v>
      </c>
      <c r="X46" s="923" t="s">
        <v>108</v>
      </c>
      <c r="Y46" s="923">
        <f>'別紙様式2-3（６月以降分）'!Y46</f>
        <v>6</v>
      </c>
      <c r="Z46" s="923" t="s">
        <v>392</v>
      </c>
      <c r="AA46" s="923">
        <f>'別紙様式2-3（６月以降分）'!AA46</f>
        <v>7</v>
      </c>
      <c r="AB46" s="923" t="s">
        <v>108</v>
      </c>
      <c r="AC46" s="923">
        <f>'別紙様式2-3（６月以降分）'!AC46</f>
        <v>3</v>
      </c>
      <c r="AD46" s="923" t="s">
        <v>109</v>
      </c>
      <c r="AE46" s="923" t="s">
        <v>120</v>
      </c>
      <c r="AF46" s="923">
        <f>IF(W46&gt;=1,(AA46*12+AC46)-(W46*12+Y46)+1,"")</f>
        <v>10</v>
      </c>
      <c r="AG46" s="924" t="s">
        <v>393</v>
      </c>
      <c r="AH46" s="1056">
        <f>'別紙様式2-3（６月以降分）'!AH46</f>
        <v>0</v>
      </c>
      <c r="AI46" s="1056">
        <f>'別紙様式2-3（６月以降分）'!AI46</f>
        <v>0</v>
      </c>
      <c r="AJ46" s="1057">
        <f>'別紙様式2-3（６月以降分）'!AJ46</f>
        <v>0</v>
      </c>
      <c r="AK46" s="1058" t="str">
        <f>IF('別紙様式2-3（６月以降分）'!AK46="","",'別紙様式2-3（６月以降分）'!AK46)</f>
        <v/>
      </c>
      <c r="AL46" s="932">
        <f>'別紙様式2-3（６月以降分）'!AL46</f>
        <v>0</v>
      </c>
      <c r="AM46" s="1058" t="str">
        <f>IF('別紙様式2-3（６月以降分）'!AM46="","",'別紙様式2-3（６月以降分）'!AM46)</f>
        <v/>
      </c>
      <c r="AN46" s="931" t="str">
        <f>IF('別紙様式2-3（６月以降分）'!AN46="","",'別紙様式2-3（６月以降分）'!AN46)</f>
        <v/>
      </c>
      <c r="AO46" s="928" t="str">
        <f>IF('別紙様式2-3（６月以降分）'!AO46="","",'別紙様式2-3（６月以降分）'!AO46)</f>
        <v/>
      </c>
      <c r="AP46" s="931" t="str">
        <f>IF('別紙様式2-3（６月以降分）'!AP46="","",'別紙様式2-3（６月以降分）'!AP46)</f>
        <v/>
      </c>
      <c r="AQ46" s="1059" t="str">
        <f>IF('別紙様式2-3（６月以降分）'!AQ46="","",'別紙様式2-3（６月以降分）'!AQ46)</f>
        <v/>
      </c>
      <c r="AR46" s="1060" t="str">
        <f>IF('別紙様式2-3（６月以降分）'!AR46="","",'別紙様式2-3（６月以降分）'!AR46)</f>
        <v/>
      </c>
      <c r="AS46" s="1061" t="str">
        <f>IF(AU48="","",IF(U48&lt;U46,"！加算の要件上は問題ありませんが、令和６年度当初の新加算の加算率と比較して、移行後の加算率が下がる計画になっています。",""))</f>
        <v/>
      </c>
      <c r="AT46" s="818"/>
      <c r="AU46" s="693"/>
      <c r="AV46" s="1020" t="str">
        <f>IF('別紙様式2-2（４・５月分）'!N38="","",'別紙様式2-2（４・５月分）'!N38)</f>
        <v/>
      </c>
      <c r="AW46" s="937" t="str">
        <f>IF(SUM('別紙様式2-2（４・５月分）'!O38:O40)=0,"",SUM('別紙様式2-2（４・５月分）'!O38:O40))</f>
        <v/>
      </c>
      <c r="AX46" s="1064" t="str">
        <f>IFERROR(VLOOKUP(K46,'【参考】数式用'!$AH$2:$AI$34,2,FALSE),"")</f>
        <v/>
      </c>
      <c r="AY46" s="772"/>
      <c r="AZ46" s="10"/>
      <c r="BA46" s="10"/>
      <c r="BB46" s="10"/>
      <c r="BC46" s="10"/>
      <c r="BD46" s="10"/>
      <c r="BE46" s="908" t="str">
        <f>G46</f>
        <v/>
      </c>
      <c r="BF46" s="222"/>
      <c r="BG46" s="221"/>
    </row>
    <row r="47" ht="15.0" customHeight="1">
      <c r="A47" s="787"/>
      <c r="B47" s="722"/>
      <c r="C47" s="723"/>
      <c r="D47" s="723"/>
      <c r="E47" s="723"/>
      <c r="F47" s="724"/>
      <c r="G47" s="725"/>
      <c r="H47" s="725"/>
      <c r="I47" s="725"/>
      <c r="J47" s="941"/>
      <c r="K47" s="725"/>
      <c r="L47" s="942"/>
      <c r="M47" s="943" t="str">
        <f>IF('別紙様式2-2（４・５月分）'!P39="","",'別紙様式2-2（４・５月分）'!P39)</f>
        <v/>
      </c>
      <c r="N47" s="1007"/>
      <c r="O47" s="945"/>
      <c r="P47" s="946"/>
      <c r="Q47" s="947"/>
      <c r="R47" s="1065"/>
      <c r="S47" s="949"/>
      <c r="T47" s="1066"/>
      <c r="U47" s="1067"/>
      <c r="V47" s="952"/>
      <c r="W47" s="778"/>
      <c r="X47" s="778"/>
      <c r="Y47" s="778"/>
      <c r="Z47" s="778"/>
      <c r="AA47" s="778"/>
      <c r="AB47" s="778"/>
      <c r="AC47" s="778"/>
      <c r="AD47" s="778"/>
      <c r="AE47" s="778"/>
      <c r="AF47" s="778"/>
      <c r="AG47" s="954"/>
      <c r="AH47" s="1068"/>
      <c r="AI47" s="1068"/>
      <c r="AJ47" s="1069"/>
      <c r="AK47" s="1070"/>
      <c r="AL47" s="960"/>
      <c r="AM47" s="1070"/>
      <c r="AN47" s="825"/>
      <c r="AO47" s="819"/>
      <c r="AP47" s="825"/>
      <c r="AQ47" s="1072"/>
      <c r="AR47" s="1073"/>
      <c r="AS47" s="1074" t="str">
        <f>IF(AU48="","",IF(OR(AA48="",AA48&lt;&gt;7,AC48="",AC48&lt;&gt;3),"！算定期間の終わりが令和７年３月になっていません。年度内の廃止予定等がなければ、算定対象月を令和７年３月にしてください。",""))</f>
        <v/>
      </c>
      <c r="AT47" s="818"/>
      <c r="AU47" s="935"/>
      <c r="AV47" s="1020" t="str">
        <f>IF('別紙様式2-2（４・５月分）'!N39="","",'別紙様式2-2（４・５月分）'!N39)</f>
        <v/>
      </c>
      <c r="AW47" s="937"/>
      <c r="AX47" s="1076"/>
      <c r="AY47" s="638"/>
      <c r="AZ47" s="10"/>
      <c r="BA47" s="10"/>
      <c r="BB47" s="10"/>
      <c r="BC47" s="10"/>
      <c r="BD47" s="10"/>
      <c r="BE47" s="908" t="str">
        <f>G46</f>
        <v/>
      </c>
      <c r="BF47" s="222"/>
      <c r="BG47" s="221"/>
    </row>
    <row r="48" ht="15.0" customHeight="1">
      <c r="A48" s="798"/>
      <c r="B48" s="722"/>
      <c r="C48" s="723"/>
      <c r="D48" s="723"/>
      <c r="E48" s="723"/>
      <c r="F48" s="724"/>
      <c r="G48" s="725"/>
      <c r="H48" s="725"/>
      <c r="I48" s="725"/>
      <c r="J48" s="941"/>
      <c r="K48" s="725"/>
      <c r="L48" s="942"/>
      <c r="M48" s="964"/>
      <c r="N48" s="1009"/>
      <c r="O48" s="1013" t="s">
        <v>111</v>
      </c>
      <c r="P48" s="1017" t="str">
        <f>IFERROR(VLOOKUP('別紙様式2-2（４・５月分）'!AQ38,'【参考】数式用'!$AR$5:$AT$22,3,FALSE),"")</f>
        <v/>
      </c>
      <c r="Q48" s="1014" t="s">
        <v>113</v>
      </c>
      <c r="R48" s="1077" t="str">
        <f>IFERROR(VLOOKUP(K46,'【参考】数式用'!$A$5:$AB$37,MATCH(P48,'【参考】数式用'!$B$4:$AB$4,0)+1,0),"")</f>
        <v/>
      </c>
      <c r="S48" s="970" t="s">
        <v>452</v>
      </c>
      <c r="T48" s="1078"/>
      <c r="U48" s="1079" t="str">
        <f>IFERROR(VLOOKUP(K46,'【参考】数式用'!$A$5:$AB$37,MATCH(T48,'【参考】数式用'!$B$4:$AB$4,0)+1,0),"")</f>
        <v/>
      </c>
      <c r="V48" s="973" t="s">
        <v>107</v>
      </c>
      <c r="W48" s="1080"/>
      <c r="X48" s="812" t="s">
        <v>108</v>
      </c>
      <c r="Y48" s="1080"/>
      <c r="Z48" s="812" t="s">
        <v>392</v>
      </c>
      <c r="AA48" s="1080"/>
      <c r="AB48" s="812" t="s">
        <v>108</v>
      </c>
      <c r="AC48" s="1080"/>
      <c r="AD48" s="812" t="s">
        <v>109</v>
      </c>
      <c r="AE48" s="812" t="s">
        <v>120</v>
      </c>
      <c r="AF48" s="812" t="str">
        <f>IF(W48&gt;=1,(AA48*12+AC48)-(W48*12+Y48)+1,"")</f>
        <v/>
      </c>
      <c r="AG48" s="974" t="s">
        <v>393</v>
      </c>
      <c r="AH48" s="975">
        <f>IFERROR(ROUNDDOWN(ROUND(L46*U48,0),0)*AF48,"")</f>
        <v>0</v>
      </c>
      <c r="AI48" s="975">
        <f>IFERROR(ROUNDDOWN(ROUND((L46*(U48-AW46)),0),0)*AF48,"")</f>
        <v>0</v>
      </c>
      <c r="AJ48" s="977" t="str">
        <f>IFERROR(ROUNDDOWN(ROUNDDOWN(ROUND(L46*VLOOKUP(K46,'【参考】数式用'!$A$5:$AB$27,MATCH("新加算Ⅳ",'【参考】数式用'!$B$4:$AB$4,0)+1,0),0),0)*AF48*0.5,0),"")</f>
        <v/>
      </c>
      <c r="AK48" s="1081"/>
      <c r="AL48" s="1082" t="str">
        <f>IFERROR(IF('別紙様式2-2（４・５月分）'!P48="ベア加算","", IF(OR(T48="新加算Ⅰ",T48="新加算Ⅱ",T48="新加算Ⅲ",T48="新加算Ⅳ"),ROUNDDOWN(ROUND(L46*VLOOKUP(K46,'【参考】数式用'!$A$5:$I$27,MATCH("ベア加算",'【参考】数式用'!$B$4:$I$4,0)+1,0),0),0)*AF48,"")),"")</f>
        <v/>
      </c>
      <c r="AM48" s="1081"/>
      <c r="AN48" s="1083"/>
      <c r="AO48" s="817"/>
      <c r="AP48" s="1083"/>
      <c r="AQ48" s="1084"/>
      <c r="AR48" s="1085"/>
      <c r="AS48" s="1074"/>
      <c r="AT48" s="688"/>
      <c r="AU48" s="935" t="str">
        <f>IF(AND(AA46&lt;&gt;7,AC46&lt;&gt;3),"V列に色付け","")</f>
        <v/>
      </c>
      <c r="AV48" s="1020"/>
      <c r="AW48" s="937"/>
      <c r="AX48" s="1086"/>
      <c r="AY48" s="629" t="str">
        <f>IF(AL48&lt;&gt;"",IF(AM48="○","入力済","未入力"),"")</f>
        <v/>
      </c>
      <c r="AZ48" s="629"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629" t="str">
        <f>IF(OR(T48="新加算Ⅴ（７）",T48="新加算Ⅴ（９）",T48="新加算Ⅴ（10）",T48="新加算Ⅴ（12）",T48="新加算Ⅴ（13）",T48="新加算Ⅴ（14）"),IF(OR(AO48="○",AO48="令和６年度中に満たす"),"入力済","未入力"),"")</f>
        <v/>
      </c>
      <c r="BB48" s="629" t="str">
        <f>IF(OR(T48="新加算Ⅰ",T48="新加算Ⅱ",T48="新加算Ⅲ",T48="新加算Ⅴ（１）",T48="新加算Ⅴ（３）",T48="新加算Ⅴ（８）"),IF(OR(AP48="○",AP48="令和６年度中に満たす"),"入力済","未入力"),"")</f>
        <v/>
      </c>
      <c r="BC48" s="1087" t="str">
        <f>IF(OR(T48="新加算Ⅰ",T48="新加算Ⅱ",T48="新加算Ⅴ（１）",T48="新加算Ⅴ（２）",T48="新加算Ⅴ（３）",T48="新加算Ⅴ（４）",T48="新加算Ⅴ（５）",T48="新加算Ⅴ（６）",T48="新加算Ⅴ（７）",T48="新加算Ⅴ（９）",T48="新加算Ⅴ（10）",T48="新加算Ⅴ（12）"),IF(AQ48&lt;&gt;"",1,""),"")</f>
        <v/>
      </c>
      <c r="BD48" s="935" t="str">
        <f>IF(OR(T48="新加算Ⅰ",T48="新加算Ⅴ（１）",T48="新加算Ⅴ（２）",T48="新加算Ⅴ（５）",T48="新加算Ⅴ（７）",T48="新加算Ⅴ（10）"),IF(AR48="","未入力","入力済"),"")</f>
        <v/>
      </c>
      <c r="BE48" s="908" t="str">
        <f>G46</f>
        <v/>
      </c>
      <c r="BF48" s="222"/>
      <c r="BG48" s="221"/>
    </row>
    <row r="49" ht="30.0" customHeight="1">
      <c r="A49" s="788"/>
      <c r="B49" s="746"/>
      <c r="C49" s="747"/>
      <c r="D49" s="747"/>
      <c r="E49" s="747"/>
      <c r="F49" s="748"/>
      <c r="G49" s="749"/>
      <c r="H49" s="749"/>
      <c r="I49" s="749"/>
      <c r="J49" s="982"/>
      <c r="K49" s="749"/>
      <c r="L49" s="983"/>
      <c r="M49" s="984" t="str">
        <f>IF('別紙様式2-2（４・５月分）'!P40="","",'別紙様式2-2（４・５月分）'!P40)</f>
        <v/>
      </c>
      <c r="N49" s="1010"/>
      <c r="O49" s="1015"/>
      <c r="P49" s="1018"/>
      <c r="Q49" s="1016"/>
      <c r="R49" s="1088"/>
      <c r="S49" s="990"/>
      <c r="T49" s="1089"/>
      <c r="U49" s="1090"/>
      <c r="V49" s="993"/>
      <c r="W49" s="1091"/>
      <c r="X49" s="994"/>
      <c r="Y49" s="1091"/>
      <c r="Z49" s="994"/>
      <c r="AA49" s="1091"/>
      <c r="AB49" s="994"/>
      <c r="AC49" s="1091"/>
      <c r="AD49" s="994"/>
      <c r="AE49" s="994"/>
      <c r="AF49" s="994"/>
      <c r="AG49" s="995"/>
      <c r="AH49" s="996"/>
      <c r="AI49" s="996"/>
      <c r="AJ49" s="998"/>
      <c r="AK49" s="1092"/>
      <c r="AL49" s="1093"/>
      <c r="AM49" s="1092"/>
      <c r="AN49" s="766"/>
      <c r="AO49" s="765"/>
      <c r="AP49" s="766"/>
      <c r="AQ49" s="1094"/>
      <c r="AR49" s="1095"/>
      <c r="AS49" s="1096" t="str">
        <f>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688"/>
      <c r="AU49" s="935"/>
      <c r="AV49" s="1020" t="str">
        <f>IF('別紙様式2-2（４・５月分）'!N40="","",'別紙様式2-2（４・５月分）'!N40)</f>
        <v/>
      </c>
      <c r="AW49" s="937"/>
      <c r="AX49" s="1097"/>
      <c r="AY49" s="629" t="str">
        <f t="shared" ref="AY49:AZ49" si="10">IF(OR(T49="新加算Ⅰ",T49="新加算Ⅱ",T49="新加算Ⅲ",T49="新加算Ⅳ",T49="新加算Ⅴ（１）",T49="新加算Ⅴ（２）",T49="新加算Ⅴ（３）",T49="新加算ⅠⅤ（４）",T49="新加算Ⅴ（５）",T49="新加算Ⅴ（６）",T49="新加算Ⅴ（８）",T49="新加算Ⅴ（11）"),IF(AI49="○","","未入力"),"")</f>
        <v/>
      </c>
      <c r="AZ49" s="629" t="str">
        <f t="shared" si="10"/>
        <v/>
      </c>
      <c r="BA49" s="629" t="str">
        <f>IF(OR(U49="新加算Ⅴ（７）",U49="新加算Ⅴ（９）",U49="新加算Ⅴ（10）",U49="新加算Ⅴ（12）",U49="新加算Ⅴ（13）",U49="新加算Ⅴ（14）"),IF(AK49="○","","未入力"),"")</f>
        <v/>
      </c>
      <c r="BB49" s="629" t="str">
        <f>IF(OR(U49="新加算Ⅰ",U49="新加算Ⅱ",U49="新加算Ⅲ",U49="新加算Ⅴ（１）",U49="新加算Ⅴ（３）",U49="新加算Ⅴ（８）"),IF(AL49="○","","未入力"),"")</f>
        <v/>
      </c>
      <c r="BC49" s="1087" t="str">
        <f>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935" t="str">
        <f>IF(AND(T49&lt;&gt;"（参考）令和７年度の移行予定",OR(U49="新加算Ⅰ",U49="新加算Ⅴ（１）",U49="新加算Ⅴ（２）",U49="新加算Ⅴ（５）",U49="新加算Ⅴ（７）",U49="新加算Ⅴ（10）")),IF(AN49="","未入力",IF(AN49="いずれも取得していない","要件を満たさない","")),"")</f>
        <v/>
      </c>
      <c r="BE49" s="908" t="str">
        <f>G46</f>
        <v/>
      </c>
      <c r="BF49" s="222"/>
      <c r="BG49" s="221"/>
    </row>
    <row r="50" ht="30.0" customHeight="1">
      <c r="A50" s="773">
        <v>10.0</v>
      </c>
      <c r="B50" s="1019" t="str">
        <f>IF('基本情報入力シート'!C63="","",'基本情報入力シート'!C63)</f>
        <v/>
      </c>
      <c r="C50" s="696"/>
      <c r="D50" s="696"/>
      <c r="E50" s="696"/>
      <c r="F50" s="697"/>
      <c r="G50" s="698" t="str">
        <f>IF('基本情報入力シート'!M63="","",'基本情報入力シート'!M63)</f>
        <v/>
      </c>
      <c r="H50" s="698" t="str">
        <f>IF('基本情報入力シート'!R63="","",'基本情報入力シート'!R63)</f>
        <v/>
      </c>
      <c r="I50" s="698" t="str">
        <f>IF('基本情報入力シート'!W63="","",'基本情報入力シート'!W63)</f>
        <v/>
      </c>
      <c r="J50" s="910" t="str">
        <f>IF('基本情報入力シート'!X63="","",'基本情報入力シート'!X63)</f>
        <v/>
      </c>
      <c r="K50" s="698" t="str">
        <f>IF('基本情報入力シート'!Y63="","",'基本情報入力シート'!Y63)</f>
        <v/>
      </c>
      <c r="L50" s="911" t="str">
        <f>IF('基本情報入力シート'!AB63="","",'基本情報入力シート'!AB63)</f>
        <v/>
      </c>
      <c r="M50" s="912" t="str">
        <f>IF('別紙様式2-2（４・５月分）'!P41="","",'別紙様式2-2（４・５月分）'!P41)</f>
        <v/>
      </c>
      <c r="N50" s="1004" t="str">
        <f>IF(SUM('別紙様式2-2（４・５月分）'!Q41:Q43)=0,"",SUM('別紙様式2-2（４・５月分）'!Q41:Q43))</f>
        <v/>
      </c>
      <c r="O50" s="914" t="str">
        <f>IFERROR(VLOOKUP('別紙様式2-2（４・５月分）'!AQ41,'【参考】数式用'!$AR$5:$AS$22,2,FALSE),"")</f>
        <v/>
      </c>
      <c r="P50" s="915"/>
      <c r="Q50" s="916"/>
      <c r="R50" s="1053" t="str">
        <f>IFERROR(VLOOKUP(K50,'【参考】数式用'!$A$5:$AB$37,MATCH(O50,'【参考】数式用'!$B$4:$AB$4,0)+1,0),"")</f>
        <v/>
      </c>
      <c r="S50" s="918" t="s">
        <v>451</v>
      </c>
      <c r="T50" s="1054" t="str">
        <f>IF('別紙様式2-3（６月以降分）'!T50="","",'別紙様式2-3（６月以降分）'!T50)</f>
        <v/>
      </c>
      <c r="U50" s="1055" t="str">
        <f>IFERROR(VLOOKUP(K50,'【参考】数式用'!$A$5:$AB$37,MATCH(T50,'【参考】数式用'!$B$4:$AB$4,0)+1,0),"")</f>
        <v/>
      </c>
      <c r="V50" s="921" t="s">
        <v>107</v>
      </c>
      <c r="W50" s="923">
        <f>'別紙様式2-3（６月以降分）'!W50</f>
        <v>6</v>
      </c>
      <c r="X50" s="923" t="s">
        <v>108</v>
      </c>
      <c r="Y50" s="923">
        <f>'別紙様式2-3（６月以降分）'!Y50</f>
        <v>6</v>
      </c>
      <c r="Z50" s="923" t="s">
        <v>392</v>
      </c>
      <c r="AA50" s="923">
        <f>'別紙様式2-3（６月以降分）'!AA50</f>
        <v>7</v>
      </c>
      <c r="AB50" s="923" t="s">
        <v>108</v>
      </c>
      <c r="AC50" s="923">
        <f>'別紙様式2-3（６月以降分）'!AC50</f>
        <v>3</v>
      </c>
      <c r="AD50" s="923" t="s">
        <v>109</v>
      </c>
      <c r="AE50" s="923" t="s">
        <v>120</v>
      </c>
      <c r="AF50" s="923">
        <f>IF(W50&gt;=1,(AA50*12+AC50)-(W50*12+Y50)+1,"")</f>
        <v>10</v>
      </c>
      <c r="AG50" s="924" t="s">
        <v>393</v>
      </c>
      <c r="AH50" s="1056">
        <f>'別紙様式2-3（６月以降分）'!AH50</f>
        <v>0</v>
      </c>
      <c r="AI50" s="1056">
        <f>'別紙様式2-3（６月以降分）'!AI50</f>
        <v>0</v>
      </c>
      <c r="AJ50" s="1057">
        <f>'別紙様式2-3（６月以降分）'!AJ50</f>
        <v>0</v>
      </c>
      <c r="AK50" s="1058" t="str">
        <f>IF('別紙様式2-3（６月以降分）'!AK50="","",'別紙様式2-3（６月以降分）'!AK50)</f>
        <v/>
      </c>
      <c r="AL50" s="932">
        <f>'別紙様式2-3（６月以降分）'!AL50</f>
        <v>0</v>
      </c>
      <c r="AM50" s="1058" t="str">
        <f>IF('別紙様式2-3（６月以降分）'!AM50="","",'別紙様式2-3（６月以降分）'!AM50)</f>
        <v/>
      </c>
      <c r="AN50" s="931" t="str">
        <f>IF('別紙様式2-3（６月以降分）'!AN50="","",'別紙様式2-3（６月以降分）'!AN50)</f>
        <v/>
      </c>
      <c r="AO50" s="928" t="str">
        <f>IF('別紙様式2-3（６月以降分）'!AO50="","",'別紙様式2-3（６月以降分）'!AO50)</f>
        <v/>
      </c>
      <c r="AP50" s="931" t="str">
        <f>IF('別紙様式2-3（６月以降分）'!AP50="","",'別紙様式2-3（６月以降分）'!AP50)</f>
        <v/>
      </c>
      <c r="AQ50" s="1059" t="str">
        <f>IF('別紙様式2-3（６月以降分）'!AQ50="","",'別紙様式2-3（６月以降分）'!AQ50)</f>
        <v/>
      </c>
      <c r="AR50" s="1060" t="str">
        <f>IF('別紙様式2-3（６月以降分）'!AR50="","",'別紙様式2-3（６月以降分）'!AR50)</f>
        <v/>
      </c>
      <c r="AS50" s="1061" t="str">
        <f>IF(AU52="","",IF(U52&lt;U50,"！加算の要件上は問題ありませんが、令和６年度当初の新加算の加算率と比較して、移行後の加算率が下がる計画になっています。",""))</f>
        <v/>
      </c>
      <c r="AT50" s="818"/>
      <c r="AU50" s="693"/>
      <c r="AV50" s="1020" t="str">
        <f>IF('別紙様式2-2（４・５月分）'!N41="","",'別紙様式2-2（４・５月分）'!N41)</f>
        <v/>
      </c>
      <c r="AW50" s="937" t="str">
        <f>IF(SUM('別紙様式2-2（４・５月分）'!O41:O43)=0,"",SUM('別紙様式2-2（４・５月分）'!O41:O43))</f>
        <v/>
      </c>
      <c r="AX50" s="1064" t="str">
        <f>IFERROR(VLOOKUP(K50,'【参考】数式用'!$AH$2:$AI$34,2,FALSE),"")</f>
        <v/>
      </c>
      <c r="AY50" s="772"/>
      <c r="AZ50" s="10"/>
      <c r="BA50" s="10"/>
      <c r="BB50" s="10"/>
      <c r="BC50" s="10"/>
      <c r="BD50" s="10"/>
      <c r="BE50" s="908" t="str">
        <f>G50</f>
        <v/>
      </c>
      <c r="BF50" s="222"/>
      <c r="BG50" s="221"/>
    </row>
    <row r="51" ht="15.0" customHeight="1">
      <c r="A51" s="787"/>
      <c r="B51" s="722"/>
      <c r="C51" s="723"/>
      <c r="D51" s="723"/>
      <c r="E51" s="723"/>
      <c r="F51" s="724"/>
      <c r="G51" s="725"/>
      <c r="H51" s="725"/>
      <c r="I51" s="725"/>
      <c r="J51" s="941"/>
      <c r="K51" s="725"/>
      <c r="L51" s="942"/>
      <c r="M51" s="943" t="str">
        <f>IF('別紙様式2-2（４・５月分）'!P42="","",'別紙様式2-2（４・５月分）'!P42)</f>
        <v/>
      </c>
      <c r="N51" s="1007"/>
      <c r="O51" s="945"/>
      <c r="P51" s="946"/>
      <c r="Q51" s="947"/>
      <c r="R51" s="1065"/>
      <c r="S51" s="949"/>
      <c r="T51" s="1066"/>
      <c r="U51" s="1067"/>
      <c r="V51" s="952"/>
      <c r="W51" s="778"/>
      <c r="X51" s="778"/>
      <c r="Y51" s="778"/>
      <c r="Z51" s="778"/>
      <c r="AA51" s="778"/>
      <c r="AB51" s="778"/>
      <c r="AC51" s="778"/>
      <c r="AD51" s="778"/>
      <c r="AE51" s="778"/>
      <c r="AF51" s="778"/>
      <c r="AG51" s="954"/>
      <c r="AH51" s="1068"/>
      <c r="AI51" s="1068"/>
      <c r="AJ51" s="1069"/>
      <c r="AK51" s="1070"/>
      <c r="AL51" s="960"/>
      <c r="AM51" s="1070"/>
      <c r="AN51" s="825"/>
      <c r="AO51" s="819"/>
      <c r="AP51" s="825"/>
      <c r="AQ51" s="1072"/>
      <c r="AR51" s="1073"/>
      <c r="AS51" s="1074" t="str">
        <f>IF(AU52="","",IF(OR(AA52="",AA52&lt;&gt;7,AC52="",AC52&lt;&gt;3),"！算定期間の終わりが令和７年３月になっていません。年度内の廃止予定等がなければ、算定対象月を令和７年３月にしてください。",""))</f>
        <v/>
      </c>
      <c r="AT51" s="818"/>
      <c r="AU51" s="935"/>
      <c r="AV51" s="1020" t="str">
        <f>IF('別紙様式2-2（４・５月分）'!N42="","",'別紙様式2-2（４・５月分）'!N42)</f>
        <v/>
      </c>
      <c r="AW51" s="937"/>
      <c r="AX51" s="1076"/>
      <c r="AY51" s="638"/>
      <c r="AZ51" s="10"/>
      <c r="BA51" s="10"/>
      <c r="BB51" s="10"/>
      <c r="BC51" s="10"/>
      <c r="BD51" s="10"/>
      <c r="BE51" s="908" t="str">
        <f>G50</f>
        <v/>
      </c>
      <c r="BF51" s="222"/>
      <c r="BG51" s="221"/>
    </row>
    <row r="52" ht="15.0" customHeight="1">
      <c r="A52" s="798"/>
      <c r="B52" s="722"/>
      <c r="C52" s="723"/>
      <c r="D52" s="723"/>
      <c r="E52" s="723"/>
      <c r="F52" s="724"/>
      <c r="G52" s="725"/>
      <c r="H52" s="725"/>
      <c r="I52" s="725"/>
      <c r="J52" s="941"/>
      <c r="K52" s="725"/>
      <c r="L52" s="942"/>
      <c r="M52" s="964"/>
      <c r="N52" s="1009"/>
      <c r="O52" s="1013" t="s">
        <v>111</v>
      </c>
      <c r="P52" s="1017" t="str">
        <f>IFERROR(VLOOKUP('別紙様式2-2（４・５月分）'!AQ41,'【参考】数式用'!$AR$5:$AT$22,3,FALSE),"")</f>
        <v/>
      </c>
      <c r="Q52" s="1014" t="s">
        <v>113</v>
      </c>
      <c r="R52" s="1077" t="str">
        <f>IFERROR(VLOOKUP(K50,'【参考】数式用'!$A$5:$AB$37,MATCH(P52,'【参考】数式用'!$B$4:$AB$4,0)+1,0),"")</f>
        <v/>
      </c>
      <c r="S52" s="970" t="s">
        <v>452</v>
      </c>
      <c r="T52" s="1078"/>
      <c r="U52" s="1079" t="str">
        <f>IFERROR(VLOOKUP(K50,'【参考】数式用'!$A$5:$AB$37,MATCH(T52,'【参考】数式用'!$B$4:$AB$4,0)+1,0),"")</f>
        <v/>
      </c>
      <c r="V52" s="973" t="s">
        <v>107</v>
      </c>
      <c r="W52" s="1080"/>
      <c r="X52" s="812" t="s">
        <v>108</v>
      </c>
      <c r="Y52" s="1080"/>
      <c r="Z52" s="812" t="s">
        <v>392</v>
      </c>
      <c r="AA52" s="1080"/>
      <c r="AB52" s="812" t="s">
        <v>108</v>
      </c>
      <c r="AC52" s="1080"/>
      <c r="AD52" s="812" t="s">
        <v>109</v>
      </c>
      <c r="AE52" s="812" t="s">
        <v>120</v>
      </c>
      <c r="AF52" s="812" t="str">
        <f>IF(W52&gt;=1,(AA52*12+AC52)-(W52*12+Y52)+1,"")</f>
        <v/>
      </c>
      <c r="AG52" s="974" t="s">
        <v>393</v>
      </c>
      <c r="AH52" s="975">
        <f>IFERROR(ROUNDDOWN(ROUND(L50*U52,0),0)*AF52,"")</f>
        <v>0</v>
      </c>
      <c r="AI52" s="975">
        <f>IFERROR(ROUNDDOWN(ROUND((L50*(U52-AW50)),0),0)*AF52,"")</f>
        <v>0</v>
      </c>
      <c r="AJ52" s="977" t="str">
        <f>IFERROR(ROUNDDOWN(ROUNDDOWN(ROUND(L50*VLOOKUP(K50,'【参考】数式用'!$A$5:$AB$27,MATCH("新加算Ⅳ",'【参考】数式用'!$B$4:$AB$4,0)+1,0),0),0)*AF52*0.5,0),"")</f>
        <v/>
      </c>
      <c r="AK52" s="1081"/>
      <c r="AL52" s="1082" t="str">
        <f>IFERROR(IF('別紙様式2-2（４・５月分）'!P52="ベア加算","", IF(OR(T52="新加算Ⅰ",T52="新加算Ⅱ",T52="新加算Ⅲ",T52="新加算Ⅳ"),ROUNDDOWN(ROUND(L50*VLOOKUP(K50,'【参考】数式用'!$A$5:$I$27,MATCH("ベア加算",'【参考】数式用'!$B$4:$I$4,0)+1,0),0),0)*AF52,"")),"")</f>
        <v/>
      </c>
      <c r="AM52" s="1081"/>
      <c r="AN52" s="1083"/>
      <c r="AO52" s="817"/>
      <c r="AP52" s="1083"/>
      <c r="AQ52" s="1084"/>
      <c r="AR52" s="1085"/>
      <c r="AS52" s="1074"/>
      <c r="AT52" s="688"/>
      <c r="AU52" s="935" t="str">
        <f>IF(AND(AA50&lt;&gt;7,AC50&lt;&gt;3),"V列に色付け","")</f>
        <v/>
      </c>
      <c r="AV52" s="1020"/>
      <c r="AW52" s="937"/>
      <c r="AX52" s="1086"/>
      <c r="AY52" s="629" t="str">
        <f>IF(AL52&lt;&gt;"",IF(AM52="○","入力済","未入力"),"")</f>
        <v/>
      </c>
      <c r="AZ52" s="629"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629" t="str">
        <f>IF(OR(T52="新加算Ⅴ（７）",T52="新加算Ⅴ（９）",T52="新加算Ⅴ（10）",T52="新加算Ⅴ（12）",T52="新加算Ⅴ（13）",T52="新加算Ⅴ（14）"),IF(OR(AO52="○",AO52="令和６年度中に満たす"),"入力済","未入力"),"")</f>
        <v/>
      </c>
      <c r="BB52" s="629" t="str">
        <f>IF(OR(T52="新加算Ⅰ",T52="新加算Ⅱ",T52="新加算Ⅲ",T52="新加算Ⅴ（１）",T52="新加算Ⅴ（３）",T52="新加算Ⅴ（８）"),IF(OR(AP52="○",AP52="令和６年度中に満たす"),"入力済","未入力"),"")</f>
        <v/>
      </c>
      <c r="BC52" s="1087" t="str">
        <f>IF(OR(T52="新加算Ⅰ",T52="新加算Ⅱ",T52="新加算Ⅴ（１）",T52="新加算Ⅴ（２）",T52="新加算Ⅴ（３）",T52="新加算Ⅴ（４）",T52="新加算Ⅴ（５）",T52="新加算Ⅴ（６）",T52="新加算Ⅴ（７）",T52="新加算Ⅴ（９）",T52="新加算Ⅴ（10）",T52="新加算Ⅴ（12）"),IF(AQ52&lt;&gt;"",1,""),"")</f>
        <v/>
      </c>
      <c r="BD52" s="935" t="str">
        <f>IF(OR(T52="新加算Ⅰ",T52="新加算Ⅴ（１）",T52="新加算Ⅴ（２）",T52="新加算Ⅴ（５）",T52="新加算Ⅴ（７）",T52="新加算Ⅴ（10）"),IF(AR52="","未入力","入力済"),"")</f>
        <v/>
      </c>
      <c r="BE52" s="908" t="str">
        <f>G50</f>
        <v/>
      </c>
      <c r="BF52" s="222"/>
      <c r="BG52" s="221"/>
    </row>
    <row r="53" ht="30.0" customHeight="1">
      <c r="A53" s="788"/>
      <c r="B53" s="746"/>
      <c r="C53" s="747"/>
      <c r="D53" s="747"/>
      <c r="E53" s="747"/>
      <c r="F53" s="748"/>
      <c r="G53" s="749"/>
      <c r="H53" s="749"/>
      <c r="I53" s="749"/>
      <c r="J53" s="982"/>
      <c r="K53" s="749"/>
      <c r="L53" s="983"/>
      <c r="M53" s="984" t="str">
        <f>IF('別紙様式2-2（４・５月分）'!P43="","",'別紙様式2-2（４・５月分）'!P43)</f>
        <v/>
      </c>
      <c r="N53" s="1010"/>
      <c r="O53" s="1015"/>
      <c r="P53" s="1018"/>
      <c r="Q53" s="1016"/>
      <c r="R53" s="1088"/>
      <c r="S53" s="990"/>
      <c r="T53" s="1089"/>
      <c r="U53" s="1090"/>
      <c r="V53" s="993"/>
      <c r="W53" s="1091"/>
      <c r="X53" s="994"/>
      <c r="Y53" s="1091"/>
      <c r="Z53" s="994"/>
      <c r="AA53" s="1091"/>
      <c r="AB53" s="994"/>
      <c r="AC53" s="1091"/>
      <c r="AD53" s="994"/>
      <c r="AE53" s="994"/>
      <c r="AF53" s="994"/>
      <c r="AG53" s="995"/>
      <c r="AH53" s="996"/>
      <c r="AI53" s="996"/>
      <c r="AJ53" s="998"/>
      <c r="AK53" s="1092"/>
      <c r="AL53" s="1093"/>
      <c r="AM53" s="1092"/>
      <c r="AN53" s="766"/>
      <c r="AO53" s="765"/>
      <c r="AP53" s="766"/>
      <c r="AQ53" s="1094"/>
      <c r="AR53" s="1095"/>
      <c r="AS53" s="1096" t="str">
        <f>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688"/>
      <c r="AU53" s="935"/>
      <c r="AV53" s="1020" t="str">
        <f>IF('別紙様式2-2（４・５月分）'!N43="","",'別紙様式2-2（４・５月分）'!N43)</f>
        <v/>
      </c>
      <c r="AW53" s="937"/>
      <c r="AX53" s="1097"/>
      <c r="AY53" s="629" t="str">
        <f t="shared" ref="AY53:AZ53" si="11">IF(OR(T53="新加算Ⅰ",T53="新加算Ⅱ",T53="新加算Ⅲ",T53="新加算Ⅳ",T53="新加算Ⅴ（１）",T53="新加算Ⅴ（２）",T53="新加算Ⅴ（３）",T53="新加算ⅠⅤ（４）",T53="新加算Ⅴ（５）",T53="新加算Ⅴ（６）",T53="新加算Ⅴ（８）",T53="新加算Ⅴ（11）"),IF(AI53="○","","未入力"),"")</f>
        <v/>
      </c>
      <c r="AZ53" s="629" t="str">
        <f t="shared" si="11"/>
        <v/>
      </c>
      <c r="BA53" s="629" t="str">
        <f>IF(OR(U53="新加算Ⅴ（７）",U53="新加算Ⅴ（９）",U53="新加算Ⅴ（10）",U53="新加算Ⅴ（12）",U53="新加算Ⅴ（13）",U53="新加算Ⅴ（14）"),IF(AK53="○","","未入力"),"")</f>
        <v/>
      </c>
      <c r="BB53" s="629" t="str">
        <f>IF(OR(U53="新加算Ⅰ",U53="新加算Ⅱ",U53="新加算Ⅲ",U53="新加算Ⅴ（１）",U53="新加算Ⅴ（３）",U53="新加算Ⅴ（８）"),IF(AL53="○","","未入力"),"")</f>
        <v/>
      </c>
      <c r="BC53" s="1087" t="str">
        <f>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935" t="str">
        <f>IF(AND(T53&lt;&gt;"（参考）令和７年度の移行予定",OR(U53="新加算Ⅰ",U53="新加算Ⅴ（１）",U53="新加算Ⅴ（２）",U53="新加算Ⅴ（５）",U53="新加算Ⅴ（７）",U53="新加算Ⅴ（10）")),IF(AN53="","未入力",IF(AN53="いずれも取得していない","要件を満たさない","")),"")</f>
        <v/>
      </c>
      <c r="BE53" s="908" t="str">
        <f>G50</f>
        <v/>
      </c>
      <c r="BF53" s="222"/>
      <c r="BG53" s="221"/>
    </row>
    <row r="54" ht="30.0" customHeight="1">
      <c r="A54" s="773">
        <v>11.0</v>
      </c>
      <c r="B54" s="1019" t="str">
        <f>IF('基本情報入力シート'!C64="","",'基本情報入力シート'!C64)</f>
        <v/>
      </c>
      <c r="C54" s="696"/>
      <c r="D54" s="696"/>
      <c r="E54" s="696"/>
      <c r="F54" s="697"/>
      <c r="G54" s="698" t="str">
        <f>IF('基本情報入力シート'!M64="","",'基本情報入力シート'!M64)</f>
        <v/>
      </c>
      <c r="H54" s="698" t="str">
        <f>IF('基本情報入力シート'!R64="","",'基本情報入力シート'!R64)</f>
        <v/>
      </c>
      <c r="I54" s="698" t="str">
        <f>IF('基本情報入力シート'!W64="","",'基本情報入力シート'!W64)</f>
        <v/>
      </c>
      <c r="J54" s="910" t="str">
        <f>IF('基本情報入力シート'!X64="","",'基本情報入力シート'!X64)</f>
        <v/>
      </c>
      <c r="K54" s="698" t="str">
        <f>IF('基本情報入力シート'!Y64="","",'基本情報入力シート'!Y64)</f>
        <v/>
      </c>
      <c r="L54" s="911" t="str">
        <f>IF('基本情報入力シート'!AB64="","",'基本情報入力シート'!AB64)</f>
        <v/>
      </c>
      <c r="M54" s="912" t="str">
        <f>IF('別紙様式2-2（４・５月分）'!P44="","",'別紙様式2-2（４・５月分）'!P44)</f>
        <v/>
      </c>
      <c r="N54" s="1004" t="str">
        <f>IF(SUM('別紙様式2-2（４・５月分）'!Q44:Q46)=0,"",SUM('別紙様式2-2（４・５月分）'!Q44:Q46))</f>
        <v/>
      </c>
      <c r="O54" s="914" t="str">
        <f>IFERROR(VLOOKUP('別紙様式2-2（４・５月分）'!AQ44,'【参考】数式用'!$AR$5:$AS$22,2,FALSE),"")</f>
        <v/>
      </c>
      <c r="P54" s="915"/>
      <c r="Q54" s="916"/>
      <c r="R54" s="1053" t="str">
        <f>IFERROR(VLOOKUP(K54,'【参考】数式用'!$A$5:$AB$37,MATCH(O54,'【参考】数式用'!$B$4:$AB$4,0)+1,0),"")</f>
        <v/>
      </c>
      <c r="S54" s="918" t="s">
        <v>451</v>
      </c>
      <c r="T54" s="1054" t="str">
        <f>IF('別紙様式2-3（６月以降分）'!T54="","",'別紙様式2-3（６月以降分）'!T54)</f>
        <v/>
      </c>
      <c r="U54" s="1055" t="str">
        <f>IFERROR(VLOOKUP(K54,'【参考】数式用'!$A$5:$AB$37,MATCH(T54,'【参考】数式用'!$B$4:$AB$4,0)+1,0),"")</f>
        <v/>
      </c>
      <c r="V54" s="921" t="s">
        <v>107</v>
      </c>
      <c r="W54" s="923">
        <f>'別紙様式2-3（６月以降分）'!W54</f>
        <v>6</v>
      </c>
      <c r="X54" s="923" t="s">
        <v>108</v>
      </c>
      <c r="Y54" s="923">
        <f>'別紙様式2-3（６月以降分）'!Y54</f>
        <v>6</v>
      </c>
      <c r="Z54" s="923" t="s">
        <v>392</v>
      </c>
      <c r="AA54" s="923">
        <f>'別紙様式2-3（６月以降分）'!AA54</f>
        <v>7</v>
      </c>
      <c r="AB54" s="923" t="s">
        <v>108</v>
      </c>
      <c r="AC54" s="923">
        <f>'別紙様式2-3（６月以降分）'!AC54</f>
        <v>3</v>
      </c>
      <c r="AD54" s="923" t="s">
        <v>109</v>
      </c>
      <c r="AE54" s="923" t="s">
        <v>120</v>
      </c>
      <c r="AF54" s="923">
        <f>IF(W54&gt;=1,(AA54*12+AC54)-(W54*12+Y54)+1,"")</f>
        <v>10</v>
      </c>
      <c r="AG54" s="924" t="s">
        <v>393</v>
      </c>
      <c r="AH54" s="1056">
        <f>'別紙様式2-3（６月以降分）'!AH54</f>
        <v>0</v>
      </c>
      <c r="AI54" s="1056">
        <f>'別紙様式2-3（６月以降分）'!AI54</f>
        <v>0</v>
      </c>
      <c r="AJ54" s="1057">
        <f>'別紙様式2-3（６月以降分）'!AJ54</f>
        <v>0</v>
      </c>
      <c r="AK54" s="1058" t="str">
        <f>IF('別紙様式2-3（６月以降分）'!AK54="","",'別紙様式2-3（６月以降分）'!AK54)</f>
        <v/>
      </c>
      <c r="AL54" s="932">
        <f>'別紙様式2-3（６月以降分）'!AL54</f>
        <v>0</v>
      </c>
      <c r="AM54" s="1058" t="str">
        <f>IF('別紙様式2-3（６月以降分）'!AM54="","",'別紙様式2-3（６月以降分）'!AM54)</f>
        <v/>
      </c>
      <c r="AN54" s="931" t="str">
        <f>IF('別紙様式2-3（６月以降分）'!AN54="","",'別紙様式2-3（６月以降分）'!AN54)</f>
        <v/>
      </c>
      <c r="AO54" s="928" t="str">
        <f>IF('別紙様式2-3（６月以降分）'!AO54="","",'別紙様式2-3（６月以降分）'!AO54)</f>
        <v/>
      </c>
      <c r="AP54" s="931" t="str">
        <f>IF('別紙様式2-3（６月以降分）'!AP54="","",'別紙様式2-3（６月以降分）'!AP54)</f>
        <v/>
      </c>
      <c r="AQ54" s="1059" t="str">
        <f>IF('別紙様式2-3（６月以降分）'!AQ54="","",'別紙様式2-3（６月以降分）'!AQ54)</f>
        <v/>
      </c>
      <c r="AR54" s="1060" t="str">
        <f>IF('別紙様式2-3（６月以降分）'!AR54="","",'別紙様式2-3（６月以降分）'!AR54)</f>
        <v/>
      </c>
      <c r="AS54" s="1061" t="str">
        <f>IF(AU56="","",IF(U56&lt;U54,"！加算の要件上は問題ありませんが、令和６年度当初の新加算の加算率と比較して、移行後の加算率が下がる計画になっています。",""))</f>
        <v/>
      </c>
      <c r="AT54" s="818"/>
      <c r="AU54" s="693"/>
      <c r="AV54" s="1020" t="str">
        <f>IF('別紙様式2-2（４・５月分）'!N44="","",'別紙様式2-2（４・５月分）'!N44)</f>
        <v/>
      </c>
      <c r="AW54" s="937" t="str">
        <f>IF(SUM('別紙様式2-2（４・５月分）'!O44:O46)=0,"",SUM('別紙様式2-2（４・５月分）'!O44:O46))</f>
        <v/>
      </c>
      <c r="AX54" s="1064" t="str">
        <f>IFERROR(VLOOKUP(K54,'【参考】数式用'!$AH$2:$AI$34,2,FALSE),"")</f>
        <v/>
      </c>
      <c r="AY54" s="772"/>
      <c r="AZ54" s="10"/>
      <c r="BA54" s="10"/>
      <c r="BB54" s="10"/>
      <c r="BC54" s="10"/>
      <c r="BD54" s="10"/>
      <c r="BE54" s="908" t="str">
        <f>G54</f>
        <v/>
      </c>
      <c r="BF54" s="222"/>
      <c r="BG54" s="221"/>
    </row>
    <row r="55" ht="15.0" customHeight="1">
      <c r="A55" s="787"/>
      <c r="B55" s="722"/>
      <c r="C55" s="723"/>
      <c r="D55" s="723"/>
      <c r="E55" s="723"/>
      <c r="F55" s="724"/>
      <c r="G55" s="725"/>
      <c r="H55" s="725"/>
      <c r="I55" s="725"/>
      <c r="J55" s="941"/>
      <c r="K55" s="725"/>
      <c r="L55" s="942"/>
      <c r="M55" s="943" t="str">
        <f>IF('別紙様式2-2（４・５月分）'!P45="","",'別紙様式2-2（４・５月分）'!P45)</f>
        <v/>
      </c>
      <c r="N55" s="1007"/>
      <c r="O55" s="945"/>
      <c r="P55" s="946"/>
      <c r="Q55" s="947"/>
      <c r="R55" s="1065"/>
      <c r="S55" s="949"/>
      <c r="T55" s="1066"/>
      <c r="U55" s="1067"/>
      <c r="V55" s="952"/>
      <c r="W55" s="778"/>
      <c r="X55" s="778"/>
      <c r="Y55" s="778"/>
      <c r="Z55" s="778"/>
      <c r="AA55" s="778"/>
      <c r="AB55" s="778"/>
      <c r="AC55" s="778"/>
      <c r="AD55" s="778"/>
      <c r="AE55" s="778"/>
      <c r="AF55" s="778"/>
      <c r="AG55" s="954"/>
      <c r="AH55" s="1068"/>
      <c r="AI55" s="1068"/>
      <c r="AJ55" s="1069"/>
      <c r="AK55" s="1070"/>
      <c r="AL55" s="960"/>
      <c r="AM55" s="1070"/>
      <c r="AN55" s="825"/>
      <c r="AO55" s="819"/>
      <c r="AP55" s="825"/>
      <c r="AQ55" s="1072"/>
      <c r="AR55" s="1073"/>
      <c r="AS55" s="1074" t="str">
        <f>IF(AU56="","",IF(OR(AA56="",AA56&lt;&gt;7,AC56="",AC56&lt;&gt;3),"！算定期間の終わりが令和７年３月になっていません。年度内の廃止予定等がなければ、算定対象月を令和７年３月にしてください。",""))</f>
        <v/>
      </c>
      <c r="AT55" s="818"/>
      <c r="AU55" s="935"/>
      <c r="AV55" s="1020" t="str">
        <f>IF('別紙様式2-2（４・５月分）'!N45="","",'別紙様式2-2（４・５月分）'!N45)</f>
        <v/>
      </c>
      <c r="AW55" s="937"/>
      <c r="AX55" s="1076"/>
      <c r="AY55" s="638"/>
      <c r="AZ55" s="10"/>
      <c r="BA55" s="10"/>
      <c r="BB55" s="10"/>
      <c r="BC55" s="10"/>
      <c r="BD55" s="10"/>
      <c r="BE55" s="908" t="str">
        <f>G54</f>
        <v/>
      </c>
      <c r="BF55" s="222"/>
      <c r="BG55" s="221"/>
    </row>
    <row r="56" ht="15.0" customHeight="1">
      <c r="A56" s="798"/>
      <c r="B56" s="722"/>
      <c r="C56" s="723"/>
      <c r="D56" s="723"/>
      <c r="E56" s="723"/>
      <c r="F56" s="724"/>
      <c r="G56" s="725"/>
      <c r="H56" s="725"/>
      <c r="I56" s="725"/>
      <c r="J56" s="941"/>
      <c r="K56" s="725"/>
      <c r="L56" s="942"/>
      <c r="M56" s="964"/>
      <c r="N56" s="1009"/>
      <c r="O56" s="1013" t="s">
        <v>111</v>
      </c>
      <c r="P56" s="1017" t="str">
        <f>IFERROR(VLOOKUP('別紙様式2-2（４・５月分）'!AQ44,'【参考】数式用'!$AR$5:$AT$22,3,FALSE),"")</f>
        <v/>
      </c>
      <c r="Q56" s="1014" t="s">
        <v>113</v>
      </c>
      <c r="R56" s="1077" t="str">
        <f>IFERROR(VLOOKUP(K54,'【参考】数式用'!$A$5:$AB$37,MATCH(P56,'【参考】数式用'!$B$4:$AB$4,0)+1,0),"")</f>
        <v/>
      </c>
      <c r="S56" s="970" t="s">
        <v>452</v>
      </c>
      <c r="T56" s="1078"/>
      <c r="U56" s="1079" t="str">
        <f>IFERROR(VLOOKUP(K54,'【参考】数式用'!$A$5:$AB$37,MATCH(T56,'【参考】数式用'!$B$4:$AB$4,0)+1,0),"")</f>
        <v/>
      </c>
      <c r="V56" s="973" t="s">
        <v>107</v>
      </c>
      <c r="W56" s="1080"/>
      <c r="X56" s="812" t="s">
        <v>108</v>
      </c>
      <c r="Y56" s="1080"/>
      <c r="Z56" s="812" t="s">
        <v>392</v>
      </c>
      <c r="AA56" s="1080"/>
      <c r="AB56" s="812" t="s">
        <v>108</v>
      </c>
      <c r="AC56" s="1080"/>
      <c r="AD56" s="812" t="s">
        <v>109</v>
      </c>
      <c r="AE56" s="812" t="s">
        <v>120</v>
      </c>
      <c r="AF56" s="812" t="str">
        <f>IF(W56&gt;=1,(AA56*12+AC56)-(W56*12+Y56)+1,"")</f>
        <v/>
      </c>
      <c r="AG56" s="974" t="s">
        <v>393</v>
      </c>
      <c r="AH56" s="975">
        <f>IFERROR(ROUNDDOWN(ROUND(L54*U56,0),0)*AF56,"")</f>
        <v>0</v>
      </c>
      <c r="AI56" s="975">
        <f>IFERROR(ROUNDDOWN(ROUND((L54*(U56-AW54)),0),0)*AF56,"")</f>
        <v>0</v>
      </c>
      <c r="AJ56" s="977" t="str">
        <f>IFERROR(ROUNDDOWN(ROUNDDOWN(ROUND(L54*VLOOKUP(K54,'【参考】数式用'!$A$5:$AB$27,MATCH("新加算Ⅳ",'【参考】数式用'!$B$4:$AB$4,0)+1,0),0),0)*AF56*0.5,0),"")</f>
        <v/>
      </c>
      <c r="AK56" s="1081"/>
      <c r="AL56" s="1082" t="str">
        <f>IFERROR(IF('別紙様式2-2（４・５月分）'!P56="ベア加算","", IF(OR(T56="新加算Ⅰ",T56="新加算Ⅱ",T56="新加算Ⅲ",T56="新加算Ⅳ"),ROUNDDOWN(ROUND(L54*VLOOKUP(K54,'【参考】数式用'!$A$5:$I$27,MATCH("ベア加算",'【参考】数式用'!$B$4:$I$4,0)+1,0),0),0)*AF56,"")),"")</f>
        <v/>
      </c>
      <c r="AM56" s="1081"/>
      <c r="AN56" s="1083"/>
      <c r="AO56" s="817"/>
      <c r="AP56" s="1083"/>
      <c r="AQ56" s="1084"/>
      <c r="AR56" s="1085"/>
      <c r="AS56" s="1074"/>
      <c r="AT56" s="688"/>
      <c r="AU56" s="935" t="str">
        <f>IF(AND(AA54&lt;&gt;7,AC54&lt;&gt;3),"V列に色付け","")</f>
        <v/>
      </c>
      <c r="AV56" s="1020"/>
      <c r="AW56" s="937"/>
      <c r="AX56" s="1086"/>
      <c r="AY56" s="629" t="str">
        <f>IF(AL56&lt;&gt;"",IF(AM56="○","入力済","未入力"),"")</f>
        <v/>
      </c>
      <c r="AZ56" s="629"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629" t="str">
        <f>IF(OR(T56="新加算Ⅴ（７）",T56="新加算Ⅴ（９）",T56="新加算Ⅴ（10）",T56="新加算Ⅴ（12）",T56="新加算Ⅴ（13）",T56="新加算Ⅴ（14）"),IF(OR(AO56="○",AO56="令和６年度中に満たす"),"入力済","未入力"),"")</f>
        <v/>
      </c>
      <c r="BB56" s="629" t="str">
        <f>IF(OR(T56="新加算Ⅰ",T56="新加算Ⅱ",T56="新加算Ⅲ",T56="新加算Ⅴ（１）",T56="新加算Ⅴ（３）",T56="新加算Ⅴ（８）"),IF(OR(AP56="○",AP56="令和６年度中に満たす"),"入力済","未入力"),"")</f>
        <v/>
      </c>
      <c r="BC56" s="1087" t="str">
        <f>IF(OR(T56="新加算Ⅰ",T56="新加算Ⅱ",T56="新加算Ⅴ（１）",T56="新加算Ⅴ（２）",T56="新加算Ⅴ（３）",T56="新加算Ⅴ（４）",T56="新加算Ⅴ（５）",T56="新加算Ⅴ（６）",T56="新加算Ⅴ（７）",T56="新加算Ⅴ（９）",T56="新加算Ⅴ（10）",T56="新加算Ⅴ（12）"),IF(AQ56&lt;&gt;"",1,""),"")</f>
        <v/>
      </c>
      <c r="BD56" s="935" t="str">
        <f>IF(OR(T56="新加算Ⅰ",T56="新加算Ⅴ（１）",T56="新加算Ⅴ（２）",T56="新加算Ⅴ（５）",T56="新加算Ⅴ（７）",T56="新加算Ⅴ（10）"),IF(AR56="","未入力","入力済"),"")</f>
        <v/>
      </c>
      <c r="BE56" s="908" t="str">
        <f>G54</f>
        <v/>
      </c>
      <c r="BF56" s="222"/>
      <c r="BG56" s="221"/>
    </row>
    <row r="57" ht="30.0" customHeight="1">
      <c r="A57" s="788"/>
      <c r="B57" s="746"/>
      <c r="C57" s="747"/>
      <c r="D57" s="747"/>
      <c r="E57" s="747"/>
      <c r="F57" s="748"/>
      <c r="G57" s="749"/>
      <c r="H57" s="749"/>
      <c r="I57" s="749"/>
      <c r="J57" s="982"/>
      <c r="K57" s="749"/>
      <c r="L57" s="983"/>
      <c r="M57" s="984" t="str">
        <f>IF('別紙様式2-2（４・５月分）'!P46="","",'別紙様式2-2（４・５月分）'!P46)</f>
        <v/>
      </c>
      <c r="N57" s="1010"/>
      <c r="O57" s="1015"/>
      <c r="P57" s="1018"/>
      <c r="Q57" s="1016"/>
      <c r="R57" s="1088"/>
      <c r="S57" s="990"/>
      <c r="T57" s="1089"/>
      <c r="U57" s="1090"/>
      <c r="V57" s="993"/>
      <c r="W57" s="1091"/>
      <c r="X57" s="994"/>
      <c r="Y57" s="1091"/>
      <c r="Z57" s="994"/>
      <c r="AA57" s="1091"/>
      <c r="AB57" s="994"/>
      <c r="AC57" s="1091"/>
      <c r="AD57" s="994"/>
      <c r="AE57" s="994"/>
      <c r="AF57" s="994"/>
      <c r="AG57" s="995"/>
      <c r="AH57" s="996"/>
      <c r="AI57" s="996"/>
      <c r="AJ57" s="998"/>
      <c r="AK57" s="1092"/>
      <c r="AL57" s="1093"/>
      <c r="AM57" s="1092"/>
      <c r="AN57" s="766"/>
      <c r="AO57" s="765"/>
      <c r="AP57" s="766"/>
      <c r="AQ57" s="1094"/>
      <c r="AR57" s="1095"/>
      <c r="AS57" s="1096" t="str">
        <f>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688"/>
      <c r="AU57" s="935"/>
      <c r="AV57" s="1020" t="str">
        <f>IF('別紙様式2-2（４・５月分）'!N46="","",'別紙様式2-2（４・５月分）'!N46)</f>
        <v/>
      </c>
      <c r="AW57" s="937"/>
      <c r="AX57" s="1097"/>
      <c r="AY57" s="629" t="str">
        <f t="shared" ref="AY57:AZ57" si="12">IF(OR(T57="新加算Ⅰ",T57="新加算Ⅱ",T57="新加算Ⅲ",T57="新加算Ⅳ",T57="新加算Ⅴ（１）",T57="新加算Ⅴ（２）",T57="新加算Ⅴ（３）",T57="新加算ⅠⅤ（４）",T57="新加算Ⅴ（５）",T57="新加算Ⅴ（６）",T57="新加算Ⅴ（８）",T57="新加算Ⅴ（11）"),IF(AI57="○","","未入力"),"")</f>
        <v/>
      </c>
      <c r="AZ57" s="629" t="str">
        <f t="shared" si="12"/>
        <v/>
      </c>
      <c r="BA57" s="629" t="str">
        <f>IF(OR(U57="新加算Ⅴ（７）",U57="新加算Ⅴ（９）",U57="新加算Ⅴ（10）",U57="新加算Ⅴ（12）",U57="新加算Ⅴ（13）",U57="新加算Ⅴ（14）"),IF(AK57="○","","未入力"),"")</f>
        <v/>
      </c>
      <c r="BB57" s="629" t="str">
        <f>IF(OR(U57="新加算Ⅰ",U57="新加算Ⅱ",U57="新加算Ⅲ",U57="新加算Ⅴ（１）",U57="新加算Ⅴ（３）",U57="新加算Ⅴ（８）"),IF(AL57="○","","未入力"),"")</f>
        <v/>
      </c>
      <c r="BC57" s="1087" t="str">
        <f>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935" t="str">
        <f>IF(AND(T57&lt;&gt;"（参考）令和７年度の移行予定",OR(U57="新加算Ⅰ",U57="新加算Ⅴ（１）",U57="新加算Ⅴ（２）",U57="新加算Ⅴ（５）",U57="新加算Ⅴ（７）",U57="新加算Ⅴ（10）")),IF(AN57="","未入力",IF(AN57="いずれも取得していない","要件を満たさない","")),"")</f>
        <v/>
      </c>
      <c r="BE57" s="908" t="str">
        <f>G54</f>
        <v/>
      </c>
      <c r="BF57" s="222"/>
      <c r="BG57" s="221"/>
    </row>
    <row r="58" ht="30.0" customHeight="1">
      <c r="A58" s="789">
        <v>12.0</v>
      </c>
      <c r="B58" s="722" t="str">
        <f>IF('基本情報入力シート'!C65="","",'基本情報入力シート'!C65)</f>
        <v/>
      </c>
      <c r="C58" s="723"/>
      <c r="D58" s="723"/>
      <c r="E58" s="723"/>
      <c r="F58" s="724"/>
      <c r="G58" s="725" t="str">
        <f>IF('基本情報入力シート'!M65="","",'基本情報入力シート'!M65)</f>
        <v/>
      </c>
      <c r="H58" s="725" t="str">
        <f>IF('基本情報入力シート'!R65="","",'基本情報入力シート'!R65)</f>
        <v/>
      </c>
      <c r="I58" s="725" t="str">
        <f>IF('基本情報入力シート'!W65="","",'基本情報入力シート'!W65)</f>
        <v/>
      </c>
      <c r="J58" s="941" t="str">
        <f>IF('基本情報入力シート'!X65="","",'基本情報入力シート'!X65)</f>
        <v/>
      </c>
      <c r="K58" s="725" t="str">
        <f>IF('基本情報入力シート'!Y65="","",'基本情報入力シート'!Y65)</f>
        <v/>
      </c>
      <c r="L58" s="942" t="str">
        <f>IF('基本情報入力シート'!AB65="","",'基本情報入力シート'!AB65)</f>
        <v/>
      </c>
      <c r="M58" s="912" t="str">
        <f>IF('別紙様式2-2（４・５月分）'!P47="","",'別紙様式2-2（４・５月分）'!P47)</f>
        <v/>
      </c>
      <c r="N58" s="1004" t="str">
        <f>IF(SUM('別紙様式2-2（４・５月分）'!Q47:Q49)=0,"",SUM('別紙様式2-2（４・５月分）'!Q47:Q49))</f>
        <v/>
      </c>
      <c r="O58" s="914" t="str">
        <f>IFERROR(VLOOKUP('別紙様式2-2（４・５月分）'!AQ47,'【参考】数式用'!$AR$5:$AS$22,2,FALSE),"")</f>
        <v/>
      </c>
      <c r="P58" s="915"/>
      <c r="Q58" s="916"/>
      <c r="R58" s="1053" t="str">
        <f>IFERROR(VLOOKUP(K58,'【参考】数式用'!$A$5:$AB$37,MATCH(O58,'【参考】数式用'!$B$4:$AB$4,0)+1,0),"")</f>
        <v/>
      </c>
      <c r="S58" s="918" t="s">
        <v>451</v>
      </c>
      <c r="T58" s="1054" t="str">
        <f>IF('別紙様式2-3（６月以降分）'!T58="","",'別紙様式2-3（６月以降分）'!T58)</f>
        <v/>
      </c>
      <c r="U58" s="1055" t="str">
        <f>IFERROR(VLOOKUP(K58,'【参考】数式用'!$A$5:$AB$37,MATCH(T58,'【参考】数式用'!$B$4:$AB$4,0)+1,0),"")</f>
        <v/>
      </c>
      <c r="V58" s="921" t="s">
        <v>107</v>
      </c>
      <c r="W58" s="923">
        <f>'別紙様式2-3（６月以降分）'!W58</f>
        <v>6</v>
      </c>
      <c r="X58" s="923" t="s">
        <v>108</v>
      </c>
      <c r="Y58" s="923">
        <f>'別紙様式2-3（６月以降分）'!Y58</f>
        <v>6</v>
      </c>
      <c r="Z58" s="923" t="s">
        <v>392</v>
      </c>
      <c r="AA58" s="923">
        <f>'別紙様式2-3（６月以降分）'!AA58</f>
        <v>7</v>
      </c>
      <c r="AB58" s="923" t="s">
        <v>108</v>
      </c>
      <c r="AC58" s="923">
        <f>'別紙様式2-3（６月以降分）'!AC58</f>
        <v>3</v>
      </c>
      <c r="AD58" s="923" t="s">
        <v>109</v>
      </c>
      <c r="AE58" s="923" t="s">
        <v>120</v>
      </c>
      <c r="AF58" s="923">
        <f>IF(W58&gt;=1,(AA58*12+AC58)-(W58*12+Y58)+1,"")</f>
        <v>10</v>
      </c>
      <c r="AG58" s="924" t="s">
        <v>393</v>
      </c>
      <c r="AH58" s="1056">
        <f>'別紙様式2-3（６月以降分）'!AH58</f>
        <v>0</v>
      </c>
      <c r="AI58" s="1056">
        <f>'別紙様式2-3（６月以降分）'!AI58</f>
        <v>0</v>
      </c>
      <c r="AJ58" s="1057">
        <f>'別紙様式2-3（６月以降分）'!AJ58</f>
        <v>0</v>
      </c>
      <c r="AK58" s="1058" t="str">
        <f>IF('別紙様式2-3（６月以降分）'!AK58="","",'別紙様式2-3（６月以降分）'!AK58)</f>
        <v/>
      </c>
      <c r="AL58" s="932">
        <f>'別紙様式2-3（６月以降分）'!AL58</f>
        <v>0</v>
      </c>
      <c r="AM58" s="1058" t="str">
        <f>IF('別紙様式2-3（６月以降分）'!AM58="","",'別紙様式2-3（６月以降分）'!AM58)</f>
        <v/>
      </c>
      <c r="AN58" s="931" t="str">
        <f>IF('別紙様式2-3（６月以降分）'!AN58="","",'別紙様式2-3（６月以降分）'!AN58)</f>
        <v/>
      </c>
      <c r="AO58" s="928" t="str">
        <f>IF('別紙様式2-3（６月以降分）'!AO58="","",'別紙様式2-3（６月以降分）'!AO58)</f>
        <v/>
      </c>
      <c r="AP58" s="931" t="str">
        <f>IF('別紙様式2-3（６月以降分）'!AP58="","",'別紙様式2-3（６月以降分）'!AP58)</f>
        <v/>
      </c>
      <c r="AQ58" s="1059" t="str">
        <f>IF('別紙様式2-3（６月以降分）'!AQ58="","",'別紙様式2-3（６月以降分）'!AQ58)</f>
        <v/>
      </c>
      <c r="AR58" s="1060" t="str">
        <f>IF('別紙様式2-3（６月以降分）'!AR58="","",'別紙様式2-3（６月以降分）'!AR58)</f>
        <v/>
      </c>
      <c r="AS58" s="1061" t="str">
        <f>IF(AU60="","",IF(U60&lt;U58,"！加算の要件上は問題ありませんが、令和６年度当初の新加算の加算率と比較して、移行後の加算率が下がる計画になっています。",""))</f>
        <v/>
      </c>
      <c r="AT58" s="818"/>
      <c r="AU58" s="693"/>
      <c r="AV58" s="1020" t="str">
        <f>IF('別紙様式2-2（４・５月分）'!N47="","",'別紙様式2-2（４・５月分）'!N47)</f>
        <v/>
      </c>
      <c r="AW58" s="937" t="str">
        <f>IF(SUM('別紙様式2-2（４・５月分）'!O47:O49)=0,"",SUM('別紙様式2-2（４・５月分）'!O47:O49))</f>
        <v/>
      </c>
      <c r="AX58" s="1064" t="str">
        <f>IFERROR(VLOOKUP(K58,'【参考】数式用'!$AH$2:$AI$34,2,FALSE),"")</f>
        <v/>
      </c>
      <c r="AY58" s="772"/>
      <c r="AZ58" s="10"/>
      <c r="BA58" s="10"/>
      <c r="BB58" s="10"/>
      <c r="BC58" s="10"/>
      <c r="BD58" s="10"/>
      <c r="BE58" s="908" t="str">
        <f>G58</f>
        <v/>
      </c>
      <c r="BF58" s="222"/>
      <c r="BG58" s="221"/>
    </row>
    <row r="59" ht="15.0" customHeight="1">
      <c r="A59" s="787"/>
      <c r="B59" s="722"/>
      <c r="C59" s="723"/>
      <c r="D59" s="723"/>
      <c r="E59" s="723"/>
      <c r="F59" s="724"/>
      <c r="G59" s="725"/>
      <c r="H59" s="725"/>
      <c r="I59" s="725"/>
      <c r="J59" s="941"/>
      <c r="K59" s="725"/>
      <c r="L59" s="942"/>
      <c r="M59" s="943" t="str">
        <f>IF('別紙様式2-2（４・５月分）'!P48="","",'別紙様式2-2（４・５月分）'!P48)</f>
        <v/>
      </c>
      <c r="N59" s="1007"/>
      <c r="O59" s="945"/>
      <c r="P59" s="946"/>
      <c r="Q59" s="947"/>
      <c r="R59" s="1065"/>
      <c r="S59" s="949"/>
      <c r="T59" s="1066"/>
      <c r="U59" s="1067"/>
      <c r="V59" s="952"/>
      <c r="W59" s="778"/>
      <c r="X59" s="778"/>
      <c r="Y59" s="778"/>
      <c r="Z59" s="778"/>
      <c r="AA59" s="778"/>
      <c r="AB59" s="778"/>
      <c r="AC59" s="778"/>
      <c r="AD59" s="778"/>
      <c r="AE59" s="778"/>
      <c r="AF59" s="778"/>
      <c r="AG59" s="954"/>
      <c r="AH59" s="1068"/>
      <c r="AI59" s="1068"/>
      <c r="AJ59" s="1069"/>
      <c r="AK59" s="1070"/>
      <c r="AL59" s="960"/>
      <c r="AM59" s="1070"/>
      <c r="AN59" s="825"/>
      <c r="AO59" s="819"/>
      <c r="AP59" s="825"/>
      <c r="AQ59" s="1072"/>
      <c r="AR59" s="1073"/>
      <c r="AS59" s="1074" t="str">
        <f>IF(AU60="","",IF(OR(AA60="",AA60&lt;&gt;7,AC60="",AC60&lt;&gt;3),"！算定期間の終わりが令和７年３月になっていません。年度内の廃止予定等がなければ、算定対象月を令和７年３月にしてください。",""))</f>
        <v/>
      </c>
      <c r="AT59" s="818"/>
      <c r="AU59" s="935"/>
      <c r="AV59" s="1020" t="str">
        <f>IF('別紙様式2-2（４・５月分）'!N48="","",'別紙様式2-2（４・５月分）'!N48)</f>
        <v/>
      </c>
      <c r="AW59" s="937"/>
      <c r="AX59" s="1076"/>
      <c r="AY59" s="638"/>
      <c r="AZ59" s="10"/>
      <c r="BA59" s="10"/>
      <c r="BB59" s="10"/>
      <c r="BC59" s="10"/>
      <c r="BD59" s="10"/>
      <c r="BE59" s="908" t="str">
        <f>G58</f>
        <v/>
      </c>
      <c r="BF59" s="222"/>
      <c r="BG59" s="221"/>
    </row>
    <row r="60" ht="15.0" customHeight="1">
      <c r="A60" s="798"/>
      <c r="B60" s="722"/>
      <c r="C60" s="723"/>
      <c r="D60" s="723"/>
      <c r="E60" s="723"/>
      <c r="F60" s="724"/>
      <c r="G60" s="725"/>
      <c r="H60" s="725"/>
      <c r="I60" s="725"/>
      <c r="J60" s="941"/>
      <c r="K60" s="725"/>
      <c r="L60" s="942"/>
      <c r="M60" s="964"/>
      <c r="N60" s="1009"/>
      <c r="O60" s="1013" t="s">
        <v>111</v>
      </c>
      <c r="P60" s="1017" t="str">
        <f>IFERROR(VLOOKUP('別紙様式2-2（４・５月分）'!AQ47,'【参考】数式用'!$AR$5:$AT$22,3,FALSE),"")</f>
        <v/>
      </c>
      <c r="Q60" s="1014" t="s">
        <v>113</v>
      </c>
      <c r="R60" s="1077" t="str">
        <f>IFERROR(VLOOKUP(K58,'【参考】数式用'!$A$5:$AB$37,MATCH(P60,'【参考】数式用'!$B$4:$AB$4,0)+1,0),"")</f>
        <v/>
      </c>
      <c r="S60" s="970" t="s">
        <v>452</v>
      </c>
      <c r="T60" s="1078"/>
      <c r="U60" s="1079" t="str">
        <f>IFERROR(VLOOKUP(K58,'【参考】数式用'!$A$5:$AB$37,MATCH(T60,'【参考】数式用'!$B$4:$AB$4,0)+1,0),"")</f>
        <v/>
      </c>
      <c r="V60" s="973" t="s">
        <v>107</v>
      </c>
      <c r="W60" s="1080"/>
      <c r="X60" s="812" t="s">
        <v>108</v>
      </c>
      <c r="Y60" s="1080"/>
      <c r="Z60" s="812" t="s">
        <v>392</v>
      </c>
      <c r="AA60" s="1080"/>
      <c r="AB60" s="812" t="s">
        <v>108</v>
      </c>
      <c r="AC60" s="1080"/>
      <c r="AD60" s="812" t="s">
        <v>109</v>
      </c>
      <c r="AE60" s="812" t="s">
        <v>120</v>
      </c>
      <c r="AF60" s="812" t="str">
        <f>IF(W60&gt;=1,(AA60*12+AC60)-(W60*12+Y60)+1,"")</f>
        <v/>
      </c>
      <c r="AG60" s="974" t="s">
        <v>393</v>
      </c>
      <c r="AH60" s="975">
        <f>IFERROR(ROUNDDOWN(ROUND(L58*U60,0),0)*AF60,"")</f>
        <v>0</v>
      </c>
      <c r="AI60" s="975">
        <f>IFERROR(ROUNDDOWN(ROUND((L58*(U60-AW58)),0),0)*AF60,"")</f>
        <v>0</v>
      </c>
      <c r="AJ60" s="977" t="str">
        <f>IFERROR(ROUNDDOWN(ROUNDDOWN(ROUND(L58*VLOOKUP(K58,'【参考】数式用'!$A$5:$AB$27,MATCH("新加算Ⅳ",'【参考】数式用'!$B$4:$AB$4,0)+1,0),0),0)*AF60*0.5,0),"")</f>
        <v/>
      </c>
      <c r="AK60" s="1081"/>
      <c r="AL60" s="1082" t="str">
        <f>IFERROR(IF('別紙様式2-2（４・５月分）'!P60="ベア加算","", IF(OR(T60="新加算Ⅰ",T60="新加算Ⅱ",T60="新加算Ⅲ",T60="新加算Ⅳ"),ROUNDDOWN(ROUND(L58*VLOOKUP(K58,'【参考】数式用'!$A$5:$I$27,MATCH("ベア加算",'【参考】数式用'!$B$4:$I$4,0)+1,0),0),0)*AF60,"")),"")</f>
        <v/>
      </c>
      <c r="AM60" s="1081"/>
      <c r="AN60" s="1083"/>
      <c r="AO60" s="817"/>
      <c r="AP60" s="1083"/>
      <c r="AQ60" s="1084"/>
      <c r="AR60" s="1085"/>
      <c r="AS60" s="1074"/>
      <c r="AT60" s="688"/>
      <c r="AU60" s="935" t="str">
        <f>IF(AND(AA58&lt;&gt;7,AC58&lt;&gt;3),"V列に色付け","")</f>
        <v/>
      </c>
      <c r="AV60" s="1020"/>
      <c r="AW60" s="937"/>
      <c r="AX60" s="1086"/>
      <c r="AY60" s="629" t="str">
        <f>IF(AL60&lt;&gt;"",IF(AM60="○","入力済","未入力"),"")</f>
        <v/>
      </c>
      <c r="AZ60" s="629"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629" t="str">
        <f>IF(OR(T60="新加算Ⅴ（７）",T60="新加算Ⅴ（９）",T60="新加算Ⅴ（10）",T60="新加算Ⅴ（12）",T60="新加算Ⅴ（13）",T60="新加算Ⅴ（14）"),IF(OR(AO60="○",AO60="令和６年度中に満たす"),"入力済","未入力"),"")</f>
        <v/>
      </c>
      <c r="BB60" s="629" t="str">
        <f>IF(OR(T60="新加算Ⅰ",T60="新加算Ⅱ",T60="新加算Ⅲ",T60="新加算Ⅴ（１）",T60="新加算Ⅴ（３）",T60="新加算Ⅴ（８）"),IF(OR(AP60="○",AP60="令和６年度中に満たす"),"入力済","未入力"),"")</f>
        <v/>
      </c>
      <c r="BC60" s="1087" t="str">
        <f>IF(OR(T60="新加算Ⅰ",T60="新加算Ⅱ",T60="新加算Ⅴ（１）",T60="新加算Ⅴ（２）",T60="新加算Ⅴ（３）",T60="新加算Ⅴ（４）",T60="新加算Ⅴ（５）",T60="新加算Ⅴ（６）",T60="新加算Ⅴ（７）",T60="新加算Ⅴ（９）",T60="新加算Ⅴ（10）",T60="新加算Ⅴ（12）"),IF(AQ60&lt;&gt;"",1,""),"")</f>
        <v/>
      </c>
      <c r="BD60" s="935" t="str">
        <f>IF(OR(T60="新加算Ⅰ",T60="新加算Ⅴ（１）",T60="新加算Ⅴ（２）",T60="新加算Ⅴ（５）",T60="新加算Ⅴ（７）",T60="新加算Ⅴ（10）"),IF(AR60="","未入力","入力済"),"")</f>
        <v/>
      </c>
      <c r="BE60" s="908" t="str">
        <f>G58</f>
        <v/>
      </c>
      <c r="BF60" s="222"/>
      <c r="BG60" s="221"/>
    </row>
    <row r="61" ht="30.0" customHeight="1">
      <c r="A61" s="788"/>
      <c r="B61" s="746"/>
      <c r="C61" s="747"/>
      <c r="D61" s="747"/>
      <c r="E61" s="747"/>
      <c r="F61" s="748"/>
      <c r="G61" s="749"/>
      <c r="H61" s="749"/>
      <c r="I61" s="749"/>
      <c r="J61" s="982"/>
      <c r="K61" s="749"/>
      <c r="L61" s="983"/>
      <c r="M61" s="984" t="str">
        <f>IF('別紙様式2-2（４・５月分）'!P49="","",'別紙様式2-2（４・５月分）'!P49)</f>
        <v/>
      </c>
      <c r="N61" s="1010"/>
      <c r="O61" s="1015"/>
      <c r="P61" s="1018"/>
      <c r="Q61" s="1016"/>
      <c r="R61" s="1088"/>
      <c r="S61" s="990"/>
      <c r="T61" s="1089"/>
      <c r="U61" s="1090"/>
      <c r="V61" s="993"/>
      <c r="W61" s="1091"/>
      <c r="X61" s="994"/>
      <c r="Y61" s="1091"/>
      <c r="Z61" s="994"/>
      <c r="AA61" s="1091"/>
      <c r="AB61" s="994"/>
      <c r="AC61" s="1091"/>
      <c r="AD61" s="994"/>
      <c r="AE61" s="994"/>
      <c r="AF61" s="994"/>
      <c r="AG61" s="995"/>
      <c r="AH61" s="996"/>
      <c r="AI61" s="996"/>
      <c r="AJ61" s="998"/>
      <c r="AK61" s="1092"/>
      <c r="AL61" s="1093"/>
      <c r="AM61" s="1092"/>
      <c r="AN61" s="766"/>
      <c r="AO61" s="765"/>
      <c r="AP61" s="766"/>
      <c r="AQ61" s="1094"/>
      <c r="AR61" s="1095"/>
      <c r="AS61" s="1096" t="str">
        <f>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688"/>
      <c r="AU61" s="935"/>
      <c r="AV61" s="1020" t="str">
        <f>IF('別紙様式2-2（４・５月分）'!N49="","",'別紙様式2-2（４・５月分）'!N49)</f>
        <v/>
      </c>
      <c r="AW61" s="937"/>
      <c r="AX61" s="1097"/>
      <c r="AY61" s="629" t="str">
        <f t="shared" ref="AY61:AZ61" si="13">IF(OR(T61="新加算Ⅰ",T61="新加算Ⅱ",T61="新加算Ⅲ",T61="新加算Ⅳ",T61="新加算Ⅴ（１）",T61="新加算Ⅴ（２）",T61="新加算Ⅴ（３）",T61="新加算ⅠⅤ（４）",T61="新加算Ⅴ（５）",T61="新加算Ⅴ（６）",T61="新加算Ⅴ（８）",T61="新加算Ⅴ（11）"),IF(AI61="○","","未入力"),"")</f>
        <v/>
      </c>
      <c r="AZ61" s="629" t="str">
        <f t="shared" si="13"/>
        <v/>
      </c>
      <c r="BA61" s="629" t="str">
        <f>IF(OR(U61="新加算Ⅴ（７）",U61="新加算Ⅴ（９）",U61="新加算Ⅴ（10）",U61="新加算Ⅴ（12）",U61="新加算Ⅴ（13）",U61="新加算Ⅴ（14）"),IF(AK61="○","","未入力"),"")</f>
        <v/>
      </c>
      <c r="BB61" s="629" t="str">
        <f>IF(OR(U61="新加算Ⅰ",U61="新加算Ⅱ",U61="新加算Ⅲ",U61="新加算Ⅴ（１）",U61="新加算Ⅴ（３）",U61="新加算Ⅴ（８）"),IF(AL61="○","","未入力"),"")</f>
        <v/>
      </c>
      <c r="BC61" s="1087" t="str">
        <f>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935" t="str">
        <f>IF(AND(T61&lt;&gt;"（参考）令和７年度の移行予定",OR(U61="新加算Ⅰ",U61="新加算Ⅴ（１）",U61="新加算Ⅴ（２）",U61="新加算Ⅴ（５）",U61="新加算Ⅴ（７）",U61="新加算Ⅴ（10）")),IF(AN61="","未入力",IF(AN61="いずれも取得していない","要件を満たさない","")),"")</f>
        <v/>
      </c>
      <c r="BE61" s="908" t="str">
        <f>G58</f>
        <v/>
      </c>
      <c r="BF61" s="222"/>
      <c r="BG61" s="221"/>
    </row>
    <row r="62" ht="30.0" customHeight="1">
      <c r="A62" s="773">
        <v>13.0</v>
      </c>
      <c r="B62" s="1019" t="str">
        <f>IF('基本情報入力シート'!C66="","",'基本情報入力シート'!C66)</f>
        <v/>
      </c>
      <c r="C62" s="696"/>
      <c r="D62" s="696"/>
      <c r="E62" s="696"/>
      <c r="F62" s="697"/>
      <c r="G62" s="698" t="str">
        <f>IF('基本情報入力シート'!M66="","",'基本情報入力シート'!M66)</f>
        <v/>
      </c>
      <c r="H62" s="698" t="str">
        <f>IF('基本情報入力シート'!R66="","",'基本情報入力シート'!R66)</f>
        <v/>
      </c>
      <c r="I62" s="698" t="str">
        <f>IF('基本情報入力シート'!W66="","",'基本情報入力シート'!W66)</f>
        <v/>
      </c>
      <c r="J62" s="910" t="str">
        <f>IF('基本情報入力シート'!X66="","",'基本情報入力シート'!X66)</f>
        <v/>
      </c>
      <c r="K62" s="698" t="str">
        <f>IF('基本情報入力シート'!Y66="","",'基本情報入力シート'!Y66)</f>
        <v/>
      </c>
      <c r="L62" s="911" t="str">
        <f>IF('基本情報入力シート'!AB66="","",'基本情報入力シート'!AB66)</f>
        <v/>
      </c>
      <c r="M62" s="912" t="str">
        <f>IF('別紙様式2-2（４・５月分）'!P50="","",'別紙様式2-2（４・５月分）'!P50)</f>
        <v/>
      </c>
      <c r="N62" s="1004" t="str">
        <f>IF(SUM('別紙様式2-2（４・５月分）'!Q50:Q52)=0,"",SUM('別紙様式2-2（４・５月分）'!Q50:Q52))</f>
        <v/>
      </c>
      <c r="O62" s="914" t="str">
        <f>IFERROR(VLOOKUP('別紙様式2-2（４・５月分）'!AQ50,'【参考】数式用'!$AR$5:$AS$22,2,FALSE),"")</f>
        <v/>
      </c>
      <c r="P62" s="915"/>
      <c r="Q62" s="916"/>
      <c r="R62" s="1053" t="str">
        <f>IFERROR(VLOOKUP(K62,'【参考】数式用'!$A$5:$AB$37,MATCH(O62,'【参考】数式用'!$B$4:$AB$4,0)+1,0),"")</f>
        <v/>
      </c>
      <c r="S62" s="918" t="s">
        <v>451</v>
      </c>
      <c r="T62" s="1054" t="str">
        <f>IF('別紙様式2-3（６月以降分）'!T62="","",'別紙様式2-3（６月以降分）'!T62)</f>
        <v/>
      </c>
      <c r="U62" s="1055" t="str">
        <f>IFERROR(VLOOKUP(K62,'【参考】数式用'!$A$5:$AB$37,MATCH(T62,'【参考】数式用'!$B$4:$AB$4,0)+1,0),"")</f>
        <v/>
      </c>
      <c r="V62" s="921" t="s">
        <v>107</v>
      </c>
      <c r="W62" s="923">
        <f>'別紙様式2-3（６月以降分）'!W62</f>
        <v>6</v>
      </c>
      <c r="X62" s="923" t="s">
        <v>108</v>
      </c>
      <c r="Y62" s="923">
        <f>'別紙様式2-3（６月以降分）'!Y62</f>
        <v>6</v>
      </c>
      <c r="Z62" s="923" t="s">
        <v>392</v>
      </c>
      <c r="AA62" s="923">
        <f>'別紙様式2-3（６月以降分）'!AA62</f>
        <v>7</v>
      </c>
      <c r="AB62" s="923" t="s">
        <v>108</v>
      </c>
      <c r="AC62" s="923">
        <f>'別紙様式2-3（６月以降分）'!AC62</f>
        <v>3</v>
      </c>
      <c r="AD62" s="923" t="s">
        <v>109</v>
      </c>
      <c r="AE62" s="923" t="s">
        <v>120</v>
      </c>
      <c r="AF62" s="923">
        <f>IF(W62&gt;=1,(AA62*12+AC62)-(W62*12+Y62)+1,"")</f>
        <v>10</v>
      </c>
      <c r="AG62" s="924" t="s">
        <v>393</v>
      </c>
      <c r="AH62" s="1056">
        <f>'別紙様式2-3（６月以降分）'!AH62</f>
        <v>0</v>
      </c>
      <c r="AI62" s="1056">
        <f>'別紙様式2-3（６月以降分）'!AI62</f>
        <v>0</v>
      </c>
      <c r="AJ62" s="1057">
        <f>'別紙様式2-3（６月以降分）'!AJ62</f>
        <v>0</v>
      </c>
      <c r="AK62" s="1058" t="str">
        <f>IF('別紙様式2-3（６月以降分）'!AK62="","",'別紙様式2-3（６月以降分）'!AK62)</f>
        <v/>
      </c>
      <c r="AL62" s="932">
        <f>'別紙様式2-3（６月以降分）'!AL62</f>
        <v>0</v>
      </c>
      <c r="AM62" s="1058" t="str">
        <f>IF('別紙様式2-3（６月以降分）'!AM62="","",'別紙様式2-3（６月以降分）'!AM62)</f>
        <v/>
      </c>
      <c r="AN62" s="931" t="str">
        <f>IF('別紙様式2-3（６月以降分）'!AN62="","",'別紙様式2-3（６月以降分）'!AN62)</f>
        <v/>
      </c>
      <c r="AO62" s="928" t="str">
        <f>IF('別紙様式2-3（６月以降分）'!AO62="","",'別紙様式2-3（６月以降分）'!AO62)</f>
        <v/>
      </c>
      <c r="AP62" s="931" t="str">
        <f>IF('別紙様式2-3（６月以降分）'!AP62="","",'別紙様式2-3（６月以降分）'!AP62)</f>
        <v/>
      </c>
      <c r="AQ62" s="1059" t="str">
        <f>IF('別紙様式2-3（６月以降分）'!AQ62="","",'別紙様式2-3（６月以降分）'!AQ62)</f>
        <v/>
      </c>
      <c r="AR62" s="1060" t="str">
        <f>IF('別紙様式2-3（６月以降分）'!AR62="","",'別紙様式2-3（６月以降分）'!AR62)</f>
        <v/>
      </c>
      <c r="AS62" s="1061" t="str">
        <f>IF(AU64="","",IF(U64&lt;U62,"！加算の要件上は問題ありませんが、令和６年度当初の新加算の加算率と比較して、移行後の加算率が下がる計画になっています。",""))</f>
        <v/>
      </c>
      <c r="AT62" s="818"/>
      <c r="AU62" s="693"/>
      <c r="AV62" s="1020" t="str">
        <f>IF('別紙様式2-2（４・５月分）'!N50="","",'別紙様式2-2（４・５月分）'!N50)</f>
        <v/>
      </c>
      <c r="AW62" s="937" t="str">
        <f>IF(SUM('別紙様式2-2（４・５月分）'!O50:O52)=0,"",SUM('別紙様式2-2（４・５月分）'!O50:O52))</f>
        <v/>
      </c>
      <c r="AX62" s="1064" t="str">
        <f>IFERROR(VLOOKUP(K62,'【参考】数式用'!$AH$2:$AI$34,2,FALSE),"")</f>
        <v/>
      </c>
      <c r="AY62" s="772"/>
      <c r="AZ62" s="10"/>
      <c r="BA62" s="10"/>
      <c r="BB62" s="10"/>
      <c r="BC62" s="10"/>
      <c r="BD62" s="10"/>
      <c r="BE62" s="908" t="str">
        <f>G62</f>
        <v/>
      </c>
      <c r="BF62" s="222"/>
      <c r="BG62" s="221"/>
    </row>
    <row r="63" ht="15.0" customHeight="1">
      <c r="A63" s="787"/>
      <c r="B63" s="722"/>
      <c r="C63" s="723"/>
      <c r="D63" s="723"/>
      <c r="E63" s="723"/>
      <c r="F63" s="724"/>
      <c r="G63" s="725"/>
      <c r="H63" s="725"/>
      <c r="I63" s="725"/>
      <c r="J63" s="941"/>
      <c r="K63" s="725"/>
      <c r="L63" s="942"/>
      <c r="M63" s="943" t="str">
        <f>IF('別紙様式2-2（４・５月分）'!P51="","",'別紙様式2-2（４・５月分）'!P51)</f>
        <v/>
      </c>
      <c r="N63" s="1007"/>
      <c r="O63" s="945"/>
      <c r="P63" s="946"/>
      <c r="Q63" s="947"/>
      <c r="R63" s="1065"/>
      <c r="S63" s="949"/>
      <c r="T63" s="1066"/>
      <c r="U63" s="1067"/>
      <c r="V63" s="952"/>
      <c r="W63" s="778"/>
      <c r="X63" s="778"/>
      <c r="Y63" s="778"/>
      <c r="Z63" s="778"/>
      <c r="AA63" s="778"/>
      <c r="AB63" s="778"/>
      <c r="AC63" s="778"/>
      <c r="AD63" s="778"/>
      <c r="AE63" s="778"/>
      <c r="AF63" s="778"/>
      <c r="AG63" s="954"/>
      <c r="AH63" s="1068"/>
      <c r="AI63" s="1068"/>
      <c r="AJ63" s="1069"/>
      <c r="AK63" s="1070"/>
      <c r="AL63" s="960"/>
      <c r="AM63" s="1070"/>
      <c r="AN63" s="825"/>
      <c r="AO63" s="819"/>
      <c r="AP63" s="825"/>
      <c r="AQ63" s="1072"/>
      <c r="AR63" s="1073"/>
      <c r="AS63" s="1074" t="str">
        <f>IF(AU64="","",IF(OR(AA64="",AA64&lt;&gt;7,AC64="",AC64&lt;&gt;3),"！算定期間の終わりが令和７年３月になっていません。年度内の廃止予定等がなければ、算定対象月を令和７年３月にしてください。",""))</f>
        <v/>
      </c>
      <c r="AT63" s="818"/>
      <c r="AU63" s="935"/>
      <c r="AV63" s="1020" t="str">
        <f>IF('別紙様式2-2（４・５月分）'!N51="","",'別紙様式2-2（４・５月分）'!N51)</f>
        <v/>
      </c>
      <c r="AW63" s="937"/>
      <c r="AX63" s="1076"/>
      <c r="AY63" s="638"/>
      <c r="AZ63" s="10"/>
      <c r="BA63" s="10"/>
      <c r="BB63" s="10"/>
      <c r="BC63" s="10"/>
      <c r="BD63" s="10"/>
      <c r="BE63" s="908" t="str">
        <f>G62</f>
        <v/>
      </c>
      <c r="BF63" s="222"/>
      <c r="BG63" s="221"/>
    </row>
    <row r="64" ht="15.0" customHeight="1">
      <c r="A64" s="798"/>
      <c r="B64" s="722"/>
      <c r="C64" s="723"/>
      <c r="D64" s="723"/>
      <c r="E64" s="723"/>
      <c r="F64" s="724"/>
      <c r="G64" s="725"/>
      <c r="H64" s="725"/>
      <c r="I64" s="725"/>
      <c r="J64" s="941"/>
      <c r="K64" s="725"/>
      <c r="L64" s="942"/>
      <c r="M64" s="964"/>
      <c r="N64" s="1009"/>
      <c r="O64" s="1013" t="s">
        <v>111</v>
      </c>
      <c r="P64" s="1017" t="str">
        <f>IFERROR(VLOOKUP('別紙様式2-2（４・５月分）'!AQ50,'【参考】数式用'!$AR$5:$AT$22,3,FALSE),"")</f>
        <v/>
      </c>
      <c r="Q64" s="1014" t="s">
        <v>113</v>
      </c>
      <c r="R64" s="1077" t="str">
        <f>IFERROR(VLOOKUP(K62,'【参考】数式用'!$A$5:$AB$37,MATCH(P64,'【参考】数式用'!$B$4:$AB$4,0)+1,0),"")</f>
        <v/>
      </c>
      <c r="S64" s="970" t="s">
        <v>452</v>
      </c>
      <c r="T64" s="1078"/>
      <c r="U64" s="1079" t="str">
        <f>IFERROR(VLOOKUP(K62,'【参考】数式用'!$A$5:$AB$37,MATCH(T64,'【参考】数式用'!$B$4:$AB$4,0)+1,0),"")</f>
        <v/>
      </c>
      <c r="V64" s="973" t="s">
        <v>107</v>
      </c>
      <c r="W64" s="1080"/>
      <c r="X64" s="812" t="s">
        <v>108</v>
      </c>
      <c r="Y64" s="1080"/>
      <c r="Z64" s="812" t="s">
        <v>392</v>
      </c>
      <c r="AA64" s="1080"/>
      <c r="AB64" s="812" t="s">
        <v>108</v>
      </c>
      <c r="AC64" s="1080"/>
      <c r="AD64" s="812" t="s">
        <v>109</v>
      </c>
      <c r="AE64" s="812" t="s">
        <v>120</v>
      </c>
      <c r="AF64" s="812" t="str">
        <f>IF(W64&gt;=1,(AA64*12+AC64)-(W64*12+Y64)+1,"")</f>
        <v/>
      </c>
      <c r="AG64" s="974" t="s">
        <v>393</v>
      </c>
      <c r="AH64" s="975">
        <f>IFERROR(ROUNDDOWN(ROUND(L62*U64,0),0)*AF64,"")</f>
        <v>0</v>
      </c>
      <c r="AI64" s="975">
        <f>IFERROR(ROUNDDOWN(ROUND((L62*(U64-AW62)),0),0)*AF64,"")</f>
        <v>0</v>
      </c>
      <c r="AJ64" s="977" t="str">
        <f>IFERROR(ROUNDDOWN(ROUNDDOWN(ROUND(L62*VLOOKUP(K62,'【参考】数式用'!$A$5:$AB$27,MATCH("新加算Ⅳ",'【参考】数式用'!$B$4:$AB$4,0)+1,0),0),0)*AF64*0.5,0),"")</f>
        <v/>
      </c>
      <c r="AK64" s="1081"/>
      <c r="AL64" s="1082" t="str">
        <f>IFERROR(IF('別紙様式2-2（４・５月分）'!P64="ベア加算","", IF(OR(T64="新加算Ⅰ",T64="新加算Ⅱ",T64="新加算Ⅲ",T64="新加算Ⅳ"),ROUNDDOWN(ROUND(L62*VLOOKUP(K62,'【参考】数式用'!$A$5:$I$27,MATCH("ベア加算",'【参考】数式用'!$B$4:$I$4,0)+1,0),0),0)*AF64,"")),"")</f>
        <v/>
      </c>
      <c r="AM64" s="1081"/>
      <c r="AN64" s="1083"/>
      <c r="AO64" s="817"/>
      <c r="AP64" s="1083"/>
      <c r="AQ64" s="1084"/>
      <c r="AR64" s="1085"/>
      <c r="AS64" s="1074"/>
      <c r="AT64" s="688"/>
      <c r="AU64" s="935" t="str">
        <f>IF(AND(AA62&lt;&gt;7,AC62&lt;&gt;3),"V列に色付け","")</f>
        <v/>
      </c>
      <c r="AV64" s="1020"/>
      <c r="AW64" s="937"/>
      <c r="AX64" s="1086"/>
      <c r="AY64" s="629" t="str">
        <f>IF(AL64&lt;&gt;"",IF(AM64="○","入力済","未入力"),"")</f>
        <v/>
      </c>
      <c r="AZ64" s="629"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629" t="str">
        <f>IF(OR(T64="新加算Ⅴ（７）",T64="新加算Ⅴ（９）",T64="新加算Ⅴ（10）",T64="新加算Ⅴ（12）",T64="新加算Ⅴ（13）",T64="新加算Ⅴ（14）"),IF(OR(AO64="○",AO64="令和６年度中に満たす"),"入力済","未入力"),"")</f>
        <v/>
      </c>
      <c r="BB64" s="629" t="str">
        <f>IF(OR(T64="新加算Ⅰ",T64="新加算Ⅱ",T64="新加算Ⅲ",T64="新加算Ⅴ（１）",T64="新加算Ⅴ（３）",T64="新加算Ⅴ（８）"),IF(OR(AP64="○",AP64="令和６年度中に満たす"),"入力済","未入力"),"")</f>
        <v/>
      </c>
      <c r="BC64" s="1087" t="str">
        <f>IF(OR(T64="新加算Ⅰ",T64="新加算Ⅱ",T64="新加算Ⅴ（１）",T64="新加算Ⅴ（２）",T64="新加算Ⅴ（３）",T64="新加算Ⅴ（４）",T64="新加算Ⅴ（５）",T64="新加算Ⅴ（６）",T64="新加算Ⅴ（７）",T64="新加算Ⅴ（９）",T64="新加算Ⅴ（10）",T64="新加算Ⅴ（12）"),IF(AQ64&lt;&gt;"",1,""),"")</f>
        <v/>
      </c>
      <c r="BD64" s="935" t="str">
        <f>IF(OR(T64="新加算Ⅰ",T64="新加算Ⅴ（１）",T64="新加算Ⅴ（２）",T64="新加算Ⅴ（５）",T64="新加算Ⅴ（７）",T64="新加算Ⅴ（10）"),IF(AR64="","未入力","入力済"),"")</f>
        <v/>
      </c>
      <c r="BE64" s="908" t="str">
        <f>G62</f>
        <v/>
      </c>
      <c r="BF64" s="222"/>
      <c r="BG64" s="221"/>
    </row>
    <row r="65" ht="30.0" customHeight="1">
      <c r="A65" s="788"/>
      <c r="B65" s="746"/>
      <c r="C65" s="747"/>
      <c r="D65" s="747"/>
      <c r="E65" s="747"/>
      <c r="F65" s="748"/>
      <c r="G65" s="749"/>
      <c r="H65" s="749"/>
      <c r="I65" s="749"/>
      <c r="J65" s="982"/>
      <c r="K65" s="749"/>
      <c r="L65" s="983"/>
      <c r="M65" s="984" t="str">
        <f>IF('別紙様式2-2（４・５月分）'!P52="","",'別紙様式2-2（４・５月分）'!P52)</f>
        <v/>
      </c>
      <c r="N65" s="1010"/>
      <c r="O65" s="1015"/>
      <c r="P65" s="1018"/>
      <c r="Q65" s="1016"/>
      <c r="R65" s="1088"/>
      <c r="S65" s="990"/>
      <c r="T65" s="1089"/>
      <c r="U65" s="1090"/>
      <c r="V65" s="993"/>
      <c r="W65" s="1091"/>
      <c r="X65" s="994"/>
      <c r="Y65" s="1091"/>
      <c r="Z65" s="994"/>
      <c r="AA65" s="1091"/>
      <c r="AB65" s="994"/>
      <c r="AC65" s="1091"/>
      <c r="AD65" s="994"/>
      <c r="AE65" s="994"/>
      <c r="AF65" s="994"/>
      <c r="AG65" s="995"/>
      <c r="AH65" s="996"/>
      <c r="AI65" s="996"/>
      <c r="AJ65" s="998"/>
      <c r="AK65" s="1092"/>
      <c r="AL65" s="1093"/>
      <c r="AM65" s="1092"/>
      <c r="AN65" s="766"/>
      <c r="AO65" s="765"/>
      <c r="AP65" s="766"/>
      <c r="AQ65" s="1094"/>
      <c r="AR65" s="1095"/>
      <c r="AS65" s="1096" t="str">
        <f>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688"/>
      <c r="AU65" s="935"/>
      <c r="AV65" s="1020" t="str">
        <f>IF('別紙様式2-2（４・５月分）'!N52="","",'別紙様式2-2（４・５月分）'!N52)</f>
        <v/>
      </c>
      <c r="AW65" s="937"/>
      <c r="AX65" s="1097"/>
      <c r="AY65" s="629" t="str">
        <f t="shared" ref="AY65:AZ65" si="14">IF(OR(T65="新加算Ⅰ",T65="新加算Ⅱ",T65="新加算Ⅲ",T65="新加算Ⅳ",T65="新加算Ⅴ（１）",T65="新加算Ⅴ（２）",T65="新加算Ⅴ（３）",T65="新加算ⅠⅤ（４）",T65="新加算Ⅴ（５）",T65="新加算Ⅴ（６）",T65="新加算Ⅴ（８）",T65="新加算Ⅴ（11）"),IF(AI65="○","","未入力"),"")</f>
        <v/>
      </c>
      <c r="AZ65" s="629" t="str">
        <f t="shared" si="14"/>
        <v/>
      </c>
      <c r="BA65" s="629" t="str">
        <f>IF(OR(U65="新加算Ⅴ（７）",U65="新加算Ⅴ（９）",U65="新加算Ⅴ（10）",U65="新加算Ⅴ（12）",U65="新加算Ⅴ（13）",U65="新加算Ⅴ（14）"),IF(AK65="○","","未入力"),"")</f>
        <v/>
      </c>
      <c r="BB65" s="629" t="str">
        <f>IF(OR(U65="新加算Ⅰ",U65="新加算Ⅱ",U65="新加算Ⅲ",U65="新加算Ⅴ（１）",U65="新加算Ⅴ（３）",U65="新加算Ⅴ（８）"),IF(AL65="○","","未入力"),"")</f>
        <v/>
      </c>
      <c r="BC65" s="1087" t="str">
        <f>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935" t="str">
        <f>IF(AND(T65&lt;&gt;"（参考）令和７年度の移行予定",OR(U65="新加算Ⅰ",U65="新加算Ⅴ（１）",U65="新加算Ⅴ（２）",U65="新加算Ⅴ（５）",U65="新加算Ⅴ（７）",U65="新加算Ⅴ（10）")),IF(AN65="","未入力",IF(AN65="いずれも取得していない","要件を満たさない","")),"")</f>
        <v/>
      </c>
      <c r="BE65" s="908" t="str">
        <f>G62</f>
        <v/>
      </c>
      <c r="BF65" s="222"/>
      <c r="BG65" s="221"/>
    </row>
    <row r="66" ht="30.0" customHeight="1">
      <c r="A66" s="789">
        <v>14.0</v>
      </c>
      <c r="B66" s="722" t="str">
        <f>IF('基本情報入力シート'!C67="","",'基本情報入力シート'!C67)</f>
        <v/>
      </c>
      <c r="C66" s="723"/>
      <c r="D66" s="723"/>
      <c r="E66" s="723"/>
      <c r="F66" s="724"/>
      <c r="G66" s="725" t="str">
        <f>IF('基本情報入力シート'!M67="","",'基本情報入力シート'!M67)</f>
        <v/>
      </c>
      <c r="H66" s="725" t="str">
        <f>IF('基本情報入力シート'!R67="","",'基本情報入力シート'!R67)</f>
        <v/>
      </c>
      <c r="I66" s="725" t="str">
        <f>IF('基本情報入力シート'!W67="","",'基本情報入力シート'!W67)</f>
        <v/>
      </c>
      <c r="J66" s="941" t="str">
        <f>IF('基本情報入力シート'!X67="","",'基本情報入力シート'!X67)</f>
        <v/>
      </c>
      <c r="K66" s="725" t="str">
        <f>IF('基本情報入力シート'!Y67="","",'基本情報入力シート'!Y67)</f>
        <v/>
      </c>
      <c r="L66" s="942" t="str">
        <f>IF('基本情報入力シート'!AB67="","",'基本情報入力シート'!AB67)</f>
        <v/>
      </c>
      <c r="M66" s="912" t="str">
        <f>IF('別紙様式2-2（４・５月分）'!P53="","",'別紙様式2-2（４・５月分）'!P53)</f>
        <v/>
      </c>
      <c r="N66" s="1004" t="str">
        <f>IF(SUM('別紙様式2-2（４・５月分）'!Q53:Q55)=0,"",SUM('別紙様式2-2（４・５月分）'!Q53:Q55))</f>
        <v/>
      </c>
      <c r="O66" s="914" t="str">
        <f>IFERROR(VLOOKUP('別紙様式2-2（４・５月分）'!AQ53,'【参考】数式用'!$AR$5:$AS$22,2,FALSE),"")</f>
        <v/>
      </c>
      <c r="P66" s="915"/>
      <c r="Q66" s="916"/>
      <c r="R66" s="1053" t="str">
        <f>IFERROR(VLOOKUP(K66,'【参考】数式用'!$A$5:$AB$37,MATCH(O66,'【参考】数式用'!$B$4:$AB$4,0)+1,0),"")</f>
        <v/>
      </c>
      <c r="S66" s="918" t="s">
        <v>451</v>
      </c>
      <c r="T66" s="1054" t="str">
        <f>IF('別紙様式2-3（６月以降分）'!T66="","",'別紙様式2-3（６月以降分）'!T66)</f>
        <v/>
      </c>
      <c r="U66" s="1055" t="str">
        <f>IFERROR(VLOOKUP(K66,'【参考】数式用'!$A$5:$AB$37,MATCH(T66,'【参考】数式用'!$B$4:$AB$4,0)+1,0),"")</f>
        <v/>
      </c>
      <c r="V66" s="921" t="s">
        <v>107</v>
      </c>
      <c r="W66" s="923">
        <f>'別紙様式2-3（６月以降分）'!W66</f>
        <v>6</v>
      </c>
      <c r="X66" s="923" t="s">
        <v>108</v>
      </c>
      <c r="Y66" s="923">
        <f>'別紙様式2-3（６月以降分）'!Y66</f>
        <v>6</v>
      </c>
      <c r="Z66" s="923" t="s">
        <v>392</v>
      </c>
      <c r="AA66" s="923">
        <f>'別紙様式2-3（６月以降分）'!AA66</f>
        <v>7</v>
      </c>
      <c r="AB66" s="923" t="s">
        <v>108</v>
      </c>
      <c r="AC66" s="923">
        <f>'別紙様式2-3（６月以降分）'!AC66</f>
        <v>3</v>
      </c>
      <c r="AD66" s="923" t="s">
        <v>109</v>
      </c>
      <c r="AE66" s="923" t="s">
        <v>120</v>
      </c>
      <c r="AF66" s="923">
        <f>IF(W66&gt;=1,(AA66*12+AC66)-(W66*12+Y66)+1,"")</f>
        <v>10</v>
      </c>
      <c r="AG66" s="924" t="s">
        <v>393</v>
      </c>
      <c r="AH66" s="1056">
        <f>'別紙様式2-3（６月以降分）'!AH66</f>
        <v>0</v>
      </c>
      <c r="AI66" s="1056">
        <f>'別紙様式2-3（６月以降分）'!AI66</f>
        <v>0</v>
      </c>
      <c r="AJ66" s="1057">
        <f>'別紙様式2-3（６月以降分）'!AJ66</f>
        <v>0</v>
      </c>
      <c r="AK66" s="1058" t="str">
        <f>IF('別紙様式2-3（６月以降分）'!AK66="","",'別紙様式2-3（６月以降分）'!AK66)</f>
        <v/>
      </c>
      <c r="AL66" s="932">
        <f>'別紙様式2-3（６月以降分）'!AL66</f>
        <v>0</v>
      </c>
      <c r="AM66" s="1058" t="str">
        <f>IF('別紙様式2-3（６月以降分）'!AM66="","",'別紙様式2-3（６月以降分）'!AM66)</f>
        <v/>
      </c>
      <c r="AN66" s="931" t="str">
        <f>IF('別紙様式2-3（６月以降分）'!AN66="","",'別紙様式2-3（６月以降分）'!AN66)</f>
        <v/>
      </c>
      <c r="AO66" s="928" t="str">
        <f>IF('別紙様式2-3（６月以降分）'!AO66="","",'別紙様式2-3（６月以降分）'!AO66)</f>
        <v/>
      </c>
      <c r="AP66" s="931" t="str">
        <f>IF('別紙様式2-3（６月以降分）'!AP66="","",'別紙様式2-3（６月以降分）'!AP66)</f>
        <v/>
      </c>
      <c r="AQ66" s="1059" t="str">
        <f>IF('別紙様式2-3（６月以降分）'!AQ66="","",'別紙様式2-3（６月以降分）'!AQ66)</f>
        <v/>
      </c>
      <c r="AR66" s="1060" t="str">
        <f>IF('別紙様式2-3（６月以降分）'!AR66="","",'別紙様式2-3（６月以降分）'!AR66)</f>
        <v/>
      </c>
      <c r="AS66" s="1061" t="str">
        <f>IF(AU68="","",IF(U68&lt;U66,"！加算の要件上は問題ありませんが、令和６年度当初の新加算の加算率と比較して、移行後の加算率が下がる計画になっています。",""))</f>
        <v/>
      </c>
      <c r="AT66" s="818"/>
      <c r="AU66" s="693"/>
      <c r="AV66" s="1020" t="str">
        <f>IF('別紙様式2-2（４・５月分）'!N53="","",'別紙様式2-2（４・５月分）'!N53)</f>
        <v/>
      </c>
      <c r="AW66" s="937" t="str">
        <f>IF(SUM('別紙様式2-2（４・５月分）'!O53:O55)=0,"",SUM('別紙様式2-2（４・５月分）'!O53:O55))</f>
        <v/>
      </c>
      <c r="AX66" s="1064" t="str">
        <f>IFERROR(VLOOKUP(K66,'【参考】数式用'!$AH$2:$AI$34,2,FALSE),"")</f>
        <v/>
      </c>
      <c r="AY66" s="772"/>
      <c r="AZ66" s="10"/>
      <c r="BA66" s="10"/>
      <c r="BB66" s="10"/>
      <c r="BC66" s="10"/>
      <c r="BD66" s="10"/>
      <c r="BE66" s="908" t="str">
        <f>G66</f>
        <v/>
      </c>
      <c r="BF66" s="222"/>
      <c r="BG66" s="221"/>
    </row>
    <row r="67" ht="15.0" customHeight="1">
      <c r="A67" s="787"/>
      <c r="B67" s="722"/>
      <c r="C67" s="723"/>
      <c r="D67" s="723"/>
      <c r="E67" s="723"/>
      <c r="F67" s="724"/>
      <c r="G67" s="725"/>
      <c r="H67" s="725"/>
      <c r="I67" s="725"/>
      <c r="J67" s="941"/>
      <c r="K67" s="725"/>
      <c r="L67" s="942"/>
      <c r="M67" s="943" t="str">
        <f>IF('別紙様式2-2（４・５月分）'!P54="","",'別紙様式2-2（４・５月分）'!P54)</f>
        <v/>
      </c>
      <c r="N67" s="1007"/>
      <c r="O67" s="945"/>
      <c r="P67" s="946"/>
      <c r="Q67" s="947"/>
      <c r="R67" s="1065"/>
      <c r="S67" s="949"/>
      <c r="T67" s="1066"/>
      <c r="U67" s="1067"/>
      <c r="V67" s="952"/>
      <c r="W67" s="778"/>
      <c r="X67" s="778"/>
      <c r="Y67" s="778"/>
      <c r="Z67" s="778"/>
      <c r="AA67" s="778"/>
      <c r="AB67" s="778"/>
      <c r="AC67" s="778"/>
      <c r="AD67" s="778"/>
      <c r="AE67" s="778"/>
      <c r="AF67" s="778"/>
      <c r="AG67" s="954"/>
      <c r="AH67" s="1068"/>
      <c r="AI67" s="1068"/>
      <c r="AJ67" s="1069"/>
      <c r="AK67" s="1070"/>
      <c r="AL67" s="960"/>
      <c r="AM67" s="1070"/>
      <c r="AN67" s="825"/>
      <c r="AO67" s="819"/>
      <c r="AP67" s="825"/>
      <c r="AQ67" s="1072"/>
      <c r="AR67" s="1073"/>
      <c r="AS67" s="1074" t="str">
        <f>IF(AU68="","",IF(OR(AA68="",AA68&lt;&gt;7,AC68="",AC68&lt;&gt;3),"！算定期間の終わりが令和７年３月になっていません。年度内の廃止予定等がなければ、算定対象月を令和７年３月にしてください。",""))</f>
        <v/>
      </c>
      <c r="AT67" s="818"/>
      <c r="AU67" s="935"/>
      <c r="AV67" s="1020" t="str">
        <f>IF('別紙様式2-2（４・５月分）'!N54="","",'別紙様式2-2（４・５月分）'!N54)</f>
        <v/>
      </c>
      <c r="AW67" s="937"/>
      <c r="AX67" s="1076"/>
      <c r="AY67" s="638"/>
      <c r="AZ67" s="10"/>
      <c r="BA67" s="10"/>
      <c r="BB67" s="10"/>
      <c r="BC67" s="10"/>
      <c r="BD67" s="10"/>
      <c r="BE67" s="908" t="str">
        <f>G66</f>
        <v/>
      </c>
      <c r="BF67" s="222"/>
      <c r="BG67" s="221"/>
    </row>
    <row r="68" ht="15.0" customHeight="1">
      <c r="A68" s="798"/>
      <c r="B68" s="722"/>
      <c r="C68" s="723"/>
      <c r="D68" s="723"/>
      <c r="E68" s="723"/>
      <c r="F68" s="724"/>
      <c r="G68" s="725"/>
      <c r="H68" s="725"/>
      <c r="I68" s="725"/>
      <c r="J68" s="941"/>
      <c r="K68" s="725"/>
      <c r="L68" s="942"/>
      <c r="M68" s="964"/>
      <c r="N68" s="1009"/>
      <c r="O68" s="1013" t="s">
        <v>111</v>
      </c>
      <c r="P68" s="1017" t="str">
        <f>IFERROR(VLOOKUP('別紙様式2-2（４・５月分）'!AQ53,'【参考】数式用'!$AR$5:$AT$22,3,FALSE),"")</f>
        <v/>
      </c>
      <c r="Q68" s="1014" t="s">
        <v>113</v>
      </c>
      <c r="R68" s="1077" t="str">
        <f>IFERROR(VLOOKUP(K66,'【参考】数式用'!$A$5:$AB$37,MATCH(P68,'【参考】数式用'!$B$4:$AB$4,0)+1,0),"")</f>
        <v/>
      </c>
      <c r="S68" s="970" t="s">
        <v>452</v>
      </c>
      <c r="T68" s="1078"/>
      <c r="U68" s="1079" t="str">
        <f>IFERROR(VLOOKUP(K66,'【参考】数式用'!$A$5:$AB$37,MATCH(T68,'【参考】数式用'!$B$4:$AB$4,0)+1,0),"")</f>
        <v/>
      </c>
      <c r="V68" s="973" t="s">
        <v>107</v>
      </c>
      <c r="W68" s="1080"/>
      <c r="X68" s="812" t="s">
        <v>108</v>
      </c>
      <c r="Y68" s="1080"/>
      <c r="Z68" s="812" t="s">
        <v>392</v>
      </c>
      <c r="AA68" s="1080"/>
      <c r="AB68" s="812" t="s">
        <v>108</v>
      </c>
      <c r="AC68" s="1080"/>
      <c r="AD68" s="812" t="s">
        <v>109</v>
      </c>
      <c r="AE68" s="812" t="s">
        <v>120</v>
      </c>
      <c r="AF68" s="812" t="str">
        <f>IF(W68&gt;=1,(AA68*12+AC68)-(W68*12+Y68)+1,"")</f>
        <v/>
      </c>
      <c r="AG68" s="974" t="s">
        <v>393</v>
      </c>
      <c r="AH68" s="975">
        <f>IFERROR(ROUNDDOWN(ROUND(L66*U68,0),0)*AF68,"")</f>
        <v>0</v>
      </c>
      <c r="AI68" s="975">
        <f>IFERROR(ROUNDDOWN(ROUND((L66*(U68-AW66)),0),0)*AF68,"")</f>
        <v>0</v>
      </c>
      <c r="AJ68" s="977" t="str">
        <f>IFERROR(ROUNDDOWN(ROUNDDOWN(ROUND(L66*VLOOKUP(K66,'【参考】数式用'!$A$5:$AB$27,MATCH("新加算Ⅳ",'【参考】数式用'!$B$4:$AB$4,0)+1,0),0),0)*AF68*0.5,0),"")</f>
        <v/>
      </c>
      <c r="AK68" s="1081"/>
      <c r="AL68" s="1082" t="str">
        <f>IFERROR(IF('別紙様式2-2（４・５月分）'!P68="ベア加算","", IF(OR(T68="新加算Ⅰ",T68="新加算Ⅱ",T68="新加算Ⅲ",T68="新加算Ⅳ"),ROUNDDOWN(ROUND(L66*VLOOKUP(K66,'【参考】数式用'!$A$5:$I$27,MATCH("ベア加算",'【参考】数式用'!$B$4:$I$4,0)+1,0),0),0)*AF68,"")),"")</f>
        <v/>
      </c>
      <c r="AM68" s="1081"/>
      <c r="AN68" s="1083"/>
      <c r="AO68" s="817"/>
      <c r="AP68" s="1083"/>
      <c r="AQ68" s="1084"/>
      <c r="AR68" s="1085"/>
      <c r="AS68" s="1074"/>
      <c r="AT68" s="688"/>
      <c r="AU68" s="935" t="str">
        <f>IF(AND(AA66&lt;&gt;7,AC66&lt;&gt;3),"V列に色付け","")</f>
        <v/>
      </c>
      <c r="AV68" s="1020"/>
      <c r="AW68" s="937"/>
      <c r="AX68" s="1086"/>
      <c r="AY68" s="629" t="str">
        <f>IF(AL68&lt;&gt;"",IF(AM68="○","入力済","未入力"),"")</f>
        <v/>
      </c>
      <c r="AZ68" s="629"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629" t="str">
        <f>IF(OR(T68="新加算Ⅴ（７）",T68="新加算Ⅴ（９）",T68="新加算Ⅴ（10）",T68="新加算Ⅴ（12）",T68="新加算Ⅴ（13）",T68="新加算Ⅴ（14）"),IF(OR(AO68="○",AO68="令和６年度中に満たす"),"入力済","未入力"),"")</f>
        <v/>
      </c>
      <c r="BB68" s="629" t="str">
        <f>IF(OR(T68="新加算Ⅰ",T68="新加算Ⅱ",T68="新加算Ⅲ",T68="新加算Ⅴ（１）",T68="新加算Ⅴ（３）",T68="新加算Ⅴ（８）"),IF(OR(AP68="○",AP68="令和６年度中に満たす"),"入力済","未入力"),"")</f>
        <v/>
      </c>
      <c r="BC68" s="1087" t="str">
        <f>IF(OR(T68="新加算Ⅰ",T68="新加算Ⅱ",T68="新加算Ⅴ（１）",T68="新加算Ⅴ（２）",T68="新加算Ⅴ（３）",T68="新加算Ⅴ（４）",T68="新加算Ⅴ（５）",T68="新加算Ⅴ（６）",T68="新加算Ⅴ（７）",T68="新加算Ⅴ（９）",T68="新加算Ⅴ（10）",T68="新加算Ⅴ（12）"),IF(AQ68&lt;&gt;"",1,""),"")</f>
        <v/>
      </c>
      <c r="BD68" s="935" t="str">
        <f>IF(OR(T68="新加算Ⅰ",T68="新加算Ⅴ（１）",T68="新加算Ⅴ（２）",T68="新加算Ⅴ（５）",T68="新加算Ⅴ（７）",T68="新加算Ⅴ（10）"),IF(AR68="","未入力","入力済"),"")</f>
        <v/>
      </c>
      <c r="BE68" s="908" t="str">
        <f>G66</f>
        <v/>
      </c>
      <c r="BF68" s="222"/>
      <c r="BG68" s="221"/>
    </row>
    <row r="69" ht="30.0" customHeight="1">
      <c r="A69" s="788"/>
      <c r="B69" s="746"/>
      <c r="C69" s="747"/>
      <c r="D69" s="747"/>
      <c r="E69" s="747"/>
      <c r="F69" s="748"/>
      <c r="G69" s="749"/>
      <c r="H69" s="749"/>
      <c r="I69" s="749"/>
      <c r="J69" s="982"/>
      <c r="K69" s="749"/>
      <c r="L69" s="983"/>
      <c r="M69" s="984" t="str">
        <f>IF('別紙様式2-2（４・５月分）'!P55="","",'別紙様式2-2（４・５月分）'!P55)</f>
        <v/>
      </c>
      <c r="N69" s="1010"/>
      <c r="O69" s="1015"/>
      <c r="P69" s="1018"/>
      <c r="Q69" s="1016"/>
      <c r="R69" s="1088"/>
      <c r="S69" s="990"/>
      <c r="T69" s="1089"/>
      <c r="U69" s="1090"/>
      <c r="V69" s="993"/>
      <c r="W69" s="1091"/>
      <c r="X69" s="994"/>
      <c r="Y69" s="1091"/>
      <c r="Z69" s="994"/>
      <c r="AA69" s="1091"/>
      <c r="AB69" s="994"/>
      <c r="AC69" s="1091"/>
      <c r="AD69" s="994"/>
      <c r="AE69" s="994"/>
      <c r="AF69" s="994"/>
      <c r="AG69" s="995"/>
      <c r="AH69" s="996"/>
      <c r="AI69" s="996"/>
      <c r="AJ69" s="998"/>
      <c r="AK69" s="1092"/>
      <c r="AL69" s="1093"/>
      <c r="AM69" s="1092"/>
      <c r="AN69" s="766"/>
      <c r="AO69" s="765"/>
      <c r="AP69" s="766"/>
      <c r="AQ69" s="1094"/>
      <c r="AR69" s="1095"/>
      <c r="AS69" s="1096" t="str">
        <f>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688"/>
      <c r="AU69" s="935"/>
      <c r="AV69" s="1020" t="str">
        <f>IF('別紙様式2-2（４・５月分）'!N55="","",'別紙様式2-2（４・５月分）'!N55)</f>
        <v/>
      </c>
      <c r="AW69" s="937"/>
      <c r="AX69" s="1097"/>
      <c r="AY69" s="629" t="str">
        <f t="shared" ref="AY69:AZ69" si="15">IF(OR(T69="新加算Ⅰ",T69="新加算Ⅱ",T69="新加算Ⅲ",T69="新加算Ⅳ",T69="新加算Ⅴ（１）",T69="新加算Ⅴ（２）",T69="新加算Ⅴ（３）",T69="新加算ⅠⅤ（４）",T69="新加算Ⅴ（５）",T69="新加算Ⅴ（６）",T69="新加算Ⅴ（８）",T69="新加算Ⅴ（11）"),IF(AI69="○","","未入力"),"")</f>
        <v/>
      </c>
      <c r="AZ69" s="629" t="str">
        <f t="shared" si="15"/>
        <v/>
      </c>
      <c r="BA69" s="629" t="str">
        <f>IF(OR(U69="新加算Ⅴ（７）",U69="新加算Ⅴ（９）",U69="新加算Ⅴ（10）",U69="新加算Ⅴ（12）",U69="新加算Ⅴ（13）",U69="新加算Ⅴ（14）"),IF(AK69="○","","未入力"),"")</f>
        <v/>
      </c>
      <c r="BB69" s="629" t="str">
        <f>IF(OR(U69="新加算Ⅰ",U69="新加算Ⅱ",U69="新加算Ⅲ",U69="新加算Ⅴ（１）",U69="新加算Ⅴ（３）",U69="新加算Ⅴ（８）"),IF(AL69="○","","未入力"),"")</f>
        <v/>
      </c>
      <c r="BC69" s="1087" t="str">
        <f>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935" t="str">
        <f>IF(AND(T69&lt;&gt;"（参考）令和７年度の移行予定",OR(U69="新加算Ⅰ",U69="新加算Ⅴ（１）",U69="新加算Ⅴ（２）",U69="新加算Ⅴ（５）",U69="新加算Ⅴ（７）",U69="新加算Ⅴ（10）")),IF(AN69="","未入力",IF(AN69="いずれも取得していない","要件を満たさない","")),"")</f>
        <v/>
      </c>
      <c r="BE69" s="908" t="str">
        <f>G66</f>
        <v/>
      </c>
      <c r="BF69" s="222"/>
      <c r="BG69" s="221"/>
    </row>
    <row r="70" ht="30.0" customHeight="1">
      <c r="A70" s="773">
        <v>15.0</v>
      </c>
      <c r="B70" s="1019" t="str">
        <f>IF('基本情報入力シート'!C68="","",'基本情報入力シート'!C68)</f>
        <v/>
      </c>
      <c r="C70" s="696"/>
      <c r="D70" s="696"/>
      <c r="E70" s="696"/>
      <c r="F70" s="697"/>
      <c r="G70" s="698" t="str">
        <f>IF('基本情報入力シート'!M68="","",'基本情報入力シート'!M68)</f>
        <v/>
      </c>
      <c r="H70" s="698" t="str">
        <f>IF('基本情報入力シート'!R68="","",'基本情報入力シート'!R68)</f>
        <v/>
      </c>
      <c r="I70" s="698" t="str">
        <f>IF('基本情報入力シート'!W68="","",'基本情報入力シート'!W68)</f>
        <v/>
      </c>
      <c r="J70" s="910" t="str">
        <f>IF('基本情報入力シート'!X68="","",'基本情報入力シート'!X68)</f>
        <v/>
      </c>
      <c r="K70" s="698" t="str">
        <f>IF('基本情報入力シート'!Y68="","",'基本情報入力シート'!Y68)</f>
        <v/>
      </c>
      <c r="L70" s="911" t="str">
        <f>IF('基本情報入力シート'!AB68="","",'基本情報入力シート'!AB68)</f>
        <v/>
      </c>
      <c r="M70" s="912" t="str">
        <f>IF('別紙様式2-2（４・５月分）'!P56="","",'別紙様式2-2（４・５月分）'!P56)</f>
        <v/>
      </c>
      <c r="N70" s="1004" t="str">
        <f>IF(SUM('別紙様式2-2（４・５月分）'!Q56:Q58)=0,"",SUM('別紙様式2-2（４・５月分）'!Q56:Q58))</f>
        <v/>
      </c>
      <c r="O70" s="914" t="str">
        <f>IFERROR(VLOOKUP('別紙様式2-2（４・５月分）'!AQ56,'【参考】数式用'!$AR$5:$AS$22,2,FALSE),"")</f>
        <v/>
      </c>
      <c r="P70" s="915"/>
      <c r="Q70" s="916"/>
      <c r="R70" s="1053" t="str">
        <f>IFERROR(VLOOKUP(K70,'【参考】数式用'!$A$5:$AB$37,MATCH(O70,'【参考】数式用'!$B$4:$AB$4,0)+1,0),"")</f>
        <v/>
      </c>
      <c r="S70" s="918" t="s">
        <v>451</v>
      </c>
      <c r="T70" s="1054" t="str">
        <f>IF('別紙様式2-3（６月以降分）'!T70="","",'別紙様式2-3（６月以降分）'!T70)</f>
        <v/>
      </c>
      <c r="U70" s="1055" t="str">
        <f>IFERROR(VLOOKUP(K70,'【参考】数式用'!$A$5:$AB$37,MATCH(T70,'【参考】数式用'!$B$4:$AB$4,0)+1,0),"")</f>
        <v/>
      </c>
      <c r="V70" s="921" t="s">
        <v>107</v>
      </c>
      <c r="W70" s="923">
        <f>'別紙様式2-3（６月以降分）'!W70</f>
        <v>6</v>
      </c>
      <c r="X70" s="923" t="s">
        <v>108</v>
      </c>
      <c r="Y70" s="923">
        <f>'別紙様式2-3（６月以降分）'!Y70</f>
        <v>6</v>
      </c>
      <c r="Z70" s="923" t="s">
        <v>392</v>
      </c>
      <c r="AA70" s="923">
        <f>'別紙様式2-3（６月以降分）'!AA70</f>
        <v>7</v>
      </c>
      <c r="AB70" s="923" t="s">
        <v>108</v>
      </c>
      <c r="AC70" s="923">
        <f>'別紙様式2-3（６月以降分）'!AC70</f>
        <v>3</v>
      </c>
      <c r="AD70" s="923" t="s">
        <v>109</v>
      </c>
      <c r="AE70" s="923" t="s">
        <v>120</v>
      </c>
      <c r="AF70" s="923">
        <f>IF(W70&gt;=1,(AA70*12+AC70)-(W70*12+Y70)+1,"")</f>
        <v>10</v>
      </c>
      <c r="AG70" s="924" t="s">
        <v>393</v>
      </c>
      <c r="AH70" s="1056">
        <f>'別紙様式2-3（６月以降分）'!AH70</f>
        <v>0</v>
      </c>
      <c r="AI70" s="1056">
        <f>'別紙様式2-3（６月以降分）'!AI70</f>
        <v>0</v>
      </c>
      <c r="AJ70" s="1057">
        <f>'別紙様式2-3（６月以降分）'!AJ70</f>
        <v>0</v>
      </c>
      <c r="AK70" s="1058" t="str">
        <f>IF('別紙様式2-3（６月以降分）'!AK70="","",'別紙様式2-3（６月以降分）'!AK70)</f>
        <v/>
      </c>
      <c r="AL70" s="932">
        <f>'別紙様式2-3（６月以降分）'!AL70</f>
        <v>0</v>
      </c>
      <c r="AM70" s="1058" t="str">
        <f>IF('別紙様式2-3（６月以降分）'!AM70="","",'別紙様式2-3（６月以降分）'!AM70)</f>
        <v/>
      </c>
      <c r="AN70" s="931" t="str">
        <f>IF('別紙様式2-3（６月以降分）'!AN70="","",'別紙様式2-3（６月以降分）'!AN70)</f>
        <v/>
      </c>
      <c r="AO70" s="928" t="str">
        <f>IF('別紙様式2-3（６月以降分）'!AO70="","",'別紙様式2-3（６月以降分）'!AO70)</f>
        <v/>
      </c>
      <c r="AP70" s="931" t="str">
        <f>IF('別紙様式2-3（６月以降分）'!AP70="","",'別紙様式2-3（６月以降分）'!AP70)</f>
        <v/>
      </c>
      <c r="AQ70" s="1059" t="str">
        <f>IF('別紙様式2-3（６月以降分）'!AQ70="","",'別紙様式2-3（６月以降分）'!AQ70)</f>
        <v/>
      </c>
      <c r="AR70" s="1060" t="str">
        <f>IF('別紙様式2-3（６月以降分）'!AR70="","",'別紙様式2-3（６月以降分）'!AR70)</f>
        <v/>
      </c>
      <c r="AS70" s="1061" t="str">
        <f>IF(AU72="","",IF(U72&lt;U70,"！加算の要件上は問題ありませんが、令和６年度当初の新加算の加算率と比較して、移行後の加算率が下がる計画になっています。",""))</f>
        <v/>
      </c>
      <c r="AT70" s="818"/>
      <c r="AU70" s="693"/>
      <c r="AV70" s="1020" t="str">
        <f>IF('別紙様式2-2（４・５月分）'!N56="","",'別紙様式2-2（４・５月分）'!N56)</f>
        <v/>
      </c>
      <c r="AW70" s="937" t="str">
        <f>IF(SUM('別紙様式2-2（４・５月分）'!O56:O58)=0,"",SUM('別紙様式2-2（４・５月分）'!O56:O58))</f>
        <v/>
      </c>
      <c r="AX70" s="1064" t="str">
        <f>IFERROR(VLOOKUP(K70,'【参考】数式用'!$AH$2:$AI$34,2,FALSE),"")</f>
        <v/>
      </c>
      <c r="AY70" s="772"/>
      <c r="AZ70" s="10"/>
      <c r="BA70" s="10"/>
      <c r="BB70" s="10"/>
      <c r="BC70" s="10"/>
      <c r="BD70" s="10"/>
      <c r="BE70" s="908" t="str">
        <f>G70</f>
        <v/>
      </c>
      <c r="BF70" s="222"/>
      <c r="BG70" s="221"/>
    </row>
    <row r="71" ht="15.0" customHeight="1">
      <c r="A71" s="787"/>
      <c r="B71" s="722"/>
      <c r="C71" s="723"/>
      <c r="D71" s="723"/>
      <c r="E71" s="723"/>
      <c r="F71" s="724"/>
      <c r="G71" s="725"/>
      <c r="H71" s="725"/>
      <c r="I71" s="725"/>
      <c r="J71" s="941"/>
      <c r="K71" s="725"/>
      <c r="L71" s="942"/>
      <c r="M71" s="943" t="str">
        <f>IF('別紙様式2-2（４・５月分）'!P57="","",'別紙様式2-2（４・５月分）'!P57)</f>
        <v/>
      </c>
      <c r="N71" s="1007"/>
      <c r="O71" s="945"/>
      <c r="P71" s="946"/>
      <c r="Q71" s="947"/>
      <c r="R71" s="1065"/>
      <c r="S71" s="949"/>
      <c r="T71" s="1066"/>
      <c r="U71" s="1067"/>
      <c r="V71" s="952"/>
      <c r="W71" s="778"/>
      <c r="X71" s="778"/>
      <c r="Y71" s="778"/>
      <c r="Z71" s="778"/>
      <c r="AA71" s="778"/>
      <c r="AB71" s="778"/>
      <c r="AC71" s="778"/>
      <c r="AD71" s="778"/>
      <c r="AE71" s="778"/>
      <c r="AF71" s="778"/>
      <c r="AG71" s="954"/>
      <c r="AH71" s="1068"/>
      <c r="AI71" s="1068"/>
      <c r="AJ71" s="1069"/>
      <c r="AK71" s="1070"/>
      <c r="AL71" s="960"/>
      <c r="AM71" s="1070"/>
      <c r="AN71" s="825"/>
      <c r="AO71" s="819"/>
      <c r="AP71" s="825"/>
      <c r="AQ71" s="1072"/>
      <c r="AR71" s="1073"/>
      <c r="AS71" s="1074" t="str">
        <f>IF(AU72="","",IF(OR(AA72="",AA72&lt;&gt;7,AC72="",AC72&lt;&gt;3),"！算定期間の終わりが令和７年３月になっていません。年度内の廃止予定等がなければ、算定対象月を令和７年３月にしてください。",""))</f>
        <v/>
      </c>
      <c r="AT71" s="818"/>
      <c r="AU71" s="935"/>
      <c r="AV71" s="1020" t="str">
        <f>IF('別紙様式2-2（４・５月分）'!N57="","",'別紙様式2-2（４・５月分）'!N57)</f>
        <v/>
      </c>
      <c r="AW71" s="937"/>
      <c r="AX71" s="1076"/>
      <c r="AY71" s="638"/>
      <c r="AZ71" s="10"/>
      <c r="BA71" s="10"/>
      <c r="BB71" s="10"/>
      <c r="BC71" s="10"/>
      <c r="BD71" s="10"/>
      <c r="BE71" s="908" t="str">
        <f>G70</f>
        <v/>
      </c>
      <c r="BF71" s="222"/>
      <c r="BG71" s="221"/>
    </row>
    <row r="72" ht="15.0" customHeight="1">
      <c r="A72" s="798"/>
      <c r="B72" s="722"/>
      <c r="C72" s="723"/>
      <c r="D72" s="723"/>
      <c r="E72" s="723"/>
      <c r="F72" s="724"/>
      <c r="G72" s="725"/>
      <c r="H72" s="725"/>
      <c r="I72" s="725"/>
      <c r="J72" s="941"/>
      <c r="K72" s="725"/>
      <c r="L72" s="942"/>
      <c r="M72" s="964"/>
      <c r="N72" s="1009"/>
      <c r="O72" s="1013" t="s">
        <v>111</v>
      </c>
      <c r="P72" s="1017" t="str">
        <f>IFERROR(VLOOKUP('別紙様式2-2（４・５月分）'!AQ56,'【参考】数式用'!$AR$5:$AT$22,3,FALSE),"")</f>
        <v/>
      </c>
      <c r="Q72" s="1014" t="s">
        <v>113</v>
      </c>
      <c r="R72" s="1077" t="str">
        <f>IFERROR(VLOOKUP(K70,'【参考】数式用'!$A$5:$AB$37,MATCH(P72,'【参考】数式用'!$B$4:$AB$4,0)+1,0),"")</f>
        <v/>
      </c>
      <c r="S72" s="970" t="s">
        <v>452</v>
      </c>
      <c r="T72" s="1078"/>
      <c r="U72" s="1079" t="str">
        <f>IFERROR(VLOOKUP(K70,'【参考】数式用'!$A$5:$AB$37,MATCH(T72,'【参考】数式用'!$B$4:$AB$4,0)+1,0),"")</f>
        <v/>
      </c>
      <c r="V72" s="973" t="s">
        <v>107</v>
      </c>
      <c r="W72" s="1080"/>
      <c r="X72" s="812" t="s">
        <v>108</v>
      </c>
      <c r="Y72" s="1080"/>
      <c r="Z72" s="812" t="s">
        <v>392</v>
      </c>
      <c r="AA72" s="1080"/>
      <c r="AB72" s="812" t="s">
        <v>108</v>
      </c>
      <c r="AC72" s="1080"/>
      <c r="AD72" s="812" t="s">
        <v>109</v>
      </c>
      <c r="AE72" s="812" t="s">
        <v>120</v>
      </c>
      <c r="AF72" s="812" t="str">
        <f>IF(W72&gt;=1,(AA72*12+AC72)-(W72*12+Y72)+1,"")</f>
        <v/>
      </c>
      <c r="AG72" s="974" t="s">
        <v>393</v>
      </c>
      <c r="AH72" s="975">
        <f>IFERROR(ROUNDDOWN(ROUND(L70*U72,0),0)*AF72,"")</f>
        <v>0</v>
      </c>
      <c r="AI72" s="975">
        <f>IFERROR(ROUNDDOWN(ROUND((L70*(U72-AW70)),0),0)*AF72,"")</f>
        <v>0</v>
      </c>
      <c r="AJ72" s="977" t="str">
        <f>IFERROR(ROUNDDOWN(ROUNDDOWN(ROUND(L70*VLOOKUP(K70,'【参考】数式用'!$A$5:$AB$27,MATCH("新加算Ⅳ",'【参考】数式用'!$B$4:$AB$4,0)+1,0),0),0)*AF72*0.5,0),"")</f>
        <v/>
      </c>
      <c r="AK72" s="1081"/>
      <c r="AL72" s="1082" t="str">
        <f>IFERROR(IF('別紙様式2-2（４・５月分）'!P72="ベア加算","", IF(OR(T72="新加算Ⅰ",T72="新加算Ⅱ",T72="新加算Ⅲ",T72="新加算Ⅳ"),ROUNDDOWN(ROUND(L70*VLOOKUP(K70,'【参考】数式用'!$A$5:$I$27,MATCH("ベア加算",'【参考】数式用'!$B$4:$I$4,0)+1,0),0),0)*AF72,"")),"")</f>
        <v/>
      </c>
      <c r="AM72" s="1081"/>
      <c r="AN72" s="1083"/>
      <c r="AO72" s="817"/>
      <c r="AP72" s="1083"/>
      <c r="AQ72" s="1084"/>
      <c r="AR72" s="1085"/>
      <c r="AS72" s="1074"/>
      <c r="AT72" s="688"/>
      <c r="AU72" s="935" t="str">
        <f>IF(AND(AA70&lt;&gt;7,AC70&lt;&gt;3),"V列に色付け","")</f>
        <v/>
      </c>
      <c r="AV72" s="1020"/>
      <c r="AW72" s="937"/>
      <c r="AX72" s="1086"/>
      <c r="AY72" s="629" t="str">
        <f>IF(AL72&lt;&gt;"",IF(AM72="○","入力済","未入力"),"")</f>
        <v/>
      </c>
      <c r="AZ72" s="629"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629" t="str">
        <f>IF(OR(T72="新加算Ⅴ（７）",T72="新加算Ⅴ（９）",T72="新加算Ⅴ（10）",T72="新加算Ⅴ（12）",T72="新加算Ⅴ（13）",T72="新加算Ⅴ（14）"),IF(OR(AO72="○",AO72="令和６年度中に満たす"),"入力済","未入力"),"")</f>
        <v/>
      </c>
      <c r="BB72" s="629" t="str">
        <f>IF(OR(T72="新加算Ⅰ",T72="新加算Ⅱ",T72="新加算Ⅲ",T72="新加算Ⅴ（１）",T72="新加算Ⅴ（３）",T72="新加算Ⅴ（８）"),IF(OR(AP72="○",AP72="令和６年度中に満たす"),"入力済","未入力"),"")</f>
        <v/>
      </c>
      <c r="BC72" s="1087" t="str">
        <f>IF(OR(T72="新加算Ⅰ",T72="新加算Ⅱ",T72="新加算Ⅴ（１）",T72="新加算Ⅴ（２）",T72="新加算Ⅴ（３）",T72="新加算Ⅴ（４）",T72="新加算Ⅴ（５）",T72="新加算Ⅴ（６）",T72="新加算Ⅴ（７）",T72="新加算Ⅴ（９）",T72="新加算Ⅴ（10）",T72="新加算Ⅴ（12）"),IF(AQ72&lt;&gt;"",1,""),"")</f>
        <v/>
      </c>
      <c r="BD72" s="935" t="str">
        <f>IF(OR(T72="新加算Ⅰ",T72="新加算Ⅴ（１）",T72="新加算Ⅴ（２）",T72="新加算Ⅴ（５）",T72="新加算Ⅴ（７）",T72="新加算Ⅴ（10）"),IF(AR72="","未入力","入力済"),"")</f>
        <v/>
      </c>
      <c r="BE72" s="908" t="str">
        <f>G70</f>
        <v/>
      </c>
      <c r="BF72" s="222"/>
      <c r="BG72" s="221"/>
    </row>
    <row r="73" ht="30.0" customHeight="1">
      <c r="A73" s="788"/>
      <c r="B73" s="746"/>
      <c r="C73" s="747"/>
      <c r="D73" s="747"/>
      <c r="E73" s="747"/>
      <c r="F73" s="748"/>
      <c r="G73" s="749"/>
      <c r="H73" s="749"/>
      <c r="I73" s="749"/>
      <c r="J73" s="982"/>
      <c r="K73" s="749"/>
      <c r="L73" s="983"/>
      <c r="M73" s="984" t="str">
        <f>IF('別紙様式2-2（４・５月分）'!P58="","",'別紙様式2-2（４・５月分）'!P58)</f>
        <v/>
      </c>
      <c r="N73" s="1010"/>
      <c r="O73" s="1015"/>
      <c r="P73" s="1018"/>
      <c r="Q73" s="1016"/>
      <c r="R73" s="1088"/>
      <c r="S73" s="990"/>
      <c r="T73" s="1089"/>
      <c r="U73" s="1090"/>
      <c r="V73" s="993"/>
      <c r="W73" s="1091"/>
      <c r="X73" s="994"/>
      <c r="Y73" s="1091"/>
      <c r="Z73" s="994"/>
      <c r="AA73" s="1091"/>
      <c r="AB73" s="994"/>
      <c r="AC73" s="1091"/>
      <c r="AD73" s="994"/>
      <c r="AE73" s="994"/>
      <c r="AF73" s="994"/>
      <c r="AG73" s="995"/>
      <c r="AH73" s="996"/>
      <c r="AI73" s="996"/>
      <c r="AJ73" s="998"/>
      <c r="AK73" s="1092"/>
      <c r="AL73" s="1093"/>
      <c r="AM73" s="1092"/>
      <c r="AN73" s="766"/>
      <c r="AO73" s="765"/>
      <c r="AP73" s="766"/>
      <c r="AQ73" s="1094"/>
      <c r="AR73" s="1095"/>
      <c r="AS73" s="1096" t="str">
        <f>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688"/>
      <c r="AU73" s="935"/>
      <c r="AV73" s="1020" t="str">
        <f>IF('別紙様式2-2（４・５月分）'!N58="","",'別紙様式2-2（４・５月分）'!N58)</f>
        <v/>
      </c>
      <c r="AW73" s="937"/>
      <c r="AX73" s="1097"/>
      <c r="AY73" s="629" t="str">
        <f t="shared" ref="AY73:AZ73" si="16">IF(OR(T73="新加算Ⅰ",T73="新加算Ⅱ",T73="新加算Ⅲ",T73="新加算Ⅳ",T73="新加算Ⅴ（１）",T73="新加算Ⅴ（２）",T73="新加算Ⅴ（３）",T73="新加算ⅠⅤ（４）",T73="新加算Ⅴ（５）",T73="新加算Ⅴ（６）",T73="新加算Ⅴ（８）",T73="新加算Ⅴ（11）"),IF(AI73="○","","未入力"),"")</f>
        <v/>
      </c>
      <c r="AZ73" s="629" t="str">
        <f t="shared" si="16"/>
        <v/>
      </c>
      <c r="BA73" s="629" t="str">
        <f>IF(OR(U73="新加算Ⅴ（７）",U73="新加算Ⅴ（９）",U73="新加算Ⅴ（10）",U73="新加算Ⅴ（12）",U73="新加算Ⅴ（13）",U73="新加算Ⅴ（14）"),IF(AK73="○","","未入力"),"")</f>
        <v/>
      </c>
      <c r="BB73" s="629" t="str">
        <f>IF(OR(U73="新加算Ⅰ",U73="新加算Ⅱ",U73="新加算Ⅲ",U73="新加算Ⅴ（１）",U73="新加算Ⅴ（３）",U73="新加算Ⅴ（８）"),IF(AL73="○","","未入力"),"")</f>
        <v/>
      </c>
      <c r="BC73" s="1087" t="str">
        <f>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935" t="str">
        <f>IF(AND(T73&lt;&gt;"（参考）令和７年度の移行予定",OR(U73="新加算Ⅰ",U73="新加算Ⅴ（１）",U73="新加算Ⅴ（２）",U73="新加算Ⅴ（５）",U73="新加算Ⅴ（７）",U73="新加算Ⅴ（10）")),IF(AN73="","未入力",IF(AN73="いずれも取得していない","要件を満たさない","")),"")</f>
        <v/>
      </c>
      <c r="BE73" s="908" t="str">
        <f>G70</f>
        <v/>
      </c>
      <c r="BF73" s="222"/>
      <c r="BG73" s="221"/>
    </row>
    <row r="74" ht="30.0" customHeight="1">
      <c r="A74" s="789">
        <v>16.0</v>
      </c>
      <c r="B74" s="722" t="str">
        <f>IF('基本情報入力シート'!C69="","",'基本情報入力シート'!C69)</f>
        <v/>
      </c>
      <c r="C74" s="723"/>
      <c r="D74" s="723"/>
      <c r="E74" s="723"/>
      <c r="F74" s="724"/>
      <c r="G74" s="725" t="str">
        <f>IF('基本情報入力シート'!M69="","",'基本情報入力シート'!M69)</f>
        <v/>
      </c>
      <c r="H74" s="725" t="str">
        <f>IF('基本情報入力シート'!R69="","",'基本情報入力シート'!R69)</f>
        <v/>
      </c>
      <c r="I74" s="725" t="str">
        <f>IF('基本情報入力シート'!W69="","",'基本情報入力シート'!W69)</f>
        <v/>
      </c>
      <c r="J74" s="941" t="str">
        <f>IF('基本情報入力シート'!X69="","",'基本情報入力シート'!X69)</f>
        <v/>
      </c>
      <c r="K74" s="725" t="str">
        <f>IF('基本情報入力シート'!Y69="","",'基本情報入力シート'!Y69)</f>
        <v/>
      </c>
      <c r="L74" s="942" t="str">
        <f>IF('基本情報入力シート'!AB69="","",'基本情報入力シート'!AB69)</f>
        <v/>
      </c>
      <c r="M74" s="912" t="str">
        <f>IF('別紙様式2-2（４・５月分）'!P59="","",'別紙様式2-2（４・５月分）'!P59)</f>
        <v/>
      </c>
      <c r="N74" s="1004" t="str">
        <f>IF(SUM('別紙様式2-2（４・５月分）'!Q59:Q61)=0,"",SUM('別紙様式2-2（４・５月分）'!Q59:Q61))</f>
        <v/>
      </c>
      <c r="O74" s="914" t="str">
        <f>IFERROR(VLOOKUP('別紙様式2-2（４・５月分）'!AQ59,'【参考】数式用'!$AR$5:$AS$22,2,FALSE),"")</f>
        <v/>
      </c>
      <c r="P74" s="915"/>
      <c r="Q74" s="916"/>
      <c r="R74" s="1053" t="str">
        <f>IFERROR(VLOOKUP(K74,'【参考】数式用'!$A$5:$AB$37,MATCH(O74,'【参考】数式用'!$B$4:$AB$4,0)+1,0),"")</f>
        <v/>
      </c>
      <c r="S74" s="918" t="s">
        <v>451</v>
      </c>
      <c r="T74" s="1054" t="str">
        <f>IF('別紙様式2-3（６月以降分）'!T74="","",'別紙様式2-3（６月以降分）'!T74)</f>
        <v/>
      </c>
      <c r="U74" s="1055" t="str">
        <f>IFERROR(VLOOKUP(K74,'【参考】数式用'!$A$5:$AB$37,MATCH(T74,'【参考】数式用'!$B$4:$AB$4,0)+1,0),"")</f>
        <v/>
      </c>
      <c r="V74" s="921" t="s">
        <v>107</v>
      </c>
      <c r="W74" s="923">
        <f>'別紙様式2-3（６月以降分）'!W74</f>
        <v>6</v>
      </c>
      <c r="X74" s="923" t="s">
        <v>108</v>
      </c>
      <c r="Y74" s="923">
        <f>'別紙様式2-3（６月以降分）'!Y74</f>
        <v>6</v>
      </c>
      <c r="Z74" s="923" t="s">
        <v>392</v>
      </c>
      <c r="AA74" s="923">
        <f>'別紙様式2-3（６月以降分）'!AA74</f>
        <v>7</v>
      </c>
      <c r="AB74" s="923" t="s">
        <v>108</v>
      </c>
      <c r="AC74" s="923">
        <f>'別紙様式2-3（６月以降分）'!AC74</f>
        <v>3</v>
      </c>
      <c r="AD74" s="923" t="s">
        <v>109</v>
      </c>
      <c r="AE74" s="923" t="s">
        <v>120</v>
      </c>
      <c r="AF74" s="923">
        <f>IF(W74&gt;=1,(AA74*12+AC74)-(W74*12+Y74)+1,"")</f>
        <v>10</v>
      </c>
      <c r="AG74" s="924" t="s">
        <v>393</v>
      </c>
      <c r="AH74" s="1056">
        <f>'別紙様式2-3（６月以降分）'!AH74</f>
        <v>0</v>
      </c>
      <c r="AI74" s="1056">
        <f>'別紙様式2-3（６月以降分）'!AI74</f>
        <v>0</v>
      </c>
      <c r="AJ74" s="1057">
        <f>'別紙様式2-3（６月以降分）'!AJ74</f>
        <v>0</v>
      </c>
      <c r="AK74" s="1058" t="str">
        <f>IF('別紙様式2-3（６月以降分）'!AK74="","",'別紙様式2-3（６月以降分）'!AK74)</f>
        <v/>
      </c>
      <c r="AL74" s="932">
        <f>'別紙様式2-3（６月以降分）'!AL74</f>
        <v>0</v>
      </c>
      <c r="AM74" s="1058" t="str">
        <f>IF('別紙様式2-3（６月以降分）'!AM74="","",'別紙様式2-3（６月以降分）'!AM74)</f>
        <v/>
      </c>
      <c r="AN74" s="931" t="str">
        <f>IF('別紙様式2-3（６月以降分）'!AN74="","",'別紙様式2-3（６月以降分）'!AN74)</f>
        <v/>
      </c>
      <c r="AO74" s="928" t="str">
        <f>IF('別紙様式2-3（６月以降分）'!AO74="","",'別紙様式2-3（６月以降分）'!AO74)</f>
        <v/>
      </c>
      <c r="AP74" s="931" t="str">
        <f>IF('別紙様式2-3（６月以降分）'!AP74="","",'別紙様式2-3（６月以降分）'!AP74)</f>
        <v/>
      </c>
      <c r="AQ74" s="1059" t="str">
        <f>IF('別紙様式2-3（６月以降分）'!AQ74="","",'別紙様式2-3（６月以降分）'!AQ74)</f>
        <v/>
      </c>
      <c r="AR74" s="1060" t="str">
        <f>IF('別紙様式2-3（６月以降分）'!AR74="","",'別紙様式2-3（６月以降分）'!AR74)</f>
        <v/>
      </c>
      <c r="AS74" s="1061" t="str">
        <f>IF(AU76="","",IF(U76&lt;U74,"！加算の要件上は問題ありませんが、令和６年度当初の新加算の加算率と比較して、移行後の加算率が下がる計画になっています。",""))</f>
        <v/>
      </c>
      <c r="AT74" s="818"/>
      <c r="AU74" s="693"/>
      <c r="AV74" s="1020" t="str">
        <f>IF('別紙様式2-2（４・５月分）'!N59="","",'別紙様式2-2（４・５月分）'!N59)</f>
        <v/>
      </c>
      <c r="AW74" s="937" t="str">
        <f>IF(SUM('別紙様式2-2（４・５月分）'!O59:O61)=0,"",SUM('別紙様式2-2（４・５月分）'!O59:O61))</f>
        <v/>
      </c>
      <c r="AX74" s="1064" t="str">
        <f>IFERROR(VLOOKUP(K74,'【参考】数式用'!$AH$2:$AI$34,2,FALSE),"")</f>
        <v/>
      </c>
      <c r="AY74" s="772"/>
      <c r="AZ74" s="10"/>
      <c r="BA74" s="10"/>
      <c r="BB74" s="10"/>
      <c r="BC74" s="10"/>
      <c r="BD74" s="10"/>
      <c r="BE74" s="908" t="str">
        <f>G74</f>
        <v/>
      </c>
      <c r="BF74" s="222"/>
      <c r="BG74" s="221"/>
    </row>
    <row r="75" ht="15.0" customHeight="1">
      <c r="A75" s="787"/>
      <c r="B75" s="722"/>
      <c r="C75" s="723"/>
      <c r="D75" s="723"/>
      <c r="E75" s="723"/>
      <c r="F75" s="724"/>
      <c r="G75" s="725"/>
      <c r="H75" s="725"/>
      <c r="I75" s="725"/>
      <c r="J75" s="941"/>
      <c r="K75" s="725"/>
      <c r="L75" s="942"/>
      <c r="M75" s="943" t="str">
        <f>IF('別紙様式2-2（４・５月分）'!P60="","",'別紙様式2-2（４・５月分）'!P60)</f>
        <v/>
      </c>
      <c r="N75" s="1007"/>
      <c r="O75" s="945"/>
      <c r="P75" s="946"/>
      <c r="Q75" s="947"/>
      <c r="R75" s="1065"/>
      <c r="S75" s="949"/>
      <c r="T75" s="1066"/>
      <c r="U75" s="1067"/>
      <c r="V75" s="952"/>
      <c r="W75" s="778"/>
      <c r="X75" s="778"/>
      <c r="Y75" s="778"/>
      <c r="Z75" s="778"/>
      <c r="AA75" s="778"/>
      <c r="AB75" s="778"/>
      <c r="AC75" s="778"/>
      <c r="AD75" s="778"/>
      <c r="AE75" s="778"/>
      <c r="AF75" s="778"/>
      <c r="AG75" s="954"/>
      <c r="AH75" s="1068"/>
      <c r="AI75" s="1068"/>
      <c r="AJ75" s="1069"/>
      <c r="AK75" s="1070"/>
      <c r="AL75" s="960"/>
      <c r="AM75" s="1070"/>
      <c r="AN75" s="825"/>
      <c r="AO75" s="819"/>
      <c r="AP75" s="825"/>
      <c r="AQ75" s="1072"/>
      <c r="AR75" s="1073"/>
      <c r="AS75" s="1074" t="str">
        <f>IF(AU76="","",IF(OR(AA76="",AA76&lt;&gt;7,AC76="",AC76&lt;&gt;3),"！算定期間の終わりが令和７年３月になっていません。年度内の廃止予定等がなければ、算定対象月を令和７年３月にしてください。",""))</f>
        <v/>
      </c>
      <c r="AT75" s="818"/>
      <c r="AU75" s="935"/>
      <c r="AV75" s="1020" t="str">
        <f>IF('別紙様式2-2（４・５月分）'!N60="","",'別紙様式2-2（４・５月分）'!N60)</f>
        <v/>
      </c>
      <c r="AW75" s="937"/>
      <c r="AX75" s="1076"/>
      <c r="AY75" s="638"/>
      <c r="AZ75" s="10"/>
      <c r="BA75" s="10"/>
      <c r="BB75" s="10"/>
      <c r="BC75" s="10"/>
      <c r="BD75" s="10"/>
      <c r="BE75" s="908" t="str">
        <f>G74</f>
        <v/>
      </c>
      <c r="BF75" s="222"/>
      <c r="BG75" s="221"/>
    </row>
    <row r="76" ht="15.0" customHeight="1">
      <c r="A76" s="798"/>
      <c r="B76" s="722"/>
      <c r="C76" s="723"/>
      <c r="D76" s="723"/>
      <c r="E76" s="723"/>
      <c r="F76" s="724"/>
      <c r="G76" s="725"/>
      <c r="H76" s="725"/>
      <c r="I76" s="725"/>
      <c r="J76" s="941"/>
      <c r="K76" s="725"/>
      <c r="L76" s="942"/>
      <c r="M76" s="964"/>
      <c r="N76" s="1009"/>
      <c r="O76" s="1013" t="s">
        <v>111</v>
      </c>
      <c r="P76" s="1017" t="str">
        <f>IFERROR(VLOOKUP('別紙様式2-2（４・５月分）'!AQ59,'【参考】数式用'!$AR$5:$AT$22,3,FALSE),"")</f>
        <v/>
      </c>
      <c r="Q76" s="1014" t="s">
        <v>113</v>
      </c>
      <c r="R76" s="1077" t="str">
        <f>IFERROR(VLOOKUP(K74,'【参考】数式用'!$A$5:$AB$37,MATCH(P76,'【参考】数式用'!$B$4:$AB$4,0)+1,0),"")</f>
        <v/>
      </c>
      <c r="S76" s="970" t="s">
        <v>452</v>
      </c>
      <c r="T76" s="1078"/>
      <c r="U76" s="1079" t="str">
        <f>IFERROR(VLOOKUP(K74,'【参考】数式用'!$A$5:$AB$37,MATCH(T76,'【参考】数式用'!$B$4:$AB$4,0)+1,0),"")</f>
        <v/>
      </c>
      <c r="V76" s="973" t="s">
        <v>107</v>
      </c>
      <c r="W76" s="1080"/>
      <c r="X76" s="812" t="s">
        <v>108</v>
      </c>
      <c r="Y76" s="1080"/>
      <c r="Z76" s="812" t="s">
        <v>392</v>
      </c>
      <c r="AA76" s="1080"/>
      <c r="AB76" s="812" t="s">
        <v>108</v>
      </c>
      <c r="AC76" s="1080"/>
      <c r="AD76" s="812" t="s">
        <v>109</v>
      </c>
      <c r="AE76" s="812" t="s">
        <v>120</v>
      </c>
      <c r="AF76" s="812" t="str">
        <f>IF(W76&gt;=1,(AA76*12+AC76)-(W76*12+Y76)+1,"")</f>
        <v/>
      </c>
      <c r="AG76" s="974" t="s">
        <v>393</v>
      </c>
      <c r="AH76" s="975">
        <f>IFERROR(ROUNDDOWN(ROUND(L74*U76,0),0)*AF76,"")</f>
        <v>0</v>
      </c>
      <c r="AI76" s="975">
        <f>IFERROR(ROUNDDOWN(ROUND((L74*(U76-AW74)),0),0)*AF76,"")</f>
        <v>0</v>
      </c>
      <c r="AJ76" s="977" t="str">
        <f>IFERROR(ROUNDDOWN(ROUNDDOWN(ROUND(L74*VLOOKUP(K74,'【参考】数式用'!$A$5:$AB$27,MATCH("新加算Ⅳ",'【参考】数式用'!$B$4:$AB$4,0)+1,0),0),0)*AF76*0.5,0),"")</f>
        <v/>
      </c>
      <c r="AK76" s="1081"/>
      <c r="AL76" s="1082" t="str">
        <f>IFERROR(IF('別紙様式2-2（４・５月分）'!P76="ベア加算","", IF(OR(T76="新加算Ⅰ",T76="新加算Ⅱ",T76="新加算Ⅲ",T76="新加算Ⅳ"),ROUNDDOWN(ROUND(L74*VLOOKUP(K74,'【参考】数式用'!$A$5:$I$27,MATCH("ベア加算",'【参考】数式用'!$B$4:$I$4,0)+1,0),0),0)*AF76,"")),"")</f>
        <v/>
      </c>
      <c r="AM76" s="1081"/>
      <c r="AN76" s="1083"/>
      <c r="AO76" s="817"/>
      <c r="AP76" s="1083"/>
      <c r="AQ76" s="1084"/>
      <c r="AR76" s="1085"/>
      <c r="AS76" s="1074"/>
      <c r="AT76" s="688"/>
      <c r="AU76" s="935" t="str">
        <f>IF(AND(AA74&lt;&gt;7,AC74&lt;&gt;3),"V列に色付け","")</f>
        <v/>
      </c>
      <c r="AV76" s="1020"/>
      <c r="AW76" s="937"/>
      <c r="AX76" s="1086"/>
      <c r="AY76" s="629" t="str">
        <f>IF(AL76&lt;&gt;"",IF(AM76="○","入力済","未入力"),"")</f>
        <v/>
      </c>
      <c r="AZ76" s="629"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629" t="str">
        <f>IF(OR(T76="新加算Ⅴ（７）",T76="新加算Ⅴ（９）",T76="新加算Ⅴ（10）",T76="新加算Ⅴ（12）",T76="新加算Ⅴ（13）",T76="新加算Ⅴ（14）"),IF(OR(AO76="○",AO76="令和６年度中に満たす"),"入力済","未入力"),"")</f>
        <v/>
      </c>
      <c r="BB76" s="629" t="str">
        <f>IF(OR(T76="新加算Ⅰ",T76="新加算Ⅱ",T76="新加算Ⅲ",T76="新加算Ⅴ（１）",T76="新加算Ⅴ（３）",T76="新加算Ⅴ（８）"),IF(OR(AP76="○",AP76="令和６年度中に満たす"),"入力済","未入力"),"")</f>
        <v/>
      </c>
      <c r="BC76" s="1087" t="str">
        <f>IF(OR(T76="新加算Ⅰ",T76="新加算Ⅱ",T76="新加算Ⅴ（１）",T76="新加算Ⅴ（２）",T76="新加算Ⅴ（３）",T76="新加算Ⅴ（４）",T76="新加算Ⅴ（５）",T76="新加算Ⅴ（６）",T76="新加算Ⅴ（７）",T76="新加算Ⅴ（９）",T76="新加算Ⅴ（10）",T76="新加算Ⅴ（12）"),IF(AQ76&lt;&gt;"",1,""),"")</f>
        <v/>
      </c>
      <c r="BD76" s="935" t="str">
        <f>IF(OR(T76="新加算Ⅰ",T76="新加算Ⅴ（１）",T76="新加算Ⅴ（２）",T76="新加算Ⅴ（５）",T76="新加算Ⅴ（７）",T76="新加算Ⅴ（10）"),IF(AR76="","未入力","入力済"),"")</f>
        <v/>
      </c>
      <c r="BE76" s="908" t="str">
        <f>G74</f>
        <v/>
      </c>
      <c r="BF76" s="222"/>
      <c r="BG76" s="221"/>
    </row>
    <row r="77" ht="30.0" customHeight="1">
      <c r="A77" s="788"/>
      <c r="B77" s="746"/>
      <c r="C77" s="747"/>
      <c r="D77" s="747"/>
      <c r="E77" s="747"/>
      <c r="F77" s="748"/>
      <c r="G77" s="749"/>
      <c r="H77" s="749"/>
      <c r="I77" s="749"/>
      <c r="J77" s="982"/>
      <c r="K77" s="749"/>
      <c r="L77" s="983"/>
      <c r="M77" s="984" t="str">
        <f>IF('別紙様式2-2（４・５月分）'!P61="","",'別紙様式2-2（４・５月分）'!P61)</f>
        <v/>
      </c>
      <c r="N77" s="1010"/>
      <c r="O77" s="1015"/>
      <c r="P77" s="1018"/>
      <c r="Q77" s="1016"/>
      <c r="R77" s="1088"/>
      <c r="S77" s="990"/>
      <c r="T77" s="1089"/>
      <c r="U77" s="1090"/>
      <c r="V77" s="993"/>
      <c r="W77" s="1091"/>
      <c r="X77" s="994"/>
      <c r="Y77" s="1091"/>
      <c r="Z77" s="994"/>
      <c r="AA77" s="1091"/>
      <c r="AB77" s="994"/>
      <c r="AC77" s="1091"/>
      <c r="AD77" s="994"/>
      <c r="AE77" s="994"/>
      <c r="AF77" s="994"/>
      <c r="AG77" s="995"/>
      <c r="AH77" s="996"/>
      <c r="AI77" s="996"/>
      <c r="AJ77" s="998"/>
      <c r="AK77" s="1092"/>
      <c r="AL77" s="1093"/>
      <c r="AM77" s="1092"/>
      <c r="AN77" s="766"/>
      <c r="AO77" s="765"/>
      <c r="AP77" s="766"/>
      <c r="AQ77" s="1094"/>
      <c r="AR77" s="1095"/>
      <c r="AS77" s="1096" t="str">
        <f>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688"/>
      <c r="AU77" s="935"/>
      <c r="AV77" s="1020" t="str">
        <f>IF('別紙様式2-2（４・５月分）'!N61="","",'別紙様式2-2（４・５月分）'!N61)</f>
        <v/>
      </c>
      <c r="AW77" s="937"/>
      <c r="AX77" s="1097"/>
      <c r="AY77" s="629" t="str">
        <f t="shared" ref="AY77:AZ77" si="17">IF(OR(T77="新加算Ⅰ",T77="新加算Ⅱ",T77="新加算Ⅲ",T77="新加算Ⅳ",T77="新加算Ⅴ（１）",T77="新加算Ⅴ（２）",T77="新加算Ⅴ（３）",T77="新加算ⅠⅤ（４）",T77="新加算Ⅴ（５）",T77="新加算Ⅴ（６）",T77="新加算Ⅴ（８）",T77="新加算Ⅴ（11）"),IF(AI77="○","","未入力"),"")</f>
        <v/>
      </c>
      <c r="AZ77" s="629" t="str">
        <f t="shared" si="17"/>
        <v/>
      </c>
      <c r="BA77" s="629" t="str">
        <f>IF(OR(U77="新加算Ⅴ（７）",U77="新加算Ⅴ（９）",U77="新加算Ⅴ（10）",U77="新加算Ⅴ（12）",U77="新加算Ⅴ（13）",U77="新加算Ⅴ（14）"),IF(AK77="○","","未入力"),"")</f>
        <v/>
      </c>
      <c r="BB77" s="629" t="str">
        <f>IF(OR(U77="新加算Ⅰ",U77="新加算Ⅱ",U77="新加算Ⅲ",U77="新加算Ⅴ（１）",U77="新加算Ⅴ（３）",U77="新加算Ⅴ（８）"),IF(AL77="○","","未入力"),"")</f>
        <v/>
      </c>
      <c r="BC77" s="1087" t="str">
        <f>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935" t="str">
        <f>IF(AND(T77&lt;&gt;"（参考）令和７年度の移行予定",OR(U77="新加算Ⅰ",U77="新加算Ⅴ（１）",U77="新加算Ⅴ（２）",U77="新加算Ⅴ（５）",U77="新加算Ⅴ（７）",U77="新加算Ⅴ（10）")),IF(AN77="","未入力",IF(AN77="いずれも取得していない","要件を満たさない","")),"")</f>
        <v/>
      </c>
      <c r="BE77" s="908" t="str">
        <f>G74</f>
        <v/>
      </c>
      <c r="BF77" s="222"/>
      <c r="BG77" s="221"/>
    </row>
    <row r="78" ht="30.0" customHeight="1">
      <c r="A78" s="773">
        <v>17.0</v>
      </c>
      <c r="B78" s="1019" t="str">
        <f>IF('基本情報入力シート'!C70="","",'基本情報入力シート'!C70)</f>
        <v/>
      </c>
      <c r="C78" s="696"/>
      <c r="D78" s="696"/>
      <c r="E78" s="696"/>
      <c r="F78" s="697"/>
      <c r="G78" s="698" t="str">
        <f>IF('基本情報入力シート'!M70="","",'基本情報入力シート'!M70)</f>
        <v/>
      </c>
      <c r="H78" s="698" t="str">
        <f>IF('基本情報入力シート'!R70="","",'基本情報入力シート'!R70)</f>
        <v/>
      </c>
      <c r="I78" s="698" t="str">
        <f>IF('基本情報入力シート'!W70="","",'基本情報入力シート'!W70)</f>
        <v/>
      </c>
      <c r="J78" s="910" t="str">
        <f>IF('基本情報入力シート'!X70="","",'基本情報入力シート'!X70)</f>
        <v/>
      </c>
      <c r="K78" s="698" t="str">
        <f>IF('基本情報入力シート'!Y70="","",'基本情報入力シート'!Y70)</f>
        <v/>
      </c>
      <c r="L78" s="911" t="str">
        <f>IF('基本情報入力シート'!AB70="","",'基本情報入力シート'!AB70)</f>
        <v/>
      </c>
      <c r="M78" s="912" t="str">
        <f>IF('別紙様式2-2（４・５月分）'!P62="","",'別紙様式2-2（４・５月分）'!P62)</f>
        <v/>
      </c>
      <c r="N78" s="1004" t="str">
        <f>IF(SUM('別紙様式2-2（４・５月分）'!Q62:Q64)=0,"",SUM('別紙様式2-2（４・５月分）'!Q62:Q64))</f>
        <v/>
      </c>
      <c r="O78" s="914" t="str">
        <f>IFERROR(VLOOKUP('別紙様式2-2（４・５月分）'!AQ62,'【参考】数式用'!$AR$5:$AS$22,2,FALSE),"")</f>
        <v/>
      </c>
      <c r="P78" s="915"/>
      <c r="Q78" s="916"/>
      <c r="R78" s="1053" t="str">
        <f>IFERROR(VLOOKUP(K78,'【参考】数式用'!$A$5:$AB$37,MATCH(O78,'【参考】数式用'!$B$4:$AB$4,0)+1,0),"")</f>
        <v/>
      </c>
      <c r="S78" s="918" t="s">
        <v>451</v>
      </c>
      <c r="T78" s="1054" t="str">
        <f>IF('別紙様式2-3（６月以降分）'!T78="","",'別紙様式2-3（６月以降分）'!T78)</f>
        <v/>
      </c>
      <c r="U78" s="1055" t="str">
        <f>IFERROR(VLOOKUP(K78,'【参考】数式用'!$A$5:$AB$37,MATCH(T78,'【参考】数式用'!$B$4:$AB$4,0)+1,0),"")</f>
        <v/>
      </c>
      <c r="V78" s="921" t="s">
        <v>107</v>
      </c>
      <c r="W78" s="923">
        <f>'別紙様式2-3（６月以降分）'!W78</f>
        <v>6</v>
      </c>
      <c r="X78" s="923" t="s">
        <v>108</v>
      </c>
      <c r="Y78" s="923">
        <f>'別紙様式2-3（６月以降分）'!Y78</f>
        <v>6</v>
      </c>
      <c r="Z78" s="923" t="s">
        <v>392</v>
      </c>
      <c r="AA78" s="923">
        <f>'別紙様式2-3（６月以降分）'!AA78</f>
        <v>7</v>
      </c>
      <c r="AB78" s="923" t="s">
        <v>108</v>
      </c>
      <c r="AC78" s="923">
        <f>'別紙様式2-3（６月以降分）'!AC78</f>
        <v>3</v>
      </c>
      <c r="AD78" s="923" t="s">
        <v>109</v>
      </c>
      <c r="AE78" s="923" t="s">
        <v>120</v>
      </c>
      <c r="AF78" s="923">
        <f>IF(W78&gt;=1,(AA78*12+AC78)-(W78*12+Y78)+1,"")</f>
        <v>10</v>
      </c>
      <c r="AG78" s="924" t="s">
        <v>393</v>
      </c>
      <c r="AH78" s="1056">
        <f>'別紙様式2-3（６月以降分）'!AH78</f>
        <v>0</v>
      </c>
      <c r="AI78" s="1056">
        <f>'別紙様式2-3（６月以降分）'!AI78</f>
        <v>0</v>
      </c>
      <c r="AJ78" s="1057">
        <f>'別紙様式2-3（６月以降分）'!AJ78</f>
        <v>0</v>
      </c>
      <c r="AK78" s="1058" t="str">
        <f>IF('別紙様式2-3（６月以降分）'!AK78="","",'別紙様式2-3（６月以降分）'!AK78)</f>
        <v/>
      </c>
      <c r="AL78" s="932">
        <f>'別紙様式2-3（６月以降分）'!AL78</f>
        <v>0</v>
      </c>
      <c r="AM78" s="1058" t="str">
        <f>IF('別紙様式2-3（６月以降分）'!AM78="","",'別紙様式2-3（６月以降分）'!AM78)</f>
        <v/>
      </c>
      <c r="AN78" s="931" t="str">
        <f>IF('別紙様式2-3（６月以降分）'!AN78="","",'別紙様式2-3（６月以降分）'!AN78)</f>
        <v/>
      </c>
      <c r="AO78" s="928" t="str">
        <f>IF('別紙様式2-3（６月以降分）'!AO78="","",'別紙様式2-3（６月以降分）'!AO78)</f>
        <v/>
      </c>
      <c r="AP78" s="931" t="str">
        <f>IF('別紙様式2-3（６月以降分）'!AP78="","",'別紙様式2-3（６月以降分）'!AP78)</f>
        <v/>
      </c>
      <c r="AQ78" s="1059" t="str">
        <f>IF('別紙様式2-3（６月以降分）'!AQ78="","",'別紙様式2-3（６月以降分）'!AQ78)</f>
        <v/>
      </c>
      <c r="AR78" s="1060" t="str">
        <f>IF('別紙様式2-3（６月以降分）'!AR78="","",'別紙様式2-3（６月以降分）'!AR78)</f>
        <v/>
      </c>
      <c r="AS78" s="1061" t="str">
        <f>IF(AU80="","",IF(U80&lt;U78,"！加算の要件上は問題ありませんが、令和６年度当初の新加算の加算率と比較して、移行後の加算率が下がる計画になっています。",""))</f>
        <v/>
      </c>
      <c r="AT78" s="818"/>
      <c r="AU78" s="693"/>
      <c r="AV78" s="1020" t="str">
        <f>IF('別紙様式2-2（４・５月分）'!N62="","",'別紙様式2-2（４・５月分）'!N62)</f>
        <v/>
      </c>
      <c r="AW78" s="937" t="str">
        <f>IF(SUM('別紙様式2-2（４・５月分）'!O62:O64)=0,"",SUM('別紙様式2-2（４・５月分）'!O62:O64))</f>
        <v/>
      </c>
      <c r="AX78" s="1064" t="str">
        <f>IFERROR(VLOOKUP(K78,'【参考】数式用'!$AH$2:$AI$34,2,FALSE),"")</f>
        <v/>
      </c>
      <c r="AY78" s="772"/>
      <c r="AZ78" s="10"/>
      <c r="BA78" s="10"/>
      <c r="BB78" s="10"/>
      <c r="BC78" s="10"/>
      <c r="BD78" s="10"/>
      <c r="BE78" s="908" t="str">
        <f>G78</f>
        <v/>
      </c>
      <c r="BF78" s="222"/>
      <c r="BG78" s="221"/>
    </row>
    <row r="79" ht="15.0" customHeight="1">
      <c r="A79" s="787"/>
      <c r="B79" s="722"/>
      <c r="C79" s="723"/>
      <c r="D79" s="723"/>
      <c r="E79" s="723"/>
      <c r="F79" s="724"/>
      <c r="G79" s="725"/>
      <c r="H79" s="725"/>
      <c r="I79" s="725"/>
      <c r="J79" s="941"/>
      <c r="K79" s="725"/>
      <c r="L79" s="942"/>
      <c r="M79" s="943" t="str">
        <f>IF('別紙様式2-2（４・５月分）'!P63="","",'別紙様式2-2（４・５月分）'!P63)</f>
        <v/>
      </c>
      <c r="N79" s="1007"/>
      <c r="O79" s="945"/>
      <c r="P79" s="946"/>
      <c r="Q79" s="947"/>
      <c r="R79" s="1065"/>
      <c r="S79" s="949"/>
      <c r="T79" s="1066"/>
      <c r="U79" s="1067"/>
      <c r="V79" s="952"/>
      <c r="W79" s="778"/>
      <c r="X79" s="778"/>
      <c r="Y79" s="778"/>
      <c r="Z79" s="778"/>
      <c r="AA79" s="778"/>
      <c r="AB79" s="778"/>
      <c r="AC79" s="778"/>
      <c r="AD79" s="778"/>
      <c r="AE79" s="778"/>
      <c r="AF79" s="778"/>
      <c r="AG79" s="954"/>
      <c r="AH79" s="1068"/>
      <c r="AI79" s="1068"/>
      <c r="AJ79" s="1069"/>
      <c r="AK79" s="1070"/>
      <c r="AL79" s="960"/>
      <c r="AM79" s="1070"/>
      <c r="AN79" s="825"/>
      <c r="AO79" s="819"/>
      <c r="AP79" s="825"/>
      <c r="AQ79" s="1072"/>
      <c r="AR79" s="1073"/>
      <c r="AS79" s="1074" t="str">
        <f>IF(AU80="","",IF(OR(AA80="",AA80&lt;&gt;7,AC80="",AC80&lt;&gt;3),"！算定期間の終わりが令和７年３月になっていません。年度内の廃止予定等がなければ、算定対象月を令和７年３月にしてください。",""))</f>
        <v/>
      </c>
      <c r="AT79" s="818"/>
      <c r="AU79" s="935"/>
      <c r="AV79" s="1020" t="str">
        <f>IF('別紙様式2-2（４・５月分）'!N63="","",'別紙様式2-2（４・５月分）'!N63)</f>
        <v/>
      </c>
      <c r="AW79" s="937"/>
      <c r="AX79" s="1076"/>
      <c r="AY79" s="638"/>
      <c r="AZ79" s="10"/>
      <c r="BA79" s="10"/>
      <c r="BB79" s="10"/>
      <c r="BC79" s="10"/>
      <c r="BD79" s="10"/>
      <c r="BE79" s="908" t="str">
        <f>G78</f>
        <v/>
      </c>
      <c r="BF79" s="222"/>
      <c r="BG79" s="221"/>
    </row>
    <row r="80" ht="15.0" customHeight="1">
      <c r="A80" s="798"/>
      <c r="B80" s="722"/>
      <c r="C80" s="723"/>
      <c r="D80" s="723"/>
      <c r="E80" s="723"/>
      <c r="F80" s="724"/>
      <c r="G80" s="725"/>
      <c r="H80" s="725"/>
      <c r="I80" s="725"/>
      <c r="J80" s="941"/>
      <c r="K80" s="725"/>
      <c r="L80" s="942"/>
      <c r="M80" s="964"/>
      <c r="N80" s="1009"/>
      <c r="O80" s="1013" t="s">
        <v>111</v>
      </c>
      <c r="P80" s="1017" t="str">
        <f>IFERROR(VLOOKUP('別紙様式2-2（４・５月分）'!AQ62,'【参考】数式用'!$AR$5:$AT$22,3,FALSE),"")</f>
        <v/>
      </c>
      <c r="Q80" s="1014" t="s">
        <v>113</v>
      </c>
      <c r="R80" s="1077" t="str">
        <f>IFERROR(VLOOKUP(K78,'【参考】数式用'!$A$5:$AB$37,MATCH(P80,'【参考】数式用'!$B$4:$AB$4,0)+1,0),"")</f>
        <v/>
      </c>
      <c r="S80" s="970" t="s">
        <v>452</v>
      </c>
      <c r="T80" s="1078"/>
      <c r="U80" s="1079" t="str">
        <f>IFERROR(VLOOKUP(K78,'【参考】数式用'!$A$5:$AB$37,MATCH(T80,'【参考】数式用'!$B$4:$AB$4,0)+1,0),"")</f>
        <v/>
      </c>
      <c r="V80" s="973" t="s">
        <v>107</v>
      </c>
      <c r="W80" s="1080"/>
      <c r="X80" s="812" t="s">
        <v>108</v>
      </c>
      <c r="Y80" s="1080"/>
      <c r="Z80" s="812" t="s">
        <v>392</v>
      </c>
      <c r="AA80" s="1080"/>
      <c r="AB80" s="812" t="s">
        <v>108</v>
      </c>
      <c r="AC80" s="1080"/>
      <c r="AD80" s="812" t="s">
        <v>109</v>
      </c>
      <c r="AE80" s="812" t="s">
        <v>120</v>
      </c>
      <c r="AF80" s="812" t="str">
        <f>IF(W80&gt;=1,(AA80*12+AC80)-(W80*12+Y80)+1,"")</f>
        <v/>
      </c>
      <c r="AG80" s="974" t="s">
        <v>393</v>
      </c>
      <c r="AH80" s="975">
        <f>IFERROR(ROUNDDOWN(ROUND(L78*U80,0),0)*AF80,"")</f>
        <v>0</v>
      </c>
      <c r="AI80" s="975">
        <f>IFERROR(ROUNDDOWN(ROUND((L78*(U80-AW78)),0),0)*AF80,"")</f>
        <v>0</v>
      </c>
      <c r="AJ80" s="977" t="str">
        <f>IFERROR(ROUNDDOWN(ROUNDDOWN(ROUND(L78*VLOOKUP(K78,'【参考】数式用'!$A$5:$AB$27,MATCH("新加算Ⅳ",'【参考】数式用'!$B$4:$AB$4,0)+1,0),0),0)*AF80*0.5,0),"")</f>
        <v/>
      </c>
      <c r="AK80" s="1081"/>
      <c r="AL80" s="1082" t="str">
        <f>IFERROR(IF('別紙様式2-2（４・５月分）'!P80="ベア加算","", IF(OR(T80="新加算Ⅰ",T80="新加算Ⅱ",T80="新加算Ⅲ",T80="新加算Ⅳ"),ROUNDDOWN(ROUND(L78*VLOOKUP(K78,'【参考】数式用'!$A$5:$I$27,MATCH("ベア加算",'【参考】数式用'!$B$4:$I$4,0)+1,0),0),0)*AF80,"")),"")</f>
        <v/>
      </c>
      <c r="AM80" s="1081"/>
      <c r="AN80" s="1083"/>
      <c r="AO80" s="817"/>
      <c r="AP80" s="1083"/>
      <c r="AQ80" s="1084"/>
      <c r="AR80" s="1085"/>
      <c r="AS80" s="1074"/>
      <c r="AT80" s="688"/>
      <c r="AU80" s="935" t="str">
        <f>IF(AND(AA78&lt;&gt;7,AC78&lt;&gt;3),"V列に色付け","")</f>
        <v/>
      </c>
      <c r="AV80" s="1020"/>
      <c r="AW80" s="937"/>
      <c r="AX80" s="1086"/>
      <c r="AY80" s="629" t="str">
        <f>IF(AL80&lt;&gt;"",IF(AM80="○","入力済","未入力"),"")</f>
        <v/>
      </c>
      <c r="AZ80" s="629"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629" t="str">
        <f>IF(OR(T80="新加算Ⅴ（７）",T80="新加算Ⅴ（９）",T80="新加算Ⅴ（10）",T80="新加算Ⅴ（12）",T80="新加算Ⅴ（13）",T80="新加算Ⅴ（14）"),IF(OR(AO80="○",AO80="令和６年度中に満たす"),"入力済","未入力"),"")</f>
        <v/>
      </c>
      <c r="BB80" s="629" t="str">
        <f>IF(OR(T80="新加算Ⅰ",T80="新加算Ⅱ",T80="新加算Ⅲ",T80="新加算Ⅴ（１）",T80="新加算Ⅴ（３）",T80="新加算Ⅴ（８）"),IF(OR(AP80="○",AP80="令和６年度中に満たす"),"入力済","未入力"),"")</f>
        <v/>
      </c>
      <c r="BC80" s="1087" t="str">
        <f>IF(OR(T80="新加算Ⅰ",T80="新加算Ⅱ",T80="新加算Ⅴ（１）",T80="新加算Ⅴ（２）",T80="新加算Ⅴ（３）",T80="新加算Ⅴ（４）",T80="新加算Ⅴ（５）",T80="新加算Ⅴ（６）",T80="新加算Ⅴ（７）",T80="新加算Ⅴ（９）",T80="新加算Ⅴ（10）",T80="新加算Ⅴ（12）"),IF(AQ80&lt;&gt;"",1,""),"")</f>
        <v/>
      </c>
      <c r="BD80" s="935" t="str">
        <f>IF(OR(T80="新加算Ⅰ",T80="新加算Ⅴ（１）",T80="新加算Ⅴ（２）",T80="新加算Ⅴ（５）",T80="新加算Ⅴ（７）",T80="新加算Ⅴ（10）"),IF(AR80="","未入力","入力済"),"")</f>
        <v/>
      </c>
      <c r="BE80" s="908" t="str">
        <f>G78</f>
        <v/>
      </c>
      <c r="BF80" s="222"/>
      <c r="BG80" s="221"/>
    </row>
    <row r="81" ht="30.0" customHeight="1">
      <c r="A81" s="788"/>
      <c r="B81" s="746"/>
      <c r="C81" s="747"/>
      <c r="D81" s="747"/>
      <c r="E81" s="747"/>
      <c r="F81" s="748"/>
      <c r="G81" s="749"/>
      <c r="H81" s="749"/>
      <c r="I81" s="749"/>
      <c r="J81" s="982"/>
      <c r="K81" s="749"/>
      <c r="L81" s="983"/>
      <c r="M81" s="984" t="str">
        <f>IF('別紙様式2-2（４・５月分）'!P64="","",'別紙様式2-2（４・５月分）'!P64)</f>
        <v/>
      </c>
      <c r="N81" s="1010"/>
      <c r="O81" s="1015"/>
      <c r="P81" s="1018"/>
      <c r="Q81" s="1016"/>
      <c r="R81" s="1088"/>
      <c r="S81" s="990"/>
      <c r="T81" s="1089"/>
      <c r="U81" s="1090"/>
      <c r="V81" s="993"/>
      <c r="W81" s="1091"/>
      <c r="X81" s="994"/>
      <c r="Y81" s="1091"/>
      <c r="Z81" s="994"/>
      <c r="AA81" s="1091"/>
      <c r="AB81" s="994"/>
      <c r="AC81" s="1091"/>
      <c r="AD81" s="994"/>
      <c r="AE81" s="994"/>
      <c r="AF81" s="994"/>
      <c r="AG81" s="995"/>
      <c r="AH81" s="996"/>
      <c r="AI81" s="996"/>
      <c r="AJ81" s="998"/>
      <c r="AK81" s="1092"/>
      <c r="AL81" s="1093"/>
      <c r="AM81" s="1092"/>
      <c r="AN81" s="766"/>
      <c r="AO81" s="765"/>
      <c r="AP81" s="766"/>
      <c r="AQ81" s="1094"/>
      <c r="AR81" s="1095"/>
      <c r="AS81" s="1096" t="str">
        <f>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688"/>
      <c r="AU81" s="935"/>
      <c r="AV81" s="1020" t="str">
        <f>IF('別紙様式2-2（４・５月分）'!N64="","",'別紙様式2-2（４・５月分）'!N64)</f>
        <v/>
      </c>
      <c r="AW81" s="937"/>
      <c r="AX81" s="1097"/>
      <c r="AY81" s="629" t="str">
        <f t="shared" ref="AY81:AZ81" si="18">IF(OR(T81="新加算Ⅰ",T81="新加算Ⅱ",T81="新加算Ⅲ",T81="新加算Ⅳ",T81="新加算Ⅴ（１）",T81="新加算Ⅴ（２）",T81="新加算Ⅴ（３）",T81="新加算ⅠⅤ（４）",T81="新加算Ⅴ（５）",T81="新加算Ⅴ（６）",T81="新加算Ⅴ（８）",T81="新加算Ⅴ（11）"),IF(AI81="○","","未入力"),"")</f>
        <v/>
      </c>
      <c r="AZ81" s="629" t="str">
        <f t="shared" si="18"/>
        <v/>
      </c>
      <c r="BA81" s="629" t="str">
        <f>IF(OR(U81="新加算Ⅴ（７）",U81="新加算Ⅴ（９）",U81="新加算Ⅴ（10）",U81="新加算Ⅴ（12）",U81="新加算Ⅴ（13）",U81="新加算Ⅴ（14）"),IF(AK81="○","","未入力"),"")</f>
        <v/>
      </c>
      <c r="BB81" s="629" t="str">
        <f>IF(OR(U81="新加算Ⅰ",U81="新加算Ⅱ",U81="新加算Ⅲ",U81="新加算Ⅴ（１）",U81="新加算Ⅴ（３）",U81="新加算Ⅴ（８）"),IF(AL81="○","","未入力"),"")</f>
        <v/>
      </c>
      <c r="BC81" s="1087" t="str">
        <f>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935" t="str">
        <f>IF(AND(T81&lt;&gt;"（参考）令和７年度の移行予定",OR(U81="新加算Ⅰ",U81="新加算Ⅴ（１）",U81="新加算Ⅴ（２）",U81="新加算Ⅴ（５）",U81="新加算Ⅴ（７）",U81="新加算Ⅴ（10）")),IF(AN81="","未入力",IF(AN81="いずれも取得していない","要件を満たさない","")),"")</f>
        <v/>
      </c>
      <c r="BE81" s="908" t="str">
        <f>G78</f>
        <v/>
      </c>
      <c r="BF81" s="222"/>
      <c r="BG81" s="221"/>
    </row>
    <row r="82" ht="30.0" customHeight="1">
      <c r="A82" s="789">
        <v>18.0</v>
      </c>
      <c r="B82" s="722" t="str">
        <f>IF('基本情報入力シート'!C71="","",'基本情報入力シート'!C71)</f>
        <v/>
      </c>
      <c r="C82" s="723"/>
      <c r="D82" s="723"/>
      <c r="E82" s="723"/>
      <c r="F82" s="724"/>
      <c r="G82" s="725" t="str">
        <f>IF('基本情報入力シート'!M71="","",'基本情報入力シート'!M71)</f>
        <v/>
      </c>
      <c r="H82" s="725" t="str">
        <f>IF('基本情報入力シート'!R71="","",'基本情報入力シート'!R71)</f>
        <v/>
      </c>
      <c r="I82" s="725" t="str">
        <f>IF('基本情報入力シート'!W71="","",'基本情報入力シート'!W71)</f>
        <v/>
      </c>
      <c r="J82" s="941" t="str">
        <f>IF('基本情報入力シート'!X71="","",'基本情報入力シート'!X71)</f>
        <v/>
      </c>
      <c r="K82" s="725" t="str">
        <f>IF('基本情報入力シート'!Y71="","",'基本情報入力シート'!Y71)</f>
        <v/>
      </c>
      <c r="L82" s="942" t="str">
        <f>IF('基本情報入力シート'!AB71="","",'基本情報入力シート'!AB71)</f>
        <v/>
      </c>
      <c r="M82" s="912" t="str">
        <f>IF('別紙様式2-2（４・５月分）'!P65="","",'別紙様式2-2（４・５月分）'!P65)</f>
        <v/>
      </c>
      <c r="N82" s="1004" t="str">
        <f>IF(SUM('別紙様式2-2（４・５月分）'!Q65:Q67)=0,"",SUM('別紙様式2-2（４・５月分）'!Q65:Q67))</f>
        <v/>
      </c>
      <c r="O82" s="914" t="str">
        <f>IFERROR(VLOOKUP('別紙様式2-2（４・５月分）'!AQ65,'【参考】数式用'!$AR$5:$AS$22,2,FALSE),"")</f>
        <v/>
      </c>
      <c r="P82" s="915"/>
      <c r="Q82" s="916"/>
      <c r="R82" s="1053" t="str">
        <f>IFERROR(VLOOKUP(K82,'【参考】数式用'!$A$5:$AB$37,MATCH(O82,'【参考】数式用'!$B$4:$AB$4,0)+1,0),"")</f>
        <v/>
      </c>
      <c r="S82" s="918" t="s">
        <v>451</v>
      </c>
      <c r="T82" s="1054" t="str">
        <f>IF('別紙様式2-3（６月以降分）'!T82="","",'別紙様式2-3（６月以降分）'!T82)</f>
        <v/>
      </c>
      <c r="U82" s="1055" t="str">
        <f>IFERROR(VLOOKUP(K82,'【参考】数式用'!$A$5:$AB$37,MATCH(T82,'【参考】数式用'!$B$4:$AB$4,0)+1,0),"")</f>
        <v/>
      </c>
      <c r="V82" s="921" t="s">
        <v>107</v>
      </c>
      <c r="W82" s="923">
        <f>'別紙様式2-3（６月以降分）'!W82</f>
        <v>6</v>
      </c>
      <c r="X82" s="923" t="s">
        <v>108</v>
      </c>
      <c r="Y82" s="923">
        <f>'別紙様式2-3（６月以降分）'!Y82</f>
        <v>6</v>
      </c>
      <c r="Z82" s="923" t="s">
        <v>392</v>
      </c>
      <c r="AA82" s="923">
        <f>'別紙様式2-3（６月以降分）'!AA82</f>
        <v>7</v>
      </c>
      <c r="AB82" s="923" t="s">
        <v>108</v>
      </c>
      <c r="AC82" s="923">
        <f>'別紙様式2-3（６月以降分）'!AC82</f>
        <v>3</v>
      </c>
      <c r="AD82" s="923" t="s">
        <v>109</v>
      </c>
      <c r="AE82" s="923" t="s">
        <v>120</v>
      </c>
      <c r="AF82" s="923">
        <f>IF(W82&gt;=1,(AA82*12+AC82)-(W82*12+Y82)+1,"")</f>
        <v>10</v>
      </c>
      <c r="AG82" s="924" t="s">
        <v>393</v>
      </c>
      <c r="AH82" s="1056">
        <f>'別紙様式2-3（６月以降分）'!AH82</f>
        <v>0</v>
      </c>
      <c r="AI82" s="1056">
        <f>'別紙様式2-3（６月以降分）'!AI82</f>
        <v>0</v>
      </c>
      <c r="AJ82" s="1057">
        <f>'別紙様式2-3（６月以降分）'!AJ82</f>
        <v>0</v>
      </c>
      <c r="AK82" s="1058" t="str">
        <f>IF('別紙様式2-3（６月以降分）'!AK82="","",'別紙様式2-3（６月以降分）'!AK82)</f>
        <v/>
      </c>
      <c r="AL82" s="932">
        <f>'別紙様式2-3（６月以降分）'!AL82</f>
        <v>0</v>
      </c>
      <c r="AM82" s="1058" t="str">
        <f>IF('別紙様式2-3（６月以降分）'!AM82="","",'別紙様式2-3（６月以降分）'!AM82)</f>
        <v/>
      </c>
      <c r="AN82" s="931" t="str">
        <f>IF('別紙様式2-3（６月以降分）'!AN82="","",'別紙様式2-3（６月以降分）'!AN82)</f>
        <v/>
      </c>
      <c r="AO82" s="928" t="str">
        <f>IF('別紙様式2-3（６月以降分）'!AO82="","",'別紙様式2-3（６月以降分）'!AO82)</f>
        <v/>
      </c>
      <c r="AP82" s="931" t="str">
        <f>IF('別紙様式2-3（６月以降分）'!AP82="","",'別紙様式2-3（６月以降分）'!AP82)</f>
        <v/>
      </c>
      <c r="AQ82" s="1059" t="str">
        <f>IF('別紙様式2-3（６月以降分）'!AQ82="","",'別紙様式2-3（６月以降分）'!AQ82)</f>
        <v/>
      </c>
      <c r="AR82" s="1060" t="str">
        <f>IF('別紙様式2-3（６月以降分）'!AR82="","",'別紙様式2-3（６月以降分）'!AR82)</f>
        <v/>
      </c>
      <c r="AS82" s="1061" t="str">
        <f>IF(AU84="","",IF(U84&lt;U82,"！加算の要件上は問題ありませんが、令和６年度当初の新加算の加算率と比較して、移行後の加算率が下がる計画になっています。",""))</f>
        <v/>
      </c>
      <c r="AT82" s="818"/>
      <c r="AU82" s="693"/>
      <c r="AV82" s="1020" t="str">
        <f>IF('別紙様式2-2（４・５月分）'!N65="","",'別紙様式2-2（４・５月分）'!N65)</f>
        <v/>
      </c>
      <c r="AW82" s="937" t="str">
        <f>IF(SUM('別紙様式2-2（４・５月分）'!O65:O67)=0,"",SUM('別紙様式2-2（４・５月分）'!O65:O67))</f>
        <v/>
      </c>
      <c r="AX82" s="1064" t="str">
        <f>IFERROR(VLOOKUP(K82,'【参考】数式用'!$AH$2:$AI$34,2,FALSE),"")</f>
        <v/>
      </c>
      <c r="AY82" s="772"/>
      <c r="AZ82" s="10"/>
      <c r="BA82" s="10"/>
      <c r="BB82" s="10"/>
      <c r="BC82" s="10"/>
      <c r="BD82" s="10"/>
      <c r="BE82" s="908" t="str">
        <f>G82</f>
        <v/>
      </c>
      <c r="BF82" s="222"/>
      <c r="BG82" s="221"/>
    </row>
    <row r="83" ht="15.0" customHeight="1">
      <c r="A83" s="787"/>
      <c r="B83" s="722"/>
      <c r="C83" s="723"/>
      <c r="D83" s="723"/>
      <c r="E83" s="723"/>
      <c r="F83" s="724"/>
      <c r="G83" s="725"/>
      <c r="H83" s="725"/>
      <c r="I83" s="725"/>
      <c r="J83" s="941"/>
      <c r="K83" s="725"/>
      <c r="L83" s="942"/>
      <c r="M83" s="943" t="str">
        <f>IF('別紙様式2-2（４・５月分）'!P66="","",'別紙様式2-2（４・５月分）'!P66)</f>
        <v/>
      </c>
      <c r="N83" s="1007"/>
      <c r="O83" s="945"/>
      <c r="P83" s="946"/>
      <c r="Q83" s="947"/>
      <c r="R83" s="1065"/>
      <c r="S83" s="949"/>
      <c r="T83" s="1066"/>
      <c r="U83" s="1067"/>
      <c r="V83" s="952"/>
      <c r="W83" s="778"/>
      <c r="X83" s="778"/>
      <c r="Y83" s="778"/>
      <c r="Z83" s="778"/>
      <c r="AA83" s="778"/>
      <c r="AB83" s="778"/>
      <c r="AC83" s="778"/>
      <c r="AD83" s="778"/>
      <c r="AE83" s="778"/>
      <c r="AF83" s="778"/>
      <c r="AG83" s="954"/>
      <c r="AH83" s="1068"/>
      <c r="AI83" s="1068"/>
      <c r="AJ83" s="1069"/>
      <c r="AK83" s="1070"/>
      <c r="AL83" s="960"/>
      <c r="AM83" s="1070"/>
      <c r="AN83" s="825"/>
      <c r="AO83" s="819"/>
      <c r="AP83" s="825"/>
      <c r="AQ83" s="1072"/>
      <c r="AR83" s="1073"/>
      <c r="AS83" s="1074" t="str">
        <f>IF(AU84="","",IF(OR(AA84="",AA84&lt;&gt;7,AC84="",AC84&lt;&gt;3),"！算定期間の終わりが令和７年３月になっていません。年度内の廃止予定等がなければ、算定対象月を令和７年３月にしてください。",""))</f>
        <v/>
      </c>
      <c r="AT83" s="818"/>
      <c r="AU83" s="935"/>
      <c r="AV83" s="1020" t="str">
        <f>IF('別紙様式2-2（４・５月分）'!N66="","",'別紙様式2-2（４・５月分）'!N66)</f>
        <v/>
      </c>
      <c r="AW83" s="937"/>
      <c r="AX83" s="1076"/>
      <c r="AY83" s="638"/>
      <c r="AZ83" s="10"/>
      <c r="BA83" s="10"/>
      <c r="BB83" s="10"/>
      <c r="BC83" s="10"/>
      <c r="BD83" s="10"/>
      <c r="BE83" s="908" t="str">
        <f>G82</f>
        <v/>
      </c>
      <c r="BF83" s="222"/>
      <c r="BG83" s="221"/>
    </row>
    <row r="84" ht="15.0" customHeight="1">
      <c r="A84" s="798"/>
      <c r="B84" s="722"/>
      <c r="C84" s="723"/>
      <c r="D84" s="723"/>
      <c r="E84" s="723"/>
      <c r="F84" s="724"/>
      <c r="G84" s="725"/>
      <c r="H84" s="725"/>
      <c r="I84" s="725"/>
      <c r="J84" s="941"/>
      <c r="K84" s="725"/>
      <c r="L84" s="942"/>
      <c r="M84" s="964"/>
      <c r="N84" s="1009"/>
      <c r="O84" s="1013" t="s">
        <v>111</v>
      </c>
      <c r="P84" s="1017" t="str">
        <f>IFERROR(VLOOKUP('別紙様式2-2（４・５月分）'!AQ65,'【参考】数式用'!$AR$5:$AT$22,3,FALSE),"")</f>
        <v/>
      </c>
      <c r="Q84" s="1014" t="s">
        <v>113</v>
      </c>
      <c r="R84" s="1077" t="str">
        <f>IFERROR(VLOOKUP(K82,'【参考】数式用'!$A$5:$AB$37,MATCH(P84,'【参考】数式用'!$B$4:$AB$4,0)+1,0),"")</f>
        <v/>
      </c>
      <c r="S84" s="970" t="s">
        <v>452</v>
      </c>
      <c r="T84" s="1078"/>
      <c r="U84" s="1079" t="str">
        <f>IFERROR(VLOOKUP(K82,'【参考】数式用'!$A$5:$AB$37,MATCH(T84,'【参考】数式用'!$B$4:$AB$4,0)+1,0),"")</f>
        <v/>
      </c>
      <c r="V84" s="973" t="s">
        <v>107</v>
      </c>
      <c r="W84" s="1080"/>
      <c r="X84" s="812" t="s">
        <v>108</v>
      </c>
      <c r="Y84" s="1080"/>
      <c r="Z84" s="812" t="s">
        <v>392</v>
      </c>
      <c r="AA84" s="1080"/>
      <c r="AB84" s="812" t="s">
        <v>108</v>
      </c>
      <c r="AC84" s="1080"/>
      <c r="AD84" s="812" t="s">
        <v>109</v>
      </c>
      <c r="AE84" s="812" t="s">
        <v>120</v>
      </c>
      <c r="AF84" s="812" t="str">
        <f>IF(W84&gt;=1,(AA84*12+AC84)-(W84*12+Y84)+1,"")</f>
        <v/>
      </c>
      <c r="AG84" s="974" t="s">
        <v>393</v>
      </c>
      <c r="AH84" s="975">
        <f>IFERROR(ROUNDDOWN(ROUND(L82*U84,0),0)*AF84,"")</f>
        <v>0</v>
      </c>
      <c r="AI84" s="975">
        <f>IFERROR(ROUNDDOWN(ROUND((L82*(U84-AW82)),0),0)*AF84,"")</f>
        <v>0</v>
      </c>
      <c r="AJ84" s="977" t="str">
        <f>IFERROR(ROUNDDOWN(ROUNDDOWN(ROUND(L82*VLOOKUP(K82,'【参考】数式用'!$A$5:$AB$27,MATCH("新加算Ⅳ",'【参考】数式用'!$B$4:$AB$4,0)+1,0),0),0)*AF84*0.5,0),"")</f>
        <v/>
      </c>
      <c r="AK84" s="1081"/>
      <c r="AL84" s="1082" t="str">
        <f>IFERROR(IF('別紙様式2-2（４・５月分）'!P84="ベア加算","", IF(OR(T84="新加算Ⅰ",T84="新加算Ⅱ",T84="新加算Ⅲ",T84="新加算Ⅳ"),ROUNDDOWN(ROUND(L82*VLOOKUP(K82,'【参考】数式用'!$A$5:$I$27,MATCH("ベア加算",'【参考】数式用'!$B$4:$I$4,0)+1,0),0),0)*AF84,"")),"")</f>
        <v/>
      </c>
      <c r="AM84" s="1081"/>
      <c r="AN84" s="1083"/>
      <c r="AO84" s="817"/>
      <c r="AP84" s="1083"/>
      <c r="AQ84" s="1084"/>
      <c r="AR84" s="1085"/>
      <c r="AS84" s="1074"/>
      <c r="AT84" s="688"/>
      <c r="AU84" s="935" t="str">
        <f>IF(AND(AA82&lt;&gt;7,AC82&lt;&gt;3),"V列に色付け","")</f>
        <v/>
      </c>
      <c r="AV84" s="1020"/>
      <c r="AW84" s="937"/>
      <c r="AX84" s="1086"/>
      <c r="AY84" s="629" t="str">
        <f>IF(AL84&lt;&gt;"",IF(AM84="○","入力済","未入力"),"")</f>
        <v/>
      </c>
      <c r="AZ84" s="629"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629" t="str">
        <f>IF(OR(T84="新加算Ⅴ（７）",T84="新加算Ⅴ（９）",T84="新加算Ⅴ（10）",T84="新加算Ⅴ（12）",T84="新加算Ⅴ（13）",T84="新加算Ⅴ（14）"),IF(OR(AO84="○",AO84="令和６年度中に満たす"),"入力済","未入力"),"")</f>
        <v/>
      </c>
      <c r="BB84" s="629" t="str">
        <f>IF(OR(T84="新加算Ⅰ",T84="新加算Ⅱ",T84="新加算Ⅲ",T84="新加算Ⅴ（１）",T84="新加算Ⅴ（３）",T84="新加算Ⅴ（８）"),IF(OR(AP84="○",AP84="令和６年度中に満たす"),"入力済","未入力"),"")</f>
        <v/>
      </c>
      <c r="BC84" s="1087" t="str">
        <f>IF(OR(T84="新加算Ⅰ",T84="新加算Ⅱ",T84="新加算Ⅴ（１）",T84="新加算Ⅴ（２）",T84="新加算Ⅴ（３）",T84="新加算Ⅴ（４）",T84="新加算Ⅴ（５）",T84="新加算Ⅴ（６）",T84="新加算Ⅴ（７）",T84="新加算Ⅴ（９）",T84="新加算Ⅴ（10）",T84="新加算Ⅴ（12）"),IF(AQ84&lt;&gt;"",1,""),"")</f>
        <v/>
      </c>
      <c r="BD84" s="935" t="str">
        <f>IF(OR(T84="新加算Ⅰ",T84="新加算Ⅴ（１）",T84="新加算Ⅴ（２）",T84="新加算Ⅴ（５）",T84="新加算Ⅴ（７）",T84="新加算Ⅴ（10）"),IF(AR84="","未入力","入力済"),"")</f>
        <v/>
      </c>
      <c r="BE84" s="908" t="str">
        <f>G82</f>
        <v/>
      </c>
      <c r="BF84" s="222"/>
      <c r="BG84" s="221"/>
    </row>
    <row r="85" ht="30.0" customHeight="1">
      <c r="A85" s="788"/>
      <c r="B85" s="746"/>
      <c r="C85" s="747"/>
      <c r="D85" s="747"/>
      <c r="E85" s="747"/>
      <c r="F85" s="748"/>
      <c r="G85" s="749"/>
      <c r="H85" s="749"/>
      <c r="I85" s="749"/>
      <c r="J85" s="982"/>
      <c r="K85" s="749"/>
      <c r="L85" s="983"/>
      <c r="M85" s="984" t="str">
        <f>IF('別紙様式2-2（４・５月分）'!P67="","",'別紙様式2-2（４・５月分）'!P67)</f>
        <v/>
      </c>
      <c r="N85" s="1010"/>
      <c r="O85" s="1015"/>
      <c r="P85" s="1018"/>
      <c r="Q85" s="1016"/>
      <c r="R85" s="1088"/>
      <c r="S85" s="990"/>
      <c r="T85" s="1089"/>
      <c r="U85" s="1090"/>
      <c r="V85" s="993"/>
      <c r="W85" s="1091"/>
      <c r="X85" s="994"/>
      <c r="Y85" s="1091"/>
      <c r="Z85" s="994"/>
      <c r="AA85" s="1091"/>
      <c r="AB85" s="994"/>
      <c r="AC85" s="1091"/>
      <c r="AD85" s="994"/>
      <c r="AE85" s="994"/>
      <c r="AF85" s="994"/>
      <c r="AG85" s="995"/>
      <c r="AH85" s="996"/>
      <c r="AI85" s="996"/>
      <c r="AJ85" s="998"/>
      <c r="AK85" s="1092"/>
      <c r="AL85" s="1093"/>
      <c r="AM85" s="1092"/>
      <c r="AN85" s="766"/>
      <c r="AO85" s="765"/>
      <c r="AP85" s="766"/>
      <c r="AQ85" s="1094"/>
      <c r="AR85" s="1095"/>
      <c r="AS85" s="1096" t="str">
        <f>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688"/>
      <c r="AU85" s="935"/>
      <c r="AV85" s="1020" t="str">
        <f>IF('別紙様式2-2（４・５月分）'!N67="","",'別紙様式2-2（４・５月分）'!N67)</f>
        <v/>
      </c>
      <c r="AW85" s="937"/>
      <c r="AX85" s="1097"/>
      <c r="AY85" s="629" t="str">
        <f t="shared" ref="AY85:AZ85" si="19">IF(OR(T85="新加算Ⅰ",T85="新加算Ⅱ",T85="新加算Ⅲ",T85="新加算Ⅳ",T85="新加算Ⅴ（１）",T85="新加算Ⅴ（２）",T85="新加算Ⅴ（３）",T85="新加算ⅠⅤ（４）",T85="新加算Ⅴ（５）",T85="新加算Ⅴ（６）",T85="新加算Ⅴ（８）",T85="新加算Ⅴ（11）"),IF(AI85="○","","未入力"),"")</f>
        <v/>
      </c>
      <c r="AZ85" s="629" t="str">
        <f t="shared" si="19"/>
        <v/>
      </c>
      <c r="BA85" s="629" t="str">
        <f>IF(OR(U85="新加算Ⅴ（７）",U85="新加算Ⅴ（９）",U85="新加算Ⅴ（10）",U85="新加算Ⅴ（12）",U85="新加算Ⅴ（13）",U85="新加算Ⅴ（14）"),IF(AK85="○","","未入力"),"")</f>
        <v/>
      </c>
      <c r="BB85" s="629" t="str">
        <f>IF(OR(U85="新加算Ⅰ",U85="新加算Ⅱ",U85="新加算Ⅲ",U85="新加算Ⅴ（１）",U85="新加算Ⅴ（３）",U85="新加算Ⅴ（８）"),IF(AL85="○","","未入力"),"")</f>
        <v/>
      </c>
      <c r="BC85" s="1087" t="str">
        <f>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935" t="str">
        <f>IF(AND(T85&lt;&gt;"（参考）令和７年度の移行予定",OR(U85="新加算Ⅰ",U85="新加算Ⅴ（１）",U85="新加算Ⅴ（２）",U85="新加算Ⅴ（５）",U85="新加算Ⅴ（７）",U85="新加算Ⅴ（10）")),IF(AN85="","未入力",IF(AN85="いずれも取得していない","要件を満たさない","")),"")</f>
        <v/>
      </c>
      <c r="BE85" s="908" t="str">
        <f>G82</f>
        <v/>
      </c>
      <c r="BF85" s="222"/>
      <c r="BG85" s="221"/>
    </row>
    <row r="86" ht="30.0" customHeight="1">
      <c r="A86" s="773">
        <v>19.0</v>
      </c>
      <c r="B86" s="1019" t="str">
        <f>IF('基本情報入力シート'!C72="","",'基本情報入力シート'!C72)</f>
        <v/>
      </c>
      <c r="C86" s="696"/>
      <c r="D86" s="696"/>
      <c r="E86" s="696"/>
      <c r="F86" s="697"/>
      <c r="G86" s="698" t="str">
        <f>IF('基本情報入力シート'!M72="","",'基本情報入力シート'!M72)</f>
        <v/>
      </c>
      <c r="H86" s="698" t="str">
        <f>IF('基本情報入力シート'!R72="","",'基本情報入力シート'!R72)</f>
        <v/>
      </c>
      <c r="I86" s="698" t="str">
        <f>IF('基本情報入力シート'!W72="","",'基本情報入力シート'!W72)</f>
        <v/>
      </c>
      <c r="J86" s="910" t="str">
        <f>IF('基本情報入力シート'!X72="","",'基本情報入力シート'!X72)</f>
        <v/>
      </c>
      <c r="K86" s="698" t="str">
        <f>IF('基本情報入力シート'!Y72="","",'基本情報入力シート'!Y72)</f>
        <v/>
      </c>
      <c r="L86" s="911" t="str">
        <f>IF('基本情報入力シート'!AB72="","",'基本情報入力シート'!AB72)</f>
        <v/>
      </c>
      <c r="M86" s="912" t="str">
        <f>IF('別紙様式2-2（４・５月分）'!P68="","",'別紙様式2-2（４・５月分）'!P68)</f>
        <v/>
      </c>
      <c r="N86" s="1004" t="str">
        <f>IF(SUM('別紙様式2-2（４・５月分）'!Q68:Q70)=0,"",SUM('別紙様式2-2（４・５月分）'!Q68:Q70))</f>
        <v/>
      </c>
      <c r="O86" s="914" t="str">
        <f>IFERROR(VLOOKUP('別紙様式2-2（４・５月分）'!AQ68,'【参考】数式用'!$AR$5:$AS$22,2,FALSE),"")</f>
        <v/>
      </c>
      <c r="P86" s="915"/>
      <c r="Q86" s="916"/>
      <c r="R86" s="1053" t="str">
        <f>IFERROR(VLOOKUP(K86,'【参考】数式用'!$A$5:$AB$37,MATCH(O86,'【参考】数式用'!$B$4:$AB$4,0)+1,0),"")</f>
        <v/>
      </c>
      <c r="S86" s="918" t="s">
        <v>451</v>
      </c>
      <c r="T86" s="1054" t="str">
        <f>IF('別紙様式2-3（６月以降分）'!T86="","",'別紙様式2-3（６月以降分）'!T86)</f>
        <v/>
      </c>
      <c r="U86" s="1055" t="str">
        <f>IFERROR(VLOOKUP(K86,'【参考】数式用'!$A$5:$AB$37,MATCH(T86,'【参考】数式用'!$B$4:$AB$4,0)+1,0),"")</f>
        <v/>
      </c>
      <c r="V86" s="921" t="s">
        <v>107</v>
      </c>
      <c r="W86" s="923">
        <f>'別紙様式2-3（６月以降分）'!W86</f>
        <v>6</v>
      </c>
      <c r="X86" s="923" t="s">
        <v>108</v>
      </c>
      <c r="Y86" s="923">
        <f>'別紙様式2-3（６月以降分）'!Y86</f>
        <v>6</v>
      </c>
      <c r="Z86" s="923" t="s">
        <v>392</v>
      </c>
      <c r="AA86" s="923">
        <f>'別紙様式2-3（６月以降分）'!AA86</f>
        <v>7</v>
      </c>
      <c r="AB86" s="923" t="s">
        <v>108</v>
      </c>
      <c r="AC86" s="923">
        <f>'別紙様式2-3（６月以降分）'!AC86</f>
        <v>3</v>
      </c>
      <c r="AD86" s="923" t="s">
        <v>109</v>
      </c>
      <c r="AE86" s="923" t="s">
        <v>120</v>
      </c>
      <c r="AF86" s="923">
        <f>IF(W86&gt;=1,(AA86*12+AC86)-(W86*12+Y86)+1,"")</f>
        <v>10</v>
      </c>
      <c r="AG86" s="924" t="s">
        <v>393</v>
      </c>
      <c r="AH86" s="1056">
        <f>'別紙様式2-3（６月以降分）'!AH86</f>
        <v>0</v>
      </c>
      <c r="AI86" s="1056">
        <f>'別紙様式2-3（６月以降分）'!AI86</f>
        <v>0</v>
      </c>
      <c r="AJ86" s="1057">
        <f>'別紙様式2-3（６月以降分）'!AJ86</f>
        <v>0</v>
      </c>
      <c r="AK86" s="1058" t="str">
        <f>IF('別紙様式2-3（６月以降分）'!AK86="","",'別紙様式2-3（６月以降分）'!AK86)</f>
        <v/>
      </c>
      <c r="AL86" s="932">
        <f>'別紙様式2-3（６月以降分）'!AL86</f>
        <v>0</v>
      </c>
      <c r="AM86" s="1058" t="str">
        <f>IF('別紙様式2-3（６月以降分）'!AM86="","",'別紙様式2-3（６月以降分）'!AM86)</f>
        <v/>
      </c>
      <c r="AN86" s="931" t="str">
        <f>IF('別紙様式2-3（６月以降分）'!AN86="","",'別紙様式2-3（６月以降分）'!AN86)</f>
        <v/>
      </c>
      <c r="AO86" s="928" t="str">
        <f>IF('別紙様式2-3（６月以降分）'!AO86="","",'別紙様式2-3（６月以降分）'!AO86)</f>
        <v/>
      </c>
      <c r="AP86" s="931" t="str">
        <f>IF('別紙様式2-3（６月以降分）'!AP86="","",'別紙様式2-3（６月以降分）'!AP86)</f>
        <v/>
      </c>
      <c r="AQ86" s="1059" t="str">
        <f>IF('別紙様式2-3（６月以降分）'!AQ86="","",'別紙様式2-3（６月以降分）'!AQ86)</f>
        <v/>
      </c>
      <c r="AR86" s="1060" t="str">
        <f>IF('別紙様式2-3（６月以降分）'!AR86="","",'別紙様式2-3（６月以降分）'!AR86)</f>
        <v/>
      </c>
      <c r="AS86" s="1061" t="str">
        <f>IF(AU88="","",IF(U88&lt;U86,"！加算の要件上は問題ありませんが、令和６年度当初の新加算の加算率と比較して、移行後の加算率が下がる計画になっています。",""))</f>
        <v/>
      </c>
      <c r="AT86" s="818"/>
      <c r="AU86" s="693"/>
      <c r="AV86" s="1020" t="str">
        <f>IF('別紙様式2-2（４・５月分）'!N68="","",'別紙様式2-2（４・５月分）'!N68)</f>
        <v/>
      </c>
      <c r="AW86" s="937" t="str">
        <f>IF(SUM('別紙様式2-2（４・５月分）'!O68:O70)=0,"",SUM('別紙様式2-2（４・５月分）'!O68:O70))</f>
        <v/>
      </c>
      <c r="AX86" s="1064" t="str">
        <f>IFERROR(VLOOKUP(K86,'【参考】数式用'!$AH$2:$AI$34,2,FALSE),"")</f>
        <v/>
      </c>
      <c r="AY86" s="772"/>
      <c r="AZ86" s="10"/>
      <c r="BA86" s="10"/>
      <c r="BB86" s="10"/>
      <c r="BC86" s="10"/>
      <c r="BD86" s="10"/>
      <c r="BE86" s="908" t="str">
        <f>G86</f>
        <v/>
      </c>
      <c r="BF86" s="222"/>
      <c r="BG86" s="221"/>
    </row>
    <row r="87" ht="15.0" customHeight="1">
      <c r="A87" s="787"/>
      <c r="B87" s="722"/>
      <c r="C87" s="723"/>
      <c r="D87" s="723"/>
      <c r="E87" s="723"/>
      <c r="F87" s="724"/>
      <c r="G87" s="725"/>
      <c r="H87" s="725"/>
      <c r="I87" s="725"/>
      <c r="J87" s="941"/>
      <c r="K87" s="725"/>
      <c r="L87" s="942"/>
      <c r="M87" s="943" t="str">
        <f>IF('別紙様式2-2（４・５月分）'!P69="","",'別紙様式2-2（４・５月分）'!P69)</f>
        <v/>
      </c>
      <c r="N87" s="1007"/>
      <c r="O87" s="945"/>
      <c r="P87" s="946"/>
      <c r="Q87" s="947"/>
      <c r="R87" s="1065"/>
      <c r="S87" s="949"/>
      <c r="T87" s="1066"/>
      <c r="U87" s="1067"/>
      <c r="V87" s="952"/>
      <c r="W87" s="778"/>
      <c r="X87" s="778"/>
      <c r="Y87" s="778"/>
      <c r="Z87" s="778"/>
      <c r="AA87" s="778"/>
      <c r="AB87" s="778"/>
      <c r="AC87" s="778"/>
      <c r="AD87" s="778"/>
      <c r="AE87" s="778"/>
      <c r="AF87" s="778"/>
      <c r="AG87" s="954"/>
      <c r="AH87" s="1068"/>
      <c r="AI87" s="1068"/>
      <c r="AJ87" s="1069"/>
      <c r="AK87" s="1070"/>
      <c r="AL87" s="960"/>
      <c r="AM87" s="1070"/>
      <c r="AN87" s="825"/>
      <c r="AO87" s="819"/>
      <c r="AP87" s="825"/>
      <c r="AQ87" s="1072"/>
      <c r="AR87" s="1073"/>
      <c r="AS87" s="1074" t="str">
        <f>IF(AU88="","",IF(OR(AA88="",AA88&lt;&gt;7,AC88="",AC88&lt;&gt;3),"！算定期間の終わりが令和７年３月になっていません。年度内の廃止予定等がなければ、算定対象月を令和７年３月にしてください。",""))</f>
        <v/>
      </c>
      <c r="AT87" s="818"/>
      <c r="AU87" s="935"/>
      <c r="AV87" s="1020" t="str">
        <f>IF('別紙様式2-2（４・５月分）'!N69="","",'別紙様式2-2（４・５月分）'!N69)</f>
        <v/>
      </c>
      <c r="AW87" s="937"/>
      <c r="AX87" s="1076"/>
      <c r="AY87" s="638"/>
      <c r="AZ87" s="10"/>
      <c r="BA87" s="10"/>
      <c r="BB87" s="10"/>
      <c r="BC87" s="10"/>
      <c r="BD87" s="10"/>
      <c r="BE87" s="908" t="str">
        <f>G86</f>
        <v/>
      </c>
      <c r="BF87" s="222"/>
      <c r="BG87" s="221"/>
    </row>
    <row r="88" ht="15.0" customHeight="1">
      <c r="A88" s="798"/>
      <c r="B88" s="722"/>
      <c r="C88" s="723"/>
      <c r="D88" s="723"/>
      <c r="E88" s="723"/>
      <c r="F88" s="724"/>
      <c r="G88" s="725"/>
      <c r="H88" s="725"/>
      <c r="I88" s="725"/>
      <c r="J88" s="941"/>
      <c r="K88" s="725"/>
      <c r="L88" s="942"/>
      <c r="M88" s="964"/>
      <c r="N88" s="1009"/>
      <c r="O88" s="1013" t="s">
        <v>111</v>
      </c>
      <c r="P88" s="1017" t="str">
        <f>IFERROR(VLOOKUP('別紙様式2-2（４・５月分）'!AQ68,'【参考】数式用'!$AR$5:$AT$22,3,FALSE),"")</f>
        <v/>
      </c>
      <c r="Q88" s="1014" t="s">
        <v>113</v>
      </c>
      <c r="R88" s="1077" t="str">
        <f>IFERROR(VLOOKUP(K86,'【参考】数式用'!$A$5:$AB$37,MATCH(P88,'【参考】数式用'!$B$4:$AB$4,0)+1,0),"")</f>
        <v/>
      </c>
      <c r="S88" s="970" t="s">
        <v>452</v>
      </c>
      <c r="T88" s="1078"/>
      <c r="U88" s="1079" t="str">
        <f>IFERROR(VLOOKUP(K86,'【参考】数式用'!$A$5:$AB$37,MATCH(T88,'【参考】数式用'!$B$4:$AB$4,0)+1,0),"")</f>
        <v/>
      </c>
      <c r="V88" s="973" t="s">
        <v>107</v>
      </c>
      <c r="W88" s="1080"/>
      <c r="X88" s="812" t="s">
        <v>108</v>
      </c>
      <c r="Y88" s="1080"/>
      <c r="Z88" s="812" t="s">
        <v>392</v>
      </c>
      <c r="AA88" s="1080"/>
      <c r="AB88" s="812" t="s">
        <v>108</v>
      </c>
      <c r="AC88" s="1080"/>
      <c r="AD88" s="812" t="s">
        <v>109</v>
      </c>
      <c r="AE88" s="812" t="s">
        <v>120</v>
      </c>
      <c r="AF88" s="812" t="str">
        <f>IF(W88&gt;=1,(AA88*12+AC88)-(W88*12+Y88)+1,"")</f>
        <v/>
      </c>
      <c r="AG88" s="974" t="s">
        <v>393</v>
      </c>
      <c r="AH88" s="975">
        <f>IFERROR(ROUNDDOWN(ROUND(L86*U88,0),0)*AF88,"")</f>
        <v>0</v>
      </c>
      <c r="AI88" s="975">
        <f>IFERROR(ROUNDDOWN(ROUND((L86*(U88-AW86)),0),0)*AF88,"")</f>
        <v>0</v>
      </c>
      <c r="AJ88" s="977" t="str">
        <f>IFERROR(ROUNDDOWN(ROUNDDOWN(ROUND(L86*VLOOKUP(K86,'【参考】数式用'!$A$5:$AB$27,MATCH("新加算Ⅳ",'【参考】数式用'!$B$4:$AB$4,0)+1,0),0),0)*AF88*0.5,0),"")</f>
        <v/>
      </c>
      <c r="AK88" s="1081"/>
      <c r="AL88" s="1082" t="str">
        <f>IFERROR(IF('別紙様式2-2（４・５月分）'!P88="ベア加算","", IF(OR(T88="新加算Ⅰ",T88="新加算Ⅱ",T88="新加算Ⅲ",T88="新加算Ⅳ"),ROUNDDOWN(ROUND(L86*VLOOKUP(K86,'【参考】数式用'!$A$5:$I$27,MATCH("ベア加算",'【参考】数式用'!$B$4:$I$4,0)+1,0),0),0)*AF88,"")),"")</f>
        <v/>
      </c>
      <c r="AM88" s="1081"/>
      <c r="AN88" s="1083"/>
      <c r="AO88" s="817"/>
      <c r="AP88" s="1083"/>
      <c r="AQ88" s="1084"/>
      <c r="AR88" s="1085"/>
      <c r="AS88" s="1074"/>
      <c r="AT88" s="688"/>
      <c r="AU88" s="935" t="str">
        <f>IF(AND(AA86&lt;&gt;7,AC86&lt;&gt;3),"V列に色付け","")</f>
        <v/>
      </c>
      <c r="AV88" s="1020"/>
      <c r="AW88" s="937"/>
      <c r="AX88" s="1086"/>
      <c r="AY88" s="629" t="str">
        <f>IF(AL88&lt;&gt;"",IF(AM88="○","入力済","未入力"),"")</f>
        <v/>
      </c>
      <c r="AZ88" s="629"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629" t="str">
        <f>IF(OR(T88="新加算Ⅴ（７）",T88="新加算Ⅴ（９）",T88="新加算Ⅴ（10）",T88="新加算Ⅴ（12）",T88="新加算Ⅴ（13）",T88="新加算Ⅴ（14）"),IF(OR(AO88="○",AO88="令和６年度中に満たす"),"入力済","未入力"),"")</f>
        <v/>
      </c>
      <c r="BB88" s="629" t="str">
        <f>IF(OR(T88="新加算Ⅰ",T88="新加算Ⅱ",T88="新加算Ⅲ",T88="新加算Ⅴ（１）",T88="新加算Ⅴ（３）",T88="新加算Ⅴ（８）"),IF(OR(AP88="○",AP88="令和６年度中に満たす"),"入力済","未入力"),"")</f>
        <v/>
      </c>
      <c r="BC88" s="1087" t="str">
        <f>IF(OR(T88="新加算Ⅰ",T88="新加算Ⅱ",T88="新加算Ⅴ（１）",T88="新加算Ⅴ（２）",T88="新加算Ⅴ（３）",T88="新加算Ⅴ（４）",T88="新加算Ⅴ（５）",T88="新加算Ⅴ（６）",T88="新加算Ⅴ（７）",T88="新加算Ⅴ（９）",T88="新加算Ⅴ（10）",T88="新加算Ⅴ（12）"),IF(AQ88&lt;&gt;"",1,""),"")</f>
        <v/>
      </c>
      <c r="BD88" s="935" t="str">
        <f>IF(OR(T88="新加算Ⅰ",T88="新加算Ⅴ（１）",T88="新加算Ⅴ（２）",T88="新加算Ⅴ（５）",T88="新加算Ⅴ（７）",T88="新加算Ⅴ（10）"),IF(AR88="","未入力","入力済"),"")</f>
        <v/>
      </c>
      <c r="BE88" s="908" t="str">
        <f>G86</f>
        <v/>
      </c>
      <c r="BF88" s="222"/>
      <c r="BG88" s="221"/>
    </row>
    <row r="89" ht="30.0" customHeight="1">
      <c r="A89" s="788"/>
      <c r="B89" s="746"/>
      <c r="C89" s="747"/>
      <c r="D89" s="747"/>
      <c r="E89" s="747"/>
      <c r="F89" s="748"/>
      <c r="G89" s="749"/>
      <c r="H89" s="749"/>
      <c r="I89" s="749"/>
      <c r="J89" s="982"/>
      <c r="K89" s="749"/>
      <c r="L89" s="983"/>
      <c r="M89" s="984" t="str">
        <f>IF('別紙様式2-2（４・５月分）'!P70="","",'別紙様式2-2（４・５月分）'!P70)</f>
        <v/>
      </c>
      <c r="N89" s="1010"/>
      <c r="O89" s="1015"/>
      <c r="P89" s="1018"/>
      <c r="Q89" s="1016"/>
      <c r="R89" s="1088"/>
      <c r="S89" s="990"/>
      <c r="T89" s="1089"/>
      <c r="U89" s="1090"/>
      <c r="V89" s="993"/>
      <c r="W89" s="1091"/>
      <c r="X89" s="994"/>
      <c r="Y89" s="1091"/>
      <c r="Z89" s="994"/>
      <c r="AA89" s="1091"/>
      <c r="AB89" s="994"/>
      <c r="AC89" s="1091"/>
      <c r="AD89" s="994"/>
      <c r="AE89" s="994"/>
      <c r="AF89" s="994"/>
      <c r="AG89" s="995"/>
      <c r="AH89" s="996"/>
      <c r="AI89" s="996"/>
      <c r="AJ89" s="998"/>
      <c r="AK89" s="1092"/>
      <c r="AL89" s="1093"/>
      <c r="AM89" s="1092"/>
      <c r="AN89" s="766"/>
      <c r="AO89" s="765"/>
      <c r="AP89" s="766"/>
      <c r="AQ89" s="1094"/>
      <c r="AR89" s="1095"/>
      <c r="AS89" s="1096" t="str">
        <f>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688"/>
      <c r="AU89" s="935"/>
      <c r="AV89" s="1020" t="str">
        <f>IF('別紙様式2-2（４・５月分）'!N70="","",'別紙様式2-2（４・５月分）'!N70)</f>
        <v/>
      </c>
      <c r="AW89" s="937"/>
      <c r="AX89" s="1097"/>
      <c r="AY89" s="629" t="str">
        <f t="shared" ref="AY89:AZ89" si="20">IF(OR(T89="新加算Ⅰ",T89="新加算Ⅱ",T89="新加算Ⅲ",T89="新加算Ⅳ",T89="新加算Ⅴ（１）",T89="新加算Ⅴ（２）",T89="新加算Ⅴ（３）",T89="新加算ⅠⅤ（４）",T89="新加算Ⅴ（５）",T89="新加算Ⅴ（６）",T89="新加算Ⅴ（８）",T89="新加算Ⅴ（11）"),IF(AI89="○","","未入力"),"")</f>
        <v/>
      </c>
      <c r="AZ89" s="629" t="str">
        <f t="shared" si="20"/>
        <v/>
      </c>
      <c r="BA89" s="629" t="str">
        <f>IF(OR(U89="新加算Ⅴ（７）",U89="新加算Ⅴ（９）",U89="新加算Ⅴ（10）",U89="新加算Ⅴ（12）",U89="新加算Ⅴ（13）",U89="新加算Ⅴ（14）"),IF(AK89="○","","未入力"),"")</f>
        <v/>
      </c>
      <c r="BB89" s="629" t="str">
        <f>IF(OR(U89="新加算Ⅰ",U89="新加算Ⅱ",U89="新加算Ⅲ",U89="新加算Ⅴ（１）",U89="新加算Ⅴ（３）",U89="新加算Ⅴ（８）"),IF(AL89="○","","未入力"),"")</f>
        <v/>
      </c>
      <c r="BC89" s="1087" t="str">
        <f>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935" t="str">
        <f>IF(AND(T89&lt;&gt;"（参考）令和７年度の移行予定",OR(U89="新加算Ⅰ",U89="新加算Ⅴ（１）",U89="新加算Ⅴ（２）",U89="新加算Ⅴ（５）",U89="新加算Ⅴ（７）",U89="新加算Ⅴ（10）")),IF(AN89="","未入力",IF(AN89="いずれも取得していない","要件を満たさない","")),"")</f>
        <v/>
      </c>
      <c r="BE89" s="908" t="str">
        <f>G86</f>
        <v/>
      </c>
      <c r="BF89" s="222"/>
      <c r="BG89" s="221"/>
    </row>
    <row r="90" ht="30.0" customHeight="1">
      <c r="A90" s="789">
        <v>20.0</v>
      </c>
      <c r="B90" s="722" t="str">
        <f>IF('基本情報入力シート'!C73="","",'基本情報入力シート'!C73)</f>
        <v/>
      </c>
      <c r="C90" s="723"/>
      <c r="D90" s="723"/>
      <c r="E90" s="723"/>
      <c r="F90" s="724"/>
      <c r="G90" s="725" t="str">
        <f>IF('基本情報入力シート'!M73="","",'基本情報入力シート'!M73)</f>
        <v/>
      </c>
      <c r="H90" s="725" t="str">
        <f>IF('基本情報入力シート'!R73="","",'基本情報入力シート'!R73)</f>
        <v/>
      </c>
      <c r="I90" s="725" t="str">
        <f>IF('基本情報入力シート'!W73="","",'基本情報入力シート'!W73)</f>
        <v/>
      </c>
      <c r="J90" s="941" t="str">
        <f>IF('基本情報入力シート'!X73="","",'基本情報入力シート'!X73)</f>
        <v/>
      </c>
      <c r="K90" s="725" t="str">
        <f>IF('基本情報入力シート'!Y73="","",'基本情報入力シート'!Y73)</f>
        <v/>
      </c>
      <c r="L90" s="942" t="str">
        <f>IF('基本情報入力シート'!AB73="","",'基本情報入力シート'!AB73)</f>
        <v/>
      </c>
      <c r="M90" s="912" t="str">
        <f>IF('別紙様式2-2（４・５月分）'!P71="","",'別紙様式2-2（４・５月分）'!P71)</f>
        <v/>
      </c>
      <c r="N90" s="1004" t="str">
        <f>IF(SUM('別紙様式2-2（４・５月分）'!Q71:Q73)=0,"",SUM('別紙様式2-2（４・５月分）'!Q71:Q73))</f>
        <v/>
      </c>
      <c r="O90" s="914" t="str">
        <f>IFERROR(VLOOKUP('別紙様式2-2（４・５月分）'!AQ71,'【参考】数式用'!$AR$5:$AS$22,2,FALSE),"")</f>
        <v/>
      </c>
      <c r="P90" s="915"/>
      <c r="Q90" s="916"/>
      <c r="R90" s="1053" t="str">
        <f>IFERROR(VLOOKUP(K90,'【参考】数式用'!$A$5:$AB$37,MATCH(O90,'【参考】数式用'!$B$4:$AB$4,0)+1,0),"")</f>
        <v/>
      </c>
      <c r="S90" s="918" t="s">
        <v>451</v>
      </c>
      <c r="T90" s="1054" t="str">
        <f>IF('別紙様式2-3（６月以降分）'!T90="","",'別紙様式2-3（６月以降分）'!T90)</f>
        <v/>
      </c>
      <c r="U90" s="1055" t="str">
        <f>IFERROR(VLOOKUP(K90,'【参考】数式用'!$A$5:$AB$37,MATCH(T90,'【参考】数式用'!$B$4:$AB$4,0)+1,0),"")</f>
        <v/>
      </c>
      <c r="V90" s="921" t="s">
        <v>107</v>
      </c>
      <c r="W90" s="923">
        <f>'別紙様式2-3（６月以降分）'!W90</f>
        <v>6</v>
      </c>
      <c r="X90" s="923" t="s">
        <v>108</v>
      </c>
      <c r="Y90" s="923">
        <f>'別紙様式2-3（６月以降分）'!Y90</f>
        <v>6</v>
      </c>
      <c r="Z90" s="923" t="s">
        <v>392</v>
      </c>
      <c r="AA90" s="923">
        <f>'別紙様式2-3（６月以降分）'!AA90</f>
        <v>7</v>
      </c>
      <c r="AB90" s="923" t="s">
        <v>108</v>
      </c>
      <c r="AC90" s="923">
        <f>'別紙様式2-3（６月以降分）'!AC90</f>
        <v>3</v>
      </c>
      <c r="AD90" s="923" t="s">
        <v>109</v>
      </c>
      <c r="AE90" s="923" t="s">
        <v>120</v>
      </c>
      <c r="AF90" s="923">
        <f>IF(W90&gt;=1,(AA90*12+AC90)-(W90*12+Y90)+1,"")</f>
        <v>10</v>
      </c>
      <c r="AG90" s="924" t="s">
        <v>393</v>
      </c>
      <c r="AH90" s="1056">
        <f>'別紙様式2-3（６月以降分）'!AH90</f>
        <v>0</v>
      </c>
      <c r="AI90" s="1056">
        <f>'別紙様式2-3（６月以降分）'!AI90</f>
        <v>0</v>
      </c>
      <c r="AJ90" s="1057">
        <f>'別紙様式2-3（６月以降分）'!AJ90</f>
        <v>0</v>
      </c>
      <c r="AK90" s="1058" t="str">
        <f>IF('別紙様式2-3（６月以降分）'!AK90="","",'別紙様式2-3（６月以降分）'!AK90)</f>
        <v/>
      </c>
      <c r="AL90" s="932">
        <f>'別紙様式2-3（６月以降分）'!AL90</f>
        <v>0</v>
      </c>
      <c r="AM90" s="1058" t="str">
        <f>IF('別紙様式2-3（６月以降分）'!AM90="","",'別紙様式2-3（６月以降分）'!AM90)</f>
        <v/>
      </c>
      <c r="AN90" s="931" t="str">
        <f>IF('別紙様式2-3（６月以降分）'!AN90="","",'別紙様式2-3（６月以降分）'!AN90)</f>
        <v/>
      </c>
      <c r="AO90" s="928" t="str">
        <f>IF('別紙様式2-3（６月以降分）'!AO90="","",'別紙様式2-3（６月以降分）'!AO90)</f>
        <v/>
      </c>
      <c r="AP90" s="931" t="str">
        <f>IF('別紙様式2-3（６月以降分）'!AP90="","",'別紙様式2-3（６月以降分）'!AP90)</f>
        <v/>
      </c>
      <c r="AQ90" s="1059" t="str">
        <f>IF('別紙様式2-3（６月以降分）'!AQ90="","",'別紙様式2-3（６月以降分）'!AQ90)</f>
        <v/>
      </c>
      <c r="AR90" s="1060" t="str">
        <f>IF('別紙様式2-3（６月以降分）'!AR90="","",'別紙様式2-3（６月以降分）'!AR90)</f>
        <v/>
      </c>
      <c r="AS90" s="1061" t="str">
        <f>IF(AU92="","",IF(U92&lt;U90,"！加算の要件上は問題ありませんが、令和６年度当初の新加算の加算率と比較して、移行後の加算率が下がる計画になっています。",""))</f>
        <v/>
      </c>
      <c r="AT90" s="818"/>
      <c r="AU90" s="693"/>
      <c r="AV90" s="1020" t="str">
        <f>IF('別紙様式2-2（４・５月分）'!N71="","",'別紙様式2-2（４・５月分）'!N71)</f>
        <v/>
      </c>
      <c r="AW90" s="937" t="str">
        <f>IF(SUM('別紙様式2-2（４・５月分）'!O71:O73)=0,"",SUM('別紙様式2-2（４・５月分）'!O71:O73))</f>
        <v/>
      </c>
      <c r="AX90" s="1064" t="str">
        <f>IFERROR(VLOOKUP(K90,'【参考】数式用'!$AH$2:$AI$34,2,FALSE),"")</f>
        <v/>
      </c>
      <c r="AY90" s="772"/>
      <c r="AZ90" s="10"/>
      <c r="BA90" s="10"/>
      <c r="BB90" s="10"/>
      <c r="BC90" s="10"/>
      <c r="BD90" s="10"/>
      <c r="BE90" s="908" t="str">
        <f>G90</f>
        <v/>
      </c>
      <c r="BF90" s="222"/>
      <c r="BG90" s="221"/>
    </row>
    <row r="91" ht="15.0" customHeight="1">
      <c r="A91" s="787"/>
      <c r="B91" s="722"/>
      <c r="C91" s="723"/>
      <c r="D91" s="723"/>
      <c r="E91" s="723"/>
      <c r="F91" s="724"/>
      <c r="G91" s="725"/>
      <c r="H91" s="725"/>
      <c r="I91" s="725"/>
      <c r="J91" s="941"/>
      <c r="K91" s="725"/>
      <c r="L91" s="942"/>
      <c r="M91" s="943" t="str">
        <f>IF('別紙様式2-2（４・５月分）'!P72="","",'別紙様式2-2（４・５月分）'!P72)</f>
        <v/>
      </c>
      <c r="N91" s="1007"/>
      <c r="O91" s="945"/>
      <c r="P91" s="946"/>
      <c r="Q91" s="947"/>
      <c r="R91" s="1065"/>
      <c r="S91" s="949"/>
      <c r="T91" s="1066"/>
      <c r="U91" s="1067"/>
      <c r="V91" s="952"/>
      <c r="W91" s="778"/>
      <c r="X91" s="778"/>
      <c r="Y91" s="778"/>
      <c r="Z91" s="778"/>
      <c r="AA91" s="778"/>
      <c r="AB91" s="778"/>
      <c r="AC91" s="778"/>
      <c r="AD91" s="778"/>
      <c r="AE91" s="778"/>
      <c r="AF91" s="778"/>
      <c r="AG91" s="954"/>
      <c r="AH91" s="1068"/>
      <c r="AI91" s="1068"/>
      <c r="AJ91" s="1069"/>
      <c r="AK91" s="1070"/>
      <c r="AL91" s="960"/>
      <c r="AM91" s="1070"/>
      <c r="AN91" s="825"/>
      <c r="AO91" s="819"/>
      <c r="AP91" s="825"/>
      <c r="AQ91" s="1072"/>
      <c r="AR91" s="1073"/>
      <c r="AS91" s="1074" t="str">
        <f>IF(AU92="","",IF(OR(AA92="",AA92&lt;&gt;7,AC92="",AC92&lt;&gt;3),"！算定期間の終わりが令和７年３月になっていません。年度内の廃止予定等がなければ、算定対象月を令和７年３月にしてください。",""))</f>
        <v/>
      </c>
      <c r="AT91" s="818"/>
      <c r="AU91" s="935"/>
      <c r="AV91" s="1020" t="str">
        <f>IF('別紙様式2-2（４・５月分）'!N72="","",'別紙様式2-2（４・５月分）'!N72)</f>
        <v/>
      </c>
      <c r="AW91" s="937"/>
      <c r="AX91" s="1076"/>
      <c r="AY91" s="638"/>
      <c r="AZ91" s="10"/>
      <c r="BA91" s="10"/>
      <c r="BB91" s="10"/>
      <c r="BC91" s="10"/>
      <c r="BD91" s="10"/>
      <c r="BE91" s="908" t="str">
        <f>G90</f>
        <v/>
      </c>
      <c r="BF91" s="222"/>
      <c r="BG91" s="221"/>
    </row>
    <row r="92" ht="15.0" customHeight="1">
      <c r="A92" s="798"/>
      <c r="B92" s="722"/>
      <c r="C92" s="723"/>
      <c r="D92" s="723"/>
      <c r="E92" s="723"/>
      <c r="F92" s="724"/>
      <c r="G92" s="725"/>
      <c r="H92" s="725"/>
      <c r="I92" s="725"/>
      <c r="J92" s="941"/>
      <c r="K92" s="725"/>
      <c r="L92" s="942"/>
      <c r="M92" s="964"/>
      <c r="N92" s="1009"/>
      <c r="O92" s="1013" t="s">
        <v>111</v>
      </c>
      <c r="P92" s="1017" t="str">
        <f>IFERROR(VLOOKUP('別紙様式2-2（４・５月分）'!AQ71,'【参考】数式用'!$AR$5:$AT$22,3,FALSE),"")</f>
        <v/>
      </c>
      <c r="Q92" s="1014" t="s">
        <v>113</v>
      </c>
      <c r="R92" s="1077" t="str">
        <f>IFERROR(VLOOKUP(K90,'【参考】数式用'!$A$5:$AB$37,MATCH(P92,'【参考】数式用'!$B$4:$AB$4,0)+1,0),"")</f>
        <v/>
      </c>
      <c r="S92" s="970" t="s">
        <v>452</v>
      </c>
      <c r="T92" s="1078"/>
      <c r="U92" s="1079" t="str">
        <f>IFERROR(VLOOKUP(K90,'【参考】数式用'!$A$5:$AB$37,MATCH(T92,'【参考】数式用'!$B$4:$AB$4,0)+1,0),"")</f>
        <v/>
      </c>
      <c r="V92" s="973" t="s">
        <v>107</v>
      </c>
      <c r="W92" s="1080"/>
      <c r="X92" s="812" t="s">
        <v>108</v>
      </c>
      <c r="Y92" s="1080"/>
      <c r="Z92" s="812" t="s">
        <v>392</v>
      </c>
      <c r="AA92" s="1080"/>
      <c r="AB92" s="812" t="s">
        <v>108</v>
      </c>
      <c r="AC92" s="1080"/>
      <c r="AD92" s="812" t="s">
        <v>109</v>
      </c>
      <c r="AE92" s="812" t="s">
        <v>120</v>
      </c>
      <c r="AF92" s="812" t="str">
        <f>IF(W92&gt;=1,(AA92*12+AC92)-(W92*12+Y92)+1,"")</f>
        <v/>
      </c>
      <c r="AG92" s="974" t="s">
        <v>393</v>
      </c>
      <c r="AH92" s="975">
        <f>IFERROR(ROUNDDOWN(ROUND(L90*U92,0),0)*AF92,"")</f>
        <v>0</v>
      </c>
      <c r="AI92" s="975">
        <f>IFERROR(ROUNDDOWN(ROUND((L90*(U92-AW90)),0),0)*AF92,"")</f>
        <v>0</v>
      </c>
      <c r="AJ92" s="977" t="str">
        <f>IFERROR(ROUNDDOWN(ROUNDDOWN(ROUND(L90*VLOOKUP(K90,'【参考】数式用'!$A$5:$AB$27,MATCH("新加算Ⅳ",'【参考】数式用'!$B$4:$AB$4,0)+1,0),0),0)*AF92*0.5,0),"")</f>
        <v/>
      </c>
      <c r="AK92" s="1081"/>
      <c r="AL92" s="1082" t="str">
        <f>IFERROR(IF('別紙様式2-2（４・５月分）'!P92="ベア加算","", IF(OR(T92="新加算Ⅰ",T92="新加算Ⅱ",T92="新加算Ⅲ",T92="新加算Ⅳ"),ROUNDDOWN(ROUND(L90*VLOOKUP(K90,'【参考】数式用'!$A$5:$I$27,MATCH("ベア加算",'【参考】数式用'!$B$4:$I$4,0)+1,0),0),0)*AF92,"")),"")</f>
        <v/>
      </c>
      <c r="AM92" s="1081"/>
      <c r="AN92" s="1083"/>
      <c r="AO92" s="817"/>
      <c r="AP92" s="1083"/>
      <c r="AQ92" s="1084"/>
      <c r="AR92" s="1085"/>
      <c r="AS92" s="1074"/>
      <c r="AT92" s="688"/>
      <c r="AU92" s="935" t="str">
        <f>IF(AND(AA90&lt;&gt;7,AC90&lt;&gt;3),"V列に色付け","")</f>
        <v/>
      </c>
      <c r="AV92" s="1020"/>
      <c r="AW92" s="937"/>
      <c r="AX92" s="1086"/>
      <c r="AY92" s="629" t="str">
        <f>IF(AL92&lt;&gt;"",IF(AM92="○","入力済","未入力"),"")</f>
        <v/>
      </c>
      <c r="AZ92" s="629"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629" t="str">
        <f>IF(OR(T92="新加算Ⅴ（７）",T92="新加算Ⅴ（９）",T92="新加算Ⅴ（10）",T92="新加算Ⅴ（12）",T92="新加算Ⅴ（13）",T92="新加算Ⅴ（14）"),IF(OR(AO92="○",AO92="令和６年度中に満たす"),"入力済","未入力"),"")</f>
        <v/>
      </c>
      <c r="BB92" s="629" t="str">
        <f>IF(OR(T92="新加算Ⅰ",T92="新加算Ⅱ",T92="新加算Ⅲ",T92="新加算Ⅴ（１）",T92="新加算Ⅴ（３）",T92="新加算Ⅴ（８）"),IF(OR(AP92="○",AP92="令和６年度中に満たす"),"入力済","未入力"),"")</f>
        <v/>
      </c>
      <c r="BC92" s="1087" t="str">
        <f>IF(OR(T92="新加算Ⅰ",T92="新加算Ⅱ",T92="新加算Ⅴ（１）",T92="新加算Ⅴ（２）",T92="新加算Ⅴ（３）",T92="新加算Ⅴ（４）",T92="新加算Ⅴ（５）",T92="新加算Ⅴ（６）",T92="新加算Ⅴ（７）",T92="新加算Ⅴ（９）",T92="新加算Ⅴ（10）",T92="新加算Ⅴ（12）"),IF(AQ92&lt;&gt;"",1,""),"")</f>
        <v/>
      </c>
      <c r="BD92" s="935" t="str">
        <f>IF(OR(T92="新加算Ⅰ",T92="新加算Ⅴ（１）",T92="新加算Ⅴ（２）",T92="新加算Ⅴ（５）",T92="新加算Ⅴ（７）",T92="新加算Ⅴ（10）"),IF(AR92="","未入力","入力済"),"")</f>
        <v/>
      </c>
      <c r="BE92" s="908" t="str">
        <f>G90</f>
        <v/>
      </c>
      <c r="BF92" s="222"/>
      <c r="BG92" s="221"/>
    </row>
    <row r="93" ht="30.0" customHeight="1">
      <c r="A93" s="788"/>
      <c r="B93" s="746"/>
      <c r="C93" s="747"/>
      <c r="D93" s="747"/>
      <c r="E93" s="747"/>
      <c r="F93" s="748"/>
      <c r="G93" s="749"/>
      <c r="H93" s="749"/>
      <c r="I93" s="749"/>
      <c r="J93" s="982"/>
      <c r="K93" s="749"/>
      <c r="L93" s="983"/>
      <c r="M93" s="984" t="str">
        <f>IF('別紙様式2-2（４・５月分）'!P73="","",'別紙様式2-2（４・５月分）'!P73)</f>
        <v/>
      </c>
      <c r="N93" s="1010"/>
      <c r="O93" s="1015"/>
      <c r="P93" s="1018"/>
      <c r="Q93" s="1016"/>
      <c r="R93" s="1088"/>
      <c r="S93" s="990"/>
      <c r="T93" s="1089"/>
      <c r="U93" s="1090"/>
      <c r="V93" s="993"/>
      <c r="W93" s="1091"/>
      <c r="X93" s="994"/>
      <c r="Y93" s="1091"/>
      <c r="Z93" s="994"/>
      <c r="AA93" s="1091"/>
      <c r="AB93" s="994"/>
      <c r="AC93" s="1091"/>
      <c r="AD93" s="994"/>
      <c r="AE93" s="994"/>
      <c r="AF93" s="994"/>
      <c r="AG93" s="995"/>
      <c r="AH93" s="996"/>
      <c r="AI93" s="996"/>
      <c r="AJ93" s="998"/>
      <c r="AK93" s="1092"/>
      <c r="AL93" s="1093"/>
      <c r="AM93" s="1092"/>
      <c r="AN93" s="766"/>
      <c r="AO93" s="765"/>
      <c r="AP93" s="766"/>
      <c r="AQ93" s="1094"/>
      <c r="AR93" s="1095"/>
      <c r="AS93" s="1096" t="str">
        <f>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688"/>
      <c r="AU93" s="935"/>
      <c r="AV93" s="1020" t="str">
        <f>IF('別紙様式2-2（４・５月分）'!N73="","",'別紙様式2-2（４・５月分）'!N73)</f>
        <v/>
      </c>
      <c r="AW93" s="937"/>
      <c r="AX93" s="1097"/>
      <c r="AY93" s="629" t="str">
        <f t="shared" ref="AY93:AZ93" si="21">IF(OR(T93="新加算Ⅰ",T93="新加算Ⅱ",T93="新加算Ⅲ",T93="新加算Ⅳ",T93="新加算Ⅴ（１）",T93="新加算Ⅴ（２）",T93="新加算Ⅴ（３）",T93="新加算ⅠⅤ（４）",T93="新加算Ⅴ（５）",T93="新加算Ⅴ（６）",T93="新加算Ⅴ（８）",T93="新加算Ⅴ（11）"),IF(AI93="○","","未入力"),"")</f>
        <v/>
      </c>
      <c r="AZ93" s="629" t="str">
        <f t="shared" si="21"/>
        <v/>
      </c>
      <c r="BA93" s="629" t="str">
        <f>IF(OR(U93="新加算Ⅴ（７）",U93="新加算Ⅴ（９）",U93="新加算Ⅴ（10）",U93="新加算Ⅴ（12）",U93="新加算Ⅴ（13）",U93="新加算Ⅴ（14）"),IF(AK93="○","","未入力"),"")</f>
        <v/>
      </c>
      <c r="BB93" s="629" t="str">
        <f>IF(OR(U93="新加算Ⅰ",U93="新加算Ⅱ",U93="新加算Ⅲ",U93="新加算Ⅴ（１）",U93="新加算Ⅴ（３）",U93="新加算Ⅴ（８）"),IF(AL93="○","","未入力"),"")</f>
        <v/>
      </c>
      <c r="BC93" s="1087" t="str">
        <f>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935" t="str">
        <f>IF(AND(T93&lt;&gt;"（参考）令和７年度の移行予定",OR(U93="新加算Ⅰ",U93="新加算Ⅴ（１）",U93="新加算Ⅴ（２）",U93="新加算Ⅴ（５）",U93="新加算Ⅴ（７）",U93="新加算Ⅴ（10）")),IF(AN93="","未入力",IF(AN93="いずれも取得していない","要件を満たさない","")),"")</f>
        <v/>
      </c>
      <c r="BE93" s="908" t="str">
        <f>G90</f>
        <v/>
      </c>
      <c r="BF93" s="222"/>
      <c r="BG93" s="221"/>
    </row>
    <row r="94" ht="30.0" customHeight="1">
      <c r="A94" s="773">
        <v>21.0</v>
      </c>
      <c r="B94" s="1019" t="str">
        <f>IF('基本情報入力シート'!C74="","",'基本情報入力シート'!C74)</f>
        <v/>
      </c>
      <c r="C94" s="696"/>
      <c r="D94" s="696"/>
      <c r="E94" s="696"/>
      <c r="F94" s="697"/>
      <c r="G94" s="698" t="str">
        <f>IF('基本情報入力シート'!M74="","",'基本情報入力シート'!M74)</f>
        <v/>
      </c>
      <c r="H94" s="698" t="str">
        <f>IF('基本情報入力シート'!R74="","",'基本情報入力シート'!R74)</f>
        <v/>
      </c>
      <c r="I94" s="698" t="str">
        <f>IF('基本情報入力シート'!W74="","",'基本情報入力シート'!W74)</f>
        <v/>
      </c>
      <c r="J94" s="910" t="str">
        <f>IF('基本情報入力シート'!X74="","",'基本情報入力シート'!X74)</f>
        <v/>
      </c>
      <c r="K94" s="698" t="str">
        <f>IF('基本情報入力シート'!Y74="","",'基本情報入力シート'!Y74)</f>
        <v/>
      </c>
      <c r="L94" s="911" t="str">
        <f>IF('基本情報入力シート'!AB74="","",'基本情報入力シート'!AB74)</f>
        <v/>
      </c>
      <c r="M94" s="912" t="str">
        <f>IF('別紙様式2-2（４・５月分）'!P74="","",'別紙様式2-2（４・５月分）'!P74)</f>
        <v/>
      </c>
      <c r="N94" s="1004" t="str">
        <f>IF(SUM('別紙様式2-2（４・５月分）'!Q74:Q76)=0,"",SUM('別紙様式2-2（４・５月分）'!Q74:Q76))</f>
        <v/>
      </c>
      <c r="O94" s="914" t="str">
        <f>IFERROR(VLOOKUP('別紙様式2-2（４・５月分）'!AQ74,'【参考】数式用'!$AR$5:$AS$22,2,FALSE),"")</f>
        <v/>
      </c>
      <c r="P94" s="915"/>
      <c r="Q94" s="916"/>
      <c r="R94" s="1053" t="str">
        <f>IFERROR(VLOOKUP(K94,'【参考】数式用'!$A$5:$AB$37,MATCH(O94,'【参考】数式用'!$B$4:$AB$4,0)+1,0),"")</f>
        <v/>
      </c>
      <c r="S94" s="918" t="s">
        <v>451</v>
      </c>
      <c r="T94" s="1054" t="str">
        <f>IF('別紙様式2-3（６月以降分）'!T94="","",'別紙様式2-3（６月以降分）'!T94)</f>
        <v/>
      </c>
      <c r="U94" s="1055" t="str">
        <f>IFERROR(VLOOKUP(K94,'【参考】数式用'!$A$5:$AB$37,MATCH(T94,'【参考】数式用'!$B$4:$AB$4,0)+1,0),"")</f>
        <v/>
      </c>
      <c r="V94" s="921" t="s">
        <v>107</v>
      </c>
      <c r="W94" s="923">
        <f>'別紙様式2-3（６月以降分）'!W94</f>
        <v>6</v>
      </c>
      <c r="X94" s="923" t="s">
        <v>108</v>
      </c>
      <c r="Y94" s="923">
        <f>'別紙様式2-3（６月以降分）'!Y94</f>
        <v>6</v>
      </c>
      <c r="Z94" s="923" t="s">
        <v>392</v>
      </c>
      <c r="AA94" s="923">
        <f>'別紙様式2-3（６月以降分）'!AA94</f>
        <v>7</v>
      </c>
      <c r="AB94" s="923" t="s">
        <v>108</v>
      </c>
      <c r="AC94" s="923">
        <f>'別紙様式2-3（６月以降分）'!AC94</f>
        <v>3</v>
      </c>
      <c r="AD94" s="923" t="s">
        <v>109</v>
      </c>
      <c r="AE94" s="923" t="s">
        <v>120</v>
      </c>
      <c r="AF94" s="923">
        <f>IF(W94&gt;=1,(AA94*12+AC94)-(W94*12+Y94)+1,"")</f>
        <v>10</v>
      </c>
      <c r="AG94" s="924" t="s">
        <v>393</v>
      </c>
      <c r="AH94" s="1056">
        <f>'別紙様式2-3（６月以降分）'!AH94</f>
        <v>0</v>
      </c>
      <c r="AI94" s="1056">
        <f>'別紙様式2-3（６月以降分）'!AI94</f>
        <v>0</v>
      </c>
      <c r="AJ94" s="1057">
        <f>'別紙様式2-3（６月以降分）'!AJ94</f>
        <v>0</v>
      </c>
      <c r="AK94" s="1058" t="str">
        <f>IF('別紙様式2-3（６月以降分）'!AK94="","",'別紙様式2-3（６月以降分）'!AK94)</f>
        <v/>
      </c>
      <c r="AL94" s="932">
        <f>'別紙様式2-3（６月以降分）'!AL94</f>
        <v>0</v>
      </c>
      <c r="AM94" s="1058" t="str">
        <f>IF('別紙様式2-3（６月以降分）'!AM94="","",'別紙様式2-3（６月以降分）'!AM94)</f>
        <v/>
      </c>
      <c r="AN94" s="931" t="str">
        <f>IF('別紙様式2-3（６月以降分）'!AN94="","",'別紙様式2-3（６月以降分）'!AN94)</f>
        <v/>
      </c>
      <c r="AO94" s="928" t="str">
        <f>IF('別紙様式2-3（６月以降分）'!AO94="","",'別紙様式2-3（６月以降分）'!AO94)</f>
        <v/>
      </c>
      <c r="AP94" s="931" t="str">
        <f>IF('別紙様式2-3（６月以降分）'!AP94="","",'別紙様式2-3（６月以降分）'!AP94)</f>
        <v/>
      </c>
      <c r="AQ94" s="1059" t="str">
        <f>IF('別紙様式2-3（６月以降分）'!AQ94="","",'別紙様式2-3（６月以降分）'!AQ94)</f>
        <v/>
      </c>
      <c r="AR94" s="1060" t="str">
        <f>IF('別紙様式2-3（６月以降分）'!AR94="","",'別紙様式2-3（６月以降分）'!AR94)</f>
        <v/>
      </c>
      <c r="AS94" s="1061" t="str">
        <f>IF(AU96="","",IF(U96&lt;U94,"！加算の要件上は問題ありませんが、令和６年度当初の新加算の加算率と比較して、移行後の加算率が下がる計画になっています。",""))</f>
        <v/>
      </c>
      <c r="AT94" s="818"/>
      <c r="AU94" s="693"/>
      <c r="AV94" s="1020" t="str">
        <f>IF('別紙様式2-2（４・５月分）'!N74="","",'別紙様式2-2（４・５月分）'!N74)</f>
        <v/>
      </c>
      <c r="AW94" s="937" t="str">
        <f>IF(SUM('別紙様式2-2（４・５月分）'!O74:O76)=0,"",SUM('別紙様式2-2（４・５月分）'!O74:O76))</f>
        <v/>
      </c>
      <c r="AX94" s="1064" t="str">
        <f>IFERROR(VLOOKUP(K94,'【参考】数式用'!$AH$2:$AI$34,2,FALSE),"")</f>
        <v/>
      </c>
      <c r="AY94" s="772"/>
      <c r="AZ94" s="10"/>
      <c r="BA94" s="10"/>
      <c r="BB94" s="10"/>
      <c r="BC94" s="10"/>
      <c r="BD94" s="10"/>
      <c r="BE94" s="908" t="str">
        <f>G94</f>
        <v/>
      </c>
      <c r="BF94" s="222"/>
      <c r="BG94" s="221"/>
    </row>
    <row r="95" ht="15.0" customHeight="1">
      <c r="A95" s="787"/>
      <c r="B95" s="722"/>
      <c r="C95" s="723"/>
      <c r="D95" s="723"/>
      <c r="E95" s="723"/>
      <c r="F95" s="724"/>
      <c r="G95" s="725"/>
      <c r="H95" s="725"/>
      <c r="I95" s="725"/>
      <c r="J95" s="941"/>
      <c r="K95" s="725"/>
      <c r="L95" s="942"/>
      <c r="M95" s="943" t="str">
        <f>IF('別紙様式2-2（４・５月分）'!P75="","",'別紙様式2-2（４・５月分）'!P75)</f>
        <v/>
      </c>
      <c r="N95" s="1007"/>
      <c r="O95" s="945"/>
      <c r="P95" s="946"/>
      <c r="Q95" s="947"/>
      <c r="R95" s="1065"/>
      <c r="S95" s="949"/>
      <c r="T95" s="1066"/>
      <c r="U95" s="1067"/>
      <c r="V95" s="952"/>
      <c r="W95" s="778"/>
      <c r="X95" s="778"/>
      <c r="Y95" s="778"/>
      <c r="Z95" s="778"/>
      <c r="AA95" s="778"/>
      <c r="AB95" s="778"/>
      <c r="AC95" s="778"/>
      <c r="AD95" s="778"/>
      <c r="AE95" s="778"/>
      <c r="AF95" s="778"/>
      <c r="AG95" s="954"/>
      <c r="AH95" s="1068"/>
      <c r="AI95" s="1068"/>
      <c r="AJ95" s="1069"/>
      <c r="AK95" s="1070"/>
      <c r="AL95" s="960"/>
      <c r="AM95" s="1070"/>
      <c r="AN95" s="825"/>
      <c r="AO95" s="819"/>
      <c r="AP95" s="825"/>
      <c r="AQ95" s="1072"/>
      <c r="AR95" s="1073"/>
      <c r="AS95" s="1074" t="str">
        <f>IF(AU96="","",IF(OR(AA96="",AA96&lt;&gt;7,AC96="",AC96&lt;&gt;3),"！算定期間の終わりが令和７年３月になっていません。年度内の廃止予定等がなければ、算定対象月を令和７年３月にしてください。",""))</f>
        <v/>
      </c>
      <c r="AT95" s="818"/>
      <c r="AU95" s="935"/>
      <c r="AV95" s="1020" t="str">
        <f>IF('別紙様式2-2（４・５月分）'!N75="","",'別紙様式2-2（４・５月分）'!N75)</f>
        <v/>
      </c>
      <c r="AW95" s="937"/>
      <c r="AX95" s="1076"/>
      <c r="AY95" s="638"/>
      <c r="AZ95" s="10"/>
      <c r="BA95" s="10"/>
      <c r="BB95" s="10"/>
      <c r="BC95" s="10"/>
      <c r="BD95" s="10"/>
      <c r="BE95" s="908" t="str">
        <f>G94</f>
        <v/>
      </c>
      <c r="BF95" s="222"/>
      <c r="BG95" s="221"/>
    </row>
    <row r="96" ht="15.0" customHeight="1">
      <c r="A96" s="798"/>
      <c r="B96" s="722"/>
      <c r="C96" s="723"/>
      <c r="D96" s="723"/>
      <c r="E96" s="723"/>
      <c r="F96" s="724"/>
      <c r="G96" s="725"/>
      <c r="H96" s="725"/>
      <c r="I96" s="725"/>
      <c r="J96" s="941"/>
      <c r="K96" s="725"/>
      <c r="L96" s="942"/>
      <c r="M96" s="964"/>
      <c r="N96" s="1009"/>
      <c r="O96" s="1013" t="s">
        <v>111</v>
      </c>
      <c r="P96" s="1017" t="str">
        <f>IFERROR(VLOOKUP('別紙様式2-2（４・５月分）'!AQ74,'【参考】数式用'!$AR$5:$AT$22,3,FALSE),"")</f>
        <v/>
      </c>
      <c r="Q96" s="1014" t="s">
        <v>113</v>
      </c>
      <c r="R96" s="1077" t="str">
        <f>IFERROR(VLOOKUP(K94,'【参考】数式用'!$A$5:$AB$37,MATCH(P96,'【参考】数式用'!$B$4:$AB$4,0)+1,0),"")</f>
        <v/>
      </c>
      <c r="S96" s="970" t="s">
        <v>452</v>
      </c>
      <c r="T96" s="1078"/>
      <c r="U96" s="1079" t="str">
        <f>IFERROR(VLOOKUP(K94,'【参考】数式用'!$A$5:$AB$37,MATCH(T96,'【参考】数式用'!$B$4:$AB$4,0)+1,0),"")</f>
        <v/>
      </c>
      <c r="V96" s="973" t="s">
        <v>107</v>
      </c>
      <c r="W96" s="1080"/>
      <c r="X96" s="812" t="s">
        <v>108</v>
      </c>
      <c r="Y96" s="1080"/>
      <c r="Z96" s="812" t="s">
        <v>392</v>
      </c>
      <c r="AA96" s="1080"/>
      <c r="AB96" s="812" t="s">
        <v>108</v>
      </c>
      <c r="AC96" s="1080"/>
      <c r="AD96" s="812" t="s">
        <v>109</v>
      </c>
      <c r="AE96" s="812" t="s">
        <v>120</v>
      </c>
      <c r="AF96" s="812" t="str">
        <f>IF(W96&gt;=1,(AA96*12+AC96)-(W96*12+Y96)+1,"")</f>
        <v/>
      </c>
      <c r="AG96" s="974" t="s">
        <v>393</v>
      </c>
      <c r="AH96" s="975">
        <f>IFERROR(ROUNDDOWN(ROUND(L94*U96,0),0)*AF96,"")</f>
        <v>0</v>
      </c>
      <c r="AI96" s="975">
        <f>IFERROR(ROUNDDOWN(ROUND((L94*(U96-AW94)),0),0)*AF96,"")</f>
        <v>0</v>
      </c>
      <c r="AJ96" s="977" t="str">
        <f>IFERROR(ROUNDDOWN(ROUNDDOWN(ROUND(L94*VLOOKUP(K94,'【参考】数式用'!$A$5:$AB$27,MATCH("新加算Ⅳ",'【参考】数式用'!$B$4:$AB$4,0)+1,0),0),0)*AF96*0.5,0),"")</f>
        <v/>
      </c>
      <c r="AK96" s="1081"/>
      <c r="AL96" s="1082" t="str">
        <f>IFERROR(IF('別紙様式2-2（４・５月分）'!P96="ベア加算","", IF(OR(T96="新加算Ⅰ",T96="新加算Ⅱ",T96="新加算Ⅲ",T96="新加算Ⅳ"),ROUNDDOWN(ROUND(L94*VLOOKUP(K94,'【参考】数式用'!$A$5:$I$27,MATCH("ベア加算",'【参考】数式用'!$B$4:$I$4,0)+1,0),0),0)*AF96,"")),"")</f>
        <v/>
      </c>
      <c r="AM96" s="1081"/>
      <c r="AN96" s="1083"/>
      <c r="AO96" s="817"/>
      <c r="AP96" s="1083"/>
      <c r="AQ96" s="1084"/>
      <c r="AR96" s="1085"/>
      <c r="AS96" s="1074"/>
      <c r="AT96" s="688"/>
      <c r="AU96" s="935" t="str">
        <f>IF(AND(AA94&lt;&gt;7,AC94&lt;&gt;3),"V列に色付け","")</f>
        <v/>
      </c>
      <c r="AV96" s="1020"/>
      <c r="AW96" s="937"/>
      <c r="AX96" s="1086"/>
      <c r="AY96" s="629" t="str">
        <f>IF(AL96&lt;&gt;"",IF(AM96="○","入力済","未入力"),"")</f>
        <v/>
      </c>
      <c r="AZ96" s="629"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629" t="str">
        <f>IF(OR(T96="新加算Ⅴ（７）",T96="新加算Ⅴ（９）",T96="新加算Ⅴ（10）",T96="新加算Ⅴ（12）",T96="新加算Ⅴ（13）",T96="新加算Ⅴ（14）"),IF(OR(AO96="○",AO96="令和６年度中に満たす"),"入力済","未入力"),"")</f>
        <v/>
      </c>
      <c r="BB96" s="629" t="str">
        <f>IF(OR(T96="新加算Ⅰ",T96="新加算Ⅱ",T96="新加算Ⅲ",T96="新加算Ⅴ（１）",T96="新加算Ⅴ（３）",T96="新加算Ⅴ（８）"),IF(OR(AP96="○",AP96="令和６年度中に満たす"),"入力済","未入力"),"")</f>
        <v/>
      </c>
      <c r="BC96" s="1087" t="str">
        <f>IF(OR(T96="新加算Ⅰ",T96="新加算Ⅱ",T96="新加算Ⅴ（１）",T96="新加算Ⅴ（２）",T96="新加算Ⅴ（３）",T96="新加算Ⅴ（４）",T96="新加算Ⅴ（５）",T96="新加算Ⅴ（６）",T96="新加算Ⅴ（７）",T96="新加算Ⅴ（９）",T96="新加算Ⅴ（10）",T96="新加算Ⅴ（12）"),IF(AQ96&lt;&gt;"",1,""),"")</f>
        <v/>
      </c>
      <c r="BD96" s="935" t="str">
        <f>IF(OR(T96="新加算Ⅰ",T96="新加算Ⅴ（１）",T96="新加算Ⅴ（２）",T96="新加算Ⅴ（５）",T96="新加算Ⅴ（７）",T96="新加算Ⅴ（10）"),IF(AR96="","未入力","入力済"),"")</f>
        <v/>
      </c>
      <c r="BE96" s="908" t="str">
        <f>G94</f>
        <v/>
      </c>
      <c r="BF96" s="222"/>
      <c r="BG96" s="221"/>
    </row>
    <row r="97" ht="30.0" customHeight="1">
      <c r="A97" s="788"/>
      <c r="B97" s="746"/>
      <c r="C97" s="747"/>
      <c r="D97" s="747"/>
      <c r="E97" s="747"/>
      <c r="F97" s="748"/>
      <c r="G97" s="749"/>
      <c r="H97" s="749"/>
      <c r="I97" s="749"/>
      <c r="J97" s="982"/>
      <c r="K97" s="749"/>
      <c r="L97" s="983"/>
      <c r="M97" s="984" t="str">
        <f>IF('別紙様式2-2（４・５月分）'!P76="","",'別紙様式2-2（４・５月分）'!P76)</f>
        <v/>
      </c>
      <c r="N97" s="1010"/>
      <c r="O97" s="1015"/>
      <c r="P97" s="1018"/>
      <c r="Q97" s="1016"/>
      <c r="R97" s="1088"/>
      <c r="S97" s="990"/>
      <c r="T97" s="1089"/>
      <c r="U97" s="1090"/>
      <c r="V97" s="993"/>
      <c r="W97" s="1091"/>
      <c r="X97" s="994"/>
      <c r="Y97" s="1091"/>
      <c r="Z97" s="994"/>
      <c r="AA97" s="1091"/>
      <c r="AB97" s="994"/>
      <c r="AC97" s="1091"/>
      <c r="AD97" s="994"/>
      <c r="AE97" s="994"/>
      <c r="AF97" s="994"/>
      <c r="AG97" s="995"/>
      <c r="AH97" s="996"/>
      <c r="AI97" s="996"/>
      <c r="AJ97" s="998"/>
      <c r="AK97" s="1092"/>
      <c r="AL97" s="1093"/>
      <c r="AM97" s="1092"/>
      <c r="AN97" s="766"/>
      <c r="AO97" s="765"/>
      <c r="AP97" s="766"/>
      <c r="AQ97" s="1094"/>
      <c r="AR97" s="1095"/>
      <c r="AS97" s="1096" t="str">
        <f>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688"/>
      <c r="AU97" s="935"/>
      <c r="AV97" s="1020" t="str">
        <f>IF('別紙様式2-2（４・５月分）'!N76="","",'別紙様式2-2（４・５月分）'!N76)</f>
        <v/>
      </c>
      <c r="AW97" s="937"/>
      <c r="AX97" s="1097"/>
      <c r="AY97" s="629" t="str">
        <f t="shared" ref="AY97:AZ97" si="22">IF(OR(T97="新加算Ⅰ",T97="新加算Ⅱ",T97="新加算Ⅲ",T97="新加算Ⅳ",T97="新加算Ⅴ（１）",T97="新加算Ⅴ（２）",T97="新加算Ⅴ（３）",T97="新加算ⅠⅤ（４）",T97="新加算Ⅴ（５）",T97="新加算Ⅴ（６）",T97="新加算Ⅴ（８）",T97="新加算Ⅴ（11）"),IF(AI97="○","","未入力"),"")</f>
        <v/>
      </c>
      <c r="AZ97" s="629" t="str">
        <f t="shared" si="22"/>
        <v/>
      </c>
      <c r="BA97" s="629" t="str">
        <f>IF(OR(U97="新加算Ⅴ（７）",U97="新加算Ⅴ（９）",U97="新加算Ⅴ（10）",U97="新加算Ⅴ（12）",U97="新加算Ⅴ（13）",U97="新加算Ⅴ（14）"),IF(AK97="○","","未入力"),"")</f>
        <v/>
      </c>
      <c r="BB97" s="629" t="str">
        <f>IF(OR(U97="新加算Ⅰ",U97="新加算Ⅱ",U97="新加算Ⅲ",U97="新加算Ⅴ（１）",U97="新加算Ⅴ（３）",U97="新加算Ⅴ（８）"),IF(AL97="○","","未入力"),"")</f>
        <v/>
      </c>
      <c r="BC97" s="1087" t="str">
        <f>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935" t="str">
        <f>IF(AND(T97&lt;&gt;"（参考）令和７年度の移行予定",OR(U97="新加算Ⅰ",U97="新加算Ⅴ（１）",U97="新加算Ⅴ（２）",U97="新加算Ⅴ（５）",U97="新加算Ⅴ（７）",U97="新加算Ⅴ（10）")),IF(AN97="","未入力",IF(AN97="いずれも取得していない","要件を満たさない","")),"")</f>
        <v/>
      </c>
      <c r="BE97" s="908" t="str">
        <f>G94</f>
        <v/>
      </c>
      <c r="BF97" s="222"/>
      <c r="BG97" s="221"/>
    </row>
    <row r="98" ht="30.0" customHeight="1">
      <c r="A98" s="789">
        <v>22.0</v>
      </c>
      <c r="B98" s="722" t="str">
        <f>IF('基本情報入力シート'!C75="","",'基本情報入力シート'!C75)</f>
        <v/>
      </c>
      <c r="C98" s="723"/>
      <c r="D98" s="723"/>
      <c r="E98" s="723"/>
      <c r="F98" s="724"/>
      <c r="G98" s="725" t="str">
        <f>IF('基本情報入力シート'!M75="","",'基本情報入力シート'!M75)</f>
        <v/>
      </c>
      <c r="H98" s="725" t="str">
        <f>IF('基本情報入力シート'!R75="","",'基本情報入力シート'!R75)</f>
        <v/>
      </c>
      <c r="I98" s="725" t="str">
        <f>IF('基本情報入力シート'!W75="","",'基本情報入力シート'!W75)</f>
        <v/>
      </c>
      <c r="J98" s="941" t="str">
        <f>IF('基本情報入力シート'!X75="","",'基本情報入力シート'!X75)</f>
        <v/>
      </c>
      <c r="K98" s="725" t="str">
        <f>IF('基本情報入力シート'!Y75="","",'基本情報入力シート'!Y75)</f>
        <v/>
      </c>
      <c r="L98" s="942" t="str">
        <f>IF('基本情報入力シート'!AB75="","",'基本情報入力シート'!AB75)</f>
        <v/>
      </c>
      <c r="M98" s="912" t="str">
        <f>IF('別紙様式2-2（４・５月分）'!P77="","",'別紙様式2-2（４・５月分）'!P77)</f>
        <v/>
      </c>
      <c r="N98" s="1004" t="str">
        <f>IF(SUM('別紙様式2-2（４・５月分）'!Q77:Q79)=0,"",SUM('別紙様式2-2（４・５月分）'!Q77:Q79))</f>
        <v/>
      </c>
      <c r="O98" s="914" t="str">
        <f>IFERROR(VLOOKUP('別紙様式2-2（４・５月分）'!AQ77,'【参考】数式用'!$AR$5:$AS$22,2,FALSE),"")</f>
        <v/>
      </c>
      <c r="P98" s="915"/>
      <c r="Q98" s="916"/>
      <c r="R98" s="1053" t="str">
        <f>IFERROR(VLOOKUP(K98,'【参考】数式用'!$A$5:$AB$37,MATCH(O98,'【参考】数式用'!$B$4:$AB$4,0)+1,0),"")</f>
        <v/>
      </c>
      <c r="S98" s="918" t="s">
        <v>451</v>
      </c>
      <c r="T98" s="1054" t="str">
        <f>IF('別紙様式2-3（６月以降分）'!T98="","",'別紙様式2-3（６月以降分）'!T98)</f>
        <v/>
      </c>
      <c r="U98" s="1055" t="str">
        <f>IFERROR(VLOOKUP(K98,'【参考】数式用'!$A$5:$AB$37,MATCH(T98,'【参考】数式用'!$B$4:$AB$4,0)+1,0),"")</f>
        <v/>
      </c>
      <c r="V98" s="921" t="s">
        <v>107</v>
      </c>
      <c r="W98" s="923">
        <f>'別紙様式2-3（６月以降分）'!W98</f>
        <v>6</v>
      </c>
      <c r="X98" s="923" t="s">
        <v>108</v>
      </c>
      <c r="Y98" s="923">
        <f>'別紙様式2-3（６月以降分）'!Y98</f>
        <v>6</v>
      </c>
      <c r="Z98" s="923" t="s">
        <v>392</v>
      </c>
      <c r="AA98" s="923">
        <f>'別紙様式2-3（６月以降分）'!AA98</f>
        <v>7</v>
      </c>
      <c r="AB98" s="923" t="s">
        <v>108</v>
      </c>
      <c r="AC98" s="923">
        <f>'別紙様式2-3（６月以降分）'!AC98</f>
        <v>3</v>
      </c>
      <c r="AD98" s="923" t="s">
        <v>109</v>
      </c>
      <c r="AE98" s="923" t="s">
        <v>120</v>
      </c>
      <c r="AF98" s="923">
        <f>IF(W98&gt;=1,(AA98*12+AC98)-(W98*12+Y98)+1,"")</f>
        <v>10</v>
      </c>
      <c r="AG98" s="924" t="s">
        <v>393</v>
      </c>
      <c r="AH98" s="1056">
        <f>'別紙様式2-3（６月以降分）'!AH98</f>
        <v>0</v>
      </c>
      <c r="AI98" s="1056">
        <f>'別紙様式2-3（６月以降分）'!AI98</f>
        <v>0</v>
      </c>
      <c r="AJ98" s="1057">
        <f>'別紙様式2-3（６月以降分）'!AJ98</f>
        <v>0</v>
      </c>
      <c r="AK98" s="1058" t="str">
        <f>IF('別紙様式2-3（６月以降分）'!AK98="","",'別紙様式2-3（６月以降分）'!AK98)</f>
        <v/>
      </c>
      <c r="AL98" s="932">
        <f>'別紙様式2-3（６月以降分）'!AL98</f>
        <v>0</v>
      </c>
      <c r="AM98" s="1058" t="str">
        <f>IF('別紙様式2-3（６月以降分）'!AM98="","",'別紙様式2-3（６月以降分）'!AM98)</f>
        <v/>
      </c>
      <c r="AN98" s="931" t="str">
        <f>IF('別紙様式2-3（６月以降分）'!AN98="","",'別紙様式2-3（６月以降分）'!AN98)</f>
        <v/>
      </c>
      <c r="AO98" s="928" t="str">
        <f>IF('別紙様式2-3（６月以降分）'!AO98="","",'別紙様式2-3（６月以降分）'!AO98)</f>
        <v/>
      </c>
      <c r="AP98" s="931" t="str">
        <f>IF('別紙様式2-3（６月以降分）'!AP98="","",'別紙様式2-3（６月以降分）'!AP98)</f>
        <v/>
      </c>
      <c r="AQ98" s="1059" t="str">
        <f>IF('別紙様式2-3（６月以降分）'!AQ98="","",'別紙様式2-3（６月以降分）'!AQ98)</f>
        <v/>
      </c>
      <c r="AR98" s="1060" t="str">
        <f>IF('別紙様式2-3（６月以降分）'!AR98="","",'別紙様式2-3（６月以降分）'!AR98)</f>
        <v/>
      </c>
      <c r="AS98" s="1061" t="str">
        <f>IF(AU100="","",IF(U100&lt;U98,"！加算の要件上は問題ありませんが、令和６年度当初の新加算の加算率と比較して、移行後の加算率が下がる計画になっています。",""))</f>
        <v/>
      </c>
      <c r="AT98" s="818"/>
      <c r="AU98" s="693"/>
      <c r="AV98" s="1020" t="str">
        <f>IF('別紙様式2-2（４・５月分）'!N77="","",'別紙様式2-2（４・５月分）'!N77)</f>
        <v/>
      </c>
      <c r="AW98" s="937" t="str">
        <f>IF(SUM('別紙様式2-2（４・５月分）'!O77:O79)=0,"",SUM('別紙様式2-2（４・５月分）'!O77:O79))</f>
        <v/>
      </c>
      <c r="AX98" s="1064" t="str">
        <f>IFERROR(VLOOKUP(K98,'【参考】数式用'!$AH$2:$AI$34,2,FALSE),"")</f>
        <v/>
      </c>
      <c r="AY98" s="772"/>
      <c r="AZ98" s="10"/>
      <c r="BA98" s="10"/>
      <c r="BB98" s="10"/>
      <c r="BC98" s="10"/>
      <c r="BD98" s="10"/>
      <c r="BE98" s="908" t="str">
        <f>G98</f>
        <v/>
      </c>
      <c r="BF98" s="222"/>
      <c r="BG98" s="221"/>
    </row>
    <row r="99" ht="15.0" customHeight="1">
      <c r="A99" s="787"/>
      <c r="B99" s="722"/>
      <c r="C99" s="723"/>
      <c r="D99" s="723"/>
      <c r="E99" s="723"/>
      <c r="F99" s="724"/>
      <c r="G99" s="725"/>
      <c r="H99" s="725"/>
      <c r="I99" s="725"/>
      <c r="J99" s="941"/>
      <c r="K99" s="725"/>
      <c r="L99" s="942"/>
      <c r="M99" s="943" t="str">
        <f>IF('別紙様式2-2（４・５月分）'!P78="","",'別紙様式2-2（４・５月分）'!P78)</f>
        <v/>
      </c>
      <c r="N99" s="1007"/>
      <c r="O99" s="945"/>
      <c r="P99" s="946"/>
      <c r="Q99" s="947"/>
      <c r="R99" s="1065"/>
      <c r="S99" s="949"/>
      <c r="T99" s="1066"/>
      <c r="U99" s="1067"/>
      <c r="V99" s="952"/>
      <c r="W99" s="778"/>
      <c r="X99" s="778"/>
      <c r="Y99" s="778"/>
      <c r="Z99" s="778"/>
      <c r="AA99" s="778"/>
      <c r="AB99" s="778"/>
      <c r="AC99" s="778"/>
      <c r="AD99" s="778"/>
      <c r="AE99" s="778"/>
      <c r="AF99" s="778"/>
      <c r="AG99" s="954"/>
      <c r="AH99" s="1068"/>
      <c r="AI99" s="1068"/>
      <c r="AJ99" s="1069"/>
      <c r="AK99" s="1070"/>
      <c r="AL99" s="960"/>
      <c r="AM99" s="1070"/>
      <c r="AN99" s="825"/>
      <c r="AO99" s="819"/>
      <c r="AP99" s="825"/>
      <c r="AQ99" s="1072"/>
      <c r="AR99" s="1073"/>
      <c r="AS99" s="1074" t="str">
        <f>IF(AU100="","",IF(OR(AA100="",AA100&lt;&gt;7,AC100="",AC100&lt;&gt;3),"！算定期間の終わりが令和７年３月になっていません。年度内の廃止予定等がなければ、算定対象月を令和７年３月にしてください。",""))</f>
        <v/>
      </c>
      <c r="AT99" s="818"/>
      <c r="AU99" s="935"/>
      <c r="AV99" s="1020" t="str">
        <f>IF('別紙様式2-2（４・５月分）'!N78="","",'別紙様式2-2（４・５月分）'!N78)</f>
        <v/>
      </c>
      <c r="AW99" s="937"/>
      <c r="AX99" s="1076"/>
      <c r="AY99" s="638"/>
      <c r="AZ99" s="10"/>
      <c r="BA99" s="10"/>
      <c r="BB99" s="10"/>
      <c r="BC99" s="10"/>
      <c r="BD99" s="10"/>
      <c r="BE99" s="908" t="str">
        <f>G98</f>
        <v/>
      </c>
      <c r="BF99" s="222"/>
      <c r="BG99" s="221"/>
    </row>
    <row r="100" ht="15.0" customHeight="1">
      <c r="A100" s="798"/>
      <c r="B100" s="722"/>
      <c r="C100" s="723"/>
      <c r="D100" s="723"/>
      <c r="E100" s="723"/>
      <c r="F100" s="724"/>
      <c r="G100" s="725"/>
      <c r="H100" s="725"/>
      <c r="I100" s="725"/>
      <c r="J100" s="941"/>
      <c r="K100" s="725"/>
      <c r="L100" s="942"/>
      <c r="M100" s="964"/>
      <c r="N100" s="1009"/>
      <c r="O100" s="1013" t="s">
        <v>111</v>
      </c>
      <c r="P100" s="1017" t="str">
        <f>IFERROR(VLOOKUP('別紙様式2-2（４・５月分）'!AQ77,'【参考】数式用'!$AR$5:$AT$22,3,FALSE),"")</f>
        <v/>
      </c>
      <c r="Q100" s="1014" t="s">
        <v>113</v>
      </c>
      <c r="R100" s="1077" t="str">
        <f>IFERROR(VLOOKUP(K98,'【参考】数式用'!$A$5:$AB$37,MATCH(P100,'【参考】数式用'!$B$4:$AB$4,0)+1,0),"")</f>
        <v/>
      </c>
      <c r="S100" s="970" t="s">
        <v>452</v>
      </c>
      <c r="T100" s="1078"/>
      <c r="U100" s="1079" t="str">
        <f>IFERROR(VLOOKUP(K98,'【参考】数式用'!$A$5:$AB$37,MATCH(T100,'【参考】数式用'!$B$4:$AB$4,0)+1,0),"")</f>
        <v/>
      </c>
      <c r="V100" s="973" t="s">
        <v>107</v>
      </c>
      <c r="W100" s="1080"/>
      <c r="X100" s="812" t="s">
        <v>108</v>
      </c>
      <c r="Y100" s="1080"/>
      <c r="Z100" s="812" t="s">
        <v>392</v>
      </c>
      <c r="AA100" s="1080"/>
      <c r="AB100" s="812" t="s">
        <v>108</v>
      </c>
      <c r="AC100" s="1080"/>
      <c r="AD100" s="812" t="s">
        <v>109</v>
      </c>
      <c r="AE100" s="812" t="s">
        <v>120</v>
      </c>
      <c r="AF100" s="812" t="str">
        <f>IF(W100&gt;=1,(AA100*12+AC100)-(W100*12+Y100)+1,"")</f>
        <v/>
      </c>
      <c r="AG100" s="974" t="s">
        <v>393</v>
      </c>
      <c r="AH100" s="975">
        <f>IFERROR(ROUNDDOWN(ROUND(L98*U100,0),0)*AF100,"")</f>
        <v>0</v>
      </c>
      <c r="AI100" s="975">
        <f>IFERROR(ROUNDDOWN(ROUND((L98*(U100-AW98)),0),0)*AF100,"")</f>
        <v>0</v>
      </c>
      <c r="AJ100" s="977" t="str">
        <f>IFERROR(ROUNDDOWN(ROUNDDOWN(ROUND(L98*VLOOKUP(K98,'【参考】数式用'!$A$5:$AB$27,MATCH("新加算Ⅳ",'【参考】数式用'!$B$4:$AB$4,0)+1,0),0),0)*AF100*0.5,0),"")</f>
        <v/>
      </c>
      <c r="AK100" s="1081"/>
      <c r="AL100" s="1082" t="str">
        <f>IFERROR(IF('別紙様式2-2（４・５月分）'!P100="ベア加算","", IF(OR(T100="新加算Ⅰ",T100="新加算Ⅱ",T100="新加算Ⅲ",T100="新加算Ⅳ"),ROUNDDOWN(ROUND(L98*VLOOKUP(K98,'【参考】数式用'!$A$5:$I$27,MATCH("ベア加算",'【参考】数式用'!$B$4:$I$4,0)+1,0),0),0)*AF100,"")),"")</f>
        <v/>
      </c>
      <c r="AM100" s="1081"/>
      <c r="AN100" s="1083"/>
      <c r="AO100" s="817"/>
      <c r="AP100" s="1083"/>
      <c r="AQ100" s="1084"/>
      <c r="AR100" s="1085"/>
      <c r="AS100" s="1074"/>
      <c r="AT100" s="688"/>
      <c r="AU100" s="935" t="str">
        <f>IF(AND(AA98&lt;&gt;7,AC98&lt;&gt;3),"V列に色付け","")</f>
        <v/>
      </c>
      <c r="AV100" s="1020"/>
      <c r="AW100" s="937"/>
      <c r="AX100" s="1086"/>
      <c r="AY100" s="629" t="str">
        <f>IF(AL100&lt;&gt;"",IF(AM100="○","入力済","未入力"),"")</f>
        <v/>
      </c>
      <c r="AZ100" s="629"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629" t="str">
        <f>IF(OR(T100="新加算Ⅴ（７）",T100="新加算Ⅴ（９）",T100="新加算Ⅴ（10）",T100="新加算Ⅴ（12）",T100="新加算Ⅴ（13）",T100="新加算Ⅴ（14）"),IF(OR(AO100="○",AO100="令和６年度中に満たす"),"入力済","未入力"),"")</f>
        <v/>
      </c>
      <c r="BB100" s="629" t="str">
        <f>IF(OR(T100="新加算Ⅰ",T100="新加算Ⅱ",T100="新加算Ⅲ",T100="新加算Ⅴ（１）",T100="新加算Ⅴ（３）",T100="新加算Ⅴ（８）"),IF(OR(AP100="○",AP100="令和６年度中に満たす"),"入力済","未入力"),"")</f>
        <v/>
      </c>
      <c r="BC100" s="1087" t="str">
        <f>IF(OR(T100="新加算Ⅰ",T100="新加算Ⅱ",T100="新加算Ⅴ（１）",T100="新加算Ⅴ（２）",T100="新加算Ⅴ（３）",T100="新加算Ⅴ（４）",T100="新加算Ⅴ（５）",T100="新加算Ⅴ（６）",T100="新加算Ⅴ（７）",T100="新加算Ⅴ（９）",T100="新加算Ⅴ（10）",T100="新加算Ⅴ（12）"),IF(AQ100&lt;&gt;"",1,""),"")</f>
        <v/>
      </c>
      <c r="BD100" s="935" t="str">
        <f>IF(OR(T100="新加算Ⅰ",T100="新加算Ⅴ（１）",T100="新加算Ⅴ（２）",T100="新加算Ⅴ（５）",T100="新加算Ⅴ（７）",T100="新加算Ⅴ（10）"),IF(AR100="","未入力","入力済"),"")</f>
        <v/>
      </c>
      <c r="BE100" s="908" t="str">
        <f>G98</f>
        <v/>
      </c>
      <c r="BF100" s="222"/>
      <c r="BG100" s="221"/>
    </row>
    <row r="101" ht="30.0" customHeight="1">
      <c r="A101" s="788"/>
      <c r="B101" s="746"/>
      <c r="C101" s="747"/>
      <c r="D101" s="747"/>
      <c r="E101" s="747"/>
      <c r="F101" s="748"/>
      <c r="G101" s="749"/>
      <c r="H101" s="749"/>
      <c r="I101" s="749"/>
      <c r="J101" s="982"/>
      <c r="K101" s="749"/>
      <c r="L101" s="983"/>
      <c r="M101" s="984" t="str">
        <f>IF('別紙様式2-2（４・５月分）'!P79="","",'別紙様式2-2（４・５月分）'!P79)</f>
        <v/>
      </c>
      <c r="N101" s="1010"/>
      <c r="O101" s="1015"/>
      <c r="P101" s="1018"/>
      <c r="Q101" s="1016"/>
      <c r="R101" s="1088"/>
      <c r="S101" s="990"/>
      <c r="T101" s="1089"/>
      <c r="U101" s="1090"/>
      <c r="V101" s="993"/>
      <c r="W101" s="1091"/>
      <c r="X101" s="994"/>
      <c r="Y101" s="1091"/>
      <c r="Z101" s="994"/>
      <c r="AA101" s="1091"/>
      <c r="AB101" s="994"/>
      <c r="AC101" s="1091"/>
      <c r="AD101" s="994"/>
      <c r="AE101" s="994"/>
      <c r="AF101" s="994"/>
      <c r="AG101" s="995"/>
      <c r="AH101" s="996"/>
      <c r="AI101" s="996"/>
      <c r="AJ101" s="998"/>
      <c r="AK101" s="1092"/>
      <c r="AL101" s="1093"/>
      <c r="AM101" s="1092"/>
      <c r="AN101" s="766"/>
      <c r="AO101" s="765"/>
      <c r="AP101" s="766"/>
      <c r="AQ101" s="1094"/>
      <c r="AR101" s="1095"/>
      <c r="AS101" s="1096" t="str">
        <f>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688"/>
      <c r="AU101" s="935"/>
      <c r="AV101" s="1020" t="str">
        <f>IF('別紙様式2-2（４・５月分）'!N79="","",'別紙様式2-2（４・５月分）'!N79)</f>
        <v/>
      </c>
      <c r="AW101" s="937"/>
      <c r="AX101" s="1097"/>
      <c r="AY101" s="629" t="str">
        <f t="shared" ref="AY101:AZ101" si="23">IF(OR(T101="新加算Ⅰ",T101="新加算Ⅱ",T101="新加算Ⅲ",T101="新加算Ⅳ",T101="新加算Ⅴ（１）",T101="新加算Ⅴ（２）",T101="新加算Ⅴ（３）",T101="新加算ⅠⅤ（４）",T101="新加算Ⅴ（５）",T101="新加算Ⅴ（６）",T101="新加算Ⅴ（８）",T101="新加算Ⅴ（11）"),IF(AI101="○","","未入力"),"")</f>
        <v/>
      </c>
      <c r="AZ101" s="629" t="str">
        <f t="shared" si="23"/>
        <v/>
      </c>
      <c r="BA101" s="629" t="str">
        <f>IF(OR(U101="新加算Ⅴ（７）",U101="新加算Ⅴ（９）",U101="新加算Ⅴ（10）",U101="新加算Ⅴ（12）",U101="新加算Ⅴ（13）",U101="新加算Ⅴ（14）"),IF(AK101="○","","未入力"),"")</f>
        <v/>
      </c>
      <c r="BB101" s="629" t="str">
        <f>IF(OR(U101="新加算Ⅰ",U101="新加算Ⅱ",U101="新加算Ⅲ",U101="新加算Ⅴ（１）",U101="新加算Ⅴ（３）",U101="新加算Ⅴ（８）"),IF(AL101="○","","未入力"),"")</f>
        <v/>
      </c>
      <c r="BC101" s="1087" t="str">
        <f>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935" t="str">
        <f>IF(AND(T101&lt;&gt;"（参考）令和７年度の移行予定",OR(U101="新加算Ⅰ",U101="新加算Ⅴ（１）",U101="新加算Ⅴ（２）",U101="新加算Ⅴ（５）",U101="新加算Ⅴ（７）",U101="新加算Ⅴ（10）")),IF(AN101="","未入力",IF(AN101="いずれも取得していない","要件を満たさない","")),"")</f>
        <v/>
      </c>
      <c r="BE101" s="908" t="str">
        <f>G98</f>
        <v/>
      </c>
      <c r="BF101" s="222"/>
      <c r="BG101" s="221"/>
    </row>
    <row r="102" ht="30.0" customHeight="1">
      <c r="A102" s="773">
        <v>23.0</v>
      </c>
      <c r="B102" s="722" t="str">
        <f>IF('基本情報入力シート'!C76="","",'基本情報入力シート'!C76)</f>
        <v/>
      </c>
      <c r="C102" s="723"/>
      <c r="D102" s="723"/>
      <c r="E102" s="723"/>
      <c r="F102" s="724"/>
      <c r="G102" s="725" t="str">
        <f>IF('基本情報入力シート'!M76="","",'基本情報入力シート'!M76)</f>
        <v/>
      </c>
      <c r="H102" s="725" t="str">
        <f>IF('基本情報入力シート'!R76="","",'基本情報入力シート'!R76)</f>
        <v/>
      </c>
      <c r="I102" s="725" t="str">
        <f>IF('基本情報入力シート'!W76="","",'基本情報入力シート'!W76)</f>
        <v/>
      </c>
      <c r="J102" s="941" t="str">
        <f>IF('基本情報入力シート'!X76="","",'基本情報入力シート'!X76)</f>
        <v/>
      </c>
      <c r="K102" s="725" t="str">
        <f>IF('基本情報入力シート'!Y76="","",'基本情報入力シート'!Y76)</f>
        <v/>
      </c>
      <c r="L102" s="942" t="str">
        <f>IF('基本情報入力シート'!AB76="","",'基本情報入力シート'!AB76)</f>
        <v/>
      </c>
      <c r="M102" s="912" t="str">
        <f>IF('別紙様式2-2（４・５月分）'!P80="","",'別紙様式2-2（４・５月分）'!P80)</f>
        <v/>
      </c>
      <c r="N102" s="1004" t="str">
        <f>IF(SUM('別紙様式2-2（４・５月分）'!Q80:Q82)=0,"",SUM('別紙様式2-2（４・５月分）'!Q80:Q82))</f>
        <v/>
      </c>
      <c r="O102" s="914" t="str">
        <f>IFERROR(VLOOKUP('別紙様式2-2（４・５月分）'!AQ80,'【参考】数式用'!$AR$5:$AS$22,2,FALSE),"")</f>
        <v/>
      </c>
      <c r="P102" s="915"/>
      <c r="Q102" s="916"/>
      <c r="R102" s="1053" t="str">
        <f>IFERROR(VLOOKUP(K102,'【参考】数式用'!$A$5:$AB$37,MATCH(O102,'【参考】数式用'!$B$4:$AB$4,0)+1,0),"")</f>
        <v/>
      </c>
      <c r="S102" s="918" t="s">
        <v>451</v>
      </c>
      <c r="T102" s="1054" t="str">
        <f>IF('別紙様式2-3（６月以降分）'!T102="","",'別紙様式2-3（６月以降分）'!T102)</f>
        <v/>
      </c>
      <c r="U102" s="1055" t="str">
        <f>IFERROR(VLOOKUP(K102,'【参考】数式用'!$A$5:$AB$37,MATCH(T102,'【参考】数式用'!$B$4:$AB$4,0)+1,0),"")</f>
        <v/>
      </c>
      <c r="V102" s="921" t="s">
        <v>107</v>
      </c>
      <c r="W102" s="923">
        <f>'別紙様式2-3（６月以降分）'!W102</f>
        <v>6</v>
      </c>
      <c r="X102" s="923" t="s">
        <v>108</v>
      </c>
      <c r="Y102" s="923">
        <f>'別紙様式2-3（６月以降分）'!Y102</f>
        <v>6</v>
      </c>
      <c r="Z102" s="923" t="s">
        <v>392</v>
      </c>
      <c r="AA102" s="923">
        <f>'別紙様式2-3（６月以降分）'!AA102</f>
        <v>7</v>
      </c>
      <c r="AB102" s="923" t="s">
        <v>108</v>
      </c>
      <c r="AC102" s="923">
        <f>'別紙様式2-3（６月以降分）'!AC102</f>
        <v>3</v>
      </c>
      <c r="AD102" s="923" t="s">
        <v>109</v>
      </c>
      <c r="AE102" s="923" t="s">
        <v>120</v>
      </c>
      <c r="AF102" s="923">
        <f>IF(W102&gt;=1,(AA102*12+AC102)-(W102*12+Y102)+1,"")</f>
        <v>10</v>
      </c>
      <c r="AG102" s="924" t="s">
        <v>393</v>
      </c>
      <c r="AH102" s="1056">
        <f>'別紙様式2-3（６月以降分）'!AH102</f>
        <v>0</v>
      </c>
      <c r="AI102" s="1056">
        <f>'別紙様式2-3（６月以降分）'!AI102</f>
        <v>0</v>
      </c>
      <c r="AJ102" s="1057">
        <f>'別紙様式2-3（６月以降分）'!AJ102</f>
        <v>0</v>
      </c>
      <c r="AK102" s="1058" t="str">
        <f>IF('別紙様式2-3（６月以降分）'!AK102="","",'別紙様式2-3（６月以降分）'!AK102)</f>
        <v/>
      </c>
      <c r="AL102" s="932">
        <f>'別紙様式2-3（６月以降分）'!AL102</f>
        <v>0</v>
      </c>
      <c r="AM102" s="1058" t="str">
        <f>IF('別紙様式2-3（６月以降分）'!AM102="","",'別紙様式2-3（６月以降分）'!AM102)</f>
        <v/>
      </c>
      <c r="AN102" s="931" t="str">
        <f>IF('別紙様式2-3（６月以降分）'!AN102="","",'別紙様式2-3（６月以降分）'!AN102)</f>
        <v/>
      </c>
      <c r="AO102" s="928" t="str">
        <f>IF('別紙様式2-3（６月以降分）'!AO102="","",'別紙様式2-3（６月以降分）'!AO102)</f>
        <v/>
      </c>
      <c r="AP102" s="931" t="str">
        <f>IF('別紙様式2-3（６月以降分）'!AP102="","",'別紙様式2-3（６月以降分）'!AP102)</f>
        <v/>
      </c>
      <c r="AQ102" s="1059" t="str">
        <f>IF('別紙様式2-3（６月以降分）'!AQ102="","",'別紙様式2-3（６月以降分）'!AQ102)</f>
        <v/>
      </c>
      <c r="AR102" s="1060" t="str">
        <f>IF('別紙様式2-3（６月以降分）'!AR102="","",'別紙様式2-3（６月以降分）'!AR102)</f>
        <v/>
      </c>
      <c r="AS102" s="1061" t="str">
        <f>IF(AU104="","",IF(U104&lt;U102,"！加算の要件上は問題ありませんが、令和６年度当初の新加算の加算率と比較して、移行後の加算率が下がる計画になっています。",""))</f>
        <v/>
      </c>
      <c r="AT102" s="818"/>
      <c r="AU102" s="693"/>
      <c r="AV102" s="1020" t="str">
        <f>IF('別紙様式2-2（４・５月分）'!N80="","",'別紙様式2-2（４・５月分）'!N80)</f>
        <v/>
      </c>
      <c r="AW102" s="937" t="str">
        <f>IF(SUM('別紙様式2-2（４・５月分）'!O80:O82)=0,"",SUM('別紙様式2-2（４・５月分）'!O80:O82))</f>
        <v/>
      </c>
      <c r="AX102" s="1064" t="str">
        <f>IFERROR(VLOOKUP(K102,'【参考】数式用'!$AH$2:$AI$34,2,FALSE),"")</f>
        <v/>
      </c>
      <c r="AY102" s="772"/>
      <c r="AZ102" s="10"/>
      <c r="BA102" s="10"/>
      <c r="BB102" s="10"/>
      <c r="BC102" s="10"/>
      <c r="BD102" s="10"/>
      <c r="BE102" s="908" t="str">
        <f>G102</f>
        <v/>
      </c>
      <c r="BF102" s="222"/>
      <c r="BG102" s="221"/>
    </row>
    <row r="103" ht="15.0" customHeight="1">
      <c r="A103" s="787"/>
      <c r="B103" s="722"/>
      <c r="C103" s="723"/>
      <c r="D103" s="723"/>
      <c r="E103" s="723"/>
      <c r="F103" s="724"/>
      <c r="G103" s="725"/>
      <c r="H103" s="725"/>
      <c r="I103" s="725"/>
      <c r="J103" s="941"/>
      <c r="K103" s="725"/>
      <c r="L103" s="942"/>
      <c r="M103" s="943" t="str">
        <f>IF('別紙様式2-2（４・５月分）'!P81="","",'別紙様式2-2（４・５月分）'!P81)</f>
        <v/>
      </c>
      <c r="N103" s="1007"/>
      <c r="O103" s="945"/>
      <c r="P103" s="946"/>
      <c r="Q103" s="947"/>
      <c r="R103" s="1065"/>
      <c r="S103" s="949"/>
      <c r="T103" s="1066"/>
      <c r="U103" s="1067"/>
      <c r="V103" s="952"/>
      <c r="W103" s="778"/>
      <c r="X103" s="778"/>
      <c r="Y103" s="778"/>
      <c r="Z103" s="778"/>
      <c r="AA103" s="778"/>
      <c r="AB103" s="778"/>
      <c r="AC103" s="778"/>
      <c r="AD103" s="778"/>
      <c r="AE103" s="778"/>
      <c r="AF103" s="778"/>
      <c r="AG103" s="954"/>
      <c r="AH103" s="1068"/>
      <c r="AI103" s="1068"/>
      <c r="AJ103" s="1069"/>
      <c r="AK103" s="1070"/>
      <c r="AL103" s="960"/>
      <c r="AM103" s="1070"/>
      <c r="AN103" s="825"/>
      <c r="AO103" s="819"/>
      <c r="AP103" s="825"/>
      <c r="AQ103" s="1072"/>
      <c r="AR103" s="1073"/>
      <c r="AS103" s="1074" t="str">
        <f>IF(AU104="","",IF(OR(AA104="",AA104&lt;&gt;7,AC104="",AC104&lt;&gt;3),"！算定期間の終わりが令和７年３月になっていません。年度内の廃止予定等がなければ、算定対象月を令和７年３月にしてください。",""))</f>
        <v/>
      </c>
      <c r="AT103" s="818"/>
      <c r="AU103" s="935"/>
      <c r="AV103" s="1020" t="str">
        <f>IF('別紙様式2-2（４・５月分）'!N81="","",'別紙様式2-2（４・５月分）'!N81)</f>
        <v/>
      </c>
      <c r="AW103" s="937"/>
      <c r="AX103" s="1076"/>
      <c r="AY103" s="638"/>
      <c r="AZ103" s="10"/>
      <c r="BA103" s="10"/>
      <c r="BB103" s="10"/>
      <c r="BC103" s="10"/>
      <c r="BD103" s="10"/>
      <c r="BE103" s="908" t="str">
        <f>G102</f>
        <v/>
      </c>
      <c r="BF103" s="222"/>
      <c r="BG103" s="221"/>
    </row>
    <row r="104" ht="15.0" customHeight="1">
      <c r="A104" s="798"/>
      <c r="B104" s="722"/>
      <c r="C104" s="723"/>
      <c r="D104" s="723"/>
      <c r="E104" s="723"/>
      <c r="F104" s="724"/>
      <c r="G104" s="725"/>
      <c r="H104" s="725"/>
      <c r="I104" s="725"/>
      <c r="J104" s="941"/>
      <c r="K104" s="725"/>
      <c r="L104" s="942"/>
      <c r="M104" s="964"/>
      <c r="N104" s="1009"/>
      <c r="O104" s="1013" t="s">
        <v>111</v>
      </c>
      <c r="P104" s="1017" t="str">
        <f>IFERROR(VLOOKUP('別紙様式2-2（４・５月分）'!AQ80,'【参考】数式用'!$AR$5:$AT$22,3,FALSE),"")</f>
        <v/>
      </c>
      <c r="Q104" s="1014" t="s">
        <v>113</v>
      </c>
      <c r="R104" s="1077" t="str">
        <f>IFERROR(VLOOKUP(K102,'【参考】数式用'!$A$5:$AB$37,MATCH(P104,'【参考】数式用'!$B$4:$AB$4,0)+1,0),"")</f>
        <v/>
      </c>
      <c r="S104" s="970" t="s">
        <v>452</v>
      </c>
      <c r="T104" s="1078"/>
      <c r="U104" s="1079" t="str">
        <f>IFERROR(VLOOKUP(K102,'【参考】数式用'!$A$5:$AB$37,MATCH(T104,'【参考】数式用'!$B$4:$AB$4,0)+1,0),"")</f>
        <v/>
      </c>
      <c r="V104" s="973" t="s">
        <v>107</v>
      </c>
      <c r="W104" s="1080"/>
      <c r="X104" s="812" t="s">
        <v>108</v>
      </c>
      <c r="Y104" s="1080"/>
      <c r="Z104" s="812" t="s">
        <v>392</v>
      </c>
      <c r="AA104" s="1080"/>
      <c r="AB104" s="812" t="s">
        <v>108</v>
      </c>
      <c r="AC104" s="1080"/>
      <c r="AD104" s="812" t="s">
        <v>109</v>
      </c>
      <c r="AE104" s="812" t="s">
        <v>120</v>
      </c>
      <c r="AF104" s="812" t="str">
        <f>IF(W104&gt;=1,(AA104*12+AC104)-(W104*12+Y104)+1,"")</f>
        <v/>
      </c>
      <c r="AG104" s="974" t="s">
        <v>393</v>
      </c>
      <c r="AH104" s="975">
        <f>IFERROR(ROUNDDOWN(ROUND(L102*U104,0),0)*AF104,"")</f>
        <v>0</v>
      </c>
      <c r="AI104" s="975">
        <f>IFERROR(ROUNDDOWN(ROUND((L102*(U104-AW102)),0),0)*AF104,"")</f>
        <v>0</v>
      </c>
      <c r="AJ104" s="977" t="str">
        <f>IFERROR(ROUNDDOWN(ROUNDDOWN(ROUND(L102*VLOOKUP(K102,'【参考】数式用'!$A$5:$AB$27,MATCH("新加算Ⅳ",'【参考】数式用'!$B$4:$AB$4,0)+1,0),0),0)*AF104*0.5,0),"")</f>
        <v/>
      </c>
      <c r="AK104" s="1081"/>
      <c r="AL104" s="1082" t="str">
        <f>IFERROR(IF('別紙様式2-2（４・５月分）'!P104="ベア加算","", IF(OR(T104="新加算Ⅰ",T104="新加算Ⅱ",T104="新加算Ⅲ",T104="新加算Ⅳ"),ROUNDDOWN(ROUND(L102*VLOOKUP(K102,'【参考】数式用'!$A$5:$I$27,MATCH("ベア加算",'【参考】数式用'!$B$4:$I$4,0)+1,0),0),0)*AF104,"")),"")</f>
        <v/>
      </c>
      <c r="AM104" s="1081"/>
      <c r="AN104" s="1083"/>
      <c r="AO104" s="817"/>
      <c r="AP104" s="1083"/>
      <c r="AQ104" s="1084"/>
      <c r="AR104" s="1085"/>
      <c r="AS104" s="1074"/>
      <c r="AT104" s="688"/>
      <c r="AU104" s="935" t="str">
        <f>IF(AND(AA102&lt;&gt;7,AC102&lt;&gt;3),"V列に色付け","")</f>
        <v/>
      </c>
      <c r="AV104" s="1020"/>
      <c r="AW104" s="937"/>
      <c r="AX104" s="1086"/>
      <c r="AY104" s="629" t="str">
        <f>IF(AL104&lt;&gt;"",IF(AM104="○","入力済","未入力"),"")</f>
        <v/>
      </c>
      <c r="AZ104" s="629"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629" t="str">
        <f>IF(OR(T104="新加算Ⅴ（７）",T104="新加算Ⅴ（９）",T104="新加算Ⅴ（10）",T104="新加算Ⅴ（12）",T104="新加算Ⅴ（13）",T104="新加算Ⅴ（14）"),IF(OR(AO104="○",AO104="令和６年度中に満たす"),"入力済","未入力"),"")</f>
        <v/>
      </c>
      <c r="BB104" s="629" t="str">
        <f>IF(OR(T104="新加算Ⅰ",T104="新加算Ⅱ",T104="新加算Ⅲ",T104="新加算Ⅴ（１）",T104="新加算Ⅴ（３）",T104="新加算Ⅴ（８）"),IF(OR(AP104="○",AP104="令和６年度中に満たす"),"入力済","未入力"),"")</f>
        <v/>
      </c>
      <c r="BC104" s="1087" t="str">
        <f>IF(OR(T104="新加算Ⅰ",T104="新加算Ⅱ",T104="新加算Ⅴ（１）",T104="新加算Ⅴ（２）",T104="新加算Ⅴ（３）",T104="新加算Ⅴ（４）",T104="新加算Ⅴ（５）",T104="新加算Ⅴ（６）",T104="新加算Ⅴ（７）",T104="新加算Ⅴ（９）",T104="新加算Ⅴ（10）",T104="新加算Ⅴ（12）"),IF(AQ104&lt;&gt;"",1,""),"")</f>
        <v/>
      </c>
      <c r="BD104" s="935" t="str">
        <f>IF(OR(T104="新加算Ⅰ",T104="新加算Ⅴ（１）",T104="新加算Ⅴ（２）",T104="新加算Ⅴ（５）",T104="新加算Ⅴ（７）",T104="新加算Ⅴ（10）"),IF(AR104="","未入力","入力済"),"")</f>
        <v/>
      </c>
      <c r="BE104" s="908" t="str">
        <f>G102</f>
        <v/>
      </c>
      <c r="BF104" s="222"/>
      <c r="BG104" s="221"/>
    </row>
    <row r="105" ht="30.0" customHeight="1">
      <c r="A105" s="788"/>
      <c r="B105" s="746"/>
      <c r="C105" s="747"/>
      <c r="D105" s="747"/>
      <c r="E105" s="747"/>
      <c r="F105" s="748"/>
      <c r="G105" s="749"/>
      <c r="H105" s="749"/>
      <c r="I105" s="749"/>
      <c r="J105" s="982"/>
      <c r="K105" s="749"/>
      <c r="L105" s="983"/>
      <c r="M105" s="984" t="str">
        <f>IF('別紙様式2-2（４・５月分）'!P82="","",'別紙様式2-2（４・５月分）'!P82)</f>
        <v/>
      </c>
      <c r="N105" s="1010"/>
      <c r="O105" s="1015"/>
      <c r="P105" s="1018"/>
      <c r="Q105" s="1016"/>
      <c r="R105" s="1088"/>
      <c r="S105" s="990"/>
      <c r="T105" s="1089"/>
      <c r="U105" s="1090"/>
      <c r="V105" s="993"/>
      <c r="W105" s="1091"/>
      <c r="X105" s="994"/>
      <c r="Y105" s="1091"/>
      <c r="Z105" s="994"/>
      <c r="AA105" s="1091"/>
      <c r="AB105" s="994"/>
      <c r="AC105" s="1091"/>
      <c r="AD105" s="994"/>
      <c r="AE105" s="994"/>
      <c r="AF105" s="994"/>
      <c r="AG105" s="995"/>
      <c r="AH105" s="996"/>
      <c r="AI105" s="996"/>
      <c r="AJ105" s="998"/>
      <c r="AK105" s="1092"/>
      <c r="AL105" s="1093"/>
      <c r="AM105" s="1092"/>
      <c r="AN105" s="766"/>
      <c r="AO105" s="765"/>
      <c r="AP105" s="766"/>
      <c r="AQ105" s="1094"/>
      <c r="AR105" s="1095"/>
      <c r="AS105" s="1096" t="str">
        <f>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688"/>
      <c r="AU105" s="935"/>
      <c r="AV105" s="1020" t="str">
        <f>IF('別紙様式2-2（４・５月分）'!N82="","",'別紙様式2-2（４・５月分）'!N82)</f>
        <v/>
      </c>
      <c r="AW105" s="937"/>
      <c r="AX105" s="1097"/>
      <c r="AY105" s="629" t="str">
        <f t="shared" ref="AY105:AZ105" si="24">IF(OR(T105="新加算Ⅰ",T105="新加算Ⅱ",T105="新加算Ⅲ",T105="新加算Ⅳ",T105="新加算Ⅴ（１）",T105="新加算Ⅴ（２）",T105="新加算Ⅴ（３）",T105="新加算ⅠⅤ（４）",T105="新加算Ⅴ（５）",T105="新加算Ⅴ（６）",T105="新加算Ⅴ（８）",T105="新加算Ⅴ（11）"),IF(AI105="○","","未入力"),"")</f>
        <v/>
      </c>
      <c r="AZ105" s="629" t="str">
        <f t="shared" si="24"/>
        <v/>
      </c>
      <c r="BA105" s="629" t="str">
        <f>IF(OR(U105="新加算Ⅴ（７）",U105="新加算Ⅴ（９）",U105="新加算Ⅴ（10）",U105="新加算Ⅴ（12）",U105="新加算Ⅴ（13）",U105="新加算Ⅴ（14）"),IF(AK105="○","","未入力"),"")</f>
        <v/>
      </c>
      <c r="BB105" s="629" t="str">
        <f>IF(OR(U105="新加算Ⅰ",U105="新加算Ⅱ",U105="新加算Ⅲ",U105="新加算Ⅴ（１）",U105="新加算Ⅴ（３）",U105="新加算Ⅴ（８）"),IF(AL105="○","","未入力"),"")</f>
        <v/>
      </c>
      <c r="BC105" s="1087" t="str">
        <f>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935" t="str">
        <f>IF(AND(T105&lt;&gt;"（参考）令和７年度の移行予定",OR(U105="新加算Ⅰ",U105="新加算Ⅴ（１）",U105="新加算Ⅴ（２）",U105="新加算Ⅴ（５）",U105="新加算Ⅴ（７）",U105="新加算Ⅴ（10）")),IF(AN105="","未入力",IF(AN105="いずれも取得していない","要件を満たさない","")),"")</f>
        <v/>
      </c>
      <c r="BE105" s="908" t="str">
        <f>G102</f>
        <v/>
      </c>
      <c r="BF105" s="222"/>
      <c r="BG105" s="221"/>
    </row>
    <row r="106" ht="30.0" customHeight="1">
      <c r="A106" s="789">
        <v>24.0</v>
      </c>
      <c r="B106" s="1019" t="str">
        <f>IF('基本情報入力シート'!C77="","",'基本情報入力シート'!C77)</f>
        <v/>
      </c>
      <c r="C106" s="696"/>
      <c r="D106" s="696"/>
      <c r="E106" s="696"/>
      <c r="F106" s="697"/>
      <c r="G106" s="698" t="str">
        <f>IF('基本情報入力シート'!M77="","",'基本情報入力シート'!M77)</f>
        <v/>
      </c>
      <c r="H106" s="698" t="str">
        <f>IF('基本情報入力シート'!R77="","",'基本情報入力シート'!R77)</f>
        <v/>
      </c>
      <c r="I106" s="698" t="str">
        <f>IF('基本情報入力シート'!W77="","",'基本情報入力シート'!W77)</f>
        <v/>
      </c>
      <c r="J106" s="910" t="str">
        <f>IF('基本情報入力シート'!X77="","",'基本情報入力シート'!X77)</f>
        <v/>
      </c>
      <c r="K106" s="698" t="str">
        <f>IF('基本情報入力シート'!Y77="","",'基本情報入力シート'!Y77)</f>
        <v/>
      </c>
      <c r="L106" s="911" t="str">
        <f>IF('基本情報入力シート'!AB77="","",'基本情報入力シート'!AB77)</f>
        <v/>
      </c>
      <c r="M106" s="912" t="str">
        <f>IF('別紙様式2-2（４・５月分）'!P83="","",'別紙様式2-2（４・５月分）'!P83)</f>
        <v/>
      </c>
      <c r="N106" s="1004" t="str">
        <f>IF(SUM('別紙様式2-2（４・５月分）'!Q83:Q85)=0,"",SUM('別紙様式2-2（４・５月分）'!Q83:Q85))</f>
        <v/>
      </c>
      <c r="O106" s="914" t="str">
        <f>IFERROR(VLOOKUP('別紙様式2-2（４・５月分）'!AQ83,'【参考】数式用'!$AR$5:$AS$22,2,FALSE),"")</f>
        <v/>
      </c>
      <c r="P106" s="915"/>
      <c r="Q106" s="916"/>
      <c r="R106" s="1053" t="str">
        <f>IFERROR(VLOOKUP(K106,'【参考】数式用'!$A$5:$AB$37,MATCH(O106,'【参考】数式用'!$B$4:$AB$4,0)+1,0),"")</f>
        <v/>
      </c>
      <c r="S106" s="918" t="s">
        <v>451</v>
      </c>
      <c r="T106" s="1054" t="str">
        <f>IF('別紙様式2-3（６月以降分）'!T106="","",'別紙様式2-3（６月以降分）'!T106)</f>
        <v/>
      </c>
      <c r="U106" s="1055" t="str">
        <f>IFERROR(VLOOKUP(K106,'【参考】数式用'!$A$5:$AB$37,MATCH(T106,'【参考】数式用'!$B$4:$AB$4,0)+1,0),"")</f>
        <v/>
      </c>
      <c r="V106" s="921" t="s">
        <v>107</v>
      </c>
      <c r="W106" s="923">
        <f>'別紙様式2-3（６月以降分）'!W106</f>
        <v>6</v>
      </c>
      <c r="X106" s="923" t="s">
        <v>108</v>
      </c>
      <c r="Y106" s="923">
        <f>'別紙様式2-3（６月以降分）'!Y106</f>
        <v>6</v>
      </c>
      <c r="Z106" s="923" t="s">
        <v>392</v>
      </c>
      <c r="AA106" s="923">
        <f>'別紙様式2-3（６月以降分）'!AA106</f>
        <v>7</v>
      </c>
      <c r="AB106" s="923" t="s">
        <v>108</v>
      </c>
      <c r="AC106" s="923">
        <f>'別紙様式2-3（６月以降分）'!AC106</f>
        <v>3</v>
      </c>
      <c r="AD106" s="923" t="s">
        <v>109</v>
      </c>
      <c r="AE106" s="923" t="s">
        <v>120</v>
      </c>
      <c r="AF106" s="923">
        <f>IF(W106&gt;=1,(AA106*12+AC106)-(W106*12+Y106)+1,"")</f>
        <v>10</v>
      </c>
      <c r="AG106" s="924" t="s">
        <v>393</v>
      </c>
      <c r="AH106" s="1056">
        <f>'別紙様式2-3（６月以降分）'!AH106</f>
        <v>0</v>
      </c>
      <c r="AI106" s="1056">
        <f>'別紙様式2-3（６月以降分）'!AI106</f>
        <v>0</v>
      </c>
      <c r="AJ106" s="1057">
        <f>'別紙様式2-3（６月以降分）'!AJ106</f>
        <v>0</v>
      </c>
      <c r="AK106" s="1058" t="str">
        <f>IF('別紙様式2-3（６月以降分）'!AK106="","",'別紙様式2-3（６月以降分）'!AK106)</f>
        <v/>
      </c>
      <c r="AL106" s="932">
        <f>'別紙様式2-3（６月以降分）'!AL106</f>
        <v>0</v>
      </c>
      <c r="AM106" s="1058" t="str">
        <f>IF('別紙様式2-3（６月以降分）'!AM106="","",'別紙様式2-3（６月以降分）'!AM106)</f>
        <v/>
      </c>
      <c r="AN106" s="931" t="str">
        <f>IF('別紙様式2-3（６月以降分）'!AN106="","",'別紙様式2-3（６月以降分）'!AN106)</f>
        <v/>
      </c>
      <c r="AO106" s="928" t="str">
        <f>IF('別紙様式2-3（６月以降分）'!AO106="","",'別紙様式2-3（６月以降分）'!AO106)</f>
        <v/>
      </c>
      <c r="AP106" s="931" t="str">
        <f>IF('別紙様式2-3（６月以降分）'!AP106="","",'別紙様式2-3（６月以降分）'!AP106)</f>
        <v/>
      </c>
      <c r="AQ106" s="1059" t="str">
        <f>IF('別紙様式2-3（６月以降分）'!AQ106="","",'別紙様式2-3（６月以降分）'!AQ106)</f>
        <v/>
      </c>
      <c r="AR106" s="1060" t="str">
        <f>IF('別紙様式2-3（６月以降分）'!AR106="","",'別紙様式2-3（６月以降分）'!AR106)</f>
        <v/>
      </c>
      <c r="AS106" s="1061" t="str">
        <f>IF(AU108="","",IF(U108&lt;U106,"！加算の要件上は問題ありませんが、令和６年度当初の新加算の加算率と比較して、移行後の加算率が下がる計画になっています。",""))</f>
        <v/>
      </c>
      <c r="AT106" s="818"/>
      <c r="AU106" s="693"/>
      <c r="AV106" s="1020" t="str">
        <f>IF('別紙様式2-2（４・５月分）'!N83="","",'別紙様式2-2（４・５月分）'!N83)</f>
        <v/>
      </c>
      <c r="AW106" s="937" t="str">
        <f>IF(SUM('別紙様式2-2（４・５月分）'!O83:O85)=0,"",SUM('別紙様式2-2（４・５月分）'!O83:O85))</f>
        <v/>
      </c>
      <c r="AX106" s="1064" t="str">
        <f>IFERROR(VLOOKUP(K106,'【参考】数式用'!$AH$2:$AI$34,2,FALSE),"")</f>
        <v/>
      </c>
      <c r="AY106" s="772"/>
      <c r="AZ106" s="10"/>
      <c r="BA106" s="10"/>
      <c r="BB106" s="10"/>
      <c r="BC106" s="10"/>
      <c r="BD106" s="10"/>
      <c r="BE106" s="908" t="str">
        <f>G106</f>
        <v/>
      </c>
      <c r="BF106" s="222"/>
      <c r="BG106" s="221"/>
    </row>
    <row r="107" ht="15.0" customHeight="1">
      <c r="A107" s="787"/>
      <c r="B107" s="722"/>
      <c r="C107" s="723"/>
      <c r="D107" s="723"/>
      <c r="E107" s="723"/>
      <c r="F107" s="724"/>
      <c r="G107" s="725"/>
      <c r="H107" s="725"/>
      <c r="I107" s="725"/>
      <c r="J107" s="941"/>
      <c r="K107" s="725"/>
      <c r="L107" s="942"/>
      <c r="M107" s="943" t="str">
        <f>IF('別紙様式2-2（４・５月分）'!P84="","",'別紙様式2-2（４・５月分）'!P84)</f>
        <v/>
      </c>
      <c r="N107" s="1007"/>
      <c r="O107" s="945"/>
      <c r="P107" s="946"/>
      <c r="Q107" s="947"/>
      <c r="R107" s="1065"/>
      <c r="S107" s="949"/>
      <c r="T107" s="1066"/>
      <c r="U107" s="1067"/>
      <c r="V107" s="952"/>
      <c r="W107" s="778"/>
      <c r="X107" s="778"/>
      <c r="Y107" s="778"/>
      <c r="Z107" s="778"/>
      <c r="AA107" s="778"/>
      <c r="AB107" s="778"/>
      <c r="AC107" s="778"/>
      <c r="AD107" s="778"/>
      <c r="AE107" s="778"/>
      <c r="AF107" s="778"/>
      <c r="AG107" s="954"/>
      <c r="AH107" s="1068"/>
      <c r="AI107" s="1068"/>
      <c r="AJ107" s="1069"/>
      <c r="AK107" s="1070"/>
      <c r="AL107" s="960"/>
      <c r="AM107" s="1070"/>
      <c r="AN107" s="825"/>
      <c r="AO107" s="819"/>
      <c r="AP107" s="825"/>
      <c r="AQ107" s="1072"/>
      <c r="AR107" s="1073"/>
      <c r="AS107" s="1074" t="str">
        <f>IF(AU108="","",IF(OR(AA108="",AA108&lt;&gt;7,AC108="",AC108&lt;&gt;3),"！算定期間の終わりが令和７年３月になっていません。年度内の廃止予定等がなければ、算定対象月を令和７年３月にしてください。",""))</f>
        <v/>
      </c>
      <c r="AT107" s="818"/>
      <c r="AU107" s="935"/>
      <c r="AV107" s="1020" t="str">
        <f>IF('別紙様式2-2（４・５月分）'!N84="","",'別紙様式2-2（４・５月分）'!N84)</f>
        <v/>
      </c>
      <c r="AW107" s="937"/>
      <c r="AX107" s="1076"/>
      <c r="AY107" s="638"/>
      <c r="AZ107" s="10"/>
      <c r="BA107" s="10"/>
      <c r="BB107" s="10"/>
      <c r="BC107" s="10"/>
      <c r="BD107" s="10"/>
      <c r="BE107" s="908" t="str">
        <f>G106</f>
        <v/>
      </c>
      <c r="BF107" s="222"/>
      <c r="BG107" s="221"/>
    </row>
    <row r="108" ht="15.0" customHeight="1">
      <c r="A108" s="798"/>
      <c r="B108" s="722"/>
      <c r="C108" s="723"/>
      <c r="D108" s="723"/>
      <c r="E108" s="723"/>
      <c r="F108" s="724"/>
      <c r="G108" s="725"/>
      <c r="H108" s="725"/>
      <c r="I108" s="725"/>
      <c r="J108" s="941"/>
      <c r="K108" s="725"/>
      <c r="L108" s="942"/>
      <c r="M108" s="964"/>
      <c r="N108" s="1009"/>
      <c r="O108" s="1013" t="s">
        <v>111</v>
      </c>
      <c r="P108" s="1017" t="str">
        <f>IFERROR(VLOOKUP('別紙様式2-2（４・５月分）'!AQ83,'【参考】数式用'!$AR$5:$AT$22,3,FALSE),"")</f>
        <v/>
      </c>
      <c r="Q108" s="1014" t="s">
        <v>113</v>
      </c>
      <c r="R108" s="1077" t="str">
        <f>IFERROR(VLOOKUP(K106,'【参考】数式用'!$A$5:$AB$37,MATCH(P108,'【参考】数式用'!$B$4:$AB$4,0)+1,0),"")</f>
        <v/>
      </c>
      <c r="S108" s="970" t="s">
        <v>452</v>
      </c>
      <c r="T108" s="1078"/>
      <c r="U108" s="1079" t="str">
        <f>IFERROR(VLOOKUP(K106,'【参考】数式用'!$A$5:$AB$37,MATCH(T108,'【参考】数式用'!$B$4:$AB$4,0)+1,0),"")</f>
        <v/>
      </c>
      <c r="V108" s="973" t="s">
        <v>107</v>
      </c>
      <c r="W108" s="1080"/>
      <c r="X108" s="812" t="s">
        <v>108</v>
      </c>
      <c r="Y108" s="1080"/>
      <c r="Z108" s="812" t="s">
        <v>392</v>
      </c>
      <c r="AA108" s="1080"/>
      <c r="AB108" s="812" t="s">
        <v>108</v>
      </c>
      <c r="AC108" s="1080"/>
      <c r="AD108" s="812" t="s">
        <v>109</v>
      </c>
      <c r="AE108" s="812" t="s">
        <v>120</v>
      </c>
      <c r="AF108" s="812" t="str">
        <f>IF(W108&gt;=1,(AA108*12+AC108)-(W108*12+Y108)+1,"")</f>
        <v/>
      </c>
      <c r="AG108" s="974" t="s">
        <v>393</v>
      </c>
      <c r="AH108" s="975">
        <f>IFERROR(ROUNDDOWN(ROUND(L106*U108,0),0)*AF108,"")</f>
        <v>0</v>
      </c>
      <c r="AI108" s="975">
        <f>IFERROR(ROUNDDOWN(ROUND((L106*(U108-AW106)),0),0)*AF108,"")</f>
        <v>0</v>
      </c>
      <c r="AJ108" s="977" t="str">
        <f>IFERROR(ROUNDDOWN(ROUNDDOWN(ROUND(L106*VLOOKUP(K106,'【参考】数式用'!$A$5:$AB$27,MATCH("新加算Ⅳ",'【参考】数式用'!$B$4:$AB$4,0)+1,0),0),0)*AF108*0.5,0),"")</f>
        <v/>
      </c>
      <c r="AK108" s="1081"/>
      <c r="AL108" s="1082" t="str">
        <f>IFERROR(IF('別紙様式2-2（４・５月分）'!P108="ベア加算","", IF(OR(T108="新加算Ⅰ",T108="新加算Ⅱ",T108="新加算Ⅲ",T108="新加算Ⅳ"),ROUNDDOWN(ROUND(L106*VLOOKUP(K106,'【参考】数式用'!$A$5:$I$27,MATCH("ベア加算",'【参考】数式用'!$B$4:$I$4,0)+1,0),0),0)*AF108,"")),"")</f>
        <v/>
      </c>
      <c r="AM108" s="1081"/>
      <c r="AN108" s="1083"/>
      <c r="AO108" s="817"/>
      <c r="AP108" s="1083"/>
      <c r="AQ108" s="1084"/>
      <c r="AR108" s="1085"/>
      <c r="AS108" s="1074"/>
      <c r="AT108" s="688"/>
      <c r="AU108" s="935" t="str">
        <f>IF(AND(AA106&lt;&gt;7,AC106&lt;&gt;3),"V列に色付け","")</f>
        <v/>
      </c>
      <c r="AV108" s="1020"/>
      <c r="AW108" s="937"/>
      <c r="AX108" s="1086"/>
      <c r="AY108" s="629" t="str">
        <f>IF(AL108&lt;&gt;"",IF(AM108="○","入力済","未入力"),"")</f>
        <v/>
      </c>
      <c r="AZ108" s="629"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629" t="str">
        <f>IF(OR(T108="新加算Ⅴ（７）",T108="新加算Ⅴ（９）",T108="新加算Ⅴ（10）",T108="新加算Ⅴ（12）",T108="新加算Ⅴ（13）",T108="新加算Ⅴ（14）"),IF(OR(AO108="○",AO108="令和６年度中に満たす"),"入力済","未入力"),"")</f>
        <v/>
      </c>
      <c r="BB108" s="629" t="str">
        <f>IF(OR(T108="新加算Ⅰ",T108="新加算Ⅱ",T108="新加算Ⅲ",T108="新加算Ⅴ（１）",T108="新加算Ⅴ（３）",T108="新加算Ⅴ（８）"),IF(OR(AP108="○",AP108="令和６年度中に満たす"),"入力済","未入力"),"")</f>
        <v/>
      </c>
      <c r="BC108" s="1087" t="str">
        <f>IF(OR(T108="新加算Ⅰ",T108="新加算Ⅱ",T108="新加算Ⅴ（１）",T108="新加算Ⅴ（２）",T108="新加算Ⅴ（３）",T108="新加算Ⅴ（４）",T108="新加算Ⅴ（５）",T108="新加算Ⅴ（６）",T108="新加算Ⅴ（７）",T108="新加算Ⅴ（９）",T108="新加算Ⅴ（10）",T108="新加算Ⅴ（12）"),IF(AQ108&lt;&gt;"",1,""),"")</f>
        <v/>
      </c>
      <c r="BD108" s="935" t="str">
        <f>IF(OR(T108="新加算Ⅰ",T108="新加算Ⅴ（１）",T108="新加算Ⅴ（２）",T108="新加算Ⅴ（５）",T108="新加算Ⅴ（７）",T108="新加算Ⅴ（10）"),IF(AR108="","未入力","入力済"),"")</f>
        <v/>
      </c>
      <c r="BE108" s="908" t="str">
        <f>G106</f>
        <v/>
      </c>
      <c r="BF108" s="222"/>
      <c r="BG108" s="221"/>
    </row>
    <row r="109" ht="30.0" customHeight="1">
      <c r="A109" s="788"/>
      <c r="B109" s="746"/>
      <c r="C109" s="747"/>
      <c r="D109" s="747"/>
      <c r="E109" s="747"/>
      <c r="F109" s="748"/>
      <c r="G109" s="749"/>
      <c r="H109" s="749"/>
      <c r="I109" s="749"/>
      <c r="J109" s="982"/>
      <c r="K109" s="749"/>
      <c r="L109" s="983"/>
      <c r="M109" s="984" t="str">
        <f>IF('別紙様式2-2（４・５月分）'!P85="","",'別紙様式2-2（４・５月分）'!P85)</f>
        <v/>
      </c>
      <c r="N109" s="1010"/>
      <c r="O109" s="1015"/>
      <c r="P109" s="1018"/>
      <c r="Q109" s="1016"/>
      <c r="R109" s="1088"/>
      <c r="S109" s="990"/>
      <c r="T109" s="1089"/>
      <c r="U109" s="1090"/>
      <c r="V109" s="993"/>
      <c r="W109" s="1091"/>
      <c r="X109" s="994"/>
      <c r="Y109" s="1091"/>
      <c r="Z109" s="994"/>
      <c r="AA109" s="1091"/>
      <c r="AB109" s="994"/>
      <c r="AC109" s="1091"/>
      <c r="AD109" s="994"/>
      <c r="AE109" s="994"/>
      <c r="AF109" s="994"/>
      <c r="AG109" s="995"/>
      <c r="AH109" s="996"/>
      <c r="AI109" s="996"/>
      <c r="AJ109" s="998"/>
      <c r="AK109" s="1092"/>
      <c r="AL109" s="1093"/>
      <c r="AM109" s="1092"/>
      <c r="AN109" s="766"/>
      <c r="AO109" s="765"/>
      <c r="AP109" s="766"/>
      <c r="AQ109" s="1094"/>
      <c r="AR109" s="1095"/>
      <c r="AS109" s="1096" t="str">
        <f>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688"/>
      <c r="AU109" s="935"/>
      <c r="AV109" s="1020" t="str">
        <f>IF('別紙様式2-2（４・５月分）'!N85="","",'別紙様式2-2（４・５月分）'!N85)</f>
        <v/>
      </c>
      <c r="AW109" s="937"/>
      <c r="AX109" s="1097"/>
      <c r="AY109" s="629" t="str">
        <f t="shared" ref="AY109:AZ109" si="25">IF(OR(T109="新加算Ⅰ",T109="新加算Ⅱ",T109="新加算Ⅲ",T109="新加算Ⅳ",T109="新加算Ⅴ（１）",T109="新加算Ⅴ（２）",T109="新加算Ⅴ（３）",T109="新加算ⅠⅤ（４）",T109="新加算Ⅴ（５）",T109="新加算Ⅴ（６）",T109="新加算Ⅴ（８）",T109="新加算Ⅴ（11）"),IF(AI109="○","","未入力"),"")</f>
        <v/>
      </c>
      <c r="AZ109" s="629" t="str">
        <f t="shared" si="25"/>
        <v/>
      </c>
      <c r="BA109" s="629" t="str">
        <f>IF(OR(U109="新加算Ⅴ（７）",U109="新加算Ⅴ（９）",U109="新加算Ⅴ（10）",U109="新加算Ⅴ（12）",U109="新加算Ⅴ（13）",U109="新加算Ⅴ（14）"),IF(AK109="○","","未入力"),"")</f>
        <v/>
      </c>
      <c r="BB109" s="629" t="str">
        <f>IF(OR(U109="新加算Ⅰ",U109="新加算Ⅱ",U109="新加算Ⅲ",U109="新加算Ⅴ（１）",U109="新加算Ⅴ（３）",U109="新加算Ⅴ（８）"),IF(AL109="○","","未入力"),"")</f>
        <v/>
      </c>
      <c r="BC109" s="1087" t="str">
        <f>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935" t="str">
        <f>IF(AND(T109&lt;&gt;"（参考）令和７年度の移行予定",OR(U109="新加算Ⅰ",U109="新加算Ⅴ（１）",U109="新加算Ⅴ（２）",U109="新加算Ⅴ（５）",U109="新加算Ⅴ（７）",U109="新加算Ⅴ（10）")),IF(AN109="","未入力",IF(AN109="いずれも取得していない","要件を満たさない","")),"")</f>
        <v/>
      </c>
      <c r="BE109" s="908" t="str">
        <f>G106</f>
        <v/>
      </c>
      <c r="BF109" s="222"/>
      <c r="BG109" s="221"/>
    </row>
    <row r="110" ht="30.0" customHeight="1">
      <c r="A110" s="773">
        <v>25.0</v>
      </c>
      <c r="B110" s="722" t="str">
        <f>IF('基本情報入力シート'!C78="","",'基本情報入力シート'!C78)</f>
        <v/>
      </c>
      <c r="C110" s="723"/>
      <c r="D110" s="723"/>
      <c r="E110" s="723"/>
      <c r="F110" s="724"/>
      <c r="G110" s="725" t="str">
        <f>IF('基本情報入力シート'!M78="","",'基本情報入力シート'!M78)</f>
        <v/>
      </c>
      <c r="H110" s="725" t="str">
        <f>IF('基本情報入力シート'!R78="","",'基本情報入力シート'!R78)</f>
        <v/>
      </c>
      <c r="I110" s="725" t="str">
        <f>IF('基本情報入力シート'!W78="","",'基本情報入力シート'!W78)</f>
        <v/>
      </c>
      <c r="J110" s="941" t="str">
        <f>IF('基本情報入力シート'!X78="","",'基本情報入力シート'!X78)</f>
        <v/>
      </c>
      <c r="K110" s="725" t="str">
        <f>IF('基本情報入力シート'!Y78="","",'基本情報入力シート'!Y78)</f>
        <v/>
      </c>
      <c r="L110" s="942" t="str">
        <f>IF('基本情報入力シート'!AB78="","",'基本情報入力シート'!AB78)</f>
        <v/>
      </c>
      <c r="M110" s="912" t="str">
        <f>IF('別紙様式2-2（４・５月分）'!P86="","",'別紙様式2-2（４・５月分）'!P86)</f>
        <v/>
      </c>
      <c r="N110" s="1004" t="str">
        <f>IF(SUM('別紙様式2-2（４・５月分）'!Q86:Q88)=0,"",SUM('別紙様式2-2（４・５月分）'!Q86:Q88))</f>
        <v/>
      </c>
      <c r="O110" s="914" t="str">
        <f>IFERROR(VLOOKUP('別紙様式2-2（４・５月分）'!AQ86,'【参考】数式用'!$AR$5:$AS$22,2,FALSE),"")</f>
        <v/>
      </c>
      <c r="P110" s="915"/>
      <c r="Q110" s="916"/>
      <c r="R110" s="1053" t="str">
        <f>IFERROR(VLOOKUP(K110,'【参考】数式用'!$A$5:$AB$37,MATCH(O110,'【参考】数式用'!$B$4:$AB$4,0)+1,0),"")</f>
        <v/>
      </c>
      <c r="S110" s="918" t="s">
        <v>451</v>
      </c>
      <c r="T110" s="1054" t="str">
        <f>IF('別紙様式2-3（６月以降分）'!T110="","",'別紙様式2-3（６月以降分）'!T110)</f>
        <v/>
      </c>
      <c r="U110" s="1055" t="str">
        <f>IFERROR(VLOOKUP(K110,'【参考】数式用'!$A$5:$AB$37,MATCH(T110,'【参考】数式用'!$B$4:$AB$4,0)+1,0),"")</f>
        <v/>
      </c>
      <c r="V110" s="921" t="s">
        <v>107</v>
      </c>
      <c r="W110" s="923">
        <f>'別紙様式2-3（６月以降分）'!W110</f>
        <v>6</v>
      </c>
      <c r="X110" s="923" t="s">
        <v>108</v>
      </c>
      <c r="Y110" s="923">
        <f>'別紙様式2-3（６月以降分）'!Y110</f>
        <v>6</v>
      </c>
      <c r="Z110" s="923" t="s">
        <v>392</v>
      </c>
      <c r="AA110" s="923">
        <f>'別紙様式2-3（６月以降分）'!AA110</f>
        <v>7</v>
      </c>
      <c r="AB110" s="923" t="s">
        <v>108</v>
      </c>
      <c r="AC110" s="923">
        <f>'別紙様式2-3（６月以降分）'!AC110</f>
        <v>3</v>
      </c>
      <c r="AD110" s="923" t="s">
        <v>109</v>
      </c>
      <c r="AE110" s="923" t="s">
        <v>120</v>
      </c>
      <c r="AF110" s="923">
        <f>IF(W110&gt;=1,(AA110*12+AC110)-(W110*12+Y110)+1,"")</f>
        <v>10</v>
      </c>
      <c r="AG110" s="924" t="s">
        <v>393</v>
      </c>
      <c r="AH110" s="1056">
        <f>'別紙様式2-3（６月以降分）'!AH110</f>
        <v>0</v>
      </c>
      <c r="AI110" s="1056">
        <f>'別紙様式2-3（６月以降分）'!AI110</f>
        <v>0</v>
      </c>
      <c r="AJ110" s="1057">
        <f>'別紙様式2-3（６月以降分）'!AJ110</f>
        <v>0</v>
      </c>
      <c r="AK110" s="1058" t="str">
        <f>IF('別紙様式2-3（６月以降分）'!AK110="","",'別紙様式2-3（６月以降分）'!AK110)</f>
        <v/>
      </c>
      <c r="AL110" s="932">
        <f>'別紙様式2-3（６月以降分）'!AL110</f>
        <v>0</v>
      </c>
      <c r="AM110" s="1058" t="str">
        <f>IF('別紙様式2-3（６月以降分）'!AM110="","",'別紙様式2-3（６月以降分）'!AM110)</f>
        <v/>
      </c>
      <c r="AN110" s="931" t="str">
        <f>IF('別紙様式2-3（６月以降分）'!AN110="","",'別紙様式2-3（６月以降分）'!AN110)</f>
        <v/>
      </c>
      <c r="AO110" s="928" t="str">
        <f>IF('別紙様式2-3（６月以降分）'!AO110="","",'別紙様式2-3（６月以降分）'!AO110)</f>
        <v/>
      </c>
      <c r="AP110" s="931" t="str">
        <f>IF('別紙様式2-3（６月以降分）'!AP110="","",'別紙様式2-3（６月以降分）'!AP110)</f>
        <v/>
      </c>
      <c r="AQ110" s="1059" t="str">
        <f>IF('別紙様式2-3（６月以降分）'!AQ110="","",'別紙様式2-3（６月以降分）'!AQ110)</f>
        <v/>
      </c>
      <c r="AR110" s="1060" t="str">
        <f>IF('別紙様式2-3（６月以降分）'!AR110="","",'別紙様式2-3（６月以降分）'!AR110)</f>
        <v/>
      </c>
      <c r="AS110" s="1061" t="str">
        <f>IF(AU112="","",IF(U112&lt;U110,"！加算の要件上は問題ありませんが、令和６年度当初の新加算の加算率と比較して、移行後の加算率が下がる計画になっています。",""))</f>
        <v/>
      </c>
      <c r="AT110" s="818"/>
      <c r="AU110" s="693"/>
      <c r="AV110" s="1020" t="str">
        <f>IF('別紙様式2-2（４・５月分）'!N86="","",'別紙様式2-2（４・５月分）'!N86)</f>
        <v/>
      </c>
      <c r="AW110" s="937" t="str">
        <f>IF(SUM('別紙様式2-2（４・５月分）'!O86:O88)=0,"",SUM('別紙様式2-2（４・５月分）'!O86:O88))</f>
        <v/>
      </c>
      <c r="AX110" s="1064" t="str">
        <f>IFERROR(VLOOKUP(K110,'【参考】数式用'!$AH$2:$AI$34,2,FALSE),"")</f>
        <v/>
      </c>
      <c r="AY110" s="772"/>
      <c r="AZ110" s="10"/>
      <c r="BA110" s="10"/>
      <c r="BB110" s="10"/>
      <c r="BC110" s="10"/>
      <c r="BD110" s="10"/>
      <c r="BE110" s="908" t="str">
        <f>G110</f>
        <v/>
      </c>
      <c r="BF110" s="222"/>
      <c r="BG110" s="221"/>
    </row>
    <row r="111" ht="15.0" customHeight="1">
      <c r="A111" s="787"/>
      <c r="B111" s="722"/>
      <c r="C111" s="723"/>
      <c r="D111" s="723"/>
      <c r="E111" s="723"/>
      <c r="F111" s="724"/>
      <c r="G111" s="725"/>
      <c r="H111" s="725"/>
      <c r="I111" s="725"/>
      <c r="J111" s="941"/>
      <c r="K111" s="725"/>
      <c r="L111" s="942"/>
      <c r="M111" s="943" t="str">
        <f>IF('別紙様式2-2（４・５月分）'!P87="","",'別紙様式2-2（４・５月分）'!P87)</f>
        <v/>
      </c>
      <c r="N111" s="1007"/>
      <c r="O111" s="945"/>
      <c r="P111" s="946"/>
      <c r="Q111" s="947"/>
      <c r="R111" s="1065"/>
      <c r="S111" s="949"/>
      <c r="T111" s="1066"/>
      <c r="U111" s="1067"/>
      <c r="V111" s="952"/>
      <c r="W111" s="778"/>
      <c r="X111" s="778"/>
      <c r="Y111" s="778"/>
      <c r="Z111" s="778"/>
      <c r="AA111" s="778"/>
      <c r="AB111" s="778"/>
      <c r="AC111" s="778"/>
      <c r="AD111" s="778"/>
      <c r="AE111" s="778"/>
      <c r="AF111" s="778"/>
      <c r="AG111" s="954"/>
      <c r="AH111" s="1068"/>
      <c r="AI111" s="1068"/>
      <c r="AJ111" s="1069"/>
      <c r="AK111" s="1070"/>
      <c r="AL111" s="960"/>
      <c r="AM111" s="1070"/>
      <c r="AN111" s="825"/>
      <c r="AO111" s="819"/>
      <c r="AP111" s="825"/>
      <c r="AQ111" s="1072"/>
      <c r="AR111" s="1073"/>
      <c r="AS111" s="1074" t="str">
        <f>IF(AU112="","",IF(OR(AA112="",AA112&lt;&gt;7,AC112="",AC112&lt;&gt;3),"！算定期間の終わりが令和７年３月になっていません。年度内の廃止予定等がなければ、算定対象月を令和７年３月にしてください。",""))</f>
        <v/>
      </c>
      <c r="AT111" s="818"/>
      <c r="AU111" s="935"/>
      <c r="AV111" s="1020" t="str">
        <f>IF('別紙様式2-2（４・５月分）'!N87="","",'別紙様式2-2（４・５月分）'!N87)</f>
        <v/>
      </c>
      <c r="AW111" s="937"/>
      <c r="AX111" s="1076"/>
      <c r="AY111" s="638"/>
      <c r="AZ111" s="10"/>
      <c r="BA111" s="10"/>
      <c r="BB111" s="10"/>
      <c r="BC111" s="10"/>
      <c r="BD111" s="10"/>
      <c r="BE111" s="908" t="str">
        <f>G110</f>
        <v/>
      </c>
      <c r="BF111" s="222"/>
      <c r="BG111" s="221"/>
    </row>
    <row r="112" ht="15.0" customHeight="1">
      <c r="A112" s="798"/>
      <c r="B112" s="722"/>
      <c r="C112" s="723"/>
      <c r="D112" s="723"/>
      <c r="E112" s="723"/>
      <c r="F112" s="724"/>
      <c r="G112" s="725"/>
      <c r="H112" s="725"/>
      <c r="I112" s="725"/>
      <c r="J112" s="941"/>
      <c r="K112" s="725"/>
      <c r="L112" s="942"/>
      <c r="M112" s="964"/>
      <c r="N112" s="1009"/>
      <c r="O112" s="1013" t="s">
        <v>111</v>
      </c>
      <c r="P112" s="1017" t="str">
        <f>IFERROR(VLOOKUP('別紙様式2-2（４・５月分）'!AQ86,'【参考】数式用'!$AR$5:$AT$22,3,FALSE),"")</f>
        <v/>
      </c>
      <c r="Q112" s="1014" t="s">
        <v>113</v>
      </c>
      <c r="R112" s="1077" t="str">
        <f>IFERROR(VLOOKUP(K110,'【参考】数式用'!$A$5:$AB$37,MATCH(P112,'【参考】数式用'!$B$4:$AB$4,0)+1,0),"")</f>
        <v/>
      </c>
      <c r="S112" s="970" t="s">
        <v>452</v>
      </c>
      <c r="T112" s="1078"/>
      <c r="U112" s="1079" t="str">
        <f>IFERROR(VLOOKUP(K110,'【参考】数式用'!$A$5:$AB$37,MATCH(T112,'【参考】数式用'!$B$4:$AB$4,0)+1,0),"")</f>
        <v/>
      </c>
      <c r="V112" s="973" t="s">
        <v>107</v>
      </c>
      <c r="W112" s="1080"/>
      <c r="X112" s="812" t="s">
        <v>108</v>
      </c>
      <c r="Y112" s="1080"/>
      <c r="Z112" s="812" t="s">
        <v>392</v>
      </c>
      <c r="AA112" s="1080"/>
      <c r="AB112" s="812" t="s">
        <v>108</v>
      </c>
      <c r="AC112" s="1080"/>
      <c r="AD112" s="812" t="s">
        <v>109</v>
      </c>
      <c r="AE112" s="812" t="s">
        <v>120</v>
      </c>
      <c r="AF112" s="812" t="str">
        <f>IF(W112&gt;=1,(AA112*12+AC112)-(W112*12+Y112)+1,"")</f>
        <v/>
      </c>
      <c r="AG112" s="974" t="s">
        <v>393</v>
      </c>
      <c r="AH112" s="975">
        <f>IFERROR(ROUNDDOWN(ROUND(L110*U112,0),0)*AF112,"")</f>
        <v>0</v>
      </c>
      <c r="AI112" s="975">
        <f>IFERROR(ROUNDDOWN(ROUND((L110*(U112-AW110)),0),0)*AF112,"")</f>
        <v>0</v>
      </c>
      <c r="AJ112" s="977" t="str">
        <f>IFERROR(ROUNDDOWN(ROUNDDOWN(ROUND(L110*VLOOKUP(K110,'【参考】数式用'!$A$5:$AB$27,MATCH("新加算Ⅳ",'【参考】数式用'!$B$4:$AB$4,0)+1,0),0),0)*AF112*0.5,0),"")</f>
        <v/>
      </c>
      <c r="AK112" s="1081"/>
      <c r="AL112" s="1082" t="str">
        <f>IFERROR(IF('別紙様式2-2（４・５月分）'!P112="ベア加算","", IF(OR(T112="新加算Ⅰ",T112="新加算Ⅱ",T112="新加算Ⅲ",T112="新加算Ⅳ"),ROUNDDOWN(ROUND(L110*VLOOKUP(K110,'【参考】数式用'!$A$5:$I$27,MATCH("ベア加算",'【参考】数式用'!$B$4:$I$4,0)+1,0),0),0)*AF112,"")),"")</f>
        <v/>
      </c>
      <c r="AM112" s="1081"/>
      <c r="AN112" s="1083"/>
      <c r="AO112" s="817"/>
      <c r="AP112" s="1083"/>
      <c r="AQ112" s="1084"/>
      <c r="AR112" s="1085"/>
      <c r="AS112" s="1074"/>
      <c r="AT112" s="688"/>
      <c r="AU112" s="935" t="str">
        <f>IF(AND(AA110&lt;&gt;7,AC110&lt;&gt;3),"V列に色付け","")</f>
        <v/>
      </c>
      <c r="AV112" s="1020"/>
      <c r="AW112" s="937"/>
      <c r="AX112" s="1086"/>
      <c r="AY112" s="629" t="str">
        <f>IF(AL112&lt;&gt;"",IF(AM112="○","入力済","未入力"),"")</f>
        <v/>
      </c>
      <c r="AZ112" s="629"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629" t="str">
        <f>IF(OR(T112="新加算Ⅴ（７）",T112="新加算Ⅴ（９）",T112="新加算Ⅴ（10）",T112="新加算Ⅴ（12）",T112="新加算Ⅴ（13）",T112="新加算Ⅴ（14）"),IF(OR(AO112="○",AO112="令和６年度中に満たす"),"入力済","未入力"),"")</f>
        <v/>
      </c>
      <c r="BB112" s="629" t="str">
        <f>IF(OR(T112="新加算Ⅰ",T112="新加算Ⅱ",T112="新加算Ⅲ",T112="新加算Ⅴ（１）",T112="新加算Ⅴ（３）",T112="新加算Ⅴ（８）"),IF(OR(AP112="○",AP112="令和６年度中に満たす"),"入力済","未入力"),"")</f>
        <v/>
      </c>
      <c r="BC112" s="1087" t="str">
        <f>IF(OR(T112="新加算Ⅰ",T112="新加算Ⅱ",T112="新加算Ⅴ（１）",T112="新加算Ⅴ（２）",T112="新加算Ⅴ（３）",T112="新加算Ⅴ（４）",T112="新加算Ⅴ（５）",T112="新加算Ⅴ（６）",T112="新加算Ⅴ（７）",T112="新加算Ⅴ（９）",T112="新加算Ⅴ（10）",T112="新加算Ⅴ（12）"),IF(AQ112&lt;&gt;"",1,""),"")</f>
        <v/>
      </c>
      <c r="BD112" s="935" t="str">
        <f>IF(OR(T112="新加算Ⅰ",T112="新加算Ⅴ（１）",T112="新加算Ⅴ（２）",T112="新加算Ⅴ（５）",T112="新加算Ⅴ（７）",T112="新加算Ⅴ（10）"),IF(AR112="","未入力","入力済"),"")</f>
        <v/>
      </c>
      <c r="BE112" s="908" t="str">
        <f>G110</f>
        <v/>
      </c>
      <c r="BF112" s="222"/>
      <c r="BG112" s="221"/>
    </row>
    <row r="113" ht="30.0" customHeight="1">
      <c r="A113" s="788"/>
      <c r="B113" s="746"/>
      <c r="C113" s="747"/>
      <c r="D113" s="747"/>
      <c r="E113" s="747"/>
      <c r="F113" s="748"/>
      <c r="G113" s="749"/>
      <c r="H113" s="749"/>
      <c r="I113" s="749"/>
      <c r="J113" s="982"/>
      <c r="K113" s="749"/>
      <c r="L113" s="983"/>
      <c r="M113" s="984" t="str">
        <f>IF('別紙様式2-2（４・５月分）'!P88="","",'別紙様式2-2（４・５月分）'!P88)</f>
        <v/>
      </c>
      <c r="N113" s="1010"/>
      <c r="O113" s="1015"/>
      <c r="P113" s="1018"/>
      <c r="Q113" s="1016"/>
      <c r="R113" s="1088"/>
      <c r="S113" s="990"/>
      <c r="T113" s="1089"/>
      <c r="U113" s="1090"/>
      <c r="V113" s="993"/>
      <c r="W113" s="1091"/>
      <c r="X113" s="994"/>
      <c r="Y113" s="1091"/>
      <c r="Z113" s="994"/>
      <c r="AA113" s="1091"/>
      <c r="AB113" s="994"/>
      <c r="AC113" s="1091"/>
      <c r="AD113" s="994"/>
      <c r="AE113" s="994"/>
      <c r="AF113" s="994"/>
      <c r="AG113" s="995"/>
      <c r="AH113" s="996"/>
      <c r="AI113" s="996"/>
      <c r="AJ113" s="998"/>
      <c r="AK113" s="1092"/>
      <c r="AL113" s="1093"/>
      <c r="AM113" s="1092"/>
      <c r="AN113" s="766"/>
      <c r="AO113" s="765"/>
      <c r="AP113" s="766"/>
      <c r="AQ113" s="1094"/>
      <c r="AR113" s="1095"/>
      <c r="AS113" s="1096" t="str">
        <f>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688"/>
      <c r="AU113" s="935"/>
      <c r="AV113" s="1020" t="str">
        <f>IF('別紙様式2-2（４・５月分）'!N88="","",'別紙様式2-2（４・５月分）'!N88)</f>
        <v/>
      </c>
      <c r="AW113" s="937"/>
      <c r="AX113" s="1097"/>
      <c r="AY113" s="629" t="str">
        <f t="shared" ref="AY113:AZ113" si="26">IF(OR(T113="新加算Ⅰ",T113="新加算Ⅱ",T113="新加算Ⅲ",T113="新加算Ⅳ",T113="新加算Ⅴ（１）",T113="新加算Ⅴ（２）",T113="新加算Ⅴ（３）",T113="新加算ⅠⅤ（４）",T113="新加算Ⅴ（５）",T113="新加算Ⅴ（６）",T113="新加算Ⅴ（８）",T113="新加算Ⅴ（11）"),IF(AI113="○","","未入力"),"")</f>
        <v/>
      </c>
      <c r="AZ113" s="629" t="str">
        <f t="shared" si="26"/>
        <v/>
      </c>
      <c r="BA113" s="629" t="str">
        <f>IF(OR(U113="新加算Ⅴ（７）",U113="新加算Ⅴ（９）",U113="新加算Ⅴ（10）",U113="新加算Ⅴ（12）",U113="新加算Ⅴ（13）",U113="新加算Ⅴ（14）"),IF(AK113="○","","未入力"),"")</f>
        <v/>
      </c>
      <c r="BB113" s="629" t="str">
        <f>IF(OR(U113="新加算Ⅰ",U113="新加算Ⅱ",U113="新加算Ⅲ",U113="新加算Ⅴ（１）",U113="新加算Ⅴ（３）",U113="新加算Ⅴ（８）"),IF(AL113="○","","未入力"),"")</f>
        <v/>
      </c>
      <c r="BC113" s="1087" t="str">
        <f>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935" t="str">
        <f>IF(AND(T113&lt;&gt;"（参考）令和７年度の移行予定",OR(U113="新加算Ⅰ",U113="新加算Ⅴ（１）",U113="新加算Ⅴ（２）",U113="新加算Ⅴ（５）",U113="新加算Ⅴ（７）",U113="新加算Ⅴ（10）")),IF(AN113="","未入力",IF(AN113="いずれも取得していない","要件を満たさない","")),"")</f>
        <v/>
      </c>
      <c r="BE113" s="908" t="str">
        <f>G110</f>
        <v/>
      </c>
      <c r="BF113" s="222"/>
      <c r="BG113" s="221"/>
    </row>
    <row r="114" ht="30.0" customHeight="1">
      <c r="A114" s="789">
        <v>26.0</v>
      </c>
      <c r="B114" s="1019" t="str">
        <f>IF('基本情報入力シート'!C79="","",'基本情報入力シート'!C79)</f>
        <v/>
      </c>
      <c r="C114" s="696"/>
      <c r="D114" s="696"/>
      <c r="E114" s="696"/>
      <c r="F114" s="697"/>
      <c r="G114" s="698" t="str">
        <f>IF('基本情報入力シート'!M79="","",'基本情報入力シート'!M79)</f>
        <v/>
      </c>
      <c r="H114" s="698" t="str">
        <f>IF('基本情報入力シート'!R79="","",'基本情報入力シート'!R79)</f>
        <v/>
      </c>
      <c r="I114" s="698" t="str">
        <f>IF('基本情報入力シート'!W79="","",'基本情報入力シート'!W79)</f>
        <v/>
      </c>
      <c r="J114" s="910" t="str">
        <f>IF('基本情報入力シート'!X79="","",'基本情報入力シート'!X79)</f>
        <v/>
      </c>
      <c r="K114" s="698" t="str">
        <f>IF('基本情報入力シート'!Y79="","",'基本情報入力シート'!Y79)</f>
        <v/>
      </c>
      <c r="L114" s="911" t="str">
        <f>IF('基本情報入力シート'!AB79="","",'基本情報入力シート'!AB79)</f>
        <v/>
      </c>
      <c r="M114" s="912" t="str">
        <f>IF('別紙様式2-2（４・５月分）'!P89="","",'別紙様式2-2（４・５月分）'!P89)</f>
        <v/>
      </c>
      <c r="N114" s="1004" t="str">
        <f>IF(SUM('別紙様式2-2（４・５月分）'!Q89:Q91)=0,"",SUM('別紙様式2-2（４・５月分）'!Q89:Q91))</f>
        <v/>
      </c>
      <c r="O114" s="914" t="str">
        <f>IFERROR(VLOOKUP('別紙様式2-2（４・５月分）'!AQ89,'【参考】数式用'!$AR$5:$AS$22,2,FALSE),"")</f>
        <v/>
      </c>
      <c r="P114" s="915"/>
      <c r="Q114" s="916"/>
      <c r="R114" s="1053" t="str">
        <f>IFERROR(VLOOKUP(K114,'【参考】数式用'!$A$5:$AB$37,MATCH(O114,'【参考】数式用'!$B$4:$AB$4,0)+1,0),"")</f>
        <v/>
      </c>
      <c r="S114" s="918" t="s">
        <v>451</v>
      </c>
      <c r="T114" s="1054" t="str">
        <f>IF('別紙様式2-3（６月以降分）'!T114="","",'別紙様式2-3（６月以降分）'!T114)</f>
        <v/>
      </c>
      <c r="U114" s="1055" t="str">
        <f>IFERROR(VLOOKUP(K114,'【参考】数式用'!$A$5:$AB$37,MATCH(T114,'【参考】数式用'!$B$4:$AB$4,0)+1,0),"")</f>
        <v/>
      </c>
      <c r="V114" s="921" t="s">
        <v>107</v>
      </c>
      <c r="W114" s="923">
        <f>'別紙様式2-3（６月以降分）'!W114</f>
        <v>6</v>
      </c>
      <c r="X114" s="923" t="s">
        <v>108</v>
      </c>
      <c r="Y114" s="923">
        <f>'別紙様式2-3（６月以降分）'!Y114</f>
        <v>6</v>
      </c>
      <c r="Z114" s="923" t="s">
        <v>392</v>
      </c>
      <c r="AA114" s="923">
        <f>'別紙様式2-3（６月以降分）'!AA114</f>
        <v>7</v>
      </c>
      <c r="AB114" s="923" t="s">
        <v>108</v>
      </c>
      <c r="AC114" s="923">
        <f>'別紙様式2-3（６月以降分）'!AC114</f>
        <v>3</v>
      </c>
      <c r="AD114" s="923" t="s">
        <v>109</v>
      </c>
      <c r="AE114" s="923" t="s">
        <v>120</v>
      </c>
      <c r="AF114" s="923">
        <f>IF(W114&gt;=1,(AA114*12+AC114)-(W114*12+Y114)+1,"")</f>
        <v>10</v>
      </c>
      <c r="AG114" s="924" t="s">
        <v>393</v>
      </c>
      <c r="AH114" s="1056">
        <f>'別紙様式2-3（６月以降分）'!AH114</f>
        <v>0</v>
      </c>
      <c r="AI114" s="1056">
        <f>'別紙様式2-3（６月以降分）'!AI114</f>
        <v>0</v>
      </c>
      <c r="AJ114" s="1057">
        <f>'別紙様式2-3（６月以降分）'!AJ114</f>
        <v>0</v>
      </c>
      <c r="AK114" s="1058" t="str">
        <f>IF('別紙様式2-3（６月以降分）'!AK114="","",'別紙様式2-3（６月以降分）'!AK114)</f>
        <v/>
      </c>
      <c r="AL114" s="932">
        <f>'別紙様式2-3（６月以降分）'!AL114</f>
        <v>0</v>
      </c>
      <c r="AM114" s="1058" t="str">
        <f>IF('別紙様式2-3（６月以降分）'!AM114="","",'別紙様式2-3（６月以降分）'!AM114)</f>
        <v/>
      </c>
      <c r="AN114" s="931" t="str">
        <f>IF('別紙様式2-3（６月以降分）'!AN114="","",'別紙様式2-3（６月以降分）'!AN114)</f>
        <v/>
      </c>
      <c r="AO114" s="928" t="str">
        <f>IF('別紙様式2-3（６月以降分）'!AO114="","",'別紙様式2-3（６月以降分）'!AO114)</f>
        <v/>
      </c>
      <c r="AP114" s="931" t="str">
        <f>IF('別紙様式2-3（６月以降分）'!AP114="","",'別紙様式2-3（６月以降分）'!AP114)</f>
        <v/>
      </c>
      <c r="AQ114" s="1059" t="str">
        <f>IF('別紙様式2-3（６月以降分）'!AQ114="","",'別紙様式2-3（６月以降分）'!AQ114)</f>
        <v/>
      </c>
      <c r="AR114" s="1060" t="str">
        <f>IF('別紙様式2-3（６月以降分）'!AR114="","",'別紙様式2-3（６月以降分）'!AR114)</f>
        <v/>
      </c>
      <c r="AS114" s="1061" t="str">
        <f>IF(AU116="","",IF(U116&lt;U114,"！加算の要件上は問題ありませんが、令和６年度当初の新加算の加算率と比較して、移行後の加算率が下がる計画になっています。",""))</f>
        <v/>
      </c>
      <c r="AT114" s="818"/>
      <c r="AU114" s="693"/>
      <c r="AV114" s="1020" t="str">
        <f>IF('別紙様式2-2（４・５月分）'!N89="","",'別紙様式2-2（４・５月分）'!N89)</f>
        <v/>
      </c>
      <c r="AW114" s="937" t="str">
        <f>IF(SUM('別紙様式2-2（４・５月分）'!O89:O91)=0,"",SUM('別紙様式2-2（４・５月分）'!O89:O91))</f>
        <v/>
      </c>
      <c r="AX114" s="1064" t="str">
        <f>IFERROR(VLOOKUP(K114,'【参考】数式用'!$AH$2:$AI$34,2,FALSE),"")</f>
        <v/>
      </c>
      <c r="AY114" s="772"/>
      <c r="AZ114" s="10"/>
      <c r="BA114" s="10"/>
      <c r="BB114" s="10"/>
      <c r="BC114" s="10"/>
      <c r="BD114" s="10"/>
      <c r="BE114" s="908" t="str">
        <f>G114</f>
        <v/>
      </c>
      <c r="BF114" s="222"/>
      <c r="BG114" s="221"/>
    </row>
    <row r="115" ht="15.0" customHeight="1">
      <c r="A115" s="787"/>
      <c r="B115" s="722"/>
      <c r="C115" s="723"/>
      <c r="D115" s="723"/>
      <c r="E115" s="723"/>
      <c r="F115" s="724"/>
      <c r="G115" s="725"/>
      <c r="H115" s="725"/>
      <c r="I115" s="725"/>
      <c r="J115" s="941"/>
      <c r="K115" s="725"/>
      <c r="L115" s="942"/>
      <c r="M115" s="943" t="str">
        <f>IF('別紙様式2-2（４・５月分）'!P90="","",'別紙様式2-2（４・５月分）'!P90)</f>
        <v/>
      </c>
      <c r="N115" s="1007"/>
      <c r="O115" s="945"/>
      <c r="P115" s="946"/>
      <c r="Q115" s="947"/>
      <c r="R115" s="1065"/>
      <c r="S115" s="949"/>
      <c r="T115" s="1066"/>
      <c r="U115" s="1067"/>
      <c r="V115" s="952"/>
      <c r="W115" s="778"/>
      <c r="X115" s="778"/>
      <c r="Y115" s="778"/>
      <c r="Z115" s="778"/>
      <c r="AA115" s="778"/>
      <c r="AB115" s="778"/>
      <c r="AC115" s="778"/>
      <c r="AD115" s="778"/>
      <c r="AE115" s="778"/>
      <c r="AF115" s="778"/>
      <c r="AG115" s="954"/>
      <c r="AH115" s="1068"/>
      <c r="AI115" s="1068"/>
      <c r="AJ115" s="1069"/>
      <c r="AK115" s="1070"/>
      <c r="AL115" s="960"/>
      <c r="AM115" s="1070"/>
      <c r="AN115" s="825"/>
      <c r="AO115" s="819"/>
      <c r="AP115" s="825"/>
      <c r="AQ115" s="1072"/>
      <c r="AR115" s="1073"/>
      <c r="AS115" s="1074" t="str">
        <f>IF(AU116="","",IF(OR(AA116="",AA116&lt;&gt;7,AC116="",AC116&lt;&gt;3),"！算定期間の終わりが令和７年３月になっていません。年度内の廃止予定等がなければ、算定対象月を令和７年３月にしてください。",""))</f>
        <v/>
      </c>
      <c r="AT115" s="818"/>
      <c r="AU115" s="935"/>
      <c r="AV115" s="1020" t="str">
        <f>IF('別紙様式2-2（４・５月分）'!N90="","",'別紙様式2-2（４・５月分）'!N90)</f>
        <v/>
      </c>
      <c r="AW115" s="937"/>
      <c r="AX115" s="1076"/>
      <c r="AY115" s="638"/>
      <c r="AZ115" s="10"/>
      <c r="BA115" s="10"/>
      <c r="BB115" s="10"/>
      <c r="BC115" s="10"/>
      <c r="BD115" s="10"/>
      <c r="BE115" s="908" t="str">
        <f>G114</f>
        <v/>
      </c>
      <c r="BF115" s="222"/>
      <c r="BG115" s="221"/>
    </row>
    <row r="116" ht="15.0" customHeight="1">
      <c r="A116" s="798"/>
      <c r="B116" s="722"/>
      <c r="C116" s="723"/>
      <c r="D116" s="723"/>
      <c r="E116" s="723"/>
      <c r="F116" s="724"/>
      <c r="G116" s="725"/>
      <c r="H116" s="725"/>
      <c r="I116" s="725"/>
      <c r="J116" s="941"/>
      <c r="K116" s="725"/>
      <c r="L116" s="942"/>
      <c r="M116" s="964"/>
      <c r="N116" s="1009"/>
      <c r="O116" s="1013" t="s">
        <v>111</v>
      </c>
      <c r="P116" s="1017" t="str">
        <f>IFERROR(VLOOKUP('別紙様式2-2（４・５月分）'!AQ89,'【参考】数式用'!$AR$5:$AT$22,3,FALSE),"")</f>
        <v/>
      </c>
      <c r="Q116" s="1014" t="s">
        <v>113</v>
      </c>
      <c r="R116" s="1077" t="str">
        <f>IFERROR(VLOOKUP(K114,'【参考】数式用'!$A$5:$AB$37,MATCH(P116,'【参考】数式用'!$B$4:$AB$4,0)+1,0),"")</f>
        <v/>
      </c>
      <c r="S116" s="970" t="s">
        <v>452</v>
      </c>
      <c r="T116" s="1078"/>
      <c r="U116" s="1079" t="str">
        <f>IFERROR(VLOOKUP(K114,'【参考】数式用'!$A$5:$AB$37,MATCH(T116,'【参考】数式用'!$B$4:$AB$4,0)+1,0),"")</f>
        <v/>
      </c>
      <c r="V116" s="973" t="s">
        <v>107</v>
      </c>
      <c r="W116" s="1080"/>
      <c r="X116" s="812" t="s">
        <v>108</v>
      </c>
      <c r="Y116" s="1080"/>
      <c r="Z116" s="812" t="s">
        <v>392</v>
      </c>
      <c r="AA116" s="1080"/>
      <c r="AB116" s="812" t="s">
        <v>108</v>
      </c>
      <c r="AC116" s="1080"/>
      <c r="AD116" s="812" t="s">
        <v>109</v>
      </c>
      <c r="AE116" s="812" t="s">
        <v>120</v>
      </c>
      <c r="AF116" s="812" t="str">
        <f>IF(W116&gt;=1,(AA116*12+AC116)-(W116*12+Y116)+1,"")</f>
        <v/>
      </c>
      <c r="AG116" s="974" t="s">
        <v>393</v>
      </c>
      <c r="AH116" s="975">
        <f>IFERROR(ROUNDDOWN(ROUND(L114*U116,0),0)*AF116,"")</f>
        <v>0</v>
      </c>
      <c r="AI116" s="975">
        <f>IFERROR(ROUNDDOWN(ROUND((L114*(U116-AW114)),0),0)*AF116,"")</f>
        <v>0</v>
      </c>
      <c r="AJ116" s="977" t="str">
        <f>IFERROR(ROUNDDOWN(ROUNDDOWN(ROUND(L114*VLOOKUP(K114,'【参考】数式用'!$A$5:$AB$27,MATCH("新加算Ⅳ",'【参考】数式用'!$B$4:$AB$4,0)+1,0),0),0)*AF116*0.5,0),"")</f>
        <v/>
      </c>
      <c r="AK116" s="1081"/>
      <c r="AL116" s="1082" t="str">
        <f>IFERROR(IF('別紙様式2-2（４・５月分）'!P116="ベア加算","", IF(OR(T116="新加算Ⅰ",T116="新加算Ⅱ",T116="新加算Ⅲ",T116="新加算Ⅳ"),ROUNDDOWN(ROUND(L114*VLOOKUP(K114,'【参考】数式用'!$A$5:$I$27,MATCH("ベア加算",'【参考】数式用'!$B$4:$I$4,0)+1,0),0),0)*AF116,"")),"")</f>
        <v/>
      </c>
      <c r="AM116" s="1081"/>
      <c r="AN116" s="1083"/>
      <c r="AO116" s="817"/>
      <c r="AP116" s="1083"/>
      <c r="AQ116" s="1084"/>
      <c r="AR116" s="1085"/>
      <c r="AS116" s="1074"/>
      <c r="AT116" s="688"/>
      <c r="AU116" s="935" t="str">
        <f>IF(AND(AA114&lt;&gt;7,AC114&lt;&gt;3),"V列に色付け","")</f>
        <v/>
      </c>
      <c r="AV116" s="1020"/>
      <c r="AW116" s="937"/>
      <c r="AX116" s="1086"/>
      <c r="AY116" s="629" t="str">
        <f>IF(AL116&lt;&gt;"",IF(AM116="○","入力済","未入力"),"")</f>
        <v/>
      </c>
      <c r="AZ116" s="629"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629" t="str">
        <f>IF(OR(T116="新加算Ⅴ（７）",T116="新加算Ⅴ（９）",T116="新加算Ⅴ（10）",T116="新加算Ⅴ（12）",T116="新加算Ⅴ（13）",T116="新加算Ⅴ（14）"),IF(OR(AO116="○",AO116="令和６年度中に満たす"),"入力済","未入力"),"")</f>
        <v/>
      </c>
      <c r="BB116" s="629" t="str">
        <f>IF(OR(T116="新加算Ⅰ",T116="新加算Ⅱ",T116="新加算Ⅲ",T116="新加算Ⅴ（１）",T116="新加算Ⅴ（３）",T116="新加算Ⅴ（８）"),IF(OR(AP116="○",AP116="令和６年度中に満たす"),"入力済","未入力"),"")</f>
        <v/>
      </c>
      <c r="BC116" s="1087" t="str">
        <f>IF(OR(T116="新加算Ⅰ",T116="新加算Ⅱ",T116="新加算Ⅴ（１）",T116="新加算Ⅴ（２）",T116="新加算Ⅴ（３）",T116="新加算Ⅴ（４）",T116="新加算Ⅴ（５）",T116="新加算Ⅴ（６）",T116="新加算Ⅴ（７）",T116="新加算Ⅴ（９）",T116="新加算Ⅴ（10）",T116="新加算Ⅴ（12）"),IF(AQ116&lt;&gt;"",1,""),"")</f>
        <v/>
      </c>
      <c r="BD116" s="935" t="str">
        <f>IF(OR(T116="新加算Ⅰ",T116="新加算Ⅴ（１）",T116="新加算Ⅴ（２）",T116="新加算Ⅴ（５）",T116="新加算Ⅴ（７）",T116="新加算Ⅴ（10）"),IF(AR116="","未入力","入力済"),"")</f>
        <v/>
      </c>
      <c r="BE116" s="908" t="str">
        <f>G114</f>
        <v/>
      </c>
      <c r="BF116" s="222"/>
      <c r="BG116" s="221"/>
    </row>
    <row r="117" ht="30.0" customHeight="1">
      <c r="A117" s="788"/>
      <c r="B117" s="746"/>
      <c r="C117" s="747"/>
      <c r="D117" s="747"/>
      <c r="E117" s="747"/>
      <c r="F117" s="748"/>
      <c r="G117" s="749"/>
      <c r="H117" s="749"/>
      <c r="I117" s="749"/>
      <c r="J117" s="982"/>
      <c r="K117" s="749"/>
      <c r="L117" s="983"/>
      <c r="M117" s="984" t="str">
        <f>IF('別紙様式2-2（４・５月分）'!P91="","",'別紙様式2-2（４・５月分）'!P91)</f>
        <v/>
      </c>
      <c r="N117" s="1010"/>
      <c r="O117" s="1015"/>
      <c r="P117" s="1018"/>
      <c r="Q117" s="1016"/>
      <c r="R117" s="1088"/>
      <c r="S117" s="990"/>
      <c r="T117" s="1089"/>
      <c r="U117" s="1090"/>
      <c r="V117" s="993"/>
      <c r="W117" s="1091"/>
      <c r="X117" s="994"/>
      <c r="Y117" s="1091"/>
      <c r="Z117" s="994"/>
      <c r="AA117" s="1091"/>
      <c r="AB117" s="994"/>
      <c r="AC117" s="1091"/>
      <c r="AD117" s="994"/>
      <c r="AE117" s="994"/>
      <c r="AF117" s="994"/>
      <c r="AG117" s="995"/>
      <c r="AH117" s="996"/>
      <c r="AI117" s="996"/>
      <c r="AJ117" s="998"/>
      <c r="AK117" s="1092"/>
      <c r="AL117" s="1093"/>
      <c r="AM117" s="1092"/>
      <c r="AN117" s="766"/>
      <c r="AO117" s="765"/>
      <c r="AP117" s="766"/>
      <c r="AQ117" s="1094"/>
      <c r="AR117" s="1095"/>
      <c r="AS117" s="1096" t="str">
        <f>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688"/>
      <c r="AU117" s="935"/>
      <c r="AV117" s="1020" t="str">
        <f>IF('別紙様式2-2（４・５月分）'!N91="","",'別紙様式2-2（４・５月分）'!N91)</f>
        <v/>
      </c>
      <c r="AW117" s="937"/>
      <c r="AX117" s="1097"/>
      <c r="AY117" s="629" t="str">
        <f t="shared" ref="AY117:AZ117" si="27">IF(OR(T117="新加算Ⅰ",T117="新加算Ⅱ",T117="新加算Ⅲ",T117="新加算Ⅳ",T117="新加算Ⅴ（１）",T117="新加算Ⅴ（２）",T117="新加算Ⅴ（３）",T117="新加算ⅠⅤ（４）",T117="新加算Ⅴ（５）",T117="新加算Ⅴ（６）",T117="新加算Ⅴ（８）",T117="新加算Ⅴ（11）"),IF(AI117="○","","未入力"),"")</f>
        <v/>
      </c>
      <c r="AZ117" s="629" t="str">
        <f t="shared" si="27"/>
        <v/>
      </c>
      <c r="BA117" s="629" t="str">
        <f>IF(OR(U117="新加算Ⅴ（７）",U117="新加算Ⅴ（９）",U117="新加算Ⅴ（10）",U117="新加算Ⅴ（12）",U117="新加算Ⅴ（13）",U117="新加算Ⅴ（14）"),IF(AK117="○","","未入力"),"")</f>
        <v/>
      </c>
      <c r="BB117" s="629" t="str">
        <f>IF(OR(U117="新加算Ⅰ",U117="新加算Ⅱ",U117="新加算Ⅲ",U117="新加算Ⅴ（１）",U117="新加算Ⅴ（３）",U117="新加算Ⅴ（８）"),IF(AL117="○","","未入力"),"")</f>
        <v/>
      </c>
      <c r="BC117" s="1087" t="str">
        <f>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935" t="str">
        <f>IF(AND(T117&lt;&gt;"（参考）令和７年度の移行予定",OR(U117="新加算Ⅰ",U117="新加算Ⅴ（１）",U117="新加算Ⅴ（２）",U117="新加算Ⅴ（５）",U117="新加算Ⅴ（７）",U117="新加算Ⅴ（10）")),IF(AN117="","未入力",IF(AN117="いずれも取得していない","要件を満たさない","")),"")</f>
        <v/>
      </c>
      <c r="BE117" s="908" t="str">
        <f>G114</f>
        <v/>
      </c>
      <c r="BF117" s="222"/>
      <c r="BG117" s="221"/>
    </row>
    <row r="118" ht="30.0" customHeight="1">
      <c r="A118" s="773">
        <v>27.0</v>
      </c>
      <c r="B118" s="722" t="str">
        <f>IF('基本情報入力シート'!C80="","",'基本情報入力シート'!C80)</f>
        <v/>
      </c>
      <c r="C118" s="723"/>
      <c r="D118" s="723"/>
      <c r="E118" s="723"/>
      <c r="F118" s="724"/>
      <c r="G118" s="725" t="str">
        <f>IF('基本情報入力シート'!M80="","",'基本情報入力シート'!M80)</f>
        <v/>
      </c>
      <c r="H118" s="725" t="str">
        <f>IF('基本情報入力シート'!R80="","",'基本情報入力シート'!R80)</f>
        <v/>
      </c>
      <c r="I118" s="725" t="str">
        <f>IF('基本情報入力シート'!W80="","",'基本情報入力シート'!W80)</f>
        <v/>
      </c>
      <c r="J118" s="941" t="str">
        <f>IF('基本情報入力シート'!X80="","",'基本情報入力シート'!X80)</f>
        <v/>
      </c>
      <c r="K118" s="725" t="str">
        <f>IF('基本情報入力シート'!Y80="","",'基本情報入力シート'!Y80)</f>
        <v/>
      </c>
      <c r="L118" s="942" t="str">
        <f>IF('基本情報入力シート'!AB80="","",'基本情報入力シート'!AB80)</f>
        <v/>
      </c>
      <c r="M118" s="912" t="str">
        <f>IF('別紙様式2-2（４・５月分）'!P92="","",'別紙様式2-2（４・５月分）'!P92)</f>
        <v/>
      </c>
      <c r="N118" s="1004" t="str">
        <f>IF(SUM('別紙様式2-2（４・５月分）'!Q92:Q94)=0,"",SUM('別紙様式2-2（４・５月分）'!Q92:Q94))</f>
        <v/>
      </c>
      <c r="O118" s="914" t="str">
        <f>IFERROR(VLOOKUP('別紙様式2-2（４・５月分）'!AQ92,'【参考】数式用'!$AR$5:$AS$22,2,FALSE),"")</f>
        <v/>
      </c>
      <c r="P118" s="915"/>
      <c r="Q118" s="916"/>
      <c r="R118" s="1053" t="str">
        <f>IFERROR(VLOOKUP(K118,'【参考】数式用'!$A$5:$AB$37,MATCH(O118,'【参考】数式用'!$B$4:$AB$4,0)+1,0),"")</f>
        <v/>
      </c>
      <c r="S118" s="918" t="s">
        <v>451</v>
      </c>
      <c r="T118" s="1054" t="str">
        <f>IF('別紙様式2-3（６月以降分）'!T118="","",'別紙様式2-3（６月以降分）'!T118)</f>
        <v/>
      </c>
      <c r="U118" s="1055" t="str">
        <f>IFERROR(VLOOKUP(K118,'【参考】数式用'!$A$5:$AB$37,MATCH(T118,'【参考】数式用'!$B$4:$AB$4,0)+1,0),"")</f>
        <v/>
      </c>
      <c r="V118" s="921" t="s">
        <v>107</v>
      </c>
      <c r="W118" s="923">
        <f>'別紙様式2-3（６月以降分）'!W118</f>
        <v>6</v>
      </c>
      <c r="X118" s="923" t="s">
        <v>108</v>
      </c>
      <c r="Y118" s="923">
        <f>'別紙様式2-3（６月以降分）'!Y118</f>
        <v>6</v>
      </c>
      <c r="Z118" s="923" t="s">
        <v>392</v>
      </c>
      <c r="AA118" s="923">
        <f>'別紙様式2-3（６月以降分）'!AA118</f>
        <v>7</v>
      </c>
      <c r="AB118" s="923" t="s">
        <v>108</v>
      </c>
      <c r="AC118" s="923">
        <f>'別紙様式2-3（６月以降分）'!AC118</f>
        <v>3</v>
      </c>
      <c r="AD118" s="923" t="s">
        <v>109</v>
      </c>
      <c r="AE118" s="923" t="s">
        <v>120</v>
      </c>
      <c r="AF118" s="923">
        <f>IF(W118&gt;=1,(AA118*12+AC118)-(W118*12+Y118)+1,"")</f>
        <v>10</v>
      </c>
      <c r="AG118" s="924" t="s">
        <v>393</v>
      </c>
      <c r="AH118" s="1056">
        <f>'別紙様式2-3（６月以降分）'!AH118</f>
        <v>0</v>
      </c>
      <c r="AI118" s="1056">
        <f>'別紙様式2-3（６月以降分）'!AI118</f>
        <v>0</v>
      </c>
      <c r="AJ118" s="1057">
        <f>'別紙様式2-3（６月以降分）'!AJ118</f>
        <v>0</v>
      </c>
      <c r="AK118" s="1058" t="str">
        <f>IF('別紙様式2-3（６月以降分）'!AK118="","",'別紙様式2-3（６月以降分）'!AK118)</f>
        <v/>
      </c>
      <c r="AL118" s="932">
        <f>'別紙様式2-3（６月以降分）'!AL118</f>
        <v>0</v>
      </c>
      <c r="AM118" s="1058" t="str">
        <f>IF('別紙様式2-3（６月以降分）'!AM118="","",'別紙様式2-3（６月以降分）'!AM118)</f>
        <v/>
      </c>
      <c r="AN118" s="931" t="str">
        <f>IF('別紙様式2-3（６月以降分）'!AN118="","",'別紙様式2-3（６月以降分）'!AN118)</f>
        <v/>
      </c>
      <c r="AO118" s="928" t="str">
        <f>IF('別紙様式2-3（６月以降分）'!AO118="","",'別紙様式2-3（６月以降分）'!AO118)</f>
        <v/>
      </c>
      <c r="AP118" s="931" t="str">
        <f>IF('別紙様式2-3（６月以降分）'!AP118="","",'別紙様式2-3（６月以降分）'!AP118)</f>
        <v/>
      </c>
      <c r="AQ118" s="1059" t="str">
        <f>IF('別紙様式2-3（６月以降分）'!AQ118="","",'別紙様式2-3（６月以降分）'!AQ118)</f>
        <v/>
      </c>
      <c r="AR118" s="1060" t="str">
        <f>IF('別紙様式2-3（６月以降分）'!AR118="","",'別紙様式2-3（６月以降分）'!AR118)</f>
        <v/>
      </c>
      <c r="AS118" s="1061" t="str">
        <f>IF(AU120="","",IF(U120&lt;U118,"！加算の要件上は問題ありませんが、令和６年度当初の新加算の加算率と比較して、移行後の加算率が下がる計画になっています。",""))</f>
        <v/>
      </c>
      <c r="AT118" s="818"/>
      <c r="AU118" s="693"/>
      <c r="AV118" s="1020" t="str">
        <f>IF('別紙様式2-2（４・５月分）'!N92="","",'別紙様式2-2（４・５月分）'!N92)</f>
        <v/>
      </c>
      <c r="AW118" s="937" t="str">
        <f>IF(SUM('別紙様式2-2（４・５月分）'!O92:O94)=0,"",SUM('別紙様式2-2（４・５月分）'!O92:O94))</f>
        <v/>
      </c>
      <c r="AX118" s="1064" t="str">
        <f>IFERROR(VLOOKUP(K118,'【参考】数式用'!$AH$2:$AI$34,2,FALSE),"")</f>
        <v/>
      </c>
      <c r="AY118" s="772"/>
      <c r="AZ118" s="10"/>
      <c r="BA118" s="10"/>
      <c r="BB118" s="10"/>
      <c r="BC118" s="10"/>
      <c r="BD118" s="10"/>
      <c r="BE118" s="908" t="str">
        <f>G118</f>
        <v/>
      </c>
      <c r="BF118" s="222"/>
      <c r="BG118" s="221"/>
    </row>
    <row r="119" ht="15.0" customHeight="1">
      <c r="A119" s="787"/>
      <c r="B119" s="722"/>
      <c r="C119" s="723"/>
      <c r="D119" s="723"/>
      <c r="E119" s="723"/>
      <c r="F119" s="724"/>
      <c r="G119" s="725"/>
      <c r="H119" s="725"/>
      <c r="I119" s="725"/>
      <c r="J119" s="941"/>
      <c r="K119" s="725"/>
      <c r="L119" s="942"/>
      <c r="M119" s="943" t="str">
        <f>IF('別紙様式2-2（４・５月分）'!P93="","",'別紙様式2-2（４・５月分）'!P93)</f>
        <v/>
      </c>
      <c r="N119" s="1007"/>
      <c r="O119" s="945"/>
      <c r="P119" s="946"/>
      <c r="Q119" s="947"/>
      <c r="R119" s="1065"/>
      <c r="S119" s="949"/>
      <c r="T119" s="1066"/>
      <c r="U119" s="1067"/>
      <c r="V119" s="952"/>
      <c r="W119" s="778"/>
      <c r="X119" s="778"/>
      <c r="Y119" s="778"/>
      <c r="Z119" s="778"/>
      <c r="AA119" s="778"/>
      <c r="AB119" s="778"/>
      <c r="AC119" s="778"/>
      <c r="AD119" s="778"/>
      <c r="AE119" s="778"/>
      <c r="AF119" s="778"/>
      <c r="AG119" s="954"/>
      <c r="AH119" s="1068"/>
      <c r="AI119" s="1068"/>
      <c r="AJ119" s="1069"/>
      <c r="AK119" s="1070"/>
      <c r="AL119" s="960"/>
      <c r="AM119" s="1070"/>
      <c r="AN119" s="825"/>
      <c r="AO119" s="819"/>
      <c r="AP119" s="825"/>
      <c r="AQ119" s="1072"/>
      <c r="AR119" s="1073"/>
      <c r="AS119" s="1074" t="str">
        <f>IF(AU120="","",IF(OR(AA120="",AA120&lt;&gt;7,AC120="",AC120&lt;&gt;3),"！算定期間の終わりが令和７年３月になっていません。年度内の廃止予定等がなければ、算定対象月を令和７年３月にしてください。",""))</f>
        <v/>
      </c>
      <c r="AT119" s="818"/>
      <c r="AU119" s="935"/>
      <c r="AV119" s="1020" t="str">
        <f>IF('別紙様式2-2（４・５月分）'!N93="","",'別紙様式2-2（４・５月分）'!N93)</f>
        <v/>
      </c>
      <c r="AW119" s="937"/>
      <c r="AX119" s="1076"/>
      <c r="AY119" s="638"/>
      <c r="AZ119" s="10"/>
      <c r="BA119" s="10"/>
      <c r="BB119" s="10"/>
      <c r="BC119" s="10"/>
      <c r="BD119" s="10"/>
      <c r="BE119" s="908" t="str">
        <f>G118</f>
        <v/>
      </c>
      <c r="BF119" s="222"/>
      <c r="BG119" s="221"/>
    </row>
    <row r="120" ht="15.0" customHeight="1">
      <c r="A120" s="798"/>
      <c r="B120" s="722"/>
      <c r="C120" s="723"/>
      <c r="D120" s="723"/>
      <c r="E120" s="723"/>
      <c r="F120" s="724"/>
      <c r="G120" s="725"/>
      <c r="H120" s="725"/>
      <c r="I120" s="725"/>
      <c r="J120" s="941"/>
      <c r="K120" s="725"/>
      <c r="L120" s="942"/>
      <c r="M120" s="964"/>
      <c r="N120" s="1009"/>
      <c r="O120" s="1013" t="s">
        <v>111</v>
      </c>
      <c r="P120" s="1017" t="str">
        <f>IFERROR(VLOOKUP('別紙様式2-2（４・５月分）'!AQ92,'【参考】数式用'!$AR$5:$AT$22,3,FALSE),"")</f>
        <v/>
      </c>
      <c r="Q120" s="1014" t="s">
        <v>113</v>
      </c>
      <c r="R120" s="1077" t="str">
        <f>IFERROR(VLOOKUP(K118,'【参考】数式用'!$A$5:$AB$37,MATCH(P120,'【参考】数式用'!$B$4:$AB$4,0)+1,0),"")</f>
        <v/>
      </c>
      <c r="S120" s="970" t="s">
        <v>452</v>
      </c>
      <c r="T120" s="1078"/>
      <c r="U120" s="1079" t="str">
        <f>IFERROR(VLOOKUP(K118,'【参考】数式用'!$A$5:$AB$37,MATCH(T120,'【参考】数式用'!$B$4:$AB$4,0)+1,0),"")</f>
        <v/>
      </c>
      <c r="V120" s="973" t="s">
        <v>107</v>
      </c>
      <c r="W120" s="1080"/>
      <c r="X120" s="812" t="s">
        <v>108</v>
      </c>
      <c r="Y120" s="1080"/>
      <c r="Z120" s="812" t="s">
        <v>392</v>
      </c>
      <c r="AA120" s="1080"/>
      <c r="AB120" s="812" t="s">
        <v>108</v>
      </c>
      <c r="AC120" s="1080"/>
      <c r="AD120" s="812" t="s">
        <v>109</v>
      </c>
      <c r="AE120" s="812" t="s">
        <v>120</v>
      </c>
      <c r="AF120" s="812" t="str">
        <f>IF(W120&gt;=1,(AA120*12+AC120)-(W120*12+Y120)+1,"")</f>
        <v/>
      </c>
      <c r="AG120" s="974" t="s">
        <v>393</v>
      </c>
      <c r="AH120" s="975">
        <f>IFERROR(ROUNDDOWN(ROUND(L118*U120,0),0)*AF120,"")</f>
        <v>0</v>
      </c>
      <c r="AI120" s="975">
        <f>IFERROR(ROUNDDOWN(ROUND((L118*(U120-AW118)),0),0)*AF120,"")</f>
        <v>0</v>
      </c>
      <c r="AJ120" s="977" t="str">
        <f>IFERROR(ROUNDDOWN(ROUNDDOWN(ROUND(L118*VLOOKUP(K118,'【参考】数式用'!$A$5:$AB$27,MATCH("新加算Ⅳ",'【参考】数式用'!$B$4:$AB$4,0)+1,0),0),0)*AF120*0.5,0),"")</f>
        <v/>
      </c>
      <c r="AK120" s="1081"/>
      <c r="AL120" s="1082" t="str">
        <f>IFERROR(IF('別紙様式2-2（４・５月分）'!P120="ベア加算","", IF(OR(T120="新加算Ⅰ",T120="新加算Ⅱ",T120="新加算Ⅲ",T120="新加算Ⅳ"),ROUNDDOWN(ROUND(L118*VLOOKUP(K118,'【参考】数式用'!$A$5:$I$27,MATCH("ベア加算",'【参考】数式用'!$B$4:$I$4,0)+1,0),0),0)*AF120,"")),"")</f>
        <v/>
      </c>
      <c r="AM120" s="1081"/>
      <c r="AN120" s="1083"/>
      <c r="AO120" s="817"/>
      <c r="AP120" s="1083"/>
      <c r="AQ120" s="1084"/>
      <c r="AR120" s="1085"/>
      <c r="AS120" s="1074"/>
      <c r="AT120" s="688"/>
      <c r="AU120" s="935" t="str">
        <f>IF(AND(AA118&lt;&gt;7,AC118&lt;&gt;3),"V列に色付け","")</f>
        <v/>
      </c>
      <c r="AV120" s="1020"/>
      <c r="AW120" s="937"/>
      <c r="AX120" s="1086"/>
      <c r="AY120" s="629" t="str">
        <f>IF(AL120&lt;&gt;"",IF(AM120="○","入力済","未入力"),"")</f>
        <v/>
      </c>
      <c r="AZ120" s="629"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629" t="str">
        <f>IF(OR(T120="新加算Ⅴ（７）",T120="新加算Ⅴ（９）",T120="新加算Ⅴ（10）",T120="新加算Ⅴ（12）",T120="新加算Ⅴ（13）",T120="新加算Ⅴ（14）"),IF(OR(AO120="○",AO120="令和６年度中に満たす"),"入力済","未入力"),"")</f>
        <v/>
      </c>
      <c r="BB120" s="629" t="str">
        <f>IF(OR(T120="新加算Ⅰ",T120="新加算Ⅱ",T120="新加算Ⅲ",T120="新加算Ⅴ（１）",T120="新加算Ⅴ（３）",T120="新加算Ⅴ（８）"),IF(OR(AP120="○",AP120="令和６年度中に満たす"),"入力済","未入力"),"")</f>
        <v/>
      </c>
      <c r="BC120" s="1087" t="str">
        <f>IF(OR(T120="新加算Ⅰ",T120="新加算Ⅱ",T120="新加算Ⅴ（１）",T120="新加算Ⅴ（２）",T120="新加算Ⅴ（３）",T120="新加算Ⅴ（４）",T120="新加算Ⅴ（５）",T120="新加算Ⅴ（６）",T120="新加算Ⅴ（７）",T120="新加算Ⅴ（９）",T120="新加算Ⅴ（10）",T120="新加算Ⅴ（12）"),IF(AQ120&lt;&gt;"",1,""),"")</f>
        <v/>
      </c>
      <c r="BD120" s="935" t="str">
        <f>IF(OR(T120="新加算Ⅰ",T120="新加算Ⅴ（１）",T120="新加算Ⅴ（２）",T120="新加算Ⅴ（５）",T120="新加算Ⅴ（７）",T120="新加算Ⅴ（10）"),IF(AR120="","未入力","入力済"),"")</f>
        <v/>
      </c>
      <c r="BE120" s="908" t="str">
        <f>G118</f>
        <v/>
      </c>
      <c r="BF120" s="222"/>
      <c r="BG120" s="221"/>
    </row>
    <row r="121" ht="30.0" customHeight="1">
      <c r="A121" s="788"/>
      <c r="B121" s="746"/>
      <c r="C121" s="747"/>
      <c r="D121" s="747"/>
      <c r="E121" s="747"/>
      <c r="F121" s="748"/>
      <c r="G121" s="749"/>
      <c r="H121" s="749"/>
      <c r="I121" s="749"/>
      <c r="J121" s="982"/>
      <c r="K121" s="749"/>
      <c r="L121" s="983"/>
      <c r="M121" s="984" t="str">
        <f>IF('別紙様式2-2（４・５月分）'!P94="","",'別紙様式2-2（４・５月分）'!P94)</f>
        <v/>
      </c>
      <c r="N121" s="1010"/>
      <c r="O121" s="1015"/>
      <c r="P121" s="1018"/>
      <c r="Q121" s="1016"/>
      <c r="R121" s="1088"/>
      <c r="S121" s="990"/>
      <c r="T121" s="1089"/>
      <c r="U121" s="1090"/>
      <c r="V121" s="993"/>
      <c r="W121" s="1091"/>
      <c r="X121" s="994"/>
      <c r="Y121" s="1091"/>
      <c r="Z121" s="994"/>
      <c r="AA121" s="1091"/>
      <c r="AB121" s="994"/>
      <c r="AC121" s="1091"/>
      <c r="AD121" s="994"/>
      <c r="AE121" s="994"/>
      <c r="AF121" s="994"/>
      <c r="AG121" s="995"/>
      <c r="AH121" s="996"/>
      <c r="AI121" s="996"/>
      <c r="AJ121" s="998"/>
      <c r="AK121" s="1092"/>
      <c r="AL121" s="1093"/>
      <c r="AM121" s="1092"/>
      <c r="AN121" s="766"/>
      <c r="AO121" s="765"/>
      <c r="AP121" s="766"/>
      <c r="AQ121" s="1094"/>
      <c r="AR121" s="1095"/>
      <c r="AS121" s="1096" t="str">
        <f>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688"/>
      <c r="AU121" s="935"/>
      <c r="AV121" s="1020" t="str">
        <f>IF('別紙様式2-2（４・５月分）'!N94="","",'別紙様式2-2（４・５月分）'!N94)</f>
        <v/>
      </c>
      <c r="AW121" s="937"/>
      <c r="AX121" s="1097"/>
      <c r="AY121" s="629" t="str">
        <f t="shared" ref="AY121:AZ121" si="28">IF(OR(T121="新加算Ⅰ",T121="新加算Ⅱ",T121="新加算Ⅲ",T121="新加算Ⅳ",T121="新加算Ⅴ（１）",T121="新加算Ⅴ（２）",T121="新加算Ⅴ（３）",T121="新加算ⅠⅤ（４）",T121="新加算Ⅴ（５）",T121="新加算Ⅴ（６）",T121="新加算Ⅴ（８）",T121="新加算Ⅴ（11）"),IF(AI121="○","","未入力"),"")</f>
        <v/>
      </c>
      <c r="AZ121" s="629" t="str">
        <f t="shared" si="28"/>
        <v/>
      </c>
      <c r="BA121" s="629" t="str">
        <f>IF(OR(U121="新加算Ⅴ（７）",U121="新加算Ⅴ（９）",U121="新加算Ⅴ（10）",U121="新加算Ⅴ（12）",U121="新加算Ⅴ（13）",U121="新加算Ⅴ（14）"),IF(AK121="○","","未入力"),"")</f>
        <v/>
      </c>
      <c r="BB121" s="629" t="str">
        <f>IF(OR(U121="新加算Ⅰ",U121="新加算Ⅱ",U121="新加算Ⅲ",U121="新加算Ⅴ（１）",U121="新加算Ⅴ（３）",U121="新加算Ⅴ（８）"),IF(AL121="○","","未入力"),"")</f>
        <v/>
      </c>
      <c r="BC121" s="1087" t="str">
        <f>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935" t="str">
        <f>IF(AND(T121&lt;&gt;"（参考）令和７年度の移行予定",OR(U121="新加算Ⅰ",U121="新加算Ⅴ（１）",U121="新加算Ⅴ（２）",U121="新加算Ⅴ（５）",U121="新加算Ⅴ（７）",U121="新加算Ⅴ（10）")),IF(AN121="","未入力",IF(AN121="いずれも取得していない","要件を満たさない","")),"")</f>
        <v/>
      </c>
      <c r="BE121" s="908" t="str">
        <f>G118</f>
        <v/>
      </c>
      <c r="BF121" s="222"/>
      <c r="BG121" s="221"/>
    </row>
    <row r="122" ht="30.0" customHeight="1">
      <c r="A122" s="789">
        <v>28.0</v>
      </c>
      <c r="B122" s="1019" t="str">
        <f>IF('基本情報入力シート'!C81="","",'基本情報入力シート'!C81)</f>
        <v/>
      </c>
      <c r="C122" s="696"/>
      <c r="D122" s="696"/>
      <c r="E122" s="696"/>
      <c r="F122" s="697"/>
      <c r="G122" s="698" t="str">
        <f>IF('基本情報入力シート'!M81="","",'基本情報入力シート'!M81)</f>
        <v/>
      </c>
      <c r="H122" s="698" t="str">
        <f>IF('基本情報入力シート'!R81="","",'基本情報入力シート'!R81)</f>
        <v/>
      </c>
      <c r="I122" s="698" t="str">
        <f>IF('基本情報入力シート'!W81="","",'基本情報入力シート'!W81)</f>
        <v/>
      </c>
      <c r="J122" s="910" t="str">
        <f>IF('基本情報入力シート'!X81="","",'基本情報入力シート'!X81)</f>
        <v/>
      </c>
      <c r="K122" s="698" t="str">
        <f>IF('基本情報入力シート'!Y81="","",'基本情報入力シート'!Y81)</f>
        <v/>
      </c>
      <c r="L122" s="911" t="str">
        <f>IF('基本情報入力シート'!AB81="","",'基本情報入力シート'!AB81)</f>
        <v/>
      </c>
      <c r="M122" s="912" t="str">
        <f>IF('別紙様式2-2（４・５月分）'!P95="","",'別紙様式2-2（４・５月分）'!P95)</f>
        <v/>
      </c>
      <c r="N122" s="1004" t="str">
        <f>IF(SUM('別紙様式2-2（４・５月分）'!Q95:Q97)=0,"",SUM('別紙様式2-2（４・５月分）'!Q95:Q97))</f>
        <v/>
      </c>
      <c r="O122" s="914" t="str">
        <f>IFERROR(VLOOKUP('別紙様式2-2（４・５月分）'!AQ95,'【参考】数式用'!$AR$5:$AS$22,2,FALSE),"")</f>
        <v/>
      </c>
      <c r="P122" s="915"/>
      <c r="Q122" s="916"/>
      <c r="R122" s="1053" t="str">
        <f>IFERROR(VLOOKUP(K122,'【参考】数式用'!$A$5:$AB$37,MATCH(O122,'【参考】数式用'!$B$4:$AB$4,0)+1,0),"")</f>
        <v/>
      </c>
      <c r="S122" s="918" t="s">
        <v>451</v>
      </c>
      <c r="T122" s="1054" t="str">
        <f>IF('別紙様式2-3（６月以降分）'!T122="","",'別紙様式2-3（６月以降分）'!T122)</f>
        <v/>
      </c>
      <c r="U122" s="1055" t="str">
        <f>IFERROR(VLOOKUP(K122,'【参考】数式用'!$A$5:$AB$37,MATCH(T122,'【参考】数式用'!$B$4:$AB$4,0)+1,0),"")</f>
        <v/>
      </c>
      <c r="V122" s="921" t="s">
        <v>107</v>
      </c>
      <c r="W122" s="923">
        <f>'別紙様式2-3（６月以降分）'!W122</f>
        <v>6</v>
      </c>
      <c r="X122" s="923" t="s">
        <v>108</v>
      </c>
      <c r="Y122" s="923">
        <f>'別紙様式2-3（６月以降分）'!Y122</f>
        <v>6</v>
      </c>
      <c r="Z122" s="923" t="s">
        <v>392</v>
      </c>
      <c r="AA122" s="923">
        <f>'別紙様式2-3（６月以降分）'!AA122</f>
        <v>7</v>
      </c>
      <c r="AB122" s="923" t="s">
        <v>108</v>
      </c>
      <c r="AC122" s="923">
        <f>'別紙様式2-3（６月以降分）'!AC122</f>
        <v>3</v>
      </c>
      <c r="AD122" s="923" t="s">
        <v>109</v>
      </c>
      <c r="AE122" s="923" t="s">
        <v>120</v>
      </c>
      <c r="AF122" s="923">
        <f>IF(W122&gt;=1,(AA122*12+AC122)-(W122*12+Y122)+1,"")</f>
        <v>10</v>
      </c>
      <c r="AG122" s="924" t="s">
        <v>393</v>
      </c>
      <c r="AH122" s="1056">
        <f>'別紙様式2-3（６月以降分）'!AH122</f>
        <v>0</v>
      </c>
      <c r="AI122" s="1056">
        <f>'別紙様式2-3（６月以降分）'!AI122</f>
        <v>0</v>
      </c>
      <c r="AJ122" s="1057">
        <f>'別紙様式2-3（６月以降分）'!AJ122</f>
        <v>0</v>
      </c>
      <c r="AK122" s="1058" t="str">
        <f>IF('別紙様式2-3（６月以降分）'!AK122="","",'別紙様式2-3（６月以降分）'!AK122)</f>
        <v/>
      </c>
      <c r="AL122" s="932">
        <f>'別紙様式2-3（６月以降分）'!AL122</f>
        <v>0</v>
      </c>
      <c r="AM122" s="1058" t="str">
        <f>IF('別紙様式2-3（６月以降分）'!AM122="","",'別紙様式2-3（６月以降分）'!AM122)</f>
        <v/>
      </c>
      <c r="AN122" s="931" t="str">
        <f>IF('別紙様式2-3（６月以降分）'!AN122="","",'別紙様式2-3（６月以降分）'!AN122)</f>
        <v/>
      </c>
      <c r="AO122" s="928" t="str">
        <f>IF('別紙様式2-3（６月以降分）'!AO122="","",'別紙様式2-3（６月以降分）'!AO122)</f>
        <v/>
      </c>
      <c r="AP122" s="931" t="str">
        <f>IF('別紙様式2-3（６月以降分）'!AP122="","",'別紙様式2-3（６月以降分）'!AP122)</f>
        <v/>
      </c>
      <c r="AQ122" s="1059" t="str">
        <f>IF('別紙様式2-3（６月以降分）'!AQ122="","",'別紙様式2-3（６月以降分）'!AQ122)</f>
        <v/>
      </c>
      <c r="AR122" s="1060" t="str">
        <f>IF('別紙様式2-3（６月以降分）'!AR122="","",'別紙様式2-3（６月以降分）'!AR122)</f>
        <v/>
      </c>
      <c r="AS122" s="1061" t="str">
        <f>IF(AU124="","",IF(U124&lt;U122,"！加算の要件上は問題ありませんが、令和６年度当初の新加算の加算率と比較して、移行後の加算率が下がる計画になっています。",""))</f>
        <v/>
      </c>
      <c r="AT122" s="818"/>
      <c r="AU122" s="693"/>
      <c r="AV122" s="1020" t="str">
        <f>IF('別紙様式2-2（４・５月分）'!N95="","",'別紙様式2-2（４・５月分）'!N95)</f>
        <v/>
      </c>
      <c r="AW122" s="937" t="str">
        <f>IF(SUM('別紙様式2-2（４・５月分）'!O95:O97)=0,"",SUM('別紙様式2-2（４・５月分）'!O95:O97))</f>
        <v/>
      </c>
      <c r="AX122" s="1064" t="str">
        <f>IFERROR(VLOOKUP(K122,'【参考】数式用'!$AH$2:$AI$34,2,FALSE),"")</f>
        <v/>
      </c>
      <c r="AY122" s="772"/>
      <c r="AZ122" s="10"/>
      <c r="BA122" s="10"/>
      <c r="BB122" s="10"/>
      <c r="BC122" s="10"/>
      <c r="BD122" s="10"/>
      <c r="BE122" s="908" t="str">
        <f>G122</f>
        <v/>
      </c>
      <c r="BF122" s="222"/>
      <c r="BG122" s="221"/>
    </row>
    <row r="123" ht="15.0" customHeight="1">
      <c r="A123" s="787"/>
      <c r="B123" s="722"/>
      <c r="C123" s="723"/>
      <c r="D123" s="723"/>
      <c r="E123" s="723"/>
      <c r="F123" s="724"/>
      <c r="G123" s="725"/>
      <c r="H123" s="725"/>
      <c r="I123" s="725"/>
      <c r="J123" s="941"/>
      <c r="K123" s="725"/>
      <c r="L123" s="942"/>
      <c r="M123" s="943" t="str">
        <f>IF('別紙様式2-2（４・５月分）'!P96="","",'別紙様式2-2（４・５月分）'!P96)</f>
        <v/>
      </c>
      <c r="N123" s="1007"/>
      <c r="O123" s="945"/>
      <c r="P123" s="946"/>
      <c r="Q123" s="947"/>
      <c r="R123" s="1065"/>
      <c r="S123" s="949"/>
      <c r="T123" s="1066"/>
      <c r="U123" s="1067"/>
      <c r="V123" s="952"/>
      <c r="W123" s="778"/>
      <c r="X123" s="778"/>
      <c r="Y123" s="778"/>
      <c r="Z123" s="778"/>
      <c r="AA123" s="778"/>
      <c r="AB123" s="778"/>
      <c r="AC123" s="778"/>
      <c r="AD123" s="778"/>
      <c r="AE123" s="778"/>
      <c r="AF123" s="778"/>
      <c r="AG123" s="954"/>
      <c r="AH123" s="1068"/>
      <c r="AI123" s="1068"/>
      <c r="AJ123" s="1069"/>
      <c r="AK123" s="1070"/>
      <c r="AL123" s="960"/>
      <c r="AM123" s="1070"/>
      <c r="AN123" s="825"/>
      <c r="AO123" s="819"/>
      <c r="AP123" s="825"/>
      <c r="AQ123" s="1072"/>
      <c r="AR123" s="1073"/>
      <c r="AS123" s="1074" t="str">
        <f>IF(AU124="","",IF(OR(AA124="",AA124&lt;&gt;7,AC124="",AC124&lt;&gt;3),"！算定期間の終わりが令和７年３月になっていません。年度内の廃止予定等がなければ、算定対象月を令和７年３月にしてください。",""))</f>
        <v/>
      </c>
      <c r="AT123" s="818"/>
      <c r="AU123" s="935"/>
      <c r="AV123" s="1020" t="str">
        <f>IF('別紙様式2-2（４・５月分）'!N96="","",'別紙様式2-2（４・５月分）'!N96)</f>
        <v/>
      </c>
      <c r="AW123" s="937"/>
      <c r="AX123" s="1076"/>
      <c r="AY123" s="638"/>
      <c r="AZ123" s="10"/>
      <c r="BA123" s="10"/>
      <c r="BB123" s="10"/>
      <c r="BC123" s="10"/>
      <c r="BD123" s="10"/>
      <c r="BE123" s="908" t="str">
        <f>G122</f>
        <v/>
      </c>
      <c r="BF123" s="222"/>
      <c r="BG123" s="221"/>
    </row>
    <row r="124" ht="15.0" customHeight="1">
      <c r="A124" s="798"/>
      <c r="B124" s="722"/>
      <c r="C124" s="723"/>
      <c r="D124" s="723"/>
      <c r="E124" s="723"/>
      <c r="F124" s="724"/>
      <c r="G124" s="725"/>
      <c r="H124" s="725"/>
      <c r="I124" s="725"/>
      <c r="J124" s="941"/>
      <c r="K124" s="725"/>
      <c r="L124" s="942"/>
      <c r="M124" s="964"/>
      <c r="N124" s="1009"/>
      <c r="O124" s="1013" t="s">
        <v>111</v>
      </c>
      <c r="P124" s="1017" t="str">
        <f>IFERROR(VLOOKUP('別紙様式2-2（４・５月分）'!AQ95,'【参考】数式用'!$AR$5:$AT$22,3,FALSE),"")</f>
        <v/>
      </c>
      <c r="Q124" s="1014" t="s">
        <v>113</v>
      </c>
      <c r="R124" s="1077" t="str">
        <f>IFERROR(VLOOKUP(K122,'【参考】数式用'!$A$5:$AB$37,MATCH(P124,'【参考】数式用'!$B$4:$AB$4,0)+1,0),"")</f>
        <v/>
      </c>
      <c r="S124" s="970" t="s">
        <v>452</v>
      </c>
      <c r="T124" s="1078"/>
      <c r="U124" s="1079" t="str">
        <f>IFERROR(VLOOKUP(K122,'【参考】数式用'!$A$5:$AB$37,MATCH(T124,'【参考】数式用'!$B$4:$AB$4,0)+1,0),"")</f>
        <v/>
      </c>
      <c r="V124" s="973" t="s">
        <v>107</v>
      </c>
      <c r="W124" s="1080"/>
      <c r="X124" s="812" t="s">
        <v>108</v>
      </c>
      <c r="Y124" s="1080"/>
      <c r="Z124" s="812" t="s">
        <v>392</v>
      </c>
      <c r="AA124" s="1080"/>
      <c r="AB124" s="812" t="s">
        <v>108</v>
      </c>
      <c r="AC124" s="1080"/>
      <c r="AD124" s="812" t="s">
        <v>109</v>
      </c>
      <c r="AE124" s="812" t="s">
        <v>120</v>
      </c>
      <c r="AF124" s="812" t="str">
        <f>IF(W124&gt;=1,(AA124*12+AC124)-(W124*12+Y124)+1,"")</f>
        <v/>
      </c>
      <c r="AG124" s="974" t="s">
        <v>393</v>
      </c>
      <c r="AH124" s="975">
        <f>IFERROR(ROUNDDOWN(ROUND(L122*U124,0),0)*AF124,"")</f>
        <v>0</v>
      </c>
      <c r="AI124" s="975">
        <f>IFERROR(ROUNDDOWN(ROUND((L122*(U124-AW122)),0),0)*AF124,"")</f>
        <v>0</v>
      </c>
      <c r="AJ124" s="977" t="str">
        <f>IFERROR(ROUNDDOWN(ROUNDDOWN(ROUND(L122*VLOOKUP(K122,'【参考】数式用'!$A$5:$AB$27,MATCH("新加算Ⅳ",'【参考】数式用'!$B$4:$AB$4,0)+1,0),0),0)*AF124*0.5,0),"")</f>
        <v/>
      </c>
      <c r="AK124" s="1081"/>
      <c r="AL124" s="1082" t="str">
        <f>IFERROR(IF('別紙様式2-2（４・５月分）'!P124="ベア加算","", IF(OR(T124="新加算Ⅰ",T124="新加算Ⅱ",T124="新加算Ⅲ",T124="新加算Ⅳ"),ROUNDDOWN(ROUND(L122*VLOOKUP(K122,'【参考】数式用'!$A$5:$I$27,MATCH("ベア加算",'【参考】数式用'!$B$4:$I$4,0)+1,0),0),0)*AF124,"")),"")</f>
        <v/>
      </c>
      <c r="AM124" s="1081"/>
      <c r="AN124" s="1083"/>
      <c r="AO124" s="817"/>
      <c r="AP124" s="1083"/>
      <c r="AQ124" s="1084"/>
      <c r="AR124" s="1085"/>
      <c r="AS124" s="1074"/>
      <c r="AT124" s="688"/>
      <c r="AU124" s="935" t="str">
        <f>IF(AND(AA122&lt;&gt;7,AC122&lt;&gt;3),"V列に色付け","")</f>
        <v/>
      </c>
      <c r="AV124" s="1020"/>
      <c r="AW124" s="937"/>
      <c r="AX124" s="1086"/>
      <c r="AY124" s="629" t="str">
        <f>IF(AL124&lt;&gt;"",IF(AM124="○","入力済","未入力"),"")</f>
        <v/>
      </c>
      <c r="AZ124" s="629"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629" t="str">
        <f>IF(OR(T124="新加算Ⅴ（７）",T124="新加算Ⅴ（９）",T124="新加算Ⅴ（10）",T124="新加算Ⅴ（12）",T124="新加算Ⅴ（13）",T124="新加算Ⅴ（14）"),IF(OR(AO124="○",AO124="令和６年度中に満たす"),"入力済","未入力"),"")</f>
        <v/>
      </c>
      <c r="BB124" s="629" t="str">
        <f>IF(OR(T124="新加算Ⅰ",T124="新加算Ⅱ",T124="新加算Ⅲ",T124="新加算Ⅴ（１）",T124="新加算Ⅴ（３）",T124="新加算Ⅴ（８）"),IF(OR(AP124="○",AP124="令和６年度中に満たす"),"入力済","未入力"),"")</f>
        <v/>
      </c>
      <c r="BC124" s="1087" t="str">
        <f>IF(OR(T124="新加算Ⅰ",T124="新加算Ⅱ",T124="新加算Ⅴ（１）",T124="新加算Ⅴ（２）",T124="新加算Ⅴ（３）",T124="新加算Ⅴ（４）",T124="新加算Ⅴ（５）",T124="新加算Ⅴ（６）",T124="新加算Ⅴ（７）",T124="新加算Ⅴ（９）",T124="新加算Ⅴ（10）",T124="新加算Ⅴ（12）"),IF(AQ124&lt;&gt;"",1,""),"")</f>
        <v/>
      </c>
      <c r="BD124" s="935" t="str">
        <f>IF(OR(T124="新加算Ⅰ",T124="新加算Ⅴ（１）",T124="新加算Ⅴ（２）",T124="新加算Ⅴ（５）",T124="新加算Ⅴ（７）",T124="新加算Ⅴ（10）"),IF(AR124="","未入力","入力済"),"")</f>
        <v/>
      </c>
      <c r="BE124" s="908" t="str">
        <f>G122</f>
        <v/>
      </c>
      <c r="BF124" s="222"/>
      <c r="BG124" s="221"/>
    </row>
    <row r="125" ht="30.0" customHeight="1">
      <c r="A125" s="788"/>
      <c r="B125" s="746"/>
      <c r="C125" s="747"/>
      <c r="D125" s="747"/>
      <c r="E125" s="747"/>
      <c r="F125" s="748"/>
      <c r="G125" s="749"/>
      <c r="H125" s="749"/>
      <c r="I125" s="749"/>
      <c r="J125" s="982"/>
      <c r="K125" s="749"/>
      <c r="L125" s="983"/>
      <c r="M125" s="984" t="str">
        <f>IF('別紙様式2-2（４・５月分）'!P97="","",'別紙様式2-2（４・５月分）'!P97)</f>
        <v/>
      </c>
      <c r="N125" s="1010"/>
      <c r="O125" s="1015"/>
      <c r="P125" s="1018"/>
      <c r="Q125" s="1016"/>
      <c r="R125" s="1088"/>
      <c r="S125" s="990"/>
      <c r="T125" s="1089"/>
      <c r="U125" s="1090"/>
      <c r="V125" s="993"/>
      <c r="W125" s="1091"/>
      <c r="X125" s="994"/>
      <c r="Y125" s="1091"/>
      <c r="Z125" s="994"/>
      <c r="AA125" s="1091"/>
      <c r="AB125" s="994"/>
      <c r="AC125" s="1091"/>
      <c r="AD125" s="994"/>
      <c r="AE125" s="994"/>
      <c r="AF125" s="994"/>
      <c r="AG125" s="995"/>
      <c r="AH125" s="996"/>
      <c r="AI125" s="996"/>
      <c r="AJ125" s="998"/>
      <c r="AK125" s="1092"/>
      <c r="AL125" s="1093"/>
      <c r="AM125" s="1092"/>
      <c r="AN125" s="766"/>
      <c r="AO125" s="765"/>
      <c r="AP125" s="766"/>
      <c r="AQ125" s="1094"/>
      <c r="AR125" s="1095"/>
      <c r="AS125" s="1096" t="str">
        <f>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688"/>
      <c r="AU125" s="935"/>
      <c r="AV125" s="1020" t="str">
        <f>IF('別紙様式2-2（４・５月分）'!N97="","",'別紙様式2-2（４・５月分）'!N97)</f>
        <v/>
      </c>
      <c r="AW125" s="937"/>
      <c r="AX125" s="1097"/>
      <c r="AY125" s="629" t="str">
        <f t="shared" ref="AY125:AZ125" si="29">IF(OR(T125="新加算Ⅰ",T125="新加算Ⅱ",T125="新加算Ⅲ",T125="新加算Ⅳ",T125="新加算Ⅴ（１）",T125="新加算Ⅴ（２）",T125="新加算Ⅴ（３）",T125="新加算ⅠⅤ（４）",T125="新加算Ⅴ（５）",T125="新加算Ⅴ（６）",T125="新加算Ⅴ（８）",T125="新加算Ⅴ（11）"),IF(AI125="○","","未入力"),"")</f>
        <v/>
      </c>
      <c r="AZ125" s="629" t="str">
        <f t="shared" si="29"/>
        <v/>
      </c>
      <c r="BA125" s="629" t="str">
        <f>IF(OR(U125="新加算Ⅴ（７）",U125="新加算Ⅴ（９）",U125="新加算Ⅴ（10）",U125="新加算Ⅴ（12）",U125="新加算Ⅴ（13）",U125="新加算Ⅴ（14）"),IF(AK125="○","","未入力"),"")</f>
        <v/>
      </c>
      <c r="BB125" s="629" t="str">
        <f>IF(OR(U125="新加算Ⅰ",U125="新加算Ⅱ",U125="新加算Ⅲ",U125="新加算Ⅴ（１）",U125="新加算Ⅴ（３）",U125="新加算Ⅴ（８）"),IF(AL125="○","","未入力"),"")</f>
        <v/>
      </c>
      <c r="BC125" s="1087" t="str">
        <f>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935" t="str">
        <f>IF(AND(T125&lt;&gt;"（参考）令和７年度の移行予定",OR(U125="新加算Ⅰ",U125="新加算Ⅴ（１）",U125="新加算Ⅴ（２）",U125="新加算Ⅴ（５）",U125="新加算Ⅴ（７）",U125="新加算Ⅴ（10）")),IF(AN125="","未入力",IF(AN125="いずれも取得していない","要件を満たさない","")),"")</f>
        <v/>
      </c>
      <c r="BE125" s="908" t="str">
        <f>G122</f>
        <v/>
      </c>
      <c r="BF125" s="222"/>
      <c r="BG125" s="221"/>
    </row>
    <row r="126" ht="30.0" customHeight="1">
      <c r="A126" s="773">
        <v>29.0</v>
      </c>
      <c r="B126" s="722" t="str">
        <f>IF('基本情報入力シート'!C82="","",'基本情報入力シート'!C82)</f>
        <v/>
      </c>
      <c r="C126" s="723"/>
      <c r="D126" s="723"/>
      <c r="E126" s="723"/>
      <c r="F126" s="724"/>
      <c r="G126" s="725" t="str">
        <f>IF('基本情報入力シート'!M82="","",'基本情報入力シート'!M82)</f>
        <v/>
      </c>
      <c r="H126" s="725" t="str">
        <f>IF('基本情報入力シート'!R82="","",'基本情報入力シート'!R82)</f>
        <v/>
      </c>
      <c r="I126" s="725" t="str">
        <f>IF('基本情報入力シート'!W82="","",'基本情報入力シート'!W82)</f>
        <v/>
      </c>
      <c r="J126" s="941" t="str">
        <f>IF('基本情報入力シート'!X82="","",'基本情報入力シート'!X82)</f>
        <v/>
      </c>
      <c r="K126" s="725" t="str">
        <f>IF('基本情報入力シート'!Y82="","",'基本情報入力シート'!Y82)</f>
        <v/>
      </c>
      <c r="L126" s="942" t="str">
        <f>IF('基本情報入力シート'!AB82="","",'基本情報入力シート'!AB82)</f>
        <v/>
      </c>
      <c r="M126" s="912" t="str">
        <f>IF('別紙様式2-2（４・５月分）'!P98="","",'別紙様式2-2（４・５月分）'!P98)</f>
        <v/>
      </c>
      <c r="N126" s="1004" t="str">
        <f>IF(SUM('別紙様式2-2（４・５月分）'!Q98:Q100)=0,"",SUM('別紙様式2-2（４・５月分）'!Q98:Q100))</f>
        <v/>
      </c>
      <c r="O126" s="914" t="str">
        <f>IFERROR(VLOOKUP('別紙様式2-2（４・５月分）'!AQ98,'【参考】数式用'!$AR$5:$AS$22,2,FALSE),"")</f>
        <v/>
      </c>
      <c r="P126" s="915"/>
      <c r="Q126" s="916"/>
      <c r="R126" s="1053" t="str">
        <f>IFERROR(VLOOKUP(K126,'【参考】数式用'!$A$5:$AB$37,MATCH(O126,'【参考】数式用'!$B$4:$AB$4,0)+1,0),"")</f>
        <v/>
      </c>
      <c r="S126" s="918" t="s">
        <v>451</v>
      </c>
      <c r="T126" s="1054" t="str">
        <f>IF('別紙様式2-3（６月以降分）'!T126="","",'別紙様式2-3（６月以降分）'!T126)</f>
        <v/>
      </c>
      <c r="U126" s="1055" t="str">
        <f>IFERROR(VLOOKUP(K126,'【参考】数式用'!$A$5:$AB$37,MATCH(T126,'【参考】数式用'!$B$4:$AB$4,0)+1,0),"")</f>
        <v/>
      </c>
      <c r="V126" s="921" t="s">
        <v>107</v>
      </c>
      <c r="W126" s="923">
        <f>'別紙様式2-3（６月以降分）'!W126</f>
        <v>6</v>
      </c>
      <c r="X126" s="923" t="s">
        <v>108</v>
      </c>
      <c r="Y126" s="923">
        <f>'別紙様式2-3（６月以降分）'!Y126</f>
        <v>6</v>
      </c>
      <c r="Z126" s="923" t="s">
        <v>392</v>
      </c>
      <c r="AA126" s="923">
        <f>'別紙様式2-3（６月以降分）'!AA126</f>
        <v>7</v>
      </c>
      <c r="AB126" s="923" t="s">
        <v>108</v>
      </c>
      <c r="AC126" s="923">
        <f>'別紙様式2-3（６月以降分）'!AC126</f>
        <v>3</v>
      </c>
      <c r="AD126" s="923" t="s">
        <v>109</v>
      </c>
      <c r="AE126" s="923" t="s">
        <v>120</v>
      </c>
      <c r="AF126" s="923">
        <f>IF(W126&gt;=1,(AA126*12+AC126)-(W126*12+Y126)+1,"")</f>
        <v>10</v>
      </c>
      <c r="AG126" s="924" t="s">
        <v>393</v>
      </c>
      <c r="AH126" s="1056">
        <f>'別紙様式2-3（６月以降分）'!AH126</f>
        <v>0</v>
      </c>
      <c r="AI126" s="1056">
        <f>'別紙様式2-3（６月以降分）'!AI126</f>
        <v>0</v>
      </c>
      <c r="AJ126" s="1057">
        <f>'別紙様式2-3（６月以降分）'!AJ126</f>
        <v>0</v>
      </c>
      <c r="AK126" s="1058" t="str">
        <f>IF('別紙様式2-3（６月以降分）'!AK126="","",'別紙様式2-3（６月以降分）'!AK126)</f>
        <v/>
      </c>
      <c r="AL126" s="932">
        <f>'別紙様式2-3（６月以降分）'!AL126</f>
        <v>0</v>
      </c>
      <c r="AM126" s="1058" t="str">
        <f>IF('別紙様式2-3（６月以降分）'!AM126="","",'別紙様式2-3（６月以降分）'!AM126)</f>
        <v/>
      </c>
      <c r="AN126" s="931" t="str">
        <f>IF('別紙様式2-3（６月以降分）'!AN126="","",'別紙様式2-3（６月以降分）'!AN126)</f>
        <v/>
      </c>
      <c r="AO126" s="928" t="str">
        <f>IF('別紙様式2-3（６月以降分）'!AO126="","",'別紙様式2-3（６月以降分）'!AO126)</f>
        <v/>
      </c>
      <c r="AP126" s="931" t="str">
        <f>IF('別紙様式2-3（６月以降分）'!AP126="","",'別紙様式2-3（６月以降分）'!AP126)</f>
        <v/>
      </c>
      <c r="AQ126" s="1059" t="str">
        <f>IF('別紙様式2-3（６月以降分）'!AQ126="","",'別紙様式2-3（６月以降分）'!AQ126)</f>
        <v/>
      </c>
      <c r="AR126" s="1060" t="str">
        <f>IF('別紙様式2-3（６月以降分）'!AR126="","",'別紙様式2-3（６月以降分）'!AR126)</f>
        <v/>
      </c>
      <c r="AS126" s="1061" t="str">
        <f>IF(AU128="","",IF(U128&lt;U126,"！加算の要件上は問題ありませんが、令和６年度当初の新加算の加算率と比較して、移行後の加算率が下がる計画になっています。",""))</f>
        <v/>
      </c>
      <c r="AT126" s="818"/>
      <c r="AU126" s="693"/>
      <c r="AV126" s="1020" t="str">
        <f>IF('別紙様式2-2（４・５月分）'!N98="","",'別紙様式2-2（４・５月分）'!N98)</f>
        <v/>
      </c>
      <c r="AW126" s="937" t="str">
        <f>IF(SUM('別紙様式2-2（４・５月分）'!O98:O100)=0,"",SUM('別紙様式2-2（４・５月分）'!O98:O100))</f>
        <v/>
      </c>
      <c r="AX126" s="1064" t="str">
        <f>IFERROR(VLOOKUP(K126,'【参考】数式用'!$AH$2:$AI$34,2,FALSE),"")</f>
        <v/>
      </c>
      <c r="AY126" s="772"/>
      <c r="AZ126" s="10"/>
      <c r="BA126" s="10"/>
      <c r="BB126" s="10"/>
      <c r="BC126" s="10"/>
      <c r="BD126" s="10"/>
      <c r="BE126" s="908" t="str">
        <f>G126</f>
        <v/>
      </c>
      <c r="BF126" s="222"/>
      <c r="BG126" s="221"/>
    </row>
    <row r="127" ht="15.0" customHeight="1">
      <c r="A127" s="787"/>
      <c r="B127" s="722"/>
      <c r="C127" s="723"/>
      <c r="D127" s="723"/>
      <c r="E127" s="723"/>
      <c r="F127" s="724"/>
      <c r="G127" s="725"/>
      <c r="H127" s="725"/>
      <c r="I127" s="725"/>
      <c r="J127" s="941"/>
      <c r="K127" s="725"/>
      <c r="L127" s="942"/>
      <c r="M127" s="943" t="str">
        <f>IF('別紙様式2-2（４・５月分）'!P99="","",'別紙様式2-2（４・５月分）'!P99)</f>
        <v/>
      </c>
      <c r="N127" s="1007"/>
      <c r="O127" s="945"/>
      <c r="P127" s="946"/>
      <c r="Q127" s="947"/>
      <c r="R127" s="1065"/>
      <c r="S127" s="949"/>
      <c r="T127" s="1066"/>
      <c r="U127" s="1067"/>
      <c r="V127" s="952"/>
      <c r="W127" s="778"/>
      <c r="X127" s="778"/>
      <c r="Y127" s="778"/>
      <c r="Z127" s="778"/>
      <c r="AA127" s="778"/>
      <c r="AB127" s="778"/>
      <c r="AC127" s="778"/>
      <c r="AD127" s="778"/>
      <c r="AE127" s="778"/>
      <c r="AF127" s="778"/>
      <c r="AG127" s="954"/>
      <c r="AH127" s="1068"/>
      <c r="AI127" s="1068"/>
      <c r="AJ127" s="1069"/>
      <c r="AK127" s="1070"/>
      <c r="AL127" s="960"/>
      <c r="AM127" s="1070"/>
      <c r="AN127" s="825"/>
      <c r="AO127" s="819"/>
      <c r="AP127" s="825"/>
      <c r="AQ127" s="1072"/>
      <c r="AR127" s="1073"/>
      <c r="AS127" s="1074" t="str">
        <f>IF(AU128="","",IF(OR(AA128="",AA128&lt;&gt;7,AC128="",AC128&lt;&gt;3),"！算定期間の終わりが令和７年３月になっていません。年度内の廃止予定等がなければ、算定対象月を令和７年３月にしてください。",""))</f>
        <v/>
      </c>
      <c r="AT127" s="818"/>
      <c r="AU127" s="935"/>
      <c r="AV127" s="1020" t="str">
        <f>IF('別紙様式2-2（４・５月分）'!N99="","",'別紙様式2-2（４・５月分）'!N99)</f>
        <v/>
      </c>
      <c r="AW127" s="937"/>
      <c r="AX127" s="1076"/>
      <c r="AY127" s="638"/>
      <c r="AZ127" s="10"/>
      <c r="BA127" s="10"/>
      <c r="BB127" s="10"/>
      <c r="BC127" s="10"/>
      <c r="BD127" s="10"/>
      <c r="BE127" s="908" t="str">
        <f>G126</f>
        <v/>
      </c>
      <c r="BF127" s="222"/>
      <c r="BG127" s="221"/>
    </row>
    <row r="128" ht="15.0" customHeight="1">
      <c r="A128" s="798"/>
      <c r="B128" s="722"/>
      <c r="C128" s="723"/>
      <c r="D128" s="723"/>
      <c r="E128" s="723"/>
      <c r="F128" s="724"/>
      <c r="G128" s="725"/>
      <c r="H128" s="725"/>
      <c r="I128" s="725"/>
      <c r="J128" s="941"/>
      <c r="K128" s="725"/>
      <c r="L128" s="942"/>
      <c r="M128" s="964"/>
      <c r="N128" s="1009"/>
      <c r="O128" s="1013" t="s">
        <v>111</v>
      </c>
      <c r="P128" s="1017" t="str">
        <f>IFERROR(VLOOKUP('別紙様式2-2（４・５月分）'!AQ98,'【参考】数式用'!$AR$5:$AT$22,3,FALSE),"")</f>
        <v/>
      </c>
      <c r="Q128" s="1014" t="s">
        <v>113</v>
      </c>
      <c r="R128" s="1077" t="str">
        <f>IFERROR(VLOOKUP(K126,'【参考】数式用'!$A$5:$AB$37,MATCH(P128,'【参考】数式用'!$B$4:$AB$4,0)+1,0),"")</f>
        <v/>
      </c>
      <c r="S128" s="970" t="s">
        <v>452</v>
      </c>
      <c r="T128" s="1078"/>
      <c r="U128" s="1079" t="str">
        <f>IFERROR(VLOOKUP(K126,'【参考】数式用'!$A$5:$AB$37,MATCH(T128,'【参考】数式用'!$B$4:$AB$4,0)+1,0),"")</f>
        <v/>
      </c>
      <c r="V128" s="973" t="s">
        <v>107</v>
      </c>
      <c r="W128" s="1080"/>
      <c r="X128" s="812" t="s">
        <v>108</v>
      </c>
      <c r="Y128" s="1080"/>
      <c r="Z128" s="812" t="s">
        <v>392</v>
      </c>
      <c r="AA128" s="1080"/>
      <c r="AB128" s="812" t="s">
        <v>108</v>
      </c>
      <c r="AC128" s="1080"/>
      <c r="AD128" s="812" t="s">
        <v>109</v>
      </c>
      <c r="AE128" s="812" t="s">
        <v>120</v>
      </c>
      <c r="AF128" s="812" t="str">
        <f>IF(W128&gt;=1,(AA128*12+AC128)-(W128*12+Y128)+1,"")</f>
        <v/>
      </c>
      <c r="AG128" s="974" t="s">
        <v>393</v>
      </c>
      <c r="AH128" s="975">
        <f>IFERROR(ROUNDDOWN(ROUND(L126*U128,0),0)*AF128,"")</f>
        <v>0</v>
      </c>
      <c r="AI128" s="975">
        <f>IFERROR(ROUNDDOWN(ROUND((L126*(U128-AW126)),0),0)*AF128,"")</f>
        <v>0</v>
      </c>
      <c r="AJ128" s="977" t="str">
        <f>IFERROR(ROUNDDOWN(ROUNDDOWN(ROUND(L126*VLOOKUP(K126,'【参考】数式用'!$A$5:$AB$27,MATCH("新加算Ⅳ",'【参考】数式用'!$B$4:$AB$4,0)+1,0),0),0)*AF128*0.5,0),"")</f>
        <v/>
      </c>
      <c r="AK128" s="1081"/>
      <c r="AL128" s="1082" t="str">
        <f>IFERROR(IF('別紙様式2-2（４・５月分）'!P128="ベア加算","", IF(OR(T128="新加算Ⅰ",T128="新加算Ⅱ",T128="新加算Ⅲ",T128="新加算Ⅳ"),ROUNDDOWN(ROUND(L126*VLOOKUP(K126,'【参考】数式用'!$A$5:$I$27,MATCH("ベア加算",'【参考】数式用'!$B$4:$I$4,0)+1,0),0),0)*AF128,"")),"")</f>
        <v/>
      </c>
      <c r="AM128" s="1081"/>
      <c r="AN128" s="1083"/>
      <c r="AO128" s="817"/>
      <c r="AP128" s="1083"/>
      <c r="AQ128" s="1084"/>
      <c r="AR128" s="1085"/>
      <c r="AS128" s="1074"/>
      <c r="AT128" s="688"/>
      <c r="AU128" s="935" t="str">
        <f>IF(AND(AA126&lt;&gt;7,AC126&lt;&gt;3),"V列に色付け","")</f>
        <v/>
      </c>
      <c r="AV128" s="1020"/>
      <c r="AW128" s="937"/>
      <c r="AX128" s="1086"/>
      <c r="AY128" s="629" t="str">
        <f>IF(AL128&lt;&gt;"",IF(AM128="○","入力済","未入力"),"")</f>
        <v/>
      </c>
      <c r="AZ128" s="629"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629" t="str">
        <f>IF(OR(T128="新加算Ⅴ（７）",T128="新加算Ⅴ（９）",T128="新加算Ⅴ（10）",T128="新加算Ⅴ（12）",T128="新加算Ⅴ（13）",T128="新加算Ⅴ（14）"),IF(OR(AO128="○",AO128="令和６年度中に満たす"),"入力済","未入力"),"")</f>
        <v/>
      </c>
      <c r="BB128" s="629" t="str">
        <f>IF(OR(T128="新加算Ⅰ",T128="新加算Ⅱ",T128="新加算Ⅲ",T128="新加算Ⅴ（１）",T128="新加算Ⅴ（３）",T128="新加算Ⅴ（８）"),IF(OR(AP128="○",AP128="令和６年度中に満たす"),"入力済","未入力"),"")</f>
        <v/>
      </c>
      <c r="BC128" s="1087" t="str">
        <f>IF(OR(T128="新加算Ⅰ",T128="新加算Ⅱ",T128="新加算Ⅴ（１）",T128="新加算Ⅴ（２）",T128="新加算Ⅴ（３）",T128="新加算Ⅴ（４）",T128="新加算Ⅴ（５）",T128="新加算Ⅴ（６）",T128="新加算Ⅴ（７）",T128="新加算Ⅴ（９）",T128="新加算Ⅴ（10）",T128="新加算Ⅴ（12）"),IF(AQ128&lt;&gt;"",1,""),"")</f>
        <v/>
      </c>
      <c r="BD128" s="935" t="str">
        <f>IF(OR(T128="新加算Ⅰ",T128="新加算Ⅴ（１）",T128="新加算Ⅴ（２）",T128="新加算Ⅴ（５）",T128="新加算Ⅴ（７）",T128="新加算Ⅴ（10）"),IF(AR128="","未入力","入力済"),"")</f>
        <v/>
      </c>
      <c r="BE128" s="908" t="str">
        <f>G126</f>
        <v/>
      </c>
      <c r="BF128" s="222"/>
      <c r="BG128" s="221"/>
    </row>
    <row r="129" ht="30.0" customHeight="1">
      <c r="A129" s="788"/>
      <c r="B129" s="746"/>
      <c r="C129" s="747"/>
      <c r="D129" s="747"/>
      <c r="E129" s="747"/>
      <c r="F129" s="748"/>
      <c r="G129" s="749"/>
      <c r="H129" s="749"/>
      <c r="I129" s="749"/>
      <c r="J129" s="982"/>
      <c r="K129" s="749"/>
      <c r="L129" s="983"/>
      <c r="M129" s="984" t="str">
        <f>IF('別紙様式2-2（４・５月分）'!P100="","",'別紙様式2-2（４・５月分）'!P100)</f>
        <v/>
      </c>
      <c r="N129" s="1010"/>
      <c r="O129" s="1015"/>
      <c r="P129" s="1018"/>
      <c r="Q129" s="1016"/>
      <c r="R129" s="1088"/>
      <c r="S129" s="990"/>
      <c r="T129" s="1089"/>
      <c r="U129" s="1090"/>
      <c r="V129" s="993"/>
      <c r="W129" s="1091"/>
      <c r="X129" s="994"/>
      <c r="Y129" s="1091"/>
      <c r="Z129" s="994"/>
      <c r="AA129" s="1091"/>
      <c r="AB129" s="994"/>
      <c r="AC129" s="1091"/>
      <c r="AD129" s="994"/>
      <c r="AE129" s="994"/>
      <c r="AF129" s="994"/>
      <c r="AG129" s="995"/>
      <c r="AH129" s="996"/>
      <c r="AI129" s="996"/>
      <c r="AJ129" s="998"/>
      <c r="AK129" s="1092"/>
      <c r="AL129" s="1093"/>
      <c r="AM129" s="1092"/>
      <c r="AN129" s="766"/>
      <c r="AO129" s="765"/>
      <c r="AP129" s="766"/>
      <c r="AQ129" s="1094"/>
      <c r="AR129" s="1095"/>
      <c r="AS129" s="1096" t="str">
        <f>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688"/>
      <c r="AU129" s="935"/>
      <c r="AV129" s="1020" t="str">
        <f>IF('別紙様式2-2（４・５月分）'!N100="","",'別紙様式2-2（４・５月分）'!N100)</f>
        <v/>
      </c>
      <c r="AW129" s="937"/>
      <c r="AX129" s="1097"/>
      <c r="AY129" s="629" t="str">
        <f t="shared" ref="AY129:AZ129" si="30">IF(OR(T129="新加算Ⅰ",T129="新加算Ⅱ",T129="新加算Ⅲ",T129="新加算Ⅳ",T129="新加算Ⅴ（１）",T129="新加算Ⅴ（２）",T129="新加算Ⅴ（３）",T129="新加算ⅠⅤ（４）",T129="新加算Ⅴ（５）",T129="新加算Ⅴ（６）",T129="新加算Ⅴ（８）",T129="新加算Ⅴ（11）"),IF(AI129="○","","未入力"),"")</f>
        <v/>
      </c>
      <c r="AZ129" s="629" t="str">
        <f t="shared" si="30"/>
        <v/>
      </c>
      <c r="BA129" s="629" t="str">
        <f>IF(OR(U129="新加算Ⅴ（７）",U129="新加算Ⅴ（９）",U129="新加算Ⅴ（10）",U129="新加算Ⅴ（12）",U129="新加算Ⅴ（13）",U129="新加算Ⅴ（14）"),IF(AK129="○","","未入力"),"")</f>
        <v/>
      </c>
      <c r="BB129" s="629" t="str">
        <f>IF(OR(U129="新加算Ⅰ",U129="新加算Ⅱ",U129="新加算Ⅲ",U129="新加算Ⅴ（１）",U129="新加算Ⅴ（３）",U129="新加算Ⅴ（８）"),IF(AL129="○","","未入力"),"")</f>
        <v/>
      </c>
      <c r="BC129" s="1087" t="str">
        <f>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935" t="str">
        <f>IF(AND(T129&lt;&gt;"（参考）令和７年度の移行予定",OR(U129="新加算Ⅰ",U129="新加算Ⅴ（１）",U129="新加算Ⅴ（２）",U129="新加算Ⅴ（５）",U129="新加算Ⅴ（７）",U129="新加算Ⅴ（10）")),IF(AN129="","未入力",IF(AN129="いずれも取得していない","要件を満たさない","")),"")</f>
        <v/>
      </c>
      <c r="BE129" s="908" t="str">
        <f>G126</f>
        <v/>
      </c>
      <c r="BF129" s="222"/>
      <c r="BG129" s="221"/>
    </row>
    <row r="130" ht="30.0" customHeight="1">
      <c r="A130" s="789">
        <v>30.0</v>
      </c>
      <c r="B130" s="1019" t="str">
        <f>IF('基本情報入力シート'!C83="","",'基本情報入力シート'!C83)</f>
        <v/>
      </c>
      <c r="C130" s="696"/>
      <c r="D130" s="696"/>
      <c r="E130" s="696"/>
      <c r="F130" s="697"/>
      <c r="G130" s="698" t="str">
        <f>IF('基本情報入力シート'!M83="","",'基本情報入力シート'!M83)</f>
        <v/>
      </c>
      <c r="H130" s="698" t="str">
        <f>IF('基本情報入力シート'!R83="","",'基本情報入力シート'!R83)</f>
        <v/>
      </c>
      <c r="I130" s="698" t="str">
        <f>IF('基本情報入力シート'!W83="","",'基本情報入力シート'!W83)</f>
        <v/>
      </c>
      <c r="J130" s="910" t="str">
        <f>IF('基本情報入力シート'!X83="","",'基本情報入力シート'!X83)</f>
        <v/>
      </c>
      <c r="K130" s="698" t="str">
        <f>IF('基本情報入力シート'!Y83="","",'基本情報入力シート'!Y83)</f>
        <v/>
      </c>
      <c r="L130" s="911" t="str">
        <f>IF('基本情報入力シート'!AB83="","",'基本情報入力シート'!AB83)</f>
        <v/>
      </c>
      <c r="M130" s="912" t="str">
        <f>IF('別紙様式2-2（４・５月分）'!P101="","",'別紙様式2-2（４・５月分）'!P101)</f>
        <v/>
      </c>
      <c r="N130" s="1004" t="str">
        <f>IF(SUM('別紙様式2-2（４・５月分）'!Q101:Q103)=0,"",SUM('別紙様式2-2（４・５月分）'!Q101:Q103))</f>
        <v/>
      </c>
      <c r="O130" s="914" t="str">
        <f>IFERROR(VLOOKUP('別紙様式2-2（４・５月分）'!AQ101,'【参考】数式用'!$AR$5:$AS$22,2,FALSE),"")</f>
        <v/>
      </c>
      <c r="P130" s="915"/>
      <c r="Q130" s="916"/>
      <c r="R130" s="1053" t="str">
        <f>IFERROR(VLOOKUP(K130,'【参考】数式用'!$A$5:$AB$37,MATCH(O130,'【参考】数式用'!$B$4:$AB$4,0)+1,0),"")</f>
        <v/>
      </c>
      <c r="S130" s="918" t="s">
        <v>451</v>
      </c>
      <c r="T130" s="1054" t="str">
        <f>IF('別紙様式2-3（６月以降分）'!T130="","",'別紙様式2-3（６月以降分）'!T130)</f>
        <v/>
      </c>
      <c r="U130" s="1055" t="str">
        <f>IFERROR(VLOOKUP(K130,'【参考】数式用'!$A$5:$AB$37,MATCH(T130,'【参考】数式用'!$B$4:$AB$4,0)+1,0),"")</f>
        <v/>
      </c>
      <c r="V130" s="921" t="s">
        <v>107</v>
      </c>
      <c r="W130" s="923">
        <f>'別紙様式2-3（６月以降分）'!W130</f>
        <v>6</v>
      </c>
      <c r="X130" s="923" t="s">
        <v>108</v>
      </c>
      <c r="Y130" s="923">
        <f>'別紙様式2-3（６月以降分）'!Y130</f>
        <v>6</v>
      </c>
      <c r="Z130" s="923" t="s">
        <v>392</v>
      </c>
      <c r="AA130" s="923">
        <f>'別紙様式2-3（６月以降分）'!AA130</f>
        <v>7</v>
      </c>
      <c r="AB130" s="923" t="s">
        <v>108</v>
      </c>
      <c r="AC130" s="923">
        <f>'別紙様式2-3（６月以降分）'!AC130</f>
        <v>3</v>
      </c>
      <c r="AD130" s="923" t="s">
        <v>109</v>
      </c>
      <c r="AE130" s="923" t="s">
        <v>120</v>
      </c>
      <c r="AF130" s="923">
        <f>IF(W130&gt;=1,(AA130*12+AC130)-(W130*12+Y130)+1,"")</f>
        <v>10</v>
      </c>
      <c r="AG130" s="924" t="s">
        <v>393</v>
      </c>
      <c r="AH130" s="1056">
        <f>'別紙様式2-3（６月以降分）'!AH130</f>
        <v>0</v>
      </c>
      <c r="AI130" s="1056">
        <f>'別紙様式2-3（６月以降分）'!AI130</f>
        <v>0</v>
      </c>
      <c r="AJ130" s="1057">
        <f>'別紙様式2-3（６月以降分）'!AJ130</f>
        <v>0</v>
      </c>
      <c r="AK130" s="1058" t="str">
        <f>IF('別紙様式2-3（６月以降分）'!AK130="","",'別紙様式2-3（６月以降分）'!AK130)</f>
        <v/>
      </c>
      <c r="AL130" s="932">
        <f>'別紙様式2-3（６月以降分）'!AL130</f>
        <v>0</v>
      </c>
      <c r="AM130" s="1058" t="str">
        <f>IF('別紙様式2-3（６月以降分）'!AM130="","",'別紙様式2-3（６月以降分）'!AM130)</f>
        <v/>
      </c>
      <c r="AN130" s="931" t="str">
        <f>IF('別紙様式2-3（６月以降分）'!AN130="","",'別紙様式2-3（６月以降分）'!AN130)</f>
        <v/>
      </c>
      <c r="AO130" s="928" t="str">
        <f>IF('別紙様式2-3（６月以降分）'!AO130="","",'別紙様式2-3（６月以降分）'!AO130)</f>
        <v/>
      </c>
      <c r="AP130" s="931" t="str">
        <f>IF('別紙様式2-3（６月以降分）'!AP130="","",'別紙様式2-3（６月以降分）'!AP130)</f>
        <v/>
      </c>
      <c r="AQ130" s="1059" t="str">
        <f>IF('別紙様式2-3（６月以降分）'!AQ130="","",'別紙様式2-3（６月以降分）'!AQ130)</f>
        <v/>
      </c>
      <c r="AR130" s="1060" t="str">
        <f>IF('別紙様式2-3（６月以降分）'!AR130="","",'別紙様式2-3（６月以降分）'!AR130)</f>
        <v/>
      </c>
      <c r="AS130" s="1061" t="str">
        <f>IF(AU132="","",IF(U132&lt;U130,"！加算の要件上は問題ありませんが、令和６年度当初の新加算の加算率と比較して、移行後の加算率が下がる計画になっています。",""))</f>
        <v/>
      </c>
      <c r="AT130" s="818"/>
      <c r="AU130" s="693"/>
      <c r="AV130" s="1020" t="str">
        <f>IF('別紙様式2-2（４・５月分）'!N101="","",'別紙様式2-2（４・５月分）'!N101)</f>
        <v/>
      </c>
      <c r="AW130" s="937" t="str">
        <f>IF(SUM('別紙様式2-2（４・５月分）'!O101:O103)=0,"",SUM('別紙様式2-2（４・５月分）'!O101:O103))</f>
        <v/>
      </c>
      <c r="AX130" s="1064" t="str">
        <f>IFERROR(VLOOKUP(K130,'【参考】数式用'!$AH$2:$AI$34,2,FALSE),"")</f>
        <v/>
      </c>
      <c r="AY130" s="772"/>
      <c r="AZ130" s="10"/>
      <c r="BA130" s="10"/>
      <c r="BB130" s="10"/>
      <c r="BC130" s="10"/>
      <c r="BD130" s="10"/>
      <c r="BE130" s="908" t="str">
        <f>G130</f>
        <v/>
      </c>
      <c r="BF130" s="222"/>
      <c r="BG130" s="221"/>
    </row>
    <row r="131" ht="15.0" customHeight="1">
      <c r="A131" s="787"/>
      <c r="B131" s="722"/>
      <c r="C131" s="723"/>
      <c r="D131" s="723"/>
      <c r="E131" s="723"/>
      <c r="F131" s="724"/>
      <c r="G131" s="725"/>
      <c r="H131" s="725"/>
      <c r="I131" s="725"/>
      <c r="J131" s="941"/>
      <c r="K131" s="725"/>
      <c r="L131" s="942"/>
      <c r="M131" s="943" t="str">
        <f>IF('別紙様式2-2（４・５月分）'!P102="","",'別紙様式2-2（４・５月分）'!P102)</f>
        <v/>
      </c>
      <c r="N131" s="1007"/>
      <c r="O131" s="945"/>
      <c r="P131" s="946"/>
      <c r="Q131" s="947"/>
      <c r="R131" s="1065"/>
      <c r="S131" s="949"/>
      <c r="T131" s="1066"/>
      <c r="U131" s="1067"/>
      <c r="V131" s="952"/>
      <c r="W131" s="778"/>
      <c r="X131" s="778"/>
      <c r="Y131" s="778"/>
      <c r="Z131" s="778"/>
      <c r="AA131" s="778"/>
      <c r="AB131" s="778"/>
      <c r="AC131" s="778"/>
      <c r="AD131" s="778"/>
      <c r="AE131" s="778"/>
      <c r="AF131" s="778"/>
      <c r="AG131" s="954"/>
      <c r="AH131" s="1068"/>
      <c r="AI131" s="1068"/>
      <c r="AJ131" s="1069"/>
      <c r="AK131" s="1070"/>
      <c r="AL131" s="960"/>
      <c r="AM131" s="1070"/>
      <c r="AN131" s="825"/>
      <c r="AO131" s="819"/>
      <c r="AP131" s="825"/>
      <c r="AQ131" s="1072"/>
      <c r="AR131" s="1073"/>
      <c r="AS131" s="1074" t="str">
        <f>IF(AU132="","",IF(OR(AA132="",AA132&lt;&gt;7,AC132="",AC132&lt;&gt;3),"！算定期間の終わりが令和７年３月になっていません。年度内の廃止予定等がなければ、算定対象月を令和７年３月にしてください。",""))</f>
        <v/>
      </c>
      <c r="AT131" s="818"/>
      <c r="AU131" s="935"/>
      <c r="AV131" s="1020" t="str">
        <f>IF('別紙様式2-2（４・５月分）'!N102="","",'別紙様式2-2（４・５月分）'!N102)</f>
        <v/>
      </c>
      <c r="AW131" s="937"/>
      <c r="AX131" s="1076"/>
      <c r="AY131" s="638"/>
      <c r="AZ131" s="10"/>
      <c r="BA131" s="10"/>
      <c r="BB131" s="10"/>
      <c r="BC131" s="10"/>
      <c r="BD131" s="10"/>
      <c r="BE131" s="908" t="str">
        <f>G130</f>
        <v/>
      </c>
      <c r="BF131" s="222"/>
      <c r="BG131" s="221"/>
    </row>
    <row r="132" ht="15.0" customHeight="1">
      <c r="A132" s="798"/>
      <c r="B132" s="722"/>
      <c r="C132" s="723"/>
      <c r="D132" s="723"/>
      <c r="E132" s="723"/>
      <c r="F132" s="724"/>
      <c r="G132" s="725"/>
      <c r="H132" s="725"/>
      <c r="I132" s="725"/>
      <c r="J132" s="941"/>
      <c r="K132" s="725"/>
      <c r="L132" s="942"/>
      <c r="M132" s="964"/>
      <c r="N132" s="1009"/>
      <c r="O132" s="1013" t="s">
        <v>111</v>
      </c>
      <c r="P132" s="1017" t="str">
        <f>IFERROR(VLOOKUP('別紙様式2-2（４・５月分）'!AQ101,'【参考】数式用'!$AR$5:$AT$22,3,FALSE),"")</f>
        <v/>
      </c>
      <c r="Q132" s="1014" t="s">
        <v>113</v>
      </c>
      <c r="R132" s="1077" t="str">
        <f>IFERROR(VLOOKUP(K130,'【参考】数式用'!$A$5:$AB$37,MATCH(P132,'【参考】数式用'!$B$4:$AB$4,0)+1,0),"")</f>
        <v/>
      </c>
      <c r="S132" s="970" t="s">
        <v>452</v>
      </c>
      <c r="T132" s="1078"/>
      <c r="U132" s="1079" t="str">
        <f>IFERROR(VLOOKUP(K130,'【参考】数式用'!$A$5:$AB$37,MATCH(T132,'【参考】数式用'!$B$4:$AB$4,0)+1,0),"")</f>
        <v/>
      </c>
      <c r="V132" s="973" t="s">
        <v>107</v>
      </c>
      <c r="W132" s="1080"/>
      <c r="X132" s="812" t="s">
        <v>108</v>
      </c>
      <c r="Y132" s="1080"/>
      <c r="Z132" s="812" t="s">
        <v>392</v>
      </c>
      <c r="AA132" s="1080"/>
      <c r="AB132" s="812" t="s">
        <v>108</v>
      </c>
      <c r="AC132" s="1080"/>
      <c r="AD132" s="812" t="s">
        <v>109</v>
      </c>
      <c r="AE132" s="812" t="s">
        <v>120</v>
      </c>
      <c r="AF132" s="812" t="str">
        <f>IF(W132&gt;=1,(AA132*12+AC132)-(W132*12+Y132)+1,"")</f>
        <v/>
      </c>
      <c r="AG132" s="974" t="s">
        <v>393</v>
      </c>
      <c r="AH132" s="975">
        <f>IFERROR(ROUNDDOWN(ROUND(L130*U132,0),0)*AF132,"")</f>
        <v>0</v>
      </c>
      <c r="AI132" s="975">
        <f>IFERROR(ROUNDDOWN(ROUND((L130*(U132-AW130)),0),0)*AF132,"")</f>
        <v>0</v>
      </c>
      <c r="AJ132" s="977" t="str">
        <f>IFERROR(ROUNDDOWN(ROUNDDOWN(ROUND(L130*VLOOKUP(K130,'【参考】数式用'!$A$5:$AB$27,MATCH("新加算Ⅳ",'【参考】数式用'!$B$4:$AB$4,0)+1,0),0),0)*AF132*0.5,0),"")</f>
        <v/>
      </c>
      <c r="AK132" s="1081"/>
      <c r="AL132" s="1082" t="str">
        <f>IFERROR(IF('別紙様式2-2（４・５月分）'!P132="ベア加算","", IF(OR(T132="新加算Ⅰ",T132="新加算Ⅱ",T132="新加算Ⅲ",T132="新加算Ⅳ"),ROUNDDOWN(ROUND(L130*VLOOKUP(K130,'【参考】数式用'!$A$5:$I$27,MATCH("ベア加算",'【参考】数式用'!$B$4:$I$4,0)+1,0),0),0)*AF132,"")),"")</f>
        <v/>
      </c>
      <c r="AM132" s="1081"/>
      <c r="AN132" s="1083"/>
      <c r="AO132" s="817"/>
      <c r="AP132" s="1083"/>
      <c r="AQ132" s="1084"/>
      <c r="AR132" s="1085"/>
      <c r="AS132" s="1074"/>
      <c r="AT132" s="688"/>
      <c r="AU132" s="935" t="str">
        <f>IF(AND(AA130&lt;&gt;7,AC130&lt;&gt;3),"V列に色付け","")</f>
        <v/>
      </c>
      <c r="AV132" s="1020"/>
      <c r="AW132" s="937"/>
      <c r="AX132" s="1086"/>
      <c r="AY132" s="629" t="str">
        <f>IF(AL132&lt;&gt;"",IF(AM132="○","入力済","未入力"),"")</f>
        <v/>
      </c>
      <c r="AZ132" s="629"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629" t="str">
        <f>IF(OR(T132="新加算Ⅴ（７）",T132="新加算Ⅴ（９）",T132="新加算Ⅴ（10）",T132="新加算Ⅴ（12）",T132="新加算Ⅴ（13）",T132="新加算Ⅴ（14）"),IF(OR(AO132="○",AO132="令和６年度中に満たす"),"入力済","未入力"),"")</f>
        <v/>
      </c>
      <c r="BB132" s="629" t="str">
        <f>IF(OR(T132="新加算Ⅰ",T132="新加算Ⅱ",T132="新加算Ⅲ",T132="新加算Ⅴ（１）",T132="新加算Ⅴ（３）",T132="新加算Ⅴ（８）"),IF(OR(AP132="○",AP132="令和６年度中に満たす"),"入力済","未入力"),"")</f>
        <v/>
      </c>
      <c r="BC132" s="1087" t="str">
        <f>IF(OR(T132="新加算Ⅰ",T132="新加算Ⅱ",T132="新加算Ⅴ（１）",T132="新加算Ⅴ（２）",T132="新加算Ⅴ（３）",T132="新加算Ⅴ（４）",T132="新加算Ⅴ（５）",T132="新加算Ⅴ（６）",T132="新加算Ⅴ（７）",T132="新加算Ⅴ（９）",T132="新加算Ⅴ（10）",T132="新加算Ⅴ（12）"),IF(AQ132&lt;&gt;"",1,""),"")</f>
        <v/>
      </c>
      <c r="BD132" s="935" t="str">
        <f>IF(OR(T132="新加算Ⅰ",T132="新加算Ⅴ（１）",T132="新加算Ⅴ（２）",T132="新加算Ⅴ（５）",T132="新加算Ⅴ（７）",T132="新加算Ⅴ（10）"),IF(AR132="","未入力","入力済"),"")</f>
        <v/>
      </c>
      <c r="BE132" s="908" t="str">
        <f>G130</f>
        <v/>
      </c>
      <c r="BF132" s="222"/>
      <c r="BG132" s="221"/>
    </row>
    <row r="133" ht="30.0" customHeight="1">
      <c r="A133" s="788"/>
      <c r="B133" s="746"/>
      <c r="C133" s="747"/>
      <c r="D133" s="747"/>
      <c r="E133" s="747"/>
      <c r="F133" s="748"/>
      <c r="G133" s="749"/>
      <c r="H133" s="749"/>
      <c r="I133" s="749"/>
      <c r="J133" s="982"/>
      <c r="K133" s="749"/>
      <c r="L133" s="983"/>
      <c r="M133" s="984" t="str">
        <f>IF('別紙様式2-2（４・５月分）'!P103="","",'別紙様式2-2（４・５月分）'!P103)</f>
        <v/>
      </c>
      <c r="N133" s="1010"/>
      <c r="O133" s="1015"/>
      <c r="P133" s="1018"/>
      <c r="Q133" s="1016"/>
      <c r="R133" s="1088"/>
      <c r="S133" s="990"/>
      <c r="T133" s="1089"/>
      <c r="U133" s="1090"/>
      <c r="V133" s="993"/>
      <c r="W133" s="1091"/>
      <c r="X133" s="994"/>
      <c r="Y133" s="1091"/>
      <c r="Z133" s="994"/>
      <c r="AA133" s="1091"/>
      <c r="AB133" s="994"/>
      <c r="AC133" s="1091"/>
      <c r="AD133" s="994"/>
      <c r="AE133" s="994"/>
      <c r="AF133" s="994"/>
      <c r="AG133" s="995"/>
      <c r="AH133" s="996"/>
      <c r="AI133" s="996"/>
      <c r="AJ133" s="998"/>
      <c r="AK133" s="1092"/>
      <c r="AL133" s="1093"/>
      <c r="AM133" s="1092"/>
      <c r="AN133" s="766"/>
      <c r="AO133" s="765"/>
      <c r="AP133" s="766"/>
      <c r="AQ133" s="1094"/>
      <c r="AR133" s="1095"/>
      <c r="AS133" s="1096" t="str">
        <f>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688"/>
      <c r="AU133" s="935"/>
      <c r="AV133" s="1020" t="str">
        <f>IF('別紙様式2-2（４・５月分）'!N103="","",'別紙様式2-2（４・５月分）'!N103)</f>
        <v/>
      </c>
      <c r="AW133" s="937"/>
      <c r="AX133" s="1097"/>
      <c r="AY133" s="629" t="str">
        <f t="shared" ref="AY133:AZ133" si="31">IF(OR(T133="新加算Ⅰ",T133="新加算Ⅱ",T133="新加算Ⅲ",T133="新加算Ⅳ",T133="新加算Ⅴ（１）",T133="新加算Ⅴ（２）",T133="新加算Ⅴ（３）",T133="新加算ⅠⅤ（４）",T133="新加算Ⅴ（５）",T133="新加算Ⅴ（６）",T133="新加算Ⅴ（８）",T133="新加算Ⅴ（11）"),IF(AI133="○","","未入力"),"")</f>
        <v/>
      </c>
      <c r="AZ133" s="629" t="str">
        <f t="shared" si="31"/>
        <v/>
      </c>
      <c r="BA133" s="629" t="str">
        <f>IF(OR(U133="新加算Ⅴ（７）",U133="新加算Ⅴ（９）",U133="新加算Ⅴ（10）",U133="新加算Ⅴ（12）",U133="新加算Ⅴ（13）",U133="新加算Ⅴ（14）"),IF(AK133="○","","未入力"),"")</f>
        <v/>
      </c>
      <c r="BB133" s="629" t="str">
        <f>IF(OR(U133="新加算Ⅰ",U133="新加算Ⅱ",U133="新加算Ⅲ",U133="新加算Ⅴ（１）",U133="新加算Ⅴ（３）",U133="新加算Ⅴ（８）"),IF(AL133="○","","未入力"),"")</f>
        <v/>
      </c>
      <c r="BC133" s="1087" t="str">
        <f>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935" t="str">
        <f>IF(AND(T133&lt;&gt;"（参考）令和７年度の移行予定",OR(U133="新加算Ⅰ",U133="新加算Ⅴ（１）",U133="新加算Ⅴ（２）",U133="新加算Ⅴ（５）",U133="新加算Ⅴ（７）",U133="新加算Ⅴ（10）")),IF(AN133="","未入力",IF(AN133="いずれも取得していない","要件を満たさない","")),"")</f>
        <v/>
      </c>
      <c r="BE133" s="908" t="str">
        <f>G130</f>
        <v/>
      </c>
      <c r="BF133" s="222"/>
      <c r="BG133" s="221"/>
    </row>
    <row r="134" ht="30.0" customHeight="1">
      <c r="A134" s="773">
        <v>31.0</v>
      </c>
      <c r="B134" s="722" t="str">
        <f>IF('基本情報入力シート'!C84="","",'基本情報入力シート'!C84)</f>
        <v/>
      </c>
      <c r="C134" s="723"/>
      <c r="D134" s="723"/>
      <c r="E134" s="723"/>
      <c r="F134" s="724"/>
      <c r="G134" s="725" t="str">
        <f>IF('基本情報入力シート'!M84="","",'基本情報入力シート'!M84)</f>
        <v/>
      </c>
      <c r="H134" s="725" t="str">
        <f>IF('基本情報入力シート'!R84="","",'基本情報入力シート'!R84)</f>
        <v/>
      </c>
      <c r="I134" s="725" t="str">
        <f>IF('基本情報入力シート'!W84="","",'基本情報入力シート'!W84)</f>
        <v/>
      </c>
      <c r="J134" s="941" t="str">
        <f>IF('基本情報入力シート'!X84="","",'基本情報入力シート'!X84)</f>
        <v/>
      </c>
      <c r="K134" s="725" t="str">
        <f>IF('基本情報入力シート'!Y84="","",'基本情報入力シート'!Y84)</f>
        <v/>
      </c>
      <c r="L134" s="942" t="str">
        <f>IF('基本情報入力シート'!AB84="","",'基本情報入力シート'!AB84)</f>
        <v/>
      </c>
      <c r="M134" s="912" t="str">
        <f>IF('別紙様式2-2（４・５月分）'!P104="","",'別紙様式2-2（４・５月分）'!P104)</f>
        <v/>
      </c>
      <c r="N134" s="1004" t="str">
        <f>IF(SUM('別紙様式2-2（４・５月分）'!Q104:Q106)=0,"",SUM('別紙様式2-2（４・５月分）'!Q104:Q106))</f>
        <v/>
      </c>
      <c r="O134" s="914" t="str">
        <f>IFERROR(VLOOKUP('別紙様式2-2（４・５月分）'!AQ104,'【参考】数式用'!$AR$5:$AS$22,2,FALSE),"")</f>
        <v/>
      </c>
      <c r="P134" s="915"/>
      <c r="Q134" s="916"/>
      <c r="R134" s="1053" t="str">
        <f>IFERROR(VLOOKUP(K134,'【参考】数式用'!$A$5:$AB$37,MATCH(O134,'【参考】数式用'!$B$4:$AB$4,0)+1,0),"")</f>
        <v/>
      </c>
      <c r="S134" s="918" t="s">
        <v>451</v>
      </c>
      <c r="T134" s="1054" t="str">
        <f>IF('別紙様式2-3（６月以降分）'!T134="","",'別紙様式2-3（６月以降分）'!T134)</f>
        <v/>
      </c>
      <c r="U134" s="1055" t="str">
        <f>IFERROR(VLOOKUP(K134,'【参考】数式用'!$A$5:$AB$37,MATCH(T134,'【参考】数式用'!$B$4:$AB$4,0)+1,0),"")</f>
        <v/>
      </c>
      <c r="V134" s="921" t="s">
        <v>107</v>
      </c>
      <c r="W134" s="923">
        <f>'別紙様式2-3（６月以降分）'!W134</f>
        <v>6</v>
      </c>
      <c r="X134" s="923" t="s">
        <v>108</v>
      </c>
      <c r="Y134" s="923">
        <f>'別紙様式2-3（６月以降分）'!Y134</f>
        <v>6</v>
      </c>
      <c r="Z134" s="923" t="s">
        <v>392</v>
      </c>
      <c r="AA134" s="923">
        <f>'別紙様式2-3（６月以降分）'!AA134</f>
        <v>7</v>
      </c>
      <c r="AB134" s="923" t="s">
        <v>108</v>
      </c>
      <c r="AC134" s="923">
        <f>'別紙様式2-3（６月以降分）'!AC134</f>
        <v>3</v>
      </c>
      <c r="AD134" s="923" t="s">
        <v>109</v>
      </c>
      <c r="AE134" s="923" t="s">
        <v>120</v>
      </c>
      <c r="AF134" s="923">
        <f>IF(W134&gt;=1,(AA134*12+AC134)-(W134*12+Y134)+1,"")</f>
        <v>10</v>
      </c>
      <c r="AG134" s="924" t="s">
        <v>393</v>
      </c>
      <c r="AH134" s="1056">
        <f>'別紙様式2-3（６月以降分）'!AH134</f>
        <v>0</v>
      </c>
      <c r="AI134" s="1056">
        <f>'別紙様式2-3（６月以降分）'!AI134</f>
        <v>0</v>
      </c>
      <c r="AJ134" s="1057">
        <f>'別紙様式2-3（６月以降分）'!AJ134</f>
        <v>0</v>
      </c>
      <c r="AK134" s="1058" t="str">
        <f>IF('別紙様式2-3（６月以降分）'!AK134="","",'別紙様式2-3（６月以降分）'!AK134)</f>
        <v/>
      </c>
      <c r="AL134" s="932">
        <f>'別紙様式2-3（６月以降分）'!AL134</f>
        <v>0</v>
      </c>
      <c r="AM134" s="1058" t="str">
        <f>IF('別紙様式2-3（６月以降分）'!AM134="","",'別紙様式2-3（６月以降分）'!AM134)</f>
        <v/>
      </c>
      <c r="AN134" s="931" t="str">
        <f>IF('別紙様式2-3（６月以降分）'!AN134="","",'別紙様式2-3（６月以降分）'!AN134)</f>
        <v/>
      </c>
      <c r="AO134" s="928" t="str">
        <f>IF('別紙様式2-3（６月以降分）'!AO134="","",'別紙様式2-3（６月以降分）'!AO134)</f>
        <v/>
      </c>
      <c r="AP134" s="931" t="str">
        <f>IF('別紙様式2-3（６月以降分）'!AP134="","",'別紙様式2-3（６月以降分）'!AP134)</f>
        <v/>
      </c>
      <c r="AQ134" s="1059" t="str">
        <f>IF('別紙様式2-3（６月以降分）'!AQ134="","",'別紙様式2-3（６月以降分）'!AQ134)</f>
        <v/>
      </c>
      <c r="AR134" s="1060" t="str">
        <f>IF('別紙様式2-3（６月以降分）'!AR134="","",'別紙様式2-3（６月以降分）'!AR134)</f>
        <v/>
      </c>
      <c r="AS134" s="1061" t="str">
        <f>IF(AU136="","",IF(U136&lt;U134,"！加算の要件上は問題ありませんが、令和６年度当初の新加算の加算率と比較して、移行後の加算率が下がる計画になっています。",""))</f>
        <v/>
      </c>
      <c r="AT134" s="818"/>
      <c r="AU134" s="693"/>
      <c r="AV134" s="1020" t="str">
        <f>IF('別紙様式2-2（４・５月分）'!N104="","",'別紙様式2-2（４・５月分）'!N104)</f>
        <v/>
      </c>
      <c r="AW134" s="937" t="str">
        <f>IF(SUM('別紙様式2-2（４・５月分）'!O104:O106)=0,"",SUM('別紙様式2-2（４・５月分）'!O104:O106))</f>
        <v/>
      </c>
      <c r="AX134" s="1064" t="str">
        <f>IFERROR(VLOOKUP(K134,'【参考】数式用'!$AH$2:$AI$34,2,FALSE),"")</f>
        <v/>
      </c>
      <c r="AY134" s="772"/>
      <c r="AZ134" s="10"/>
      <c r="BA134" s="10"/>
      <c r="BB134" s="10"/>
      <c r="BC134" s="10"/>
      <c r="BD134" s="10"/>
      <c r="BE134" s="908" t="str">
        <f>G134</f>
        <v/>
      </c>
      <c r="BF134" s="222"/>
      <c r="BG134" s="221"/>
    </row>
    <row r="135" ht="15.0" customHeight="1">
      <c r="A135" s="787"/>
      <c r="B135" s="722"/>
      <c r="C135" s="723"/>
      <c r="D135" s="723"/>
      <c r="E135" s="723"/>
      <c r="F135" s="724"/>
      <c r="G135" s="725"/>
      <c r="H135" s="725"/>
      <c r="I135" s="725"/>
      <c r="J135" s="941"/>
      <c r="K135" s="725"/>
      <c r="L135" s="942"/>
      <c r="M135" s="943" t="str">
        <f>IF('別紙様式2-2（４・５月分）'!P105="","",'別紙様式2-2（４・５月分）'!P105)</f>
        <v/>
      </c>
      <c r="N135" s="1007"/>
      <c r="O135" s="945"/>
      <c r="P135" s="946"/>
      <c r="Q135" s="947"/>
      <c r="R135" s="1065"/>
      <c r="S135" s="949"/>
      <c r="T135" s="1066"/>
      <c r="U135" s="1067"/>
      <c r="V135" s="952"/>
      <c r="W135" s="778"/>
      <c r="X135" s="778"/>
      <c r="Y135" s="778"/>
      <c r="Z135" s="778"/>
      <c r="AA135" s="778"/>
      <c r="AB135" s="778"/>
      <c r="AC135" s="778"/>
      <c r="AD135" s="778"/>
      <c r="AE135" s="778"/>
      <c r="AF135" s="778"/>
      <c r="AG135" s="954"/>
      <c r="AH135" s="1068"/>
      <c r="AI135" s="1068"/>
      <c r="AJ135" s="1069"/>
      <c r="AK135" s="1070"/>
      <c r="AL135" s="960"/>
      <c r="AM135" s="1070"/>
      <c r="AN135" s="825"/>
      <c r="AO135" s="819"/>
      <c r="AP135" s="825"/>
      <c r="AQ135" s="1072"/>
      <c r="AR135" s="1073"/>
      <c r="AS135" s="1074" t="str">
        <f>IF(AU136="","",IF(OR(AA136="",AA136&lt;&gt;7,AC136="",AC136&lt;&gt;3),"！算定期間の終わりが令和７年３月になっていません。年度内の廃止予定等がなければ、算定対象月を令和７年３月にしてください。",""))</f>
        <v/>
      </c>
      <c r="AT135" s="818"/>
      <c r="AU135" s="935"/>
      <c r="AV135" s="1020" t="str">
        <f>IF('別紙様式2-2（４・５月分）'!N105="","",'別紙様式2-2（４・５月分）'!N105)</f>
        <v/>
      </c>
      <c r="AW135" s="937"/>
      <c r="AX135" s="1076"/>
      <c r="AY135" s="638"/>
      <c r="AZ135" s="10"/>
      <c r="BA135" s="10"/>
      <c r="BB135" s="10"/>
      <c r="BC135" s="10"/>
      <c r="BD135" s="10"/>
      <c r="BE135" s="908" t="str">
        <f>G134</f>
        <v/>
      </c>
      <c r="BF135" s="222"/>
      <c r="BG135" s="221"/>
    </row>
    <row r="136" ht="15.0" customHeight="1">
      <c r="A136" s="798"/>
      <c r="B136" s="722"/>
      <c r="C136" s="723"/>
      <c r="D136" s="723"/>
      <c r="E136" s="723"/>
      <c r="F136" s="724"/>
      <c r="G136" s="725"/>
      <c r="H136" s="725"/>
      <c r="I136" s="725"/>
      <c r="J136" s="941"/>
      <c r="K136" s="725"/>
      <c r="L136" s="942"/>
      <c r="M136" s="964"/>
      <c r="N136" s="1009"/>
      <c r="O136" s="1013" t="s">
        <v>111</v>
      </c>
      <c r="P136" s="1017" t="str">
        <f>IFERROR(VLOOKUP('別紙様式2-2（４・５月分）'!AQ104,'【参考】数式用'!$AR$5:$AT$22,3,FALSE),"")</f>
        <v/>
      </c>
      <c r="Q136" s="1014" t="s">
        <v>113</v>
      </c>
      <c r="R136" s="1077" t="str">
        <f>IFERROR(VLOOKUP(K134,'【参考】数式用'!$A$5:$AB$37,MATCH(P136,'【参考】数式用'!$B$4:$AB$4,0)+1,0),"")</f>
        <v/>
      </c>
      <c r="S136" s="970" t="s">
        <v>452</v>
      </c>
      <c r="T136" s="1078"/>
      <c r="U136" s="1079" t="str">
        <f>IFERROR(VLOOKUP(K134,'【参考】数式用'!$A$5:$AB$37,MATCH(T136,'【参考】数式用'!$B$4:$AB$4,0)+1,0),"")</f>
        <v/>
      </c>
      <c r="V136" s="973" t="s">
        <v>107</v>
      </c>
      <c r="W136" s="1080"/>
      <c r="X136" s="812" t="s">
        <v>108</v>
      </c>
      <c r="Y136" s="1080"/>
      <c r="Z136" s="812" t="s">
        <v>392</v>
      </c>
      <c r="AA136" s="1080"/>
      <c r="AB136" s="812" t="s">
        <v>108</v>
      </c>
      <c r="AC136" s="1080"/>
      <c r="AD136" s="812" t="s">
        <v>109</v>
      </c>
      <c r="AE136" s="812" t="s">
        <v>120</v>
      </c>
      <c r="AF136" s="812" t="str">
        <f>IF(W136&gt;=1,(AA136*12+AC136)-(W136*12+Y136)+1,"")</f>
        <v/>
      </c>
      <c r="AG136" s="974" t="s">
        <v>393</v>
      </c>
      <c r="AH136" s="975">
        <f>IFERROR(ROUNDDOWN(ROUND(L134*U136,0),0)*AF136,"")</f>
        <v>0</v>
      </c>
      <c r="AI136" s="975">
        <f>IFERROR(ROUNDDOWN(ROUND((L134*(U136-AW134)),0),0)*AF136,"")</f>
        <v>0</v>
      </c>
      <c r="AJ136" s="977" t="str">
        <f>IFERROR(ROUNDDOWN(ROUNDDOWN(ROUND(L134*VLOOKUP(K134,'【参考】数式用'!$A$5:$AB$27,MATCH("新加算Ⅳ",'【参考】数式用'!$B$4:$AB$4,0)+1,0),0),0)*AF136*0.5,0),"")</f>
        <v/>
      </c>
      <c r="AK136" s="1081"/>
      <c r="AL136" s="1082" t="str">
        <f>IFERROR(IF('別紙様式2-2（４・５月分）'!P136="ベア加算","", IF(OR(T136="新加算Ⅰ",T136="新加算Ⅱ",T136="新加算Ⅲ",T136="新加算Ⅳ"),ROUNDDOWN(ROUND(L134*VLOOKUP(K134,'【参考】数式用'!$A$5:$I$27,MATCH("ベア加算",'【参考】数式用'!$B$4:$I$4,0)+1,0),0),0)*AF136,"")),"")</f>
        <v/>
      </c>
      <c r="AM136" s="1081"/>
      <c r="AN136" s="1083"/>
      <c r="AO136" s="817"/>
      <c r="AP136" s="1083"/>
      <c r="AQ136" s="1084"/>
      <c r="AR136" s="1085"/>
      <c r="AS136" s="1074"/>
      <c r="AT136" s="688"/>
      <c r="AU136" s="935" t="str">
        <f>IF(AND(AA134&lt;&gt;7,AC134&lt;&gt;3),"V列に色付け","")</f>
        <v/>
      </c>
      <c r="AV136" s="1020"/>
      <c r="AW136" s="937"/>
      <c r="AX136" s="1086"/>
      <c r="AY136" s="629" t="str">
        <f>IF(AL136&lt;&gt;"",IF(AM136="○","入力済","未入力"),"")</f>
        <v/>
      </c>
      <c r="AZ136" s="629"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629" t="str">
        <f>IF(OR(T136="新加算Ⅴ（７）",T136="新加算Ⅴ（９）",T136="新加算Ⅴ（10）",T136="新加算Ⅴ（12）",T136="新加算Ⅴ（13）",T136="新加算Ⅴ（14）"),IF(OR(AO136="○",AO136="令和６年度中に満たす"),"入力済","未入力"),"")</f>
        <v/>
      </c>
      <c r="BB136" s="629" t="str">
        <f>IF(OR(T136="新加算Ⅰ",T136="新加算Ⅱ",T136="新加算Ⅲ",T136="新加算Ⅴ（１）",T136="新加算Ⅴ（３）",T136="新加算Ⅴ（８）"),IF(OR(AP136="○",AP136="令和６年度中に満たす"),"入力済","未入力"),"")</f>
        <v/>
      </c>
      <c r="BC136" s="1087" t="str">
        <f>IF(OR(T136="新加算Ⅰ",T136="新加算Ⅱ",T136="新加算Ⅴ（１）",T136="新加算Ⅴ（２）",T136="新加算Ⅴ（３）",T136="新加算Ⅴ（４）",T136="新加算Ⅴ（５）",T136="新加算Ⅴ（６）",T136="新加算Ⅴ（７）",T136="新加算Ⅴ（９）",T136="新加算Ⅴ（10）",T136="新加算Ⅴ（12）"),IF(AQ136&lt;&gt;"",1,""),"")</f>
        <v/>
      </c>
      <c r="BD136" s="935" t="str">
        <f>IF(OR(T136="新加算Ⅰ",T136="新加算Ⅴ（１）",T136="新加算Ⅴ（２）",T136="新加算Ⅴ（５）",T136="新加算Ⅴ（７）",T136="新加算Ⅴ（10）"),IF(AR136="","未入力","入力済"),"")</f>
        <v/>
      </c>
      <c r="BE136" s="908" t="str">
        <f>G134</f>
        <v/>
      </c>
      <c r="BF136" s="222"/>
      <c r="BG136" s="221"/>
    </row>
    <row r="137" ht="30.0" customHeight="1">
      <c r="A137" s="788"/>
      <c r="B137" s="746"/>
      <c r="C137" s="747"/>
      <c r="D137" s="747"/>
      <c r="E137" s="747"/>
      <c r="F137" s="748"/>
      <c r="G137" s="749"/>
      <c r="H137" s="749"/>
      <c r="I137" s="749"/>
      <c r="J137" s="982"/>
      <c r="K137" s="749"/>
      <c r="L137" s="983"/>
      <c r="M137" s="984" t="str">
        <f>IF('別紙様式2-2（４・５月分）'!P106="","",'別紙様式2-2（４・５月分）'!P106)</f>
        <v/>
      </c>
      <c r="N137" s="1010"/>
      <c r="O137" s="1015"/>
      <c r="P137" s="1018"/>
      <c r="Q137" s="1016"/>
      <c r="R137" s="1088"/>
      <c r="S137" s="990"/>
      <c r="T137" s="1089"/>
      <c r="U137" s="1090"/>
      <c r="V137" s="993"/>
      <c r="W137" s="1091"/>
      <c r="X137" s="994"/>
      <c r="Y137" s="1091"/>
      <c r="Z137" s="994"/>
      <c r="AA137" s="1091"/>
      <c r="AB137" s="994"/>
      <c r="AC137" s="1091"/>
      <c r="AD137" s="994"/>
      <c r="AE137" s="994"/>
      <c r="AF137" s="994"/>
      <c r="AG137" s="995"/>
      <c r="AH137" s="996"/>
      <c r="AI137" s="996"/>
      <c r="AJ137" s="998"/>
      <c r="AK137" s="1092"/>
      <c r="AL137" s="1093"/>
      <c r="AM137" s="1092"/>
      <c r="AN137" s="766"/>
      <c r="AO137" s="765"/>
      <c r="AP137" s="766"/>
      <c r="AQ137" s="1094"/>
      <c r="AR137" s="1095"/>
      <c r="AS137" s="1096" t="str">
        <f>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688"/>
      <c r="AU137" s="935"/>
      <c r="AV137" s="1020" t="str">
        <f>IF('別紙様式2-2（４・５月分）'!N106="","",'別紙様式2-2（４・５月分）'!N106)</f>
        <v/>
      </c>
      <c r="AW137" s="937"/>
      <c r="AX137" s="1097"/>
      <c r="AY137" s="629" t="str">
        <f t="shared" ref="AY137:AZ137" si="32">IF(OR(T137="新加算Ⅰ",T137="新加算Ⅱ",T137="新加算Ⅲ",T137="新加算Ⅳ",T137="新加算Ⅴ（１）",T137="新加算Ⅴ（２）",T137="新加算Ⅴ（３）",T137="新加算ⅠⅤ（４）",T137="新加算Ⅴ（５）",T137="新加算Ⅴ（６）",T137="新加算Ⅴ（８）",T137="新加算Ⅴ（11）"),IF(AI137="○","","未入力"),"")</f>
        <v/>
      </c>
      <c r="AZ137" s="629" t="str">
        <f t="shared" si="32"/>
        <v/>
      </c>
      <c r="BA137" s="629" t="str">
        <f>IF(OR(U137="新加算Ⅴ（７）",U137="新加算Ⅴ（９）",U137="新加算Ⅴ（10）",U137="新加算Ⅴ（12）",U137="新加算Ⅴ（13）",U137="新加算Ⅴ（14）"),IF(AK137="○","","未入力"),"")</f>
        <v/>
      </c>
      <c r="BB137" s="629" t="str">
        <f>IF(OR(U137="新加算Ⅰ",U137="新加算Ⅱ",U137="新加算Ⅲ",U137="新加算Ⅴ（１）",U137="新加算Ⅴ（３）",U137="新加算Ⅴ（８）"),IF(AL137="○","","未入力"),"")</f>
        <v/>
      </c>
      <c r="BC137" s="1087" t="str">
        <f>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935" t="str">
        <f>IF(AND(T137&lt;&gt;"（参考）令和７年度の移行予定",OR(U137="新加算Ⅰ",U137="新加算Ⅴ（１）",U137="新加算Ⅴ（２）",U137="新加算Ⅴ（５）",U137="新加算Ⅴ（７）",U137="新加算Ⅴ（10）")),IF(AN137="","未入力",IF(AN137="いずれも取得していない","要件を満たさない","")),"")</f>
        <v/>
      </c>
      <c r="BE137" s="908" t="str">
        <f>G134</f>
        <v/>
      </c>
      <c r="BF137" s="222"/>
      <c r="BG137" s="221"/>
    </row>
    <row r="138" ht="30.0" customHeight="1">
      <c r="A138" s="789">
        <v>32.0</v>
      </c>
      <c r="B138" s="1019" t="str">
        <f>IF('基本情報入力シート'!C85="","",'基本情報入力シート'!C85)</f>
        <v/>
      </c>
      <c r="C138" s="696"/>
      <c r="D138" s="696"/>
      <c r="E138" s="696"/>
      <c r="F138" s="697"/>
      <c r="G138" s="698" t="str">
        <f>IF('基本情報入力シート'!M85="","",'基本情報入力シート'!M85)</f>
        <v/>
      </c>
      <c r="H138" s="698" t="str">
        <f>IF('基本情報入力シート'!R85="","",'基本情報入力シート'!R85)</f>
        <v/>
      </c>
      <c r="I138" s="698" t="str">
        <f>IF('基本情報入力シート'!W85="","",'基本情報入力シート'!W85)</f>
        <v/>
      </c>
      <c r="J138" s="910" t="str">
        <f>IF('基本情報入力シート'!X85="","",'基本情報入力シート'!X85)</f>
        <v/>
      </c>
      <c r="K138" s="698" t="str">
        <f>IF('基本情報入力シート'!Y85="","",'基本情報入力シート'!Y85)</f>
        <v/>
      </c>
      <c r="L138" s="911" t="str">
        <f>IF('基本情報入力シート'!AB85="","",'基本情報入力シート'!AB85)</f>
        <v/>
      </c>
      <c r="M138" s="912" t="str">
        <f>IF('別紙様式2-2（４・５月分）'!P107="","",'別紙様式2-2（４・５月分）'!P107)</f>
        <v/>
      </c>
      <c r="N138" s="1004" t="str">
        <f>IF(SUM('別紙様式2-2（４・５月分）'!Q107:Q109)=0,"",SUM('別紙様式2-2（４・５月分）'!Q107:Q109))</f>
        <v/>
      </c>
      <c r="O138" s="914" t="str">
        <f>IFERROR(VLOOKUP('別紙様式2-2（４・５月分）'!AQ107,'【参考】数式用'!$AR$5:$AS$22,2,FALSE),"")</f>
        <v/>
      </c>
      <c r="P138" s="915"/>
      <c r="Q138" s="916"/>
      <c r="R138" s="1053" t="str">
        <f>IFERROR(VLOOKUP(K138,'【参考】数式用'!$A$5:$AB$37,MATCH(O138,'【参考】数式用'!$B$4:$AB$4,0)+1,0),"")</f>
        <v/>
      </c>
      <c r="S138" s="918" t="s">
        <v>451</v>
      </c>
      <c r="T138" s="1054" t="str">
        <f>IF('別紙様式2-3（６月以降分）'!T138="","",'別紙様式2-3（６月以降分）'!T138)</f>
        <v/>
      </c>
      <c r="U138" s="1055" t="str">
        <f>IFERROR(VLOOKUP(K138,'【参考】数式用'!$A$5:$AB$37,MATCH(T138,'【参考】数式用'!$B$4:$AB$4,0)+1,0),"")</f>
        <v/>
      </c>
      <c r="V138" s="921" t="s">
        <v>107</v>
      </c>
      <c r="W138" s="923">
        <f>'別紙様式2-3（６月以降分）'!W138</f>
        <v>6</v>
      </c>
      <c r="X138" s="923" t="s">
        <v>108</v>
      </c>
      <c r="Y138" s="923">
        <f>'別紙様式2-3（６月以降分）'!Y138</f>
        <v>6</v>
      </c>
      <c r="Z138" s="923" t="s">
        <v>392</v>
      </c>
      <c r="AA138" s="923">
        <f>'別紙様式2-3（６月以降分）'!AA138</f>
        <v>7</v>
      </c>
      <c r="AB138" s="923" t="s">
        <v>108</v>
      </c>
      <c r="AC138" s="923">
        <f>'別紙様式2-3（６月以降分）'!AC138</f>
        <v>3</v>
      </c>
      <c r="AD138" s="923" t="s">
        <v>109</v>
      </c>
      <c r="AE138" s="923" t="s">
        <v>120</v>
      </c>
      <c r="AF138" s="923">
        <f>IF(W138&gt;=1,(AA138*12+AC138)-(W138*12+Y138)+1,"")</f>
        <v>10</v>
      </c>
      <c r="AG138" s="924" t="s">
        <v>393</v>
      </c>
      <c r="AH138" s="1056">
        <f>'別紙様式2-3（６月以降分）'!AH138</f>
        <v>0</v>
      </c>
      <c r="AI138" s="1056">
        <f>'別紙様式2-3（６月以降分）'!AI138</f>
        <v>0</v>
      </c>
      <c r="AJ138" s="1057">
        <f>'別紙様式2-3（６月以降分）'!AJ138</f>
        <v>0</v>
      </c>
      <c r="AK138" s="1058" t="str">
        <f>IF('別紙様式2-3（６月以降分）'!AK138="","",'別紙様式2-3（６月以降分）'!AK138)</f>
        <v/>
      </c>
      <c r="AL138" s="932">
        <f>'別紙様式2-3（６月以降分）'!AL138</f>
        <v>0</v>
      </c>
      <c r="AM138" s="1058" t="str">
        <f>IF('別紙様式2-3（６月以降分）'!AM138="","",'別紙様式2-3（６月以降分）'!AM138)</f>
        <v/>
      </c>
      <c r="AN138" s="931" t="str">
        <f>IF('別紙様式2-3（６月以降分）'!AN138="","",'別紙様式2-3（６月以降分）'!AN138)</f>
        <v/>
      </c>
      <c r="AO138" s="928" t="str">
        <f>IF('別紙様式2-3（６月以降分）'!AO138="","",'別紙様式2-3（６月以降分）'!AO138)</f>
        <v/>
      </c>
      <c r="AP138" s="931" t="str">
        <f>IF('別紙様式2-3（６月以降分）'!AP138="","",'別紙様式2-3（６月以降分）'!AP138)</f>
        <v/>
      </c>
      <c r="AQ138" s="1059" t="str">
        <f>IF('別紙様式2-3（６月以降分）'!AQ138="","",'別紙様式2-3（６月以降分）'!AQ138)</f>
        <v/>
      </c>
      <c r="AR138" s="1060" t="str">
        <f>IF('別紙様式2-3（６月以降分）'!AR138="","",'別紙様式2-3（６月以降分）'!AR138)</f>
        <v/>
      </c>
      <c r="AS138" s="1061" t="str">
        <f>IF(AU140="","",IF(U140&lt;U138,"！加算の要件上は問題ありませんが、令和６年度当初の新加算の加算率と比較して、移行後の加算率が下がる計画になっています。",""))</f>
        <v/>
      </c>
      <c r="AT138" s="818"/>
      <c r="AU138" s="693"/>
      <c r="AV138" s="1020" t="str">
        <f>IF('別紙様式2-2（４・５月分）'!N107="","",'別紙様式2-2（４・５月分）'!N107)</f>
        <v/>
      </c>
      <c r="AW138" s="937" t="str">
        <f>IF(SUM('別紙様式2-2（４・５月分）'!O107:O109)=0,"",SUM('別紙様式2-2（４・５月分）'!O107:O109))</f>
        <v/>
      </c>
      <c r="AX138" s="1064" t="str">
        <f>IFERROR(VLOOKUP(K138,'【参考】数式用'!$AH$2:$AI$34,2,FALSE),"")</f>
        <v/>
      </c>
      <c r="AY138" s="772"/>
      <c r="AZ138" s="10"/>
      <c r="BA138" s="10"/>
      <c r="BB138" s="10"/>
      <c r="BC138" s="10"/>
      <c r="BD138" s="10"/>
      <c r="BE138" s="908" t="str">
        <f>G138</f>
        <v/>
      </c>
      <c r="BF138" s="222"/>
      <c r="BG138" s="221"/>
    </row>
    <row r="139" ht="15.0" customHeight="1">
      <c r="A139" s="787"/>
      <c r="B139" s="722"/>
      <c r="C139" s="723"/>
      <c r="D139" s="723"/>
      <c r="E139" s="723"/>
      <c r="F139" s="724"/>
      <c r="G139" s="725"/>
      <c r="H139" s="725"/>
      <c r="I139" s="725"/>
      <c r="J139" s="941"/>
      <c r="K139" s="725"/>
      <c r="L139" s="942"/>
      <c r="M139" s="943" t="str">
        <f>IF('別紙様式2-2（４・５月分）'!P108="","",'別紙様式2-2（４・５月分）'!P108)</f>
        <v/>
      </c>
      <c r="N139" s="1007"/>
      <c r="O139" s="945"/>
      <c r="P139" s="946"/>
      <c r="Q139" s="947"/>
      <c r="R139" s="1065"/>
      <c r="S139" s="949"/>
      <c r="T139" s="1066"/>
      <c r="U139" s="1067"/>
      <c r="V139" s="952"/>
      <c r="W139" s="778"/>
      <c r="X139" s="778"/>
      <c r="Y139" s="778"/>
      <c r="Z139" s="778"/>
      <c r="AA139" s="778"/>
      <c r="AB139" s="778"/>
      <c r="AC139" s="778"/>
      <c r="AD139" s="778"/>
      <c r="AE139" s="778"/>
      <c r="AF139" s="778"/>
      <c r="AG139" s="954"/>
      <c r="AH139" s="1068"/>
      <c r="AI139" s="1068"/>
      <c r="AJ139" s="1069"/>
      <c r="AK139" s="1070"/>
      <c r="AL139" s="960"/>
      <c r="AM139" s="1070"/>
      <c r="AN139" s="825"/>
      <c r="AO139" s="819"/>
      <c r="AP139" s="825"/>
      <c r="AQ139" s="1072"/>
      <c r="AR139" s="1073"/>
      <c r="AS139" s="1074" t="str">
        <f>IF(AU140="","",IF(OR(AA140="",AA140&lt;&gt;7,AC140="",AC140&lt;&gt;3),"！算定期間の終わりが令和７年３月になっていません。年度内の廃止予定等がなければ、算定対象月を令和７年３月にしてください。",""))</f>
        <v/>
      </c>
      <c r="AT139" s="818"/>
      <c r="AU139" s="935"/>
      <c r="AV139" s="1020" t="str">
        <f>IF('別紙様式2-2（４・５月分）'!N108="","",'別紙様式2-2（４・５月分）'!N108)</f>
        <v/>
      </c>
      <c r="AW139" s="937"/>
      <c r="AX139" s="1076"/>
      <c r="AY139" s="638"/>
      <c r="AZ139" s="10"/>
      <c r="BA139" s="10"/>
      <c r="BB139" s="10"/>
      <c r="BC139" s="10"/>
      <c r="BD139" s="10"/>
      <c r="BE139" s="908" t="str">
        <f>G138</f>
        <v/>
      </c>
      <c r="BF139" s="222"/>
      <c r="BG139" s="221"/>
    </row>
    <row r="140" ht="15.0" customHeight="1">
      <c r="A140" s="798"/>
      <c r="B140" s="722"/>
      <c r="C140" s="723"/>
      <c r="D140" s="723"/>
      <c r="E140" s="723"/>
      <c r="F140" s="724"/>
      <c r="G140" s="725"/>
      <c r="H140" s="725"/>
      <c r="I140" s="725"/>
      <c r="J140" s="941"/>
      <c r="K140" s="725"/>
      <c r="L140" s="942"/>
      <c r="M140" s="964"/>
      <c r="N140" s="1009"/>
      <c r="O140" s="1013" t="s">
        <v>111</v>
      </c>
      <c r="P140" s="1017" t="str">
        <f>IFERROR(VLOOKUP('別紙様式2-2（４・５月分）'!AQ107,'【参考】数式用'!$AR$5:$AT$22,3,FALSE),"")</f>
        <v/>
      </c>
      <c r="Q140" s="1014" t="s">
        <v>113</v>
      </c>
      <c r="R140" s="1077" t="str">
        <f>IFERROR(VLOOKUP(K138,'【参考】数式用'!$A$5:$AB$37,MATCH(P140,'【参考】数式用'!$B$4:$AB$4,0)+1,0),"")</f>
        <v/>
      </c>
      <c r="S140" s="970" t="s">
        <v>452</v>
      </c>
      <c r="T140" s="1078"/>
      <c r="U140" s="1079" t="str">
        <f>IFERROR(VLOOKUP(K138,'【参考】数式用'!$A$5:$AB$37,MATCH(T140,'【参考】数式用'!$B$4:$AB$4,0)+1,0),"")</f>
        <v/>
      </c>
      <c r="V140" s="973" t="s">
        <v>107</v>
      </c>
      <c r="W140" s="1080"/>
      <c r="X140" s="812" t="s">
        <v>108</v>
      </c>
      <c r="Y140" s="1080"/>
      <c r="Z140" s="812" t="s">
        <v>392</v>
      </c>
      <c r="AA140" s="1080"/>
      <c r="AB140" s="812" t="s">
        <v>108</v>
      </c>
      <c r="AC140" s="1080"/>
      <c r="AD140" s="812" t="s">
        <v>109</v>
      </c>
      <c r="AE140" s="812" t="s">
        <v>120</v>
      </c>
      <c r="AF140" s="812" t="str">
        <f>IF(W140&gt;=1,(AA140*12+AC140)-(W140*12+Y140)+1,"")</f>
        <v/>
      </c>
      <c r="AG140" s="974" t="s">
        <v>393</v>
      </c>
      <c r="AH140" s="975">
        <f>IFERROR(ROUNDDOWN(ROUND(L138*U140,0),0)*AF140,"")</f>
        <v>0</v>
      </c>
      <c r="AI140" s="975">
        <f>IFERROR(ROUNDDOWN(ROUND((L138*(U140-AW138)),0),0)*AF140,"")</f>
        <v>0</v>
      </c>
      <c r="AJ140" s="977" t="str">
        <f>IFERROR(ROUNDDOWN(ROUNDDOWN(ROUND(L138*VLOOKUP(K138,'【参考】数式用'!$A$5:$AB$27,MATCH("新加算Ⅳ",'【参考】数式用'!$B$4:$AB$4,0)+1,0),0),0)*AF140*0.5,0),"")</f>
        <v/>
      </c>
      <c r="AK140" s="1081"/>
      <c r="AL140" s="1082" t="str">
        <f>IFERROR(IF('別紙様式2-2（４・５月分）'!P140="ベア加算","", IF(OR(T140="新加算Ⅰ",T140="新加算Ⅱ",T140="新加算Ⅲ",T140="新加算Ⅳ"),ROUNDDOWN(ROUND(L138*VLOOKUP(K138,'【参考】数式用'!$A$5:$I$27,MATCH("ベア加算",'【参考】数式用'!$B$4:$I$4,0)+1,0),0),0)*AF140,"")),"")</f>
        <v/>
      </c>
      <c r="AM140" s="1081"/>
      <c r="AN140" s="1083"/>
      <c r="AO140" s="817"/>
      <c r="AP140" s="1083"/>
      <c r="AQ140" s="1084"/>
      <c r="AR140" s="1085"/>
      <c r="AS140" s="1074"/>
      <c r="AT140" s="688"/>
      <c r="AU140" s="935" t="str">
        <f>IF(AND(AA138&lt;&gt;7,AC138&lt;&gt;3),"V列に色付け","")</f>
        <v/>
      </c>
      <c r="AV140" s="1020"/>
      <c r="AW140" s="937"/>
      <c r="AX140" s="1086"/>
      <c r="AY140" s="629" t="str">
        <f>IF(AL140&lt;&gt;"",IF(AM140="○","入力済","未入力"),"")</f>
        <v/>
      </c>
      <c r="AZ140" s="629"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629" t="str">
        <f>IF(OR(T140="新加算Ⅴ（７）",T140="新加算Ⅴ（９）",T140="新加算Ⅴ（10）",T140="新加算Ⅴ（12）",T140="新加算Ⅴ（13）",T140="新加算Ⅴ（14）"),IF(OR(AO140="○",AO140="令和６年度中に満たす"),"入力済","未入力"),"")</f>
        <v/>
      </c>
      <c r="BB140" s="629" t="str">
        <f>IF(OR(T140="新加算Ⅰ",T140="新加算Ⅱ",T140="新加算Ⅲ",T140="新加算Ⅴ（１）",T140="新加算Ⅴ（３）",T140="新加算Ⅴ（８）"),IF(OR(AP140="○",AP140="令和６年度中に満たす"),"入力済","未入力"),"")</f>
        <v/>
      </c>
      <c r="BC140" s="1087" t="str">
        <f>IF(OR(T140="新加算Ⅰ",T140="新加算Ⅱ",T140="新加算Ⅴ（１）",T140="新加算Ⅴ（２）",T140="新加算Ⅴ（３）",T140="新加算Ⅴ（４）",T140="新加算Ⅴ（５）",T140="新加算Ⅴ（６）",T140="新加算Ⅴ（７）",T140="新加算Ⅴ（９）",T140="新加算Ⅴ（10）",T140="新加算Ⅴ（12）"),IF(AQ140&lt;&gt;"",1,""),"")</f>
        <v/>
      </c>
      <c r="BD140" s="935" t="str">
        <f>IF(OR(T140="新加算Ⅰ",T140="新加算Ⅴ（１）",T140="新加算Ⅴ（２）",T140="新加算Ⅴ（５）",T140="新加算Ⅴ（７）",T140="新加算Ⅴ（10）"),IF(AR140="","未入力","入力済"),"")</f>
        <v/>
      </c>
      <c r="BE140" s="908" t="str">
        <f>G138</f>
        <v/>
      </c>
      <c r="BF140" s="222"/>
      <c r="BG140" s="221"/>
    </row>
    <row r="141" ht="30.0" customHeight="1">
      <c r="A141" s="788"/>
      <c r="B141" s="746"/>
      <c r="C141" s="747"/>
      <c r="D141" s="747"/>
      <c r="E141" s="747"/>
      <c r="F141" s="748"/>
      <c r="G141" s="749"/>
      <c r="H141" s="749"/>
      <c r="I141" s="749"/>
      <c r="J141" s="982"/>
      <c r="K141" s="749"/>
      <c r="L141" s="983"/>
      <c r="M141" s="984" t="str">
        <f>IF('別紙様式2-2（４・５月分）'!P109="","",'別紙様式2-2（４・５月分）'!P109)</f>
        <v/>
      </c>
      <c r="N141" s="1010"/>
      <c r="O141" s="1015"/>
      <c r="P141" s="1018"/>
      <c r="Q141" s="1016"/>
      <c r="R141" s="1088"/>
      <c r="S141" s="990"/>
      <c r="T141" s="1089"/>
      <c r="U141" s="1090"/>
      <c r="V141" s="993"/>
      <c r="W141" s="1091"/>
      <c r="X141" s="994"/>
      <c r="Y141" s="1091"/>
      <c r="Z141" s="994"/>
      <c r="AA141" s="1091"/>
      <c r="AB141" s="994"/>
      <c r="AC141" s="1091"/>
      <c r="AD141" s="994"/>
      <c r="AE141" s="994"/>
      <c r="AF141" s="994"/>
      <c r="AG141" s="995"/>
      <c r="AH141" s="996"/>
      <c r="AI141" s="996"/>
      <c r="AJ141" s="998"/>
      <c r="AK141" s="1092"/>
      <c r="AL141" s="1093"/>
      <c r="AM141" s="1092"/>
      <c r="AN141" s="766"/>
      <c r="AO141" s="765"/>
      <c r="AP141" s="766"/>
      <c r="AQ141" s="1094"/>
      <c r="AR141" s="1095"/>
      <c r="AS141" s="1096" t="str">
        <f>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688"/>
      <c r="AU141" s="935"/>
      <c r="AV141" s="1020" t="str">
        <f>IF('別紙様式2-2（４・５月分）'!N109="","",'別紙様式2-2（４・５月分）'!N109)</f>
        <v/>
      </c>
      <c r="AW141" s="937"/>
      <c r="AX141" s="1097"/>
      <c r="AY141" s="629" t="str">
        <f t="shared" ref="AY141:AZ141" si="33">IF(OR(T141="新加算Ⅰ",T141="新加算Ⅱ",T141="新加算Ⅲ",T141="新加算Ⅳ",T141="新加算Ⅴ（１）",T141="新加算Ⅴ（２）",T141="新加算Ⅴ（３）",T141="新加算ⅠⅤ（４）",T141="新加算Ⅴ（５）",T141="新加算Ⅴ（６）",T141="新加算Ⅴ（８）",T141="新加算Ⅴ（11）"),IF(AI141="○","","未入力"),"")</f>
        <v/>
      </c>
      <c r="AZ141" s="629" t="str">
        <f t="shared" si="33"/>
        <v/>
      </c>
      <c r="BA141" s="629" t="str">
        <f>IF(OR(U141="新加算Ⅴ（７）",U141="新加算Ⅴ（９）",U141="新加算Ⅴ（10）",U141="新加算Ⅴ（12）",U141="新加算Ⅴ（13）",U141="新加算Ⅴ（14）"),IF(AK141="○","","未入力"),"")</f>
        <v/>
      </c>
      <c r="BB141" s="629" t="str">
        <f>IF(OR(U141="新加算Ⅰ",U141="新加算Ⅱ",U141="新加算Ⅲ",U141="新加算Ⅴ（１）",U141="新加算Ⅴ（３）",U141="新加算Ⅴ（８）"),IF(AL141="○","","未入力"),"")</f>
        <v/>
      </c>
      <c r="BC141" s="1087" t="str">
        <f>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935" t="str">
        <f>IF(AND(T141&lt;&gt;"（参考）令和７年度の移行予定",OR(U141="新加算Ⅰ",U141="新加算Ⅴ（１）",U141="新加算Ⅴ（２）",U141="新加算Ⅴ（５）",U141="新加算Ⅴ（７）",U141="新加算Ⅴ（10）")),IF(AN141="","未入力",IF(AN141="いずれも取得していない","要件を満たさない","")),"")</f>
        <v/>
      </c>
      <c r="BE141" s="908" t="str">
        <f>G138</f>
        <v/>
      </c>
      <c r="BF141" s="222"/>
      <c r="BG141" s="221"/>
    </row>
    <row r="142" ht="30.0" customHeight="1">
      <c r="A142" s="773">
        <v>33.0</v>
      </c>
      <c r="B142" s="722" t="str">
        <f>IF('基本情報入力シート'!C86="","",'基本情報入力シート'!C86)</f>
        <v/>
      </c>
      <c r="C142" s="723"/>
      <c r="D142" s="723"/>
      <c r="E142" s="723"/>
      <c r="F142" s="724"/>
      <c r="G142" s="725" t="str">
        <f>IF('基本情報入力シート'!M86="","",'基本情報入力シート'!M86)</f>
        <v/>
      </c>
      <c r="H142" s="725" t="str">
        <f>IF('基本情報入力シート'!R86="","",'基本情報入力シート'!R86)</f>
        <v/>
      </c>
      <c r="I142" s="725" t="str">
        <f>IF('基本情報入力シート'!W86="","",'基本情報入力シート'!W86)</f>
        <v/>
      </c>
      <c r="J142" s="941" t="str">
        <f>IF('基本情報入力シート'!X86="","",'基本情報入力シート'!X86)</f>
        <v/>
      </c>
      <c r="K142" s="725" t="str">
        <f>IF('基本情報入力シート'!Y86="","",'基本情報入力シート'!Y86)</f>
        <v/>
      </c>
      <c r="L142" s="942" t="str">
        <f>IF('基本情報入力シート'!AB86="","",'基本情報入力シート'!AB86)</f>
        <v/>
      </c>
      <c r="M142" s="912" t="str">
        <f>IF('別紙様式2-2（４・５月分）'!P110="","",'別紙様式2-2（４・５月分）'!P110)</f>
        <v/>
      </c>
      <c r="N142" s="1004" t="str">
        <f>IF(SUM('別紙様式2-2（４・５月分）'!Q110:Q112)=0,"",SUM('別紙様式2-2（４・５月分）'!Q110:Q112))</f>
        <v/>
      </c>
      <c r="O142" s="914" t="str">
        <f>IFERROR(VLOOKUP('別紙様式2-2（４・５月分）'!AQ110,'【参考】数式用'!$AR$5:$AS$22,2,FALSE),"")</f>
        <v/>
      </c>
      <c r="P142" s="915"/>
      <c r="Q142" s="916"/>
      <c r="R142" s="1053" t="str">
        <f>IFERROR(VLOOKUP(K142,'【参考】数式用'!$A$5:$AB$37,MATCH(O142,'【参考】数式用'!$B$4:$AB$4,0)+1,0),"")</f>
        <v/>
      </c>
      <c r="S142" s="918" t="s">
        <v>451</v>
      </c>
      <c r="T142" s="1054" t="str">
        <f>IF('別紙様式2-3（６月以降分）'!T142="","",'別紙様式2-3（６月以降分）'!T142)</f>
        <v/>
      </c>
      <c r="U142" s="1055" t="str">
        <f>IFERROR(VLOOKUP(K142,'【参考】数式用'!$A$5:$AB$37,MATCH(T142,'【参考】数式用'!$B$4:$AB$4,0)+1,0),"")</f>
        <v/>
      </c>
      <c r="V142" s="921" t="s">
        <v>107</v>
      </c>
      <c r="W142" s="923">
        <f>'別紙様式2-3（６月以降分）'!W142</f>
        <v>6</v>
      </c>
      <c r="X142" s="923" t="s">
        <v>108</v>
      </c>
      <c r="Y142" s="923">
        <f>'別紙様式2-3（６月以降分）'!Y142</f>
        <v>6</v>
      </c>
      <c r="Z142" s="923" t="s">
        <v>392</v>
      </c>
      <c r="AA142" s="923">
        <f>'別紙様式2-3（６月以降分）'!AA142</f>
        <v>7</v>
      </c>
      <c r="AB142" s="923" t="s">
        <v>108</v>
      </c>
      <c r="AC142" s="923">
        <f>'別紙様式2-3（６月以降分）'!AC142</f>
        <v>3</v>
      </c>
      <c r="AD142" s="923" t="s">
        <v>109</v>
      </c>
      <c r="AE142" s="923" t="s">
        <v>120</v>
      </c>
      <c r="AF142" s="923">
        <f>IF(W142&gt;=1,(AA142*12+AC142)-(W142*12+Y142)+1,"")</f>
        <v>10</v>
      </c>
      <c r="AG142" s="924" t="s">
        <v>393</v>
      </c>
      <c r="AH142" s="1056">
        <f>'別紙様式2-3（６月以降分）'!AH142</f>
        <v>0</v>
      </c>
      <c r="AI142" s="1056">
        <f>'別紙様式2-3（６月以降分）'!AI142</f>
        <v>0</v>
      </c>
      <c r="AJ142" s="1057">
        <f>'別紙様式2-3（６月以降分）'!AJ142</f>
        <v>0</v>
      </c>
      <c r="AK142" s="1058" t="str">
        <f>IF('別紙様式2-3（６月以降分）'!AK142="","",'別紙様式2-3（６月以降分）'!AK142)</f>
        <v/>
      </c>
      <c r="AL142" s="932">
        <f>'別紙様式2-3（６月以降分）'!AL142</f>
        <v>0</v>
      </c>
      <c r="AM142" s="1058" t="str">
        <f>IF('別紙様式2-3（６月以降分）'!AM142="","",'別紙様式2-3（６月以降分）'!AM142)</f>
        <v/>
      </c>
      <c r="AN142" s="931" t="str">
        <f>IF('別紙様式2-3（６月以降分）'!AN142="","",'別紙様式2-3（６月以降分）'!AN142)</f>
        <v/>
      </c>
      <c r="AO142" s="928" t="str">
        <f>IF('別紙様式2-3（６月以降分）'!AO142="","",'別紙様式2-3（６月以降分）'!AO142)</f>
        <v/>
      </c>
      <c r="AP142" s="931" t="str">
        <f>IF('別紙様式2-3（６月以降分）'!AP142="","",'別紙様式2-3（６月以降分）'!AP142)</f>
        <v/>
      </c>
      <c r="AQ142" s="1059" t="str">
        <f>IF('別紙様式2-3（６月以降分）'!AQ142="","",'別紙様式2-3（６月以降分）'!AQ142)</f>
        <v/>
      </c>
      <c r="AR142" s="1060" t="str">
        <f>IF('別紙様式2-3（６月以降分）'!AR142="","",'別紙様式2-3（６月以降分）'!AR142)</f>
        <v/>
      </c>
      <c r="AS142" s="1061" t="str">
        <f>IF(AU144="","",IF(U144&lt;U142,"！加算の要件上は問題ありませんが、令和６年度当初の新加算の加算率と比較して、移行後の加算率が下がる計画になっています。",""))</f>
        <v/>
      </c>
      <c r="AT142" s="818"/>
      <c r="AU142" s="693"/>
      <c r="AV142" s="1020" t="str">
        <f>IF('別紙様式2-2（４・５月分）'!N110="","",'別紙様式2-2（４・５月分）'!N110)</f>
        <v/>
      </c>
      <c r="AW142" s="937" t="str">
        <f>IF(SUM('別紙様式2-2（４・５月分）'!O110:O112)=0,"",SUM('別紙様式2-2（４・５月分）'!O110:O112))</f>
        <v/>
      </c>
      <c r="AX142" s="1064" t="str">
        <f>IFERROR(VLOOKUP(K142,'【参考】数式用'!$AH$2:$AI$34,2,FALSE),"")</f>
        <v/>
      </c>
      <c r="AY142" s="772"/>
      <c r="AZ142" s="10"/>
      <c r="BA142" s="10"/>
      <c r="BB142" s="10"/>
      <c r="BC142" s="10"/>
      <c r="BD142" s="10"/>
      <c r="BE142" s="908" t="str">
        <f>G142</f>
        <v/>
      </c>
      <c r="BF142" s="222"/>
      <c r="BG142" s="221"/>
    </row>
    <row r="143" ht="15.0" customHeight="1">
      <c r="A143" s="787"/>
      <c r="B143" s="722"/>
      <c r="C143" s="723"/>
      <c r="D143" s="723"/>
      <c r="E143" s="723"/>
      <c r="F143" s="724"/>
      <c r="G143" s="725"/>
      <c r="H143" s="725"/>
      <c r="I143" s="725"/>
      <c r="J143" s="941"/>
      <c r="K143" s="725"/>
      <c r="L143" s="942"/>
      <c r="M143" s="943" t="str">
        <f>IF('別紙様式2-2（４・５月分）'!P111="","",'別紙様式2-2（４・５月分）'!P111)</f>
        <v/>
      </c>
      <c r="N143" s="1007"/>
      <c r="O143" s="945"/>
      <c r="P143" s="946"/>
      <c r="Q143" s="947"/>
      <c r="R143" s="1065"/>
      <c r="S143" s="949"/>
      <c r="T143" s="1066"/>
      <c r="U143" s="1067"/>
      <c r="V143" s="952"/>
      <c r="W143" s="778"/>
      <c r="X143" s="778"/>
      <c r="Y143" s="778"/>
      <c r="Z143" s="778"/>
      <c r="AA143" s="778"/>
      <c r="AB143" s="778"/>
      <c r="AC143" s="778"/>
      <c r="AD143" s="778"/>
      <c r="AE143" s="778"/>
      <c r="AF143" s="778"/>
      <c r="AG143" s="954"/>
      <c r="AH143" s="1068"/>
      <c r="AI143" s="1068"/>
      <c r="AJ143" s="1069"/>
      <c r="AK143" s="1070"/>
      <c r="AL143" s="960"/>
      <c r="AM143" s="1070"/>
      <c r="AN143" s="825"/>
      <c r="AO143" s="819"/>
      <c r="AP143" s="825"/>
      <c r="AQ143" s="1072"/>
      <c r="AR143" s="1073"/>
      <c r="AS143" s="1074" t="str">
        <f>IF(AU144="","",IF(OR(AA144="",AA144&lt;&gt;7,AC144="",AC144&lt;&gt;3),"！算定期間の終わりが令和７年３月になっていません。年度内の廃止予定等がなければ、算定対象月を令和７年３月にしてください。",""))</f>
        <v/>
      </c>
      <c r="AT143" s="818"/>
      <c r="AU143" s="935"/>
      <c r="AV143" s="1020" t="str">
        <f>IF('別紙様式2-2（４・５月分）'!N111="","",'別紙様式2-2（４・５月分）'!N111)</f>
        <v/>
      </c>
      <c r="AW143" s="937"/>
      <c r="AX143" s="1076"/>
      <c r="AY143" s="638"/>
      <c r="AZ143" s="10"/>
      <c r="BA143" s="10"/>
      <c r="BB143" s="10"/>
      <c r="BC143" s="10"/>
      <c r="BD143" s="10"/>
      <c r="BE143" s="908" t="str">
        <f>G142</f>
        <v/>
      </c>
      <c r="BF143" s="222"/>
      <c r="BG143" s="221"/>
    </row>
    <row r="144" ht="15.0" customHeight="1">
      <c r="A144" s="798"/>
      <c r="B144" s="722"/>
      <c r="C144" s="723"/>
      <c r="D144" s="723"/>
      <c r="E144" s="723"/>
      <c r="F144" s="724"/>
      <c r="G144" s="725"/>
      <c r="H144" s="725"/>
      <c r="I144" s="725"/>
      <c r="J144" s="941"/>
      <c r="K144" s="725"/>
      <c r="L144" s="942"/>
      <c r="M144" s="964"/>
      <c r="N144" s="1009"/>
      <c r="O144" s="1013" t="s">
        <v>111</v>
      </c>
      <c r="P144" s="1017" t="str">
        <f>IFERROR(VLOOKUP('別紙様式2-2（４・５月分）'!AQ110,'【参考】数式用'!$AR$5:$AT$22,3,FALSE),"")</f>
        <v/>
      </c>
      <c r="Q144" s="1014" t="s">
        <v>113</v>
      </c>
      <c r="R144" s="1077" t="str">
        <f>IFERROR(VLOOKUP(K142,'【参考】数式用'!$A$5:$AB$37,MATCH(P144,'【参考】数式用'!$B$4:$AB$4,0)+1,0),"")</f>
        <v/>
      </c>
      <c r="S144" s="970" t="s">
        <v>452</v>
      </c>
      <c r="T144" s="1078"/>
      <c r="U144" s="1079" t="str">
        <f>IFERROR(VLOOKUP(K142,'【参考】数式用'!$A$5:$AB$37,MATCH(T144,'【参考】数式用'!$B$4:$AB$4,0)+1,0),"")</f>
        <v/>
      </c>
      <c r="V144" s="973" t="s">
        <v>107</v>
      </c>
      <c r="W144" s="1080"/>
      <c r="X144" s="812" t="s">
        <v>108</v>
      </c>
      <c r="Y144" s="1080"/>
      <c r="Z144" s="812" t="s">
        <v>392</v>
      </c>
      <c r="AA144" s="1080"/>
      <c r="AB144" s="812" t="s">
        <v>108</v>
      </c>
      <c r="AC144" s="1080"/>
      <c r="AD144" s="812" t="s">
        <v>109</v>
      </c>
      <c r="AE144" s="812" t="s">
        <v>120</v>
      </c>
      <c r="AF144" s="812" t="str">
        <f>IF(W144&gt;=1,(AA144*12+AC144)-(W144*12+Y144)+1,"")</f>
        <v/>
      </c>
      <c r="AG144" s="974" t="s">
        <v>393</v>
      </c>
      <c r="AH144" s="975">
        <f>IFERROR(ROUNDDOWN(ROUND(L142*U144,0),0)*AF144,"")</f>
        <v>0</v>
      </c>
      <c r="AI144" s="975">
        <f>IFERROR(ROUNDDOWN(ROUND((L142*(U144-AW142)),0),0)*AF144,"")</f>
        <v>0</v>
      </c>
      <c r="AJ144" s="977" t="str">
        <f>IFERROR(ROUNDDOWN(ROUNDDOWN(ROUND(L142*VLOOKUP(K142,'【参考】数式用'!$A$5:$AB$27,MATCH("新加算Ⅳ",'【参考】数式用'!$B$4:$AB$4,0)+1,0),0),0)*AF144*0.5,0),"")</f>
        <v/>
      </c>
      <c r="AK144" s="1081"/>
      <c r="AL144" s="1082" t="str">
        <f>IFERROR(IF('別紙様式2-2（４・５月分）'!P144="ベア加算","", IF(OR(T144="新加算Ⅰ",T144="新加算Ⅱ",T144="新加算Ⅲ",T144="新加算Ⅳ"),ROUNDDOWN(ROUND(L142*VLOOKUP(K142,'【参考】数式用'!$A$5:$I$27,MATCH("ベア加算",'【参考】数式用'!$B$4:$I$4,0)+1,0),0),0)*AF144,"")),"")</f>
        <v/>
      </c>
      <c r="AM144" s="1081"/>
      <c r="AN144" s="1083"/>
      <c r="AO144" s="817"/>
      <c r="AP144" s="1083"/>
      <c r="AQ144" s="1084"/>
      <c r="AR144" s="1085"/>
      <c r="AS144" s="1074"/>
      <c r="AT144" s="688"/>
      <c r="AU144" s="935" t="str">
        <f>IF(AND(AA142&lt;&gt;7,AC142&lt;&gt;3),"V列に色付け","")</f>
        <v/>
      </c>
      <c r="AV144" s="1020"/>
      <c r="AW144" s="937"/>
      <c r="AX144" s="1086"/>
      <c r="AY144" s="629" t="str">
        <f>IF(AL144&lt;&gt;"",IF(AM144="○","入力済","未入力"),"")</f>
        <v/>
      </c>
      <c r="AZ144" s="629"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629" t="str">
        <f>IF(OR(T144="新加算Ⅴ（７）",T144="新加算Ⅴ（９）",T144="新加算Ⅴ（10）",T144="新加算Ⅴ（12）",T144="新加算Ⅴ（13）",T144="新加算Ⅴ（14）"),IF(OR(AO144="○",AO144="令和６年度中に満たす"),"入力済","未入力"),"")</f>
        <v/>
      </c>
      <c r="BB144" s="629" t="str">
        <f>IF(OR(T144="新加算Ⅰ",T144="新加算Ⅱ",T144="新加算Ⅲ",T144="新加算Ⅴ（１）",T144="新加算Ⅴ（３）",T144="新加算Ⅴ（８）"),IF(OR(AP144="○",AP144="令和６年度中に満たす"),"入力済","未入力"),"")</f>
        <v/>
      </c>
      <c r="BC144" s="1087" t="str">
        <f>IF(OR(T144="新加算Ⅰ",T144="新加算Ⅱ",T144="新加算Ⅴ（１）",T144="新加算Ⅴ（２）",T144="新加算Ⅴ（３）",T144="新加算Ⅴ（４）",T144="新加算Ⅴ（５）",T144="新加算Ⅴ（６）",T144="新加算Ⅴ（７）",T144="新加算Ⅴ（９）",T144="新加算Ⅴ（10）",T144="新加算Ⅴ（12）"),IF(AQ144&lt;&gt;"",1,""),"")</f>
        <v/>
      </c>
      <c r="BD144" s="935" t="str">
        <f>IF(OR(T144="新加算Ⅰ",T144="新加算Ⅴ（１）",T144="新加算Ⅴ（２）",T144="新加算Ⅴ（５）",T144="新加算Ⅴ（７）",T144="新加算Ⅴ（10）"),IF(AR144="","未入力","入力済"),"")</f>
        <v/>
      </c>
      <c r="BE144" s="908" t="str">
        <f>G142</f>
        <v/>
      </c>
      <c r="BF144" s="222"/>
      <c r="BG144" s="221"/>
    </row>
    <row r="145" ht="30.0" customHeight="1">
      <c r="A145" s="788"/>
      <c r="B145" s="746"/>
      <c r="C145" s="747"/>
      <c r="D145" s="747"/>
      <c r="E145" s="747"/>
      <c r="F145" s="748"/>
      <c r="G145" s="749"/>
      <c r="H145" s="749"/>
      <c r="I145" s="749"/>
      <c r="J145" s="982"/>
      <c r="K145" s="749"/>
      <c r="L145" s="983"/>
      <c r="M145" s="984" t="str">
        <f>IF('別紙様式2-2（４・５月分）'!P112="","",'別紙様式2-2（４・５月分）'!P112)</f>
        <v/>
      </c>
      <c r="N145" s="1010"/>
      <c r="O145" s="1015"/>
      <c r="P145" s="1018"/>
      <c r="Q145" s="1016"/>
      <c r="R145" s="1088"/>
      <c r="S145" s="990"/>
      <c r="T145" s="1089"/>
      <c r="U145" s="1090"/>
      <c r="V145" s="993"/>
      <c r="W145" s="1091"/>
      <c r="X145" s="994"/>
      <c r="Y145" s="1091"/>
      <c r="Z145" s="994"/>
      <c r="AA145" s="1091"/>
      <c r="AB145" s="994"/>
      <c r="AC145" s="1091"/>
      <c r="AD145" s="994"/>
      <c r="AE145" s="994"/>
      <c r="AF145" s="994"/>
      <c r="AG145" s="995"/>
      <c r="AH145" s="996"/>
      <c r="AI145" s="996"/>
      <c r="AJ145" s="998"/>
      <c r="AK145" s="1092"/>
      <c r="AL145" s="1093"/>
      <c r="AM145" s="1092"/>
      <c r="AN145" s="766"/>
      <c r="AO145" s="765"/>
      <c r="AP145" s="766"/>
      <c r="AQ145" s="1094"/>
      <c r="AR145" s="1095"/>
      <c r="AS145" s="1096" t="str">
        <f>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688"/>
      <c r="AU145" s="935"/>
      <c r="AV145" s="1020" t="str">
        <f>IF('別紙様式2-2（４・５月分）'!N112="","",'別紙様式2-2（４・５月分）'!N112)</f>
        <v/>
      </c>
      <c r="AW145" s="937"/>
      <c r="AX145" s="1097"/>
      <c r="AY145" s="629" t="str">
        <f t="shared" ref="AY145:AZ145" si="34">IF(OR(T145="新加算Ⅰ",T145="新加算Ⅱ",T145="新加算Ⅲ",T145="新加算Ⅳ",T145="新加算Ⅴ（１）",T145="新加算Ⅴ（２）",T145="新加算Ⅴ（３）",T145="新加算ⅠⅤ（４）",T145="新加算Ⅴ（５）",T145="新加算Ⅴ（６）",T145="新加算Ⅴ（８）",T145="新加算Ⅴ（11）"),IF(AI145="○","","未入力"),"")</f>
        <v/>
      </c>
      <c r="AZ145" s="629" t="str">
        <f t="shared" si="34"/>
        <v/>
      </c>
      <c r="BA145" s="629" t="str">
        <f>IF(OR(U145="新加算Ⅴ（７）",U145="新加算Ⅴ（９）",U145="新加算Ⅴ（10）",U145="新加算Ⅴ（12）",U145="新加算Ⅴ（13）",U145="新加算Ⅴ（14）"),IF(AK145="○","","未入力"),"")</f>
        <v/>
      </c>
      <c r="BB145" s="629" t="str">
        <f>IF(OR(U145="新加算Ⅰ",U145="新加算Ⅱ",U145="新加算Ⅲ",U145="新加算Ⅴ（１）",U145="新加算Ⅴ（３）",U145="新加算Ⅴ（８）"),IF(AL145="○","","未入力"),"")</f>
        <v/>
      </c>
      <c r="BC145" s="1087" t="str">
        <f>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935" t="str">
        <f>IF(AND(T145&lt;&gt;"（参考）令和７年度の移行予定",OR(U145="新加算Ⅰ",U145="新加算Ⅴ（１）",U145="新加算Ⅴ（２）",U145="新加算Ⅴ（５）",U145="新加算Ⅴ（７）",U145="新加算Ⅴ（10）")),IF(AN145="","未入力",IF(AN145="いずれも取得していない","要件を満たさない","")),"")</f>
        <v/>
      </c>
      <c r="BE145" s="908" t="str">
        <f>G142</f>
        <v/>
      </c>
      <c r="BF145" s="222"/>
      <c r="BG145" s="221"/>
    </row>
    <row r="146" ht="30.0" customHeight="1">
      <c r="A146" s="789">
        <v>34.0</v>
      </c>
      <c r="B146" s="1019" t="str">
        <f>IF('基本情報入力シート'!C87="","",'基本情報入力シート'!C87)</f>
        <v/>
      </c>
      <c r="C146" s="696"/>
      <c r="D146" s="696"/>
      <c r="E146" s="696"/>
      <c r="F146" s="697"/>
      <c r="G146" s="698" t="str">
        <f>IF('基本情報入力シート'!M87="","",'基本情報入力シート'!M87)</f>
        <v/>
      </c>
      <c r="H146" s="698" t="str">
        <f>IF('基本情報入力シート'!R87="","",'基本情報入力シート'!R87)</f>
        <v/>
      </c>
      <c r="I146" s="698" t="str">
        <f>IF('基本情報入力シート'!W87="","",'基本情報入力シート'!W87)</f>
        <v/>
      </c>
      <c r="J146" s="910" t="str">
        <f>IF('基本情報入力シート'!X87="","",'基本情報入力シート'!X87)</f>
        <v/>
      </c>
      <c r="K146" s="698" t="str">
        <f>IF('基本情報入力シート'!Y87="","",'基本情報入力シート'!Y87)</f>
        <v/>
      </c>
      <c r="L146" s="911" t="str">
        <f>IF('基本情報入力シート'!AB87="","",'基本情報入力シート'!AB87)</f>
        <v/>
      </c>
      <c r="M146" s="912" t="str">
        <f>IF('別紙様式2-2（４・５月分）'!P113="","",'別紙様式2-2（４・５月分）'!P113)</f>
        <v/>
      </c>
      <c r="N146" s="1004" t="str">
        <f>IF(SUM('別紙様式2-2（４・５月分）'!Q113:Q115)=0,"",SUM('別紙様式2-2（４・５月分）'!Q113:Q115))</f>
        <v/>
      </c>
      <c r="O146" s="914" t="str">
        <f>IFERROR(VLOOKUP('別紙様式2-2（４・５月分）'!AQ113,'【参考】数式用'!$AR$5:$AS$22,2,FALSE),"")</f>
        <v/>
      </c>
      <c r="P146" s="915"/>
      <c r="Q146" s="916"/>
      <c r="R146" s="1053" t="str">
        <f>IFERROR(VLOOKUP(K146,'【参考】数式用'!$A$5:$AB$37,MATCH(O146,'【参考】数式用'!$B$4:$AB$4,0)+1,0),"")</f>
        <v/>
      </c>
      <c r="S146" s="918" t="s">
        <v>451</v>
      </c>
      <c r="T146" s="1054" t="str">
        <f>IF('別紙様式2-3（６月以降分）'!T146="","",'別紙様式2-3（６月以降分）'!T146)</f>
        <v/>
      </c>
      <c r="U146" s="1055" t="str">
        <f>IFERROR(VLOOKUP(K146,'【参考】数式用'!$A$5:$AB$37,MATCH(T146,'【参考】数式用'!$B$4:$AB$4,0)+1,0),"")</f>
        <v/>
      </c>
      <c r="V146" s="921" t="s">
        <v>107</v>
      </c>
      <c r="W146" s="923">
        <f>'別紙様式2-3（６月以降分）'!W146</f>
        <v>6</v>
      </c>
      <c r="X146" s="923" t="s">
        <v>108</v>
      </c>
      <c r="Y146" s="923">
        <f>'別紙様式2-3（６月以降分）'!Y146</f>
        <v>6</v>
      </c>
      <c r="Z146" s="923" t="s">
        <v>392</v>
      </c>
      <c r="AA146" s="923">
        <f>'別紙様式2-3（６月以降分）'!AA146</f>
        <v>7</v>
      </c>
      <c r="AB146" s="923" t="s">
        <v>108</v>
      </c>
      <c r="AC146" s="923">
        <f>'別紙様式2-3（６月以降分）'!AC146</f>
        <v>3</v>
      </c>
      <c r="AD146" s="923" t="s">
        <v>109</v>
      </c>
      <c r="AE146" s="923" t="s">
        <v>120</v>
      </c>
      <c r="AF146" s="923">
        <f>IF(W146&gt;=1,(AA146*12+AC146)-(W146*12+Y146)+1,"")</f>
        <v>10</v>
      </c>
      <c r="AG146" s="924" t="s">
        <v>393</v>
      </c>
      <c r="AH146" s="1056">
        <f>'別紙様式2-3（６月以降分）'!AH146</f>
        <v>0</v>
      </c>
      <c r="AI146" s="1056">
        <f>'別紙様式2-3（６月以降分）'!AI146</f>
        <v>0</v>
      </c>
      <c r="AJ146" s="1057">
        <f>'別紙様式2-3（６月以降分）'!AJ146</f>
        <v>0</v>
      </c>
      <c r="AK146" s="1058" t="str">
        <f>IF('別紙様式2-3（６月以降分）'!AK146="","",'別紙様式2-3（６月以降分）'!AK146)</f>
        <v/>
      </c>
      <c r="AL146" s="932">
        <f>'別紙様式2-3（６月以降分）'!AL146</f>
        <v>0</v>
      </c>
      <c r="AM146" s="1058" t="str">
        <f>IF('別紙様式2-3（６月以降分）'!AM146="","",'別紙様式2-3（６月以降分）'!AM146)</f>
        <v/>
      </c>
      <c r="AN146" s="931" t="str">
        <f>IF('別紙様式2-3（６月以降分）'!AN146="","",'別紙様式2-3（６月以降分）'!AN146)</f>
        <v/>
      </c>
      <c r="AO146" s="928" t="str">
        <f>IF('別紙様式2-3（６月以降分）'!AO146="","",'別紙様式2-3（６月以降分）'!AO146)</f>
        <v/>
      </c>
      <c r="AP146" s="931" t="str">
        <f>IF('別紙様式2-3（６月以降分）'!AP146="","",'別紙様式2-3（６月以降分）'!AP146)</f>
        <v/>
      </c>
      <c r="AQ146" s="1059" t="str">
        <f>IF('別紙様式2-3（６月以降分）'!AQ146="","",'別紙様式2-3（６月以降分）'!AQ146)</f>
        <v/>
      </c>
      <c r="AR146" s="1060" t="str">
        <f>IF('別紙様式2-3（６月以降分）'!AR146="","",'別紙様式2-3（６月以降分）'!AR146)</f>
        <v/>
      </c>
      <c r="AS146" s="1061" t="str">
        <f>IF(AU148="","",IF(U148&lt;U146,"！加算の要件上は問題ありませんが、令和６年度当初の新加算の加算率と比較して、移行後の加算率が下がる計画になっています。",""))</f>
        <v/>
      </c>
      <c r="AT146" s="818"/>
      <c r="AU146" s="693"/>
      <c r="AV146" s="1020" t="str">
        <f>IF('別紙様式2-2（４・５月分）'!N113="","",'別紙様式2-2（４・５月分）'!N113)</f>
        <v/>
      </c>
      <c r="AW146" s="937" t="str">
        <f>IF(SUM('別紙様式2-2（４・５月分）'!O113:O115)=0,"",SUM('別紙様式2-2（４・５月分）'!O113:O115))</f>
        <v/>
      </c>
      <c r="AX146" s="1064" t="str">
        <f>IFERROR(VLOOKUP(K146,'【参考】数式用'!$AH$2:$AI$34,2,FALSE),"")</f>
        <v/>
      </c>
      <c r="AY146" s="772"/>
      <c r="AZ146" s="10"/>
      <c r="BA146" s="10"/>
      <c r="BB146" s="10"/>
      <c r="BC146" s="10"/>
      <c r="BD146" s="10"/>
      <c r="BE146" s="908" t="str">
        <f>G146</f>
        <v/>
      </c>
      <c r="BF146" s="222"/>
      <c r="BG146" s="221"/>
    </row>
    <row r="147" ht="15.0" customHeight="1">
      <c r="A147" s="787"/>
      <c r="B147" s="722"/>
      <c r="C147" s="723"/>
      <c r="D147" s="723"/>
      <c r="E147" s="723"/>
      <c r="F147" s="724"/>
      <c r="G147" s="725"/>
      <c r="H147" s="725"/>
      <c r="I147" s="725"/>
      <c r="J147" s="941"/>
      <c r="K147" s="725"/>
      <c r="L147" s="942"/>
      <c r="M147" s="943" t="str">
        <f>IF('別紙様式2-2（４・５月分）'!P114="","",'別紙様式2-2（４・５月分）'!P114)</f>
        <v/>
      </c>
      <c r="N147" s="1007"/>
      <c r="O147" s="945"/>
      <c r="P147" s="946"/>
      <c r="Q147" s="947"/>
      <c r="R147" s="1065"/>
      <c r="S147" s="949"/>
      <c r="T147" s="1066"/>
      <c r="U147" s="1067"/>
      <c r="V147" s="952"/>
      <c r="W147" s="778"/>
      <c r="X147" s="778"/>
      <c r="Y147" s="778"/>
      <c r="Z147" s="778"/>
      <c r="AA147" s="778"/>
      <c r="AB147" s="778"/>
      <c r="AC147" s="778"/>
      <c r="AD147" s="778"/>
      <c r="AE147" s="778"/>
      <c r="AF147" s="778"/>
      <c r="AG147" s="954"/>
      <c r="AH147" s="1068"/>
      <c r="AI147" s="1068"/>
      <c r="AJ147" s="1069"/>
      <c r="AK147" s="1070"/>
      <c r="AL147" s="960"/>
      <c r="AM147" s="1070"/>
      <c r="AN147" s="825"/>
      <c r="AO147" s="819"/>
      <c r="AP147" s="825"/>
      <c r="AQ147" s="1072"/>
      <c r="AR147" s="1073"/>
      <c r="AS147" s="1074" t="str">
        <f>IF(AU148="","",IF(OR(AA148="",AA148&lt;&gt;7,AC148="",AC148&lt;&gt;3),"！算定期間の終わりが令和７年３月になっていません。年度内の廃止予定等がなければ、算定対象月を令和７年３月にしてください。",""))</f>
        <v/>
      </c>
      <c r="AT147" s="818"/>
      <c r="AU147" s="935"/>
      <c r="AV147" s="1020" t="str">
        <f>IF('別紙様式2-2（４・５月分）'!N114="","",'別紙様式2-2（４・５月分）'!N114)</f>
        <v/>
      </c>
      <c r="AW147" s="937"/>
      <c r="AX147" s="1076"/>
      <c r="AY147" s="638"/>
      <c r="AZ147" s="10"/>
      <c r="BA147" s="10"/>
      <c r="BB147" s="10"/>
      <c r="BC147" s="10"/>
      <c r="BD147" s="10"/>
      <c r="BE147" s="908" t="str">
        <f>G146</f>
        <v/>
      </c>
      <c r="BF147" s="222"/>
      <c r="BG147" s="221"/>
    </row>
    <row r="148" ht="15.0" customHeight="1">
      <c r="A148" s="798"/>
      <c r="B148" s="722"/>
      <c r="C148" s="723"/>
      <c r="D148" s="723"/>
      <c r="E148" s="723"/>
      <c r="F148" s="724"/>
      <c r="G148" s="725"/>
      <c r="H148" s="725"/>
      <c r="I148" s="725"/>
      <c r="J148" s="941"/>
      <c r="K148" s="725"/>
      <c r="L148" s="942"/>
      <c r="M148" s="964"/>
      <c r="N148" s="1009"/>
      <c r="O148" s="1013" t="s">
        <v>111</v>
      </c>
      <c r="P148" s="1017" t="str">
        <f>IFERROR(VLOOKUP('別紙様式2-2（４・５月分）'!AQ113,'【参考】数式用'!$AR$5:$AT$22,3,FALSE),"")</f>
        <v/>
      </c>
      <c r="Q148" s="1014" t="s">
        <v>113</v>
      </c>
      <c r="R148" s="1077" t="str">
        <f>IFERROR(VLOOKUP(K146,'【参考】数式用'!$A$5:$AB$37,MATCH(P148,'【参考】数式用'!$B$4:$AB$4,0)+1,0),"")</f>
        <v/>
      </c>
      <c r="S148" s="970" t="s">
        <v>452</v>
      </c>
      <c r="T148" s="1078"/>
      <c r="U148" s="1079" t="str">
        <f>IFERROR(VLOOKUP(K146,'【参考】数式用'!$A$5:$AB$37,MATCH(T148,'【参考】数式用'!$B$4:$AB$4,0)+1,0),"")</f>
        <v/>
      </c>
      <c r="V148" s="973" t="s">
        <v>107</v>
      </c>
      <c r="W148" s="1080"/>
      <c r="X148" s="812" t="s">
        <v>108</v>
      </c>
      <c r="Y148" s="1080"/>
      <c r="Z148" s="812" t="s">
        <v>392</v>
      </c>
      <c r="AA148" s="1080"/>
      <c r="AB148" s="812" t="s">
        <v>108</v>
      </c>
      <c r="AC148" s="1080"/>
      <c r="AD148" s="812" t="s">
        <v>109</v>
      </c>
      <c r="AE148" s="812" t="s">
        <v>120</v>
      </c>
      <c r="AF148" s="812" t="str">
        <f>IF(W148&gt;=1,(AA148*12+AC148)-(W148*12+Y148)+1,"")</f>
        <v/>
      </c>
      <c r="AG148" s="974" t="s">
        <v>393</v>
      </c>
      <c r="AH148" s="975">
        <f>IFERROR(ROUNDDOWN(ROUND(L146*U148,0),0)*AF148,"")</f>
        <v>0</v>
      </c>
      <c r="AI148" s="975">
        <f>IFERROR(ROUNDDOWN(ROUND((L146*(U148-AW146)),0),0)*AF148,"")</f>
        <v>0</v>
      </c>
      <c r="AJ148" s="977" t="str">
        <f>IFERROR(ROUNDDOWN(ROUNDDOWN(ROUND(L146*VLOOKUP(K146,'【参考】数式用'!$A$5:$AB$27,MATCH("新加算Ⅳ",'【参考】数式用'!$B$4:$AB$4,0)+1,0),0),0)*AF148*0.5,0),"")</f>
        <v/>
      </c>
      <c r="AK148" s="1081"/>
      <c r="AL148" s="1082" t="str">
        <f>IFERROR(IF('別紙様式2-2（４・５月分）'!P148="ベア加算","", IF(OR(T148="新加算Ⅰ",T148="新加算Ⅱ",T148="新加算Ⅲ",T148="新加算Ⅳ"),ROUNDDOWN(ROUND(L146*VLOOKUP(K146,'【参考】数式用'!$A$5:$I$27,MATCH("ベア加算",'【参考】数式用'!$B$4:$I$4,0)+1,0),0),0)*AF148,"")),"")</f>
        <v/>
      </c>
      <c r="AM148" s="1081"/>
      <c r="AN148" s="1083"/>
      <c r="AO148" s="817"/>
      <c r="AP148" s="1083"/>
      <c r="AQ148" s="1084"/>
      <c r="AR148" s="1085"/>
      <c r="AS148" s="1074"/>
      <c r="AT148" s="688"/>
      <c r="AU148" s="935" t="str">
        <f>IF(AND(AA146&lt;&gt;7,AC146&lt;&gt;3),"V列に色付け","")</f>
        <v/>
      </c>
      <c r="AV148" s="1020"/>
      <c r="AW148" s="937"/>
      <c r="AX148" s="1086"/>
      <c r="AY148" s="629" t="str">
        <f>IF(AL148&lt;&gt;"",IF(AM148="○","入力済","未入力"),"")</f>
        <v/>
      </c>
      <c r="AZ148" s="629"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629" t="str">
        <f>IF(OR(T148="新加算Ⅴ（７）",T148="新加算Ⅴ（９）",T148="新加算Ⅴ（10）",T148="新加算Ⅴ（12）",T148="新加算Ⅴ（13）",T148="新加算Ⅴ（14）"),IF(OR(AO148="○",AO148="令和６年度中に満たす"),"入力済","未入力"),"")</f>
        <v/>
      </c>
      <c r="BB148" s="629" t="str">
        <f>IF(OR(T148="新加算Ⅰ",T148="新加算Ⅱ",T148="新加算Ⅲ",T148="新加算Ⅴ（１）",T148="新加算Ⅴ（３）",T148="新加算Ⅴ（８）"),IF(OR(AP148="○",AP148="令和６年度中に満たす"),"入力済","未入力"),"")</f>
        <v/>
      </c>
      <c r="BC148" s="1087" t="str">
        <f>IF(OR(T148="新加算Ⅰ",T148="新加算Ⅱ",T148="新加算Ⅴ（１）",T148="新加算Ⅴ（２）",T148="新加算Ⅴ（３）",T148="新加算Ⅴ（４）",T148="新加算Ⅴ（５）",T148="新加算Ⅴ（６）",T148="新加算Ⅴ（７）",T148="新加算Ⅴ（９）",T148="新加算Ⅴ（10）",T148="新加算Ⅴ（12）"),IF(AQ148&lt;&gt;"",1,""),"")</f>
        <v/>
      </c>
      <c r="BD148" s="935" t="str">
        <f>IF(OR(T148="新加算Ⅰ",T148="新加算Ⅴ（１）",T148="新加算Ⅴ（２）",T148="新加算Ⅴ（５）",T148="新加算Ⅴ（７）",T148="新加算Ⅴ（10）"),IF(AR148="","未入力","入力済"),"")</f>
        <v/>
      </c>
      <c r="BE148" s="908" t="str">
        <f>G146</f>
        <v/>
      </c>
      <c r="BF148" s="222"/>
      <c r="BG148" s="221"/>
    </row>
    <row r="149" ht="30.0" customHeight="1">
      <c r="A149" s="788"/>
      <c r="B149" s="746"/>
      <c r="C149" s="747"/>
      <c r="D149" s="747"/>
      <c r="E149" s="747"/>
      <c r="F149" s="748"/>
      <c r="G149" s="749"/>
      <c r="H149" s="749"/>
      <c r="I149" s="749"/>
      <c r="J149" s="982"/>
      <c r="K149" s="749"/>
      <c r="L149" s="983"/>
      <c r="M149" s="984" t="str">
        <f>IF('別紙様式2-2（４・５月分）'!P115="","",'別紙様式2-2（４・５月分）'!P115)</f>
        <v/>
      </c>
      <c r="N149" s="1010"/>
      <c r="O149" s="1015"/>
      <c r="P149" s="1018"/>
      <c r="Q149" s="1016"/>
      <c r="R149" s="1088"/>
      <c r="S149" s="990"/>
      <c r="T149" s="1089"/>
      <c r="U149" s="1090"/>
      <c r="V149" s="993"/>
      <c r="W149" s="1091"/>
      <c r="X149" s="994"/>
      <c r="Y149" s="1091"/>
      <c r="Z149" s="994"/>
      <c r="AA149" s="1091"/>
      <c r="AB149" s="994"/>
      <c r="AC149" s="1091"/>
      <c r="AD149" s="994"/>
      <c r="AE149" s="994"/>
      <c r="AF149" s="994"/>
      <c r="AG149" s="995"/>
      <c r="AH149" s="996"/>
      <c r="AI149" s="996"/>
      <c r="AJ149" s="998"/>
      <c r="AK149" s="1092"/>
      <c r="AL149" s="1093"/>
      <c r="AM149" s="1092"/>
      <c r="AN149" s="766"/>
      <c r="AO149" s="765"/>
      <c r="AP149" s="766"/>
      <c r="AQ149" s="1094"/>
      <c r="AR149" s="1095"/>
      <c r="AS149" s="1096" t="str">
        <f>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688"/>
      <c r="AU149" s="935"/>
      <c r="AV149" s="1020" t="str">
        <f>IF('別紙様式2-2（４・５月分）'!N115="","",'別紙様式2-2（４・５月分）'!N115)</f>
        <v/>
      </c>
      <c r="AW149" s="937"/>
      <c r="AX149" s="1097"/>
      <c r="AY149" s="629" t="str">
        <f t="shared" ref="AY149:AZ149" si="35">IF(OR(T149="新加算Ⅰ",T149="新加算Ⅱ",T149="新加算Ⅲ",T149="新加算Ⅳ",T149="新加算Ⅴ（１）",T149="新加算Ⅴ（２）",T149="新加算Ⅴ（３）",T149="新加算ⅠⅤ（４）",T149="新加算Ⅴ（５）",T149="新加算Ⅴ（６）",T149="新加算Ⅴ（８）",T149="新加算Ⅴ（11）"),IF(AI149="○","","未入力"),"")</f>
        <v/>
      </c>
      <c r="AZ149" s="629" t="str">
        <f t="shared" si="35"/>
        <v/>
      </c>
      <c r="BA149" s="629" t="str">
        <f>IF(OR(U149="新加算Ⅴ（７）",U149="新加算Ⅴ（９）",U149="新加算Ⅴ（10）",U149="新加算Ⅴ（12）",U149="新加算Ⅴ（13）",U149="新加算Ⅴ（14）"),IF(AK149="○","","未入力"),"")</f>
        <v/>
      </c>
      <c r="BB149" s="629" t="str">
        <f>IF(OR(U149="新加算Ⅰ",U149="新加算Ⅱ",U149="新加算Ⅲ",U149="新加算Ⅴ（１）",U149="新加算Ⅴ（３）",U149="新加算Ⅴ（８）"),IF(AL149="○","","未入力"),"")</f>
        <v/>
      </c>
      <c r="BC149" s="1087" t="str">
        <f>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935" t="str">
        <f>IF(AND(T149&lt;&gt;"（参考）令和７年度の移行予定",OR(U149="新加算Ⅰ",U149="新加算Ⅴ（１）",U149="新加算Ⅴ（２）",U149="新加算Ⅴ（５）",U149="新加算Ⅴ（７）",U149="新加算Ⅴ（10）")),IF(AN149="","未入力",IF(AN149="いずれも取得していない","要件を満たさない","")),"")</f>
        <v/>
      </c>
      <c r="BE149" s="908" t="str">
        <f>G146</f>
        <v/>
      </c>
      <c r="BF149" s="222"/>
      <c r="BG149" s="221"/>
    </row>
    <row r="150" ht="30.0" customHeight="1">
      <c r="A150" s="773">
        <v>35.0</v>
      </c>
      <c r="B150" s="722" t="str">
        <f>IF('基本情報入力シート'!C88="","",'基本情報入力シート'!C88)</f>
        <v/>
      </c>
      <c r="C150" s="723"/>
      <c r="D150" s="723"/>
      <c r="E150" s="723"/>
      <c r="F150" s="724"/>
      <c r="G150" s="725" t="str">
        <f>IF('基本情報入力シート'!M88="","",'基本情報入力シート'!M88)</f>
        <v/>
      </c>
      <c r="H150" s="725" t="str">
        <f>IF('基本情報入力シート'!R88="","",'基本情報入力シート'!R88)</f>
        <v/>
      </c>
      <c r="I150" s="725" t="str">
        <f>IF('基本情報入力シート'!W88="","",'基本情報入力シート'!W88)</f>
        <v/>
      </c>
      <c r="J150" s="941" t="str">
        <f>IF('基本情報入力シート'!X88="","",'基本情報入力シート'!X88)</f>
        <v/>
      </c>
      <c r="K150" s="725" t="str">
        <f>IF('基本情報入力シート'!Y88="","",'基本情報入力シート'!Y88)</f>
        <v/>
      </c>
      <c r="L150" s="942" t="str">
        <f>IF('基本情報入力シート'!AB88="","",'基本情報入力シート'!AB88)</f>
        <v/>
      </c>
      <c r="M150" s="912" t="str">
        <f>IF('別紙様式2-2（４・５月分）'!P116="","",'別紙様式2-2（４・５月分）'!P116)</f>
        <v/>
      </c>
      <c r="N150" s="1004" t="str">
        <f>IF(SUM('別紙様式2-2（４・５月分）'!Q116:Q118)=0,"",SUM('別紙様式2-2（４・５月分）'!Q116:Q118))</f>
        <v/>
      </c>
      <c r="O150" s="914" t="str">
        <f>IFERROR(VLOOKUP('別紙様式2-2（４・５月分）'!AQ116,'【参考】数式用'!$AR$5:$AS$22,2,FALSE),"")</f>
        <v/>
      </c>
      <c r="P150" s="915"/>
      <c r="Q150" s="916"/>
      <c r="R150" s="1053" t="str">
        <f>IFERROR(VLOOKUP(K150,'【参考】数式用'!$A$5:$AB$37,MATCH(O150,'【参考】数式用'!$B$4:$AB$4,0)+1,0),"")</f>
        <v/>
      </c>
      <c r="S150" s="918" t="s">
        <v>451</v>
      </c>
      <c r="T150" s="1054" t="str">
        <f>IF('別紙様式2-3（６月以降分）'!T150="","",'別紙様式2-3（６月以降分）'!T150)</f>
        <v/>
      </c>
      <c r="U150" s="1055" t="str">
        <f>IFERROR(VLOOKUP(K150,'【参考】数式用'!$A$5:$AB$37,MATCH(T150,'【参考】数式用'!$B$4:$AB$4,0)+1,0),"")</f>
        <v/>
      </c>
      <c r="V150" s="921" t="s">
        <v>107</v>
      </c>
      <c r="W150" s="923">
        <f>'別紙様式2-3（６月以降分）'!W150</f>
        <v>6</v>
      </c>
      <c r="X150" s="923" t="s">
        <v>108</v>
      </c>
      <c r="Y150" s="923">
        <f>'別紙様式2-3（６月以降分）'!Y150</f>
        <v>6</v>
      </c>
      <c r="Z150" s="923" t="s">
        <v>392</v>
      </c>
      <c r="AA150" s="923">
        <f>'別紙様式2-3（６月以降分）'!AA150</f>
        <v>7</v>
      </c>
      <c r="AB150" s="923" t="s">
        <v>108</v>
      </c>
      <c r="AC150" s="923">
        <f>'別紙様式2-3（６月以降分）'!AC150</f>
        <v>3</v>
      </c>
      <c r="AD150" s="923" t="s">
        <v>109</v>
      </c>
      <c r="AE150" s="923" t="s">
        <v>120</v>
      </c>
      <c r="AF150" s="923">
        <f>IF(W150&gt;=1,(AA150*12+AC150)-(W150*12+Y150)+1,"")</f>
        <v>10</v>
      </c>
      <c r="AG150" s="924" t="s">
        <v>393</v>
      </c>
      <c r="AH150" s="1056">
        <f>'別紙様式2-3（６月以降分）'!AH150</f>
        <v>0</v>
      </c>
      <c r="AI150" s="1056">
        <f>'別紙様式2-3（６月以降分）'!AI150</f>
        <v>0</v>
      </c>
      <c r="AJ150" s="1057">
        <f>'別紙様式2-3（６月以降分）'!AJ150</f>
        <v>0</v>
      </c>
      <c r="AK150" s="1058" t="str">
        <f>IF('別紙様式2-3（６月以降分）'!AK150="","",'別紙様式2-3（６月以降分）'!AK150)</f>
        <v/>
      </c>
      <c r="AL150" s="932">
        <f>'別紙様式2-3（６月以降分）'!AL150</f>
        <v>0</v>
      </c>
      <c r="AM150" s="1058" t="str">
        <f>IF('別紙様式2-3（６月以降分）'!AM150="","",'別紙様式2-3（６月以降分）'!AM150)</f>
        <v/>
      </c>
      <c r="AN150" s="931" t="str">
        <f>IF('別紙様式2-3（６月以降分）'!AN150="","",'別紙様式2-3（６月以降分）'!AN150)</f>
        <v/>
      </c>
      <c r="AO150" s="928" t="str">
        <f>IF('別紙様式2-3（６月以降分）'!AO150="","",'別紙様式2-3（６月以降分）'!AO150)</f>
        <v/>
      </c>
      <c r="AP150" s="931" t="str">
        <f>IF('別紙様式2-3（６月以降分）'!AP150="","",'別紙様式2-3（６月以降分）'!AP150)</f>
        <v/>
      </c>
      <c r="AQ150" s="1059" t="str">
        <f>IF('別紙様式2-3（６月以降分）'!AQ150="","",'別紙様式2-3（６月以降分）'!AQ150)</f>
        <v/>
      </c>
      <c r="AR150" s="1060" t="str">
        <f>IF('別紙様式2-3（６月以降分）'!AR150="","",'別紙様式2-3（６月以降分）'!AR150)</f>
        <v/>
      </c>
      <c r="AS150" s="1061" t="str">
        <f>IF(AU152="","",IF(U152&lt;U150,"！加算の要件上は問題ありませんが、令和６年度当初の新加算の加算率と比較して、移行後の加算率が下がる計画になっています。",""))</f>
        <v/>
      </c>
      <c r="AT150" s="818"/>
      <c r="AU150" s="693"/>
      <c r="AV150" s="1020" t="str">
        <f>IF('別紙様式2-2（４・５月分）'!N116="","",'別紙様式2-2（４・５月分）'!N116)</f>
        <v/>
      </c>
      <c r="AW150" s="937" t="str">
        <f>IF(SUM('別紙様式2-2（４・５月分）'!O116:O118)=0,"",SUM('別紙様式2-2（４・５月分）'!O116:O118))</f>
        <v/>
      </c>
      <c r="AX150" s="1064" t="str">
        <f>IFERROR(VLOOKUP(K150,'【参考】数式用'!$AH$2:$AI$34,2,FALSE),"")</f>
        <v/>
      </c>
      <c r="AY150" s="772"/>
      <c r="AZ150" s="10"/>
      <c r="BA150" s="10"/>
      <c r="BB150" s="10"/>
      <c r="BC150" s="10"/>
      <c r="BD150" s="10"/>
      <c r="BE150" s="908" t="str">
        <f>G150</f>
        <v/>
      </c>
      <c r="BF150" s="222"/>
      <c r="BG150" s="221"/>
    </row>
    <row r="151" ht="15.0" customHeight="1">
      <c r="A151" s="787"/>
      <c r="B151" s="722"/>
      <c r="C151" s="723"/>
      <c r="D151" s="723"/>
      <c r="E151" s="723"/>
      <c r="F151" s="724"/>
      <c r="G151" s="725"/>
      <c r="H151" s="725"/>
      <c r="I151" s="725"/>
      <c r="J151" s="941"/>
      <c r="K151" s="725"/>
      <c r="L151" s="942"/>
      <c r="M151" s="943" t="str">
        <f>IF('別紙様式2-2（４・５月分）'!P117="","",'別紙様式2-2（４・５月分）'!P117)</f>
        <v/>
      </c>
      <c r="N151" s="1007"/>
      <c r="O151" s="945"/>
      <c r="P151" s="946"/>
      <c r="Q151" s="947"/>
      <c r="R151" s="1065"/>
      <c r="S151" s="949"/>
      <c r="T151" s="1066"/>
      <c r="U151" s="1067"/>
      <c r="V151" s="952"/>
      <c r="W151" s="778"/>
      <c r="X151" s="778"/>
      <c r="Y151" s="778"/>
      <c r="Z151" s="778"/>
      <c r="AA151" s="778"/>
      <c r="AB151" s="778"/>
      <c r="AC151" s="778"/>
      <c r="AD151" s="778"/>
      <c r="AE151" s="778"/>
      <c r="AF151" s="778"/>
      <c r="AG151" s="954"/>
      <c r="AH151" s="1068"/>
      <c r="AI151" s="1068"/>
      <c r="AJ151" s="1069"/>
      <c r="AK151" s="1070"/>
      <c r="AL151" s="960"/>
      <c r="AM151" s="1070"/>
      <c r="AN151" s="825"/>
      <c r="AO151" s="819"/>
      <c r="AP151" s="825"/>
      <c r="AQ151" s="1072"/>
      <c r="AR151" s="1073"/>
      <c r="AS151" s="1074" t="str">
        <f>IF(AU152="","",IF(OR(AA152="",AA152&lt;&gt;7,AC152="",AC152&lt;&gt;3),"！算定期間の終わりが令和７年３月になっていません。年度内の廃止予定等がなければ、算定対象月を令和７年３月にしてください。",""))</f>
        <v/>
      </c>
      <c r="AT151" s="818"/>
      <c r="AU151" s="935"/>
      <c r="AV151" s="1020" t="str">
        <f>IF('別紙様式2-2（４・５月分）'!N117="","",'別紙様式2-2（４・５月分）'!N117)</f>
        <v/>
      </c>
      <c r="AW151" s="937"/>
      <c r="AX151" s="1076"/>
      <c r="AY151" s="638"/>
      <c r="AZ151" s="10"/>
      <c r="BA151" s="10"/>
      <c r="BB151" s="10"/>
      <c r="BC151" s="10"/>
      <c r="BD151" s="10"/>
      <c r="BE151" s="908" t="str">
        <f>G150</f>
        <v/>
      </c>
      <c r="BF151" s="222"/>
      <c r="BG151" s="221"/>
    </row>
    <row r="152" ht="15.0" customHeight="1">
      <c r="A152" s="798"/>
      <c r="B152" s="722"/>
      <c r="C152" s="723"/>
      <c r="D152" s="723"/>
      <c r="E152" s="723"/>
      <c r="F152" s="724"/>
      <c r="G152" s="725"/>
      <c r="H152" s="725"/>
      <c r="I152" s="725"/>
      <c r="J152" s="941"/>
      <c r="K152" s="725"/>
      <c r="L152" s="942"/>
      <c r="M152" s="964"/>
      <c r="N152" s="1009"/>
      <c r="O152" s="1013" t="s">
        <v>111</v>
      </c>
      <c r="P152" s="1017" t="str">
        <f>IFERROR(VLOOKUP('別紙様式2-2（４・５月分）'!AQ116,'【参考】数式用'!$AR$5:$AT$22,3,FALSE),"")</f>
        <v/>
      </c>
      <c r="Q152" s="1014" t="s">
        <v>113</v>
      </c>
      <c r="R152" s="1077" t="str">
        <f>IFERROR(VLOOKUP(K150,'【参考】数式用'!$A$5:$AB$37,MATCH(P152,'【参考】数式用'!$B$4:$AB$4,0)+1,0),"")</f>
        <v/>
      </c>
      <c r="S152" s="970" t="s">
        <v>452</v>
      </c>
      <c r="T152" s="1078"/>
      <c r="U152" s="1079" t="str">
        <f>IFERROR(VLOOKUP(K150,'【参考】数式用'!$A$5:$AB$37,MATCH(T152,'【参考】数式用'!$B$4:$AB$4,0)+1,0),"")</f>
        <v/>
      </c>
      <c r="V152" s="973" t="s">
        <v>107</v>
      </c>
      <c r="W152" s="1080"/>
      <c r="X152" s="812" t="s">
        <v>108</v>
      </c>
      <c r="Y152" s="1080"/>
      <c r="Z152" s="812" t="s">
        <v>392</v>
      </c>
      <c r="AA152" s="1080"/>
      <c r="AB152" s="812" t="s">
        <v>108</v>
      </c>
      <c r="AC152" s="1080"/>
      <c r="AD152" s="812" t="s">
        <v>109</v>
      </c>
      <c r="AE152" s="812" t="s">
        <v>120</v>
      </c>
      <c r="AF152" s="812" t="str">
        <f>IF(W152&gt;=1,(AA152*12+AC152)-(W152*12+Y152)+1,"")</f>
        <v/>
      </c>
      <c r="AG152" s="974" t="s">
        <v>393</v>
      </c>
      <c r="AH152" s="975">
        <f>IFERROR(ROUNDDOWN(ROUND(L150*U152,0),0)*AF152,"")</f>
        <v>0</v>
      </c>
      <c r="AI152" s="975">
        <f>IFERROR(ROUNDDOWN(ROUND((L150*(U152-AW150)),0),0)*AF152,"")</f>
        <v>0</v>
      </c>
      <c r="AJ152" s="977" t="str">
        <f>IFERROR(ROUNDDOWN(ROUNDDOWN(ROUND(L150*VLOOKUP(K150,'【参考】数式用'!$A$5:$AB$27,MATCH("新加算Ⅳ",'【参考】数式用'!$B$4:$AB$4,0)+1,0),0),0)*AF152*0.5,0),"")</f>
        <v/>
      </c>
      <c r="AK152" s="1081"/>
      <c r="AL152" s="1082" t="str">
        <f>IFERROR(IF('別紙様式2-2（４・５月分）'!P152="ベア加算","", IF(OR(T152="新加算Ⅰ",T152="新加算Ⅱ",T152="新加算Ⅲ",T152="新加算Ⅳ"),ROUNDDOWN(ROUND(L150*VLOOKUP(K150,'【参考】数式用'!$A$5:$I$27,MATCH("ベア加算",'【参考】数式用'!$B$4:$I$4,0)+1,0),0),0)*AF152,"")),"")</f>
        <v/>
      </c>
      <c r="AM152" s="1081"/>
      <c r="AN152" s="1083"/>
      <c r="AO152" s="817"/>
      <c r="AP152" s="1083"/>
      <c r="AQ152" s="1084"/>
      <c r="AR152" s="1085"/>
      <c r="AS152" s="1074"/>
      <c r="AT152" s="688"/>
      <c r="AU152" s="935" t="str">
        <f>IF(AND(AA150&lt;&gt;7,AC150&lt;&gt;3),"V列に色付け","")</f>
        <v/>
      </c>
      <c r="AV152" s="1020"/>
      <c r="AW152" s="937"/>
      <c r="AX152" s="1086"/>
      <c r="AY152" s="629" t="str">
        <f>IF(AL152&lt;&gt;"",IF(AM152="○","入力済","未入力"),"")</f>
        <v/>
      </c>
      <c r="AZ152" s="629"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629" t="str">
        <f>IF(OR(T152="新加算Ⅴ（７）",T152="新加算Ⅴ（９）",T152="新加算Ⅴ（10）",T152="新加算Ⅴ（12）",T152="新加算Ⅴ（13）",T152="新加算Ⅴ（14）"),IF(OR(AO152="○",AO152="令和６年度中に満たす"),"入力済","未入力"),"")</f>
        <v/>
      </c>
      <c r="BB152" s="629" t="str">
        <f>IF(OR(T152="新加算Ⅰ",T152="新加算Ⅱ",T152="新加算Ⅲ",T152="新加算Ⅴ（１）",T152="新加算Ⅴ（３）",T152="新加算Ⅴ（８）"),IF(OR(AP152="○",AP152="令和６年度中に満たす"),"入力済","未入力"),"")</f>
        <v/>
      </c>
      <c r="BC152" s="1087" t="str">
        <f>IF(OR(T152="新加算Ⅰ",T152="新加算Ⅱ",T152="新加算Ⅴ（１）",T152="新加算Ⅴ（２）",T152="新加算Ⅴ（３）",T152="新加算Ⅴ（４）",T152="新加算Ⅴ（５）",T152="新加算Ⅴ（６）",T152="新加算Ⅴ（７）",T152="新加算Ⅴ（９）",T152="新加算Ⅴ（10）",T152="新加算Ⅴ（12）"),IF(AQ152&lt;&gt;"",1,""),"")</f>
        <v/>
      </c>
      <c r="BD152" s="935" t="str">
        <f>IF(OR(T152="新加算Ⅰ",T152="新加算Ⅴ（１）",T152="新加算Ⅴ（２）",T152="新加算Ⅴ（５）",T152="新加算Ⅴ（７）",T152="新加算Ⅴ（10）"),IF(AR152="","未入力","入力済"),"")</f>
        <v/>
      </c>
      <c r="BE152" s="908" t="str">
        <f>G150</f>
        <v/>
      </c>
      <c r="BF152" s="222"/>
      <c r="BG152" s="221"/>
    </row>
    <row r="153" ht="30.0" customHeight="1">
      <c r="A153" s="788"/>
      <c r="B153" s="746"/>
      <c r="C153" s="747"/>
      <c r="D153" s="747"/>
      <c r="E153" s="747"/>
      <c r="F153" s="748"/>
      <c r="G153" s="749"/>
      <c r="H153" s="749"/>
      <c r="I153" s="749"/>
      <c r="J153" s="982"/>
      <c r="K153" s="749"/>
      <c r="L153" s="983"/>
      <c r="M153" s="984" t="str">
        <f>IF('別紙様式2-2（４・５月分）'!P118="","",'別紙様式2-2（４・５月分）'!P118)</f>
        <v/>
      </c>
      <c r="N153" s="1010"/>
      <c r="O153" s="1015"/>
      <c r="P153" s="1018"/>
      <c r="Q153" s="1016"/>
      <c r="R153" s="1088"/>
      <c r="S153" s="990"/>
      <c r="T153" s="1089"/>
      <c r="U153" s="1090"/>
      <c r="V153" s="993"/>
      <c r="W153" s="1091"/>
      <c r="X153" s="994"/>
      <c r="Y153" s="1091"/>
      <c r="Z153" s="994"/>
      <c r="AA153" s="1091"/>
      <c r="AB153" s="994"/>
      <c r="AC153" s="1091"/>
      <c r="AD153" s="994"/>
      <c r="AE153" s="994"/>
      <c r="AF153" s="994"/>
      <c r="AG153" s="995"/>
      <c r="AH153" s="996"/>
      <c r="AI153" s="996"/>
      <c r="AJ153" s="998"/>
      <c r="AK153" s="1092"/>
      <c r="AL153" s="1093"/>
      <c r="AM153" s="1092"/>
      <c r="AN153" s="766"/>
      <c r="AO153" s="765"/>
      <c r="AP153" s="766"/>
      <c r="AQ153" s="1094"/>
      <c r="AR153" s="1095"/>
      <c r="AS153" s="1096" t="str">
        <f>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688"/>
      <c r="AU153" s="935"/>
      <c r="AV153" s="1020" t="str">
        <f>IF('別紙様式2-2（４・５月分）'!N118="","",'別紙様式2-2（４・５月分）'!N118)</f>
        <v/>
      </c>
      <c r="AW153" s="937"/>
      <c r="AX153" s="1097"/>
      <c r="AY153" s="629" t="str">
        <f t="shared" ref="AY153:AZ153" si="36">IF(OR(T153="新加算Ⅰ",T153="新加算Ⅱ",T153="新加算Ⅲ",T153="新加算Ⅳ",T153="新加算Ⅴ（１）",T153="新加算Ⅴ（２）",T153="新加算Ⅴ（３）",T153="新加算ⅠⅤ（４）",T153="新加算Ⅴ（５）",T153="新加算Ⅴ（６）",T153="新加算Ⅴ（８）",T153="新加算Ⅴ（11）"),IF(AI153="○","","未入力"),"")</f>
        <v/>
      </c>
      <c r="AZ153" s="629" t="str">
        <f t="shared" si="36"/>
        <v/>
      </c>
      <c r="BA153" s="629" t="str">
        <f>IF(OR(U153="新加算Ⅴ（７）",U153="新加算Ⅴ（９）",U153="新加算Ⅴ（10）",U153="新加算Ⅴ（12）",U153="新加算Ⅴ（13）",U153="新加算Ⅴ（14）"),IF(AK153="○","","未入力"),"")</f>
        <v/>
      </c>
      <c r="BB153" s="629" t="str">
        <f>IF(OR(U153="新加算Ⅰ",U153="新加算Ⅱ",U153="新加算Ⅲ",U153="新加算Ⅴ（１）",U153="新加算Ⅴ（３）",U153="新加算Ⅴ（８）"),IF(AL153="○","","未入力"),"")</f>
        <v/>
      </c>
      <c r="BC153" s="1087" t="str">
        <f>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935" t="str">
        <f>IF(AND(T153&lt;&gt;"（参考）令和７年度の移行予定",OR(U153="新加算Ⅰ",U153="新加算Ⅴ（１）",U153="新加算Ⅴ（２）",U153="新加算Ⅴ（５）",U153="新加算Ⅴ（７）",U153="新加算Ⅴ（10）")),IF(AN153="","未入力",IF(AN153="いずれも取得していない","要件を満たさない","")),"")</f>
        <v/>
      </c>
      <c r="BE153" s="908" t="str">
        <f>G150</f>
        <v/>
      </c>
      <c r="BF153" s="222"/>
      <c r="BG153" s="221"/>
    </row>
    <row r="154" ht="30.0" customHeight="1">
      <c r="A154" s="789">
        <v>36.0</v>
      </c>
      <c r="B154" s="1019" t="str">
        <f>IF('基本情報入力シート'!C89="","",'基本情報入力シート'!C89)</f>
        <v/>
      </c>
      <c r="C154" s="696"/>
      <c r="D154" s="696"/>
      <c r="E154" s="696"/>
      <c r="F154" s="697"/>
      <c r="G154" s="698" t="str">
        <f>IF('基本情報入力シート'!M89="","",'基本情報入力シート'!M89)</f>
        <v/>
      </c>
      <c r="H154" s="698" t="str">
        <f>IF('基本情報入力シート'!R89="","",'基本情報入力シート'!R89)</f>
        <v/>
      </c>
      <c r="I154" s="698" t="str">
        <f>IF('基本情報入力シート'!W89="","",'基本情報入力シート'!W89)</f>
        <v/>
      </c>
      <c r="J154" s="910" t="str">
        <f>IF('基本情報入力シート'!X89="","",'基本情報入力シート'!X89)</f>
        <v/>
      </c>
      <c r="K154" s="698" t="str">
        <f>IF('基本情報入力シート'!Y89="","",'基本情報入力シート'!Y89)</f>
        <v/>
      </c>
      <c r="L154" s="911" t="str">
        <f>IF('基本情報入力シート'!AB89="","",'基本情報入力シート'!AB89)</f>
        <v/>
      </c>
      <c r="M154" s="912" t="str">
        <f>IF('別紙様式2-2（４・５月分）'!P119="","",'別紙様式2-2（４・５月分）'!P119)</f>
        <v/>
      </c>
      <c r="N154" s="1004" t="str">
        <f>IF(SUM('別紙様式2-2（４・５月分）'!Q119:Q121)=0,"",SUM('別紙様式2-2（４・５月分）'!Q119:Q121))</f>
        <v/>
      </c>
      <c r="O154" s="914" t="str">
        <f>IFERROR(VLOOKUP('別紙様式2-2（４・５月分）'!AQ119,'【参考】数式用'!$AR$5:$AS$22,2,FALSE),"")</f>
        <v/>
      </c>
      <c r="P154" s="915"/>
      <c r="Q154" s="916"/>
      <c r="R154" s="1053" t="str">
        <f>IFERROR(VLOOKUP(K154,'【参考】数式用'!$A$5:$AB$37,MATCH(O154,'【参考】数式用'!$B$4:$AB$4,0)+1,0),"")</f>
        <v/>
      </c>
      <c r="S154" s="918" t="s">
        <v>451</v>
      </c>
      <c r="T154" s="1054" t="str">
        <f>IF('別紙様式2-3（６月以降分）'!T154="","",'別紙様式2-3（６月以降分）'!T154)</f>
        <v/>
      </c>
      <c r="U154" s="1055" t="str">
        <f>IFERROR(VLOOKUP(K154,'【参考】数式用'!$A$5:$AB$37,MATCH(T154,'【参考】数式用'!$B$4:$AB$4,0)+1,0),"")</f>
        <v/>
      </c>
      <c r="V154" s="921" t="s">
        <v>107</v>
      </c>
      <c r="W154" s="923">
        <f>'別紙様式2-3（６月以降分）'!W154</f>
        <v>6</v>
      </c>
      <c r="X154" s="923" t="s">
        <v>108</v>
      </c>
      <c r="Y154" s="923">
        <f>'別紙様式2-3（６月以降分）'!Y154</f>
        <v>6</v>
      </c>
      <c r="Z154" s="923" t="s">
        <v>392</v>
      </c>
      <c r="AA154" s="923">
        <f>'別紙様式2-3（６月以降分）'!AA154</f>
        <v>7</v>
      </c>
      <c r="AB154" s="923" t="s">
        <v>108</v>
      </c>
      <c r="AC154" s="923">
        <f>'別紙様式2-3（６月以降分）'!AC154</f>
        <v>3</v>
      </c>
      <c r="AD154" s="923" t="s">
        <v>109</v>
      </c>
      <c r="AE154" s="923" t="s">
        <v>120</v>
      </c>
      <c r="AF154" s="923">
        <f>IF(W154&gt;=1,(AA154*12+AC154)-(W154*12+Y154)+1,"")</f>
        <v>10</v>
      </c>
      <c r="AG154" s="924" t="s">
        <v>393</v>
      </c>
      <c r="AH154" s="1056">
        <f>'別紙様式2-3（６月以降分）'!AH154</f>
        <v>0</v>
      </c>
      <c r="AI154" s="1056">
        <f>'別紙様式2-3（６月以降分）'!AI154</f>
        <v>0</v>
      </c>
      <c r="AJ154" s="1057">
        <f>'別紙様式2-3（６月以降分）'!AJ154</f>
        <v>0</v>
      </c>
      <c r="AK154" s="1058" t="str">
        <f>IF('別紙様式2-3（６月以降分）'!AK154="","",'別紙様式2-3（６月以降分）'!AK154)</f>
        <v/>
      </c>
      <c r="AL154" s="932">
        <f>'別紙様式2-3（６月以降分）'!AL154</f>
        <v>0</v>
      </c>
      <c r="AM154" s="1058" t="str">
        <f>IF('別紙様式2-3（６月以降分）'!AM154="","",'別紙様式2-3（６月以降分）'!AM154)</f>
        <v/>
      </c>
      <c r="AN154" s="931" t="str">
        <f>IF('別紙様式2-3（６月以降分）'!AN154="","",'別紙様式2-3（６月以降分）'!AN154)</f>
        <v/>
      </c>
      <c r="AO154" s="928" t="str">
        <f>IF('別紙様式2-3（６月以降分）'!AO154="","",'別紙様式2-3（６月以降分）'!AO154)</f>
        <v/>
      </c>
      <c r="AP154" s="931" t="str">
        <f>IF('別紙様式2-3（６月以降分）'!AP154="","",'別紙様式2-3（６月以降分）'!AP154)</f>
        <v/>
      </c>
      <c r="AQ154" s="1059" t="str">
        <f>IF('別紙様式2-3（６月以降分）'!AQ154="","",'別紙様式2-3（６月以降分）'!AQ154)</f>
        <v/>
      </c>
      <c r="AR154" s="1060" t="str">
        <f>IF('別紙様式2-3（６月以降分）'!AR154="","",'別紙様式2-3（６月以降分）'!AR154)</f>
        <v/>
      </c>
      <c r="AS154" s="1061" t="str">
        <f>IF(AU156="","",IF(U156&lt;U154,"！加算の要件上は問題ありませんが、令和６年度当初の新加算の加算率と比較して、移行後の加算率が下がる計画になっています。",""))</f>
        <v/>
      </c>
      <c r="AT154" s="818"/>
      <c r="AU154" s="693"/>
      <c r="AV154" s="1020" t="str">
        <f>IF('別紙様式2-2（４・５月分）'!N119="","",'別紙様式2-2（４・５月分）'!N119)</f>
        <v/>
      </c>
      <c r="AW154" s="937" t="str">
        <f>IF(SUM('別紙様式2-2（４・５月分）'!O119:O121)=0,"",SUM('別紙様式2-2（４・５月分）'!O119:O121))</f>
        <v/>
      </c>
      <c r="AX154" s="1064" t="str">
        <f>IFERROR(VLOOKUP(K154,'【参考】数式用'!$AH$2:$AI$34,2,FALSE),"")</f>
        <v/>
      </c>
      <c r="AY154" s="772"/>
      <c r="AZ154" s="10"/>
      <c r="BA154" s="10"/>
      <c r="BB154" s="10"/>
      <c r="BC154" s="10"/>
      <c r="BD154" s="10"/>
      <c r="BE154" s="908" t="str">
        <f>G154</f>
        <v/>
      </c>
      <c r="BF154" s="222"/>
      <c r="BG154" s="221"/>
    </row>
    <row r="155" ht="15.0" customHeight="1">
      <c r="A155" s="787"/>
      <c r="B155" s="722"/>
      <c r="C155" s="723"/>
      <c r="D155" s="723"/>
      <c r="E155" s="723"/>
      <c r="F155" s="724"/>
      <c r="G155" s="725"/>
      <c r="H155" s="725"/>
      <c r="I155" s="725"/>
      <c r="J155" s="941"/>
      <c r="K155" s="725"/>
      <c r="L155" s="942"/>
      <c r="M155" s="943" t="str">
        <f>IF('別紙様式2-2（４・５月分）'!P120="","",'別紙様式2-2（４・５月分）'!P120)</f>
        <v/>
      </c>
      <c r="N155" s="1007"/>
      <c r="O155" s="945"/>
      <c r="P155" s="946"/>
      <c r="Q155" s="947"/>
      <c r="R155" s="1065"/>
      <c r="S155" s="949"/>
      <c r="T155" s="1066"/>
      <c r="U155" s="1067"/>
      <c r="V155" s="952"/>
      <c r="W155" s="778"/>
      <c r="X155" s="778"/>
      <c r="Y155" s="778"/>
      <c r="Z155" s="778"/>
      <c r="AA155" s="778"/>
      <c r="AB155" s="778"/>
      <c r="AC155" s="778"/>
      <c r="AD155" s="778"/>
      <c r="AE155" s="778"/>
      <c r="AF155" s="778"/>
      <c r="AG155" s="954"/>
      <c r="AH155" s="1068"/>
      <c r="AI155" s="1068"/>
      <c r="AJ155" s="1069"/>
      <c r="AK155" s="1070"/>
      <c r="AL155" s="960"/>
      <c r="AM155" s="1070"/>
      <c r="AN155" s="825"/>
      <c r="AO155" s="819"/>
      <c r="AP155" s="825"/>
      <c r="AQ155" s="1072"/>
      <c r="AR155" s="1073"/>
      <c r="AS155" s="1074" t="str">
        <f>IF(AU156="","",IF(OR(AA156="",AA156&lt;&gt;7,AC156="",AC156&lt;&gt;3),"！算定期間の終わりが令和７年３月になっていません。年度内の廃止予定等がなければ、算定対象月を令和７年３月にしてください。",""))</f>
        <v/>
      </c>
      <c r="AT155" s="818"/>
      <c r="AU155" s="935"/>
      <c r="AV155" s="1020" t="str">
        <f>IF('別紙様式2-2（４・５月分）'!N120="","",'別紙様式2-2（４・５月分）'!N120)</f>
        <v/>
      </c>
      <c r="AW155" s="937"/>
      <c r="AX155" s="1076"/>
      <c r="AY155" s="638"/>
      <c r="AZ155" s="10"/>
      <c r="BA155" s="10"/>
      <c r="BB155" s="10"/>
      <c r="BC155" s="10"/>
      <c r="BD155" s="10"/>
      <c r="BE155" s="908" t="str">
        <f>G154</f>
        <v/>
      </c>
      <c r="BF155" s="222"/>
      <c r="BG155" s="221"/>
    </row>
    <row r="156" ht="15.0" customHeight="1">
      <c r="A156" s="798"/>
      <c r="B156" s="722"/>
      <c r="C156" s="723"/>
      <c r="D156" s="723"/>
      <c r="E156" s="723"/>
      <c r="F156" s="724"/>
      <c r="G156" s="725"/>
      <c r="H156" s="725"/>
      <c r="I156" s="725"/>
      <c r="J156" s="941"/>
      <c r="K156" s="725"/>
      <c r="L156" s="942"/>
      <c r="M156" s="964"/>
      <c r="N156" s="1009"/>
      <c r="O156" s="1013" t="s">
        <v>111</v>
      </c>
      <c r="P156" s="1017" t="str">
        <f>IFERROR(VLOOKUP('別紙様式2-2（４・５月分）'!AQ119,'【参考】数式用'!$AR$5:$AT$22,3,FALSE),"")</f>
        <v/>
      </c>
      <c r="Q156" s="1014" t="s">
        <v>113</v>
      </c>
      <c r="R156" s="1077" t="str">
        <f>IFERROR(VLOOKUP(K154,'【参考】数式用'!$A$5:$AB$37,MATCH(P156,'【参考】数式用'!$B$4:$AB$4,0)+1,0),"")</f>
        <v/>
      </c>
      <c r="S156" s="970" t="s">
        <v>452</v>
      </c>
      <c r="T156" s="1078"/>
      <c r="U156" s="1079" t="str">
        <f>IFERROR(VLOOKUP(K154,'【参考】数式用'!$A$5:$AB$37,MATCH(T156,'【参考】数式用'!$B$4:$AB$4,0)+1,0),"")</f>
        <v/>
      </c>
      <c r="V156" s="973" t="s">
        <v>107</v>
      </c>
      <c r="W156" s="1080"/>
      <c r="X156" s="812" t="s">
        <v>108</v>
      </c>
      <c r="Y156" s="1080"/>
      <c r="Z156" s="812" t="s">
        <v>392</v>
      </c>
      <c r="AA156" s="1080"/>
      <c r="AB156" s="812" t="s">
        <v>108</v>
      </c>
      <c r="AC156" s="1080"/>
      <c r="AD156" s="812" t="s">
        <v>109</v>
      </c>
      <c r="AE156" s="812" t="s">
        <v>120</v>
      </c>
      <c r="AF156" s="812" t="str">
        <f>IF(W156&gt;=1,(AA156*12+AC156)-(W156*12+Y156)+1,"")</f>
        <v/>
      </c>
      <c r="AG156" s="974" t="s">
        <v>393</v>
      </c>
      <c r="AH156" s="975">
        <f>IFERROR(ROUNDDOWN(ROUND(L154*U156,0),0)*AF156,"")</f>
        <v>0</v>
      </c>
      <c r="AI156" s="975">
        <f>IFERROR(ROUNDDOWN(ROUND((L154*(U156-AW154)),0),0)*AF156,"")</f>
        <v>0</v>
      </c>
      <c r="AJ156" s="977" t="str">
        <f>IFERROR(ROUNDDOWN(ROUNDDOWN(ROUND(L154*VLOOKUP(K154,'【参考】数式用'!$A$5:$AB$27,MATCH("新加算Ⅳ",'【参考】数式用'!$B$4:$AB$4,0)+1,0),0),0)*AF156*0.5,0),"")</f>
        <v/>
      </c>
      <c r="AK156" s="1081"/>
      <c r="AL156" s="1082" t="str">
        <f>IFERROR(IF('別紙様式2-2（４・５月分）'!P156="ベア加算","", IF(OR(T156="新加算Ⅰ",T156="新加算Ⅱ",T156="新加算Ⅲ",T156="新加算Ⅳ"),ROUNDDOWN(ROUND(L154*VLOOKUP(K154,'【参考】数式用'!$A$5:$I$27,MATCH("ベア加算",'【参考】数式用'!$B$4:$I$4,0)+1,0),0),0)*AF156,"")),"")</f>
        <v/>
      </c>
      <c r="AM156" s="1081"/>
      <c r="AN156" s="1083"/>
      <c r="AO156" s="817"/>
      <c r="AP156" s="1083"/>
      <c r="AQ156" s="1084"/>
      <c r="AR156" s="1085"/>
      <c r="AS156" s="1074"/>
      <c r="AT156" s="688"/>
      <c r="AU156" s="935" t="str">
        <f>IF(AND(AA154&lt;&gt;7,AC154&lt;&gt;3),"V列に色付け","")</f>
        <v/>
      </c>
      <c r="AV156" s="1020"/>
      <c r="AW156" s="937"/>
      <c r="AX156" s="1086"/>
      <c r="AY156" s="629" t="str">
        <f>IF(AL156&lt;&gt;"",IF(AM156="○","入力済","未入力"),"")</f>
        <v/>
      </c>
      <c r="AZ156" s="629"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629" t="str">
        <f>IF(OR(T156="新加算Ⅴ（７）",T156="新加算Ⅴ（９）",T156="新加算Ⅴ（10）",T156="新加算Ⅴ（12）",T156="新加算Ⅴ（13）",T156="新加算Ⅴ（14）"),IF(OR(AO156="○",AO156="令和６年度中に満たす"),"入力済","未入力"),"")</f>
        <v/>
      </c>
      <c r="BB156" s="629" t="str">
        <f>IF(OR(T156="新加算Ⅰ",T156="新加算Ⅱ",T156="新加算Ⅲ",T156="新加算Ⅴ（１）",T156="新加算Ⅴ（３）",T156="新加算Ⅴ（８）"),IF(OR(AP156="○",AP156="令和６年度中に満たす"),"入力済","未入力"),"")</f>
        <v/>
      </c>
      <c r="BC156" s="1087" t="str">
        <f>IF(OR(T156="新加算Ⅰ",T156="新加算Ⅱ",T156="新加算Ⅴ（１）",T156="新加算Ⅴ（２）",T156="新加算Ⅴ（３）",T156="新加算Ⅴ（４）",T156="新加算Ⅴ（５）",T156="新加算Ⅴ（６）",T156="新加算Ⅴ（７）",T156="新加算Ⅴ（９）",T156="新加算Ⅴ（10）",T156="新加算Ⅴ（12）"),IF(AQ156&lt;&gt;"",1,""),"")</f>
        <v/>
      </c>
      <c r="BD156" s="935" t="str">
        <f>IF(OR(T156="新加算Ⅰ",T156="新加算Ⅴ（１）",T156="新加算Ⅴ（２）",T156="新加算Ⅴ（５）",T156="新加算Ⅴ（７）",T156="新加算Ⅴ（10）"),IF(AR156="","未入力","入力済"),"")</f>
        <v/>
      </c>
      <c r="BE156" s="908" t="str">
        <f>G154</f>
        <v/>
      </c>
      <c r="BF156" s="222"/>
      <c r="BG156" s="221"/>
    </row>
    <row r="157" ht="30.0" customHeight="1">
      <c r="A157" s="788"/>
      <c r="B157" s="746"/>
      <c r="C157" s="747"/>
      <c r="D157" s="747"/>
      <c r="E157" s="747"/>
      <c r="F157" s="748"/>
      <c r="G157" s="749"/>
      <c r="H157" s="749"/>
      <c r="I157" s="749"/>
      <c r="J157" s="982"/>
      <c r="K157" s="749"/>
      <c r="L157" s="983"/>
      <c r="M157" s="984" t="str">
        <f>IF('別紙様式2-2（４・５月分）'!P121="","",'別紙様式2-2（４・５月分）'!P121)</f>
        <v/>
      </c>
      <c r="N157" s="1010"/>
      <c r="O157" s="1015"/>
      <c r="P157" s="1018"/>
      <c r="Q157" s="1016"/>
      <c r="R157" s="1088"/>
      <c r="S157" s="990"/>
      <c r="T157" s="1089"/>
      <c r="U157" s="1090"/>
      <c r="V157" s="993"/>
      <c r="W157" s="1091"/>
      <c r="X157" s="994"/>
      <c r="Y157" s="1091"/>
      <c r="Z157" s="994"/>
      <c r="AA157" s="1091"/>
      <c r="AB157" s="994"/>
      <c r="AC157" s="1091"/>
      <c r="AD157" s="994"/>
      <c r="AE157" s="994"/>
      <c r="AF157" s="994"/>
      <c r="AG157" s="995"/>
      <c r="AH157" s="996"/>
      <c r="AI157" s="996"/>
      <c r="AJ157" s="998"/>
      <c r="AK157" s="1092"/>
      <c r="AL157" s="1093"/>
      <c r="AM157" s="1092"/>
      <c r="AN157" s="766"/>
      <c r="AO157" s="765"/>
      <c r="AP157" s="766"/>
      <c r="AQ157" s="1094"/>
      <c r="AR157" s="1095"/>
      <c r="AS157" s="1096" t="str">
        <f>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688"/>
      <c r="AU157" s="935"/>
      <c r="AV157" s="1020" t="str">
        <f>IF('別紙様式2-2（４・５月分）'!N121="","",'別紙様式2-2（４・５月分）'!N121)</f>
        <v/>
      </c>
      <c r="AW157" s="937"/>
      <c r="AX157" s="1097"/>
      <c r="AY157" s="629" t="str">
        <f t="shared" ref="AY157:AZ157" si="37">IF(OR(T157="新加算Ⅰ",T157="新加算Ⅱ",T157="新加算Ⅲ",T157="新加算Ⅳ",T157="新加算Ⅴ（１）",T157="新加算Ⅴ（２）",T157="新加算Ⅴ（３）",T157="新加算ⅠⅤ（４）",T157="新加算Ⅴ（５）",T157="新加算Ⅴ（６）",T157="新加算Ⅴ（８）",T157="新加算Ⅴ（11）"),IF(AI157="○","","未入力"),"")</f>
        <v/>
      </c>
      <c r="AZ157" s="629" t="str">
        <f t="shared" si="37"/>
        <v/>
      </c>
      <c r="BA157" s="629" t="str">
        <f>IF(OR(U157="新加算Ⅴ（７）",U157="新加算Ⅴ（９）",U157="新加算Ⅴ（10）",U157="新加算Ⅴ（12）",U157="新加算Ⅴ（13）",U157="新加算Ⅴ（14）"),IF(AK157="○","","未入力"),"")</f>
        <v/>
      </c>
      <c r="BB157" s="629" t="str">
        <f>IF(OR(U157="新加算Ⅰ",U157="新加算Ⅱ",U157="新加算Ⅲ",U157="新加算Ⅴ（１）",U157="新加算Ⅴ（３）",U157="新加算Ⅴ（８）"),IF(AL157="○","","未入力"),"")</f>
        <v/>
      </c>
      <c r="BC157" s="1087" t="str">
        <f>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935" t="str">
        <f>IF(AND(T157&lt;&gt;"（参考）令和７年度の移行予定",OR(U157="新加算Ⅰ",U157="新加算Ⅴ（１）",U157="新加算Ⅴ（２）",U157="新加算Ⅴ（５）",U157="新加算Ⅴ（７）",U157="新加算Ⅴ（10）")),IF(AN157="","未入力",IF(AN157="いずれも取得していない","要件を満たさない","")),"")</f>
        <v/>
      </c>
      <c r="BE157" s="908" t="str">
        <f>G154</f>
        <v/>
      </c>
      <c r="BF157" s="222"/>
      <c r="BG157" s="221"/>
    </row>
    <row r="158" ht="30.0" customHeight="1">
      <c r="A158" s="773">
        <v>37.0</v>
      </c>
      <c r="B158" s="722" t="str">
        <f>IF('基本情報入力シート'!C90="","",'基本情報入力シート'!C90)</f>
        <v/>
      </c>
      <c r="C158" s="723"/>
      <c r="D158" s="723"/>
      <c r="E158" s="723"/>
      <c r="F158" s="724"/>
      <c r="G158" s="725" t="str">
        <f>IF('基本情報入力シート'!M90="","",'基本情報入力シート'!M90)</f>
        <v/>
      </c>
      <c r="H158" s="725" t="str">
        <f>IF('基本情報入力シート'!R90="","",'基本情報入力シート'!R90)</f>
        <v/>
      </c>
      <c r="I158" s="725" t="str">
        <f>IF('基本情報入力シート'!W90="","",'基本情報入力シート'!W90)</f>
        <v/>
      </c>
      <c r="J158" s="941" t="str">
        <f>IF('基本情報入力シート'!X90="","",'基本情報入力シート'!X90)</f>
        <v/>
      </c>
      <c r="K158" s="725" t="str">
        <f>IF('基本情報入力シート'!Y90="","",'基本情報入力シート'!Y90)</f>
        <v/>
      </c>
      <c r="L158" s="942" t="str">
        <f>IF('基本情報入力シート'!AB90="","",'基本情報入力シート'!AB90)</f>
        <v/>
      </c>
      <c r="M158" s="912" t="str">
        <f>IF('別紙様式2-2（４・５月分）'!P122="","",'別紙様式2-2（４・５月分）'!P122)</f>
        <v/>
      </c>
      <c r="N158" s="1004" t="str">
        <f>IF(SUM('別紙様式2-2（４・５月分）'!Q122:Q124)=0,"",SUM('別紙様式2-2（４・５月分）'!Q122:Q124))</f>
        <v/>
      </c>
      <c r="O158" s="914" t="str">
        <f>IFERROR(VLOOKUP('別紙様式2-2（４・５月分）'!AQ122,'【参考】数式用'!$AR$5:$AS$22,2,FALSE),"")</f>
        <v/>
      </c>
      <c r="P158" s="915"/>
      <c r="Q158" s="916"/>
      <c r="R158" s="1053" t="str">
        <f>IFERROR(VLOOKUP(K158,'【参考】数式用'!$A$5:$AB$37,MATCH(O158,'【参考】数式用'!$B$4:$AB$4,0)+1,0),"")</f>
        <v/>
      </c>
      <c r="S158" s="918" t="s">
        <v>451</v>
      </c>
      <c r="T158" s="1054" t="str">
        <f>IF('別紙様式2-3（６月以降分）'!T158="","",'別紙様式2-3（６月以降分）'!T158)</f>
        <v/>
      </c>
      <c r="U158" s="1055" t="str">
        <f>IFERROR(VLOOKUP(K158,'【参考】数式用'!$A$5:$AB$37,MATCH(T158,'【参考】数式用'!$B$4:$AB$4,0)+1,0),"")</f>
        <v/>
      </c>
      <c r="V158" s="921" t="s">
        <v>107</v>
      </c>
      <c r="W158" s="923">
        <f>'別紙様式2-3（６月以降分）'!W158</f>
        <v>6</v>
      </c>
      <c r="X158" s="923" t="s">
        <v>108</v>
      </c>
      <c r="Y158" s="923">
        <f>'別紙様式2-3（６月以降分）'!Y158</f>
        <v>6</v>
      </c>
      <c r="Z158" s="923" t="s">
        <v>392</v>
      </c>
      <c r="AA158" s="923">
        <f>'別紙様式2-3（６月以降分）'!AA158</f>
        <v>7</v>
      </c>
      <c r="AB158" s="923" t="s">
        <v>108</v>
      </c>
      <c r="AC158" s="923">
        <f>'別紙様式2-3（６月以降分）'!AC158</f>
        <v>3</v>
      </c>
      <c r="AD158" s="923" t="s">
        <v>109</v>
      </c>
      <c r="AE158" s="923" t="s">
        <v>120</v>
      </c>
      <c r="AF158" s="923">
        <f>IF(W158&gt;=1,(AA158*12+AC158)-(W158*12+Y158)+1,"")</f>
        <v>10</v>
      </c>
      <c r="AG158" s="924" t="s">
        <v>393</v>
      </c>
      <c r="AH158" s="1056">
        <f>'別紙様式2-3（６月以降分）'!AH158</f>
        <v>0</v>
      </c>
      <c r="AI158" s="1056">
        <f>'別紙様式2-3（６月以降分）'!AI158</f>
        <v>0</v>
      </c>
      <c r="AJ158" s="1057">
        <f>'別紙様式2-3（６月以降分）'!AJ158</f>
        <v>0</v>
      </c>
      <c r="AK158" s="1058" t="str">
        <f>IF('別紙様式2-3（６月以降分）'!AK158="","",'別紙様式2-3（６月以降分）'!AK158)</f>
        <v/>
      </c>
      <c r="AL158" s="932">
        <f>'別紙様式2-3（６月以降分）'!AL158</f>
        <v>0</v>
      </c>
      <c r="AM158" s="1058" t="str">
        <f>IF('別紙様式2-3（６月以降分）'!AM158="","",'別紙様式2-3（６月以降分）'!AM158)</f>
        <v/>
      </c>
      <c r="AN158" s="931" t="str">
        <f>IF('別紙様式2-3（６月以降分）'!AN158="","",'別紙様式2-3（６月以降分）'!AN158)</f>
        <v/>
      </c>
      <c r="AO158" s="928" t="str">
        <f>IF('別紙様式2-3（６月以降分）'!AO158="","",'別紙様式2-3（６月以降分）'!AO158)</f>
        <v/>
      </c>
      <c r="AP158" s="931" t="str">
        <f>IF('別紙様式2-3（６月以降分）'!AP158="","",'別紙様式2-3（６月以降分）'!AP158)</f>
        <v/>
      </c>
      <c r="AQ158" s="1059" t="str">
        <f>IF('別紙様式2-3（６月以降分）'!AQ158="","",'別紙様式2-3（６月以降分）'!AQ158)</f>
        <v/>
      </c>
      <c r="AR158" s="1060" t="str">
        <f>IF('別紙様式2-3（６月以降分）'!AR158="","",'別紙様式2-3（６月以降分）'!AR158)</f>
        <v/>
      </c>
      <c r="AS158" s="1061" t="str">
        <f>IF(AU160="","",IF(U160&lt;U158,"！加算の要件上は問題ありませんが、令和６年度当初の新加算の加算率と比較して、移行後の加算率が下がる計画になっています。",""))</f>
        <v/>
      </c>
      <c r="AT158" s="818"/>
      <c r="AU158" s="693"/>
      <c r="AV158" s="1020" t="str">
        <f>IF('別紙様式2-2（４・５月分）'!N122="","",'別紙様式2-2（４・５月分）'!N122)</f>
        <v/>
      </c>
      <c r="AW158" s="937" t="str">
        <f>IF(SUM('別紙様式2-2（４・５月分）'!O122:O124)=0,"",SUM('別紙様式2-2（４・５月分）'!O122:O124))</f>
        <v/>
      </c>
      <c r="AX158" s="1064" t="str">
        <f>IFERROR(VLOOKUP(K158,'【参考】数式用'!$AH$2:$AI$34,2,FALSE),"")</f>
        <v/>
      </c>
      <c r="AY158" s="772"/>
      <c r="AZ158" s="10"/>
      <c r="BA158" s="10"/>
      <c r="BB158" s="10"/>
      <c r="BC158" s="10"/>
      <c r="BD158" s="10"/>
      <c r="BE158" s="908" t="str">
        <f>G158</f>
        <v/>
      </c>
      <c r="BF158" s="222"/>
      <c r="BG158" s="221"/>
    </row>
    <row r="159" ht="15.0" customHeight="1">
      <c r="A159" s="787"/>
      <c r="B159" s="722"/>
      <c r="C159" s="723"/>
      <c r="D159" s="723"/>
      <c r="E159" s="723"/>
      <c r="F159" s="724"/>
      <c r="G159" s="725"/>
      <c r="H159" s="725"/>
      <c r="I159" s="725"/>
      <c r="J159" s="941"/>
      <c r="K159" s="725"/>
      <c r="L159" s="942"/>
      <c r="M159" s="943" t="str">
        <f>IF('別紙様式2-2（４・５月分）'!P123="","",'別紙様式2-2（４・５月分）'!P123)</f>
        <v/>
      </c>
      <c r="N159" s="1007"/>
      <c r="O159" s="945"/>
      <c r="P159" s="946"/>
      <c r="Q159" s="947"/>
      <c r="R159" s="1065"/>
      <c r="S159" s="949"/>
      <c r="T159" s="1066"/>
      <c r="U159" s="1067"/>
      <c r="V159" s="952"/>
      <c r="W159" s="778"/>
      <c r="X159" s="778"/>
      <c r="Y159" s="778"/>
      <c r="Z159" s="778"/>
      <c r="AA159" s="778"/>
      <c r="AB159" s="778"/>
      <c r="AC159" s="778"/>
      <c r="AD159" s="778"/>
      <c r="AE159" s="778"/>
      <c r="AF159" s="778"/>
      <c r="AG159" s="954"/>
      <c r="AH159" s="1068"/>
      <c r="AI159" s="1068"/>
      <c r="AJ159" s="1069"/>
      <c r="AK159" s="1070"/>
      <c r="AL159" s="960"/>
      <c r="AM159" s="1070"/>
      <c r="AN159" s="825"/>
      <c r="AO159" s="819"/>
      <c r="AP159" s="825"/>
      <c r="AQ159" s="1072"/>
      <c r="AR159" s="1073"/>
      <c r="AS159" s="1074" t="str">
        <f>IF(AU160="","",IF(OR(AA160="",AA160&lt;&gt;7,AC160="",AC160&lt;&gt;3),"！算定期間の終わりが令和７年３月になっていません。年度内の廃止予定等がなければ、算定対象月を令和７年３月にしてください。",""))</f>
        <v/>
      </c>
      <c r="AT159" s="818"/>
      <c r="AU159" s="935"/>
      <c r="AV159" s="1020" t="str">
        <f>IF('別紙様式2-2（４・５月分）'!N123="","",'別紙様式2-2（４・５月分）'!N123)</f>
        <v/>
      </c>
      <c r="AW159" s="937"/>
      <c r="AX159" s="1076"/>
      <c r="AY159" s="638"/>
      <c r="AZ159" s="10"/>
      <c r="BA159" s="10"/>
      <c r="BB159" s="10"/>
      <c r="BC159" s="10"/>
      <c r="BD159" s="10"/>
      <c r="BE159" s="908" t="str">
        <f>G158</f>
        <v/>
      </c>
      <c r="BF159" s="222"/>
      <c r="BG159" s="221"/>
    </row>
    <row r="160" ht="15.0" customHeight="1">
      <c r="A160" s="798"/>
      <c r="B160" s="722"/>
      <c r="C160" s="723"/>
      <c r="D160" s="723"/>
      <c r="E160" s="723"/>
      <c r="F160" s="724"/>
      <c r="G160" s="725"/>
      <c r="H160" s="725"/>
      <c r="I160" s="725"/>
      <c r="J160" s="941"/>
      <c r="K160" s="725"/>
      <c r="L160" s="942"/>
      <c r="M160" s="964"/>
      <c r="N160" s="1009"/>
      <c r="O160" s="1013" t="s">
        <v>111</v>
      </c>
      <c r="P160" s="1017" t="str">
        <f>IFERROR(VLOOKUP('別紙様式2-2（４・５月分）'!AQ122,'【参考】数式用'!$AR$5:$AT$22,3,FALSE),"")</f>
        <v/>
      </c>
      <c r="Q160" s="1014" t="s">
        <v>113</v>
      </c>
      <c r="R160" s="1077" t="str">
        <f>IFERROR(VLOOKUP(K158,'【参考】数式用'!$A$5:$AB$37,MATCH(P160,'【参考】数式用'!$B$4:$AB$4,0)+1,0),"")</f>
        <v/>
      </c>
      <c r="S160" s="970" t="s">
        <v>452</v>
      </c>
      <c r="T160" s="1078"/>
      <c r="U160" s="1079" t="str">
        <f>IFERROR(VLOOKUP(K158,'【参考】数式用'!$A$5:$AB$37,MATCH(T160,'【参考】数式用'!$B$4:$AB$4,0)+1,0),"")</f>
        <v/>
      </c>
      <c r="V160" s="973" t="s">
        <v>107</v>
      </c>
      <c r="W160" s="1080"/>
      <c r="X160" s="812" t="s">
        <v>108</v>
      </c>
      <c r="Y160" s="1080"/>
      <c r="Z160" s="812" t="s">
        <v>392</v>
      </c>
      <c r="AA160" s="1080"/>
      <c r="AB160" s="812" t="s">
        <v>108</v>
      </c>
      <c r="AC160" s="1080"/>
      <c r="AD160" s="812" t="s">
        <v>109</v>
      </c>
      <c r="AE160" s="812" t="s">
        <v>120</v>
      </c>
      <c r="AF160" s="812" t="str">
        <f>IF(W160&gt;=1,(AA160*12+AC160)-(W160*12+Y160)+1,"")</f>
        <v/>
      </c>
      <c r="AG160" s="974" t="s">
        <v>393</v>
      </c>
      <c r="AH160" s="975">
        <f>IFERROR(ROUNDDOWN(ROUND(L158*U160,0),0)*AF160,"")</f>
        <v>0</v>
      </c>
      <c r="AI160" s="975">
        <f>IFERROR(ROUNDDOWN(ROUND((L158*(U160-AW158)),0),0)*AF160,"")</f>
        <v>0</v>
      </c>
      <c r="AJ160" s="977" t="str">
        <f>IFERROR(ROUNDDOWN(ROUNDDOWN(ROUND(L158*VLOOKUP(K158,'【参考】数式用'!$A$5:$AB$27,MATCH("新加算Ⅳ",'【参考】数式用'!$B$4:$AB$4,0)+1,0),0),0)*AF160*0.5,0),"")</f>
        <v/>
      </c>
      <c r="AK160" s="1081"/>
      <c r="AL160" s="1082" t="str">
        <f>IFERROR(IF('別紙様式2-2（４・５月分）'!P160="ベア加算","", IF(OR(T160="新加算Ⅰ",T160="新加算Ⅱ",T160="新加算Ⅲ",T160="新加算Ⅳ"),ROUNDDOWN(ROUND(L158*VLOOKUP(K158,'【参考】数式用'!$A$5:$I$27,MATCH("ベア加算",'【参考】数式用'!$B$4:$I$4,0)+1,0),0),0)*AF160,"")),"")</f>
        <v/>
      </c>
      <c r="AM160" s="1081"/>
      <c r="AN160" s="1083"/>
      <c r="AO160" s="817"/>
      <c r="AP160" s="1083"/>
      <c r="AQ160" s="1084"/>
      <c r="AR160" s="1085"/>
      <c r="AS160" s="1074"/>
      <c r="AT160" s="688"/>
      <c r="AU160" s="935" t="str">
        <f>IF(AND(AA158&lt;&gt;7,AC158&lt;&gt;3),"V列に色付け","")</f>
        <v/>
      </c>
      <c r="AV160" s="1020"/>
      <c r="AW160" s="937"/>
      <c r="AX160" s="1086"/>
      <c r="AY160" s="629" t="str">
        <f>IF(AL160&lt;&gt;"",IF(AM160="○","入力済","未入力"),"")</f>
        <v/>
      </c>
      <c r="AZ160" s="629"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629" t="str">
        <f>IF(OR(T160="新加算Ⅴ（７）",T160="新加算Ⅴ（９）",T160="新加算Ⅴ（10）",T160="新加算Ⅴ（12）",T160="新加算Ⅴ（13）",T160="新加算Ⅴ（14）"),IF(OR(AO160="○",AO160="令和６年度中に満たす"),"入力済","未入力"),"")</f>
        <v/>
      </c>
      <c r="BB160" s="629" t="str">
        <f>IF(OR(T160="新加算Ⅰ",T160="新加算Ⅱ",T160="新加算Ⅲ",T160="新加算Ⅴ（１）",T160="新加算Ⅴ（３）",T160="新加算Ⅴ（８）"),IF(OR(AP160="○",AP160="令和６年度中に満たす"),"入力済","未入力"),"")</f>
        <v/>
      </c>
      <c r="BC160" s="1087" t="str">
        <f>IF(OR(T160="新加算Ⅰ",T160="新加算Ⅱ",T160="新加算Ⅴ（１）",T160="新加算Ⅴ（２）",T160="新加算Ⅴ（３）",T160="新加算Ⅴ（４）",T160="新加算Ⅴ（５）",T160="新加算Ⅴ（６）",T160="新加算Ⅴ（７）",T160="新加算Ⅴ（９）",T160="新加算Ⅴ（10）",T160="新加算Ⅴ（12）"),IF(AQ160&lt;&gt;"",1,""),"")</f>
        <v/>
      </c>
      <c r="BD160" s="935" t="str">
        <f>IF(OR(T160="新加算Ⅰ",T160="新加算Ⅴ（１）",T160="新加算Ⅴ（２）",T160="新加算Ⅴ（５）",T160="新加算Ⅴ（７）",T160="新加算Ⅴ（10）"),IF(AR160="","未入力","入力済"),"")</f>
        <v/>
      </c>
      <c r="BE160" s="908" t="str">
        <f>G158</f>
        <v/>
      </c>
      <c r="BF160" s="222"/>
      <c r="BG160" s="221"/>
    </row>
    <row r="161" ht="30.0" customHeight="1">
      <c r="A161" s="788"/>
      <c r="B161" s="746"/>
      <c r="C161" s="747"/>
      <c r="D161" s="747"/>
      <c r="E161" s="747"/>
      <c r="F161" s="748"/>
      <c r="G161" s="749"/>
      <c r="H161" s="749"/>
      <c r="I161" s="749"/>
      <c r="J161" s="982"/>
      <c r="K161" s="749"/>
      <c r="L161" s="983"/>
      <c r="M161" s="984" t="str">
        <f>IF('別紙様式2-2（４・５月分）'!P124="","",'別紙様式2-2（４・５月分）'!P124)</f>
        <v/>
      </c>
      <c r="N161" s="1010"/>
      <c r="O161" s="1015"/>
      <c r="P161" s="1018"/>
      <c r="Q161" s="1016"/>
      <c r="R161" s="1088"/>
      <c r="S161" s="990"/>
      <c r="T161" s="1089"/>
      <c r="U161" s="1090"/>
      <c r="V161" s="993"/>
      <c r="W161" s="1091"/>
      <c r="X161" s="994"/>
      <c r="Y161" s="1091"/>
      <c r="Z161" s="994"/>
      <c r="AA161" s="1091"/>
      <c r="AB161" s="994"/>
      <c r="AC161" s="1091"/>
      <c r="AD161" s="994"/>
      <c r="AE161" s="994"/>
      <c r="AF161" s="994"/>
      <c r="AG161" s="995"/>
      <c r="AH161" s="996"/>
      <c r="AI161" s="996"/>
      <c r="AJ161" s="998"/>
      <c r="AK161" s="1092"/>
      <c r="AL161" s="1093"/>
      <c r="AM161" s="1092"/>
      <c r="AN161" s="766"/>
      <c r="AO161" s="765"/>
      <c r="AP161" s="766"/>
      <c r="AQ161" s="1094"/>
      <c r="AR161" s="1095"/>
      <c r="AS161" s="1096" t="str">
        <f>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688"/>
      <c r="AU161" s="935"/>
      <c r="AV161" s="1020" t="str">
        <f>IF('別紙様式2-2（４・５月分）'!N124="","",'別紙様式2-2（４・５月分）'!N124)</f>
        <v/>
      </c>
      <c r="AW161" s="937"/>
      <c r="AX161" s="1097"/>
      <c r="AY161" s="629" t="str">
        <f t="shared" ref="AY161:AZ161" si="38">IF(OR(T161="新加算Ⅰ",T161="新加算Ⅱ",T161="新加算Ⅲ",T161="新加算Ⅳ",T161="新加算Ⅴ（１）",T161="新加算Ⅴ（２）",T161="新加算Ⅴ（３）",T161="新加算ⅠⅤ（４）",T161="新加算Ⅴ（５）",T161="新加算Ⅴ（６）",T161="新加算Ⅴ（８）",T161="新加算Ⅴ（11）"),IF(AI161="○","","未入力"),"")</f>
        <v/>
      </c>
      <c r="AZ161" s="629" t="str">
        <f t="shared" si="38"/>
        <v/>
      </c>
      <c r="BA161" s="629" t="str">
        <f>IF(OR(U161="新加算Ⅴ（７）",U161="新加算Ⅴ（９）",U161="新加算Ⅴ（10）",U161="新加算Ⅴ（12）",U161="新加算Ⅴ（13）",U161="新加算Ⅴ（14）"),IF(AK161="○","","未入力"),"")</f>
        <v/>
      </c>
      <c r="BB161" s="629" t="str">
        <f>IF(OR(U161="新加算Ⅰ",U161="新加算Ⅱ",U161="新加算Ⅲ",U161="新加算Ⅴ（１）",U161="新加算Ⅴ（３）",U161="新加算Ⅴ（８）"),IF(AL161="○","","未入力"),"")</f>
        <v/>
      </c>
      <c r="BC161" s="1087" t="str">
        <f>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935" t="str">
        <f>IF(AND(T161&lt;&gt;"（参考）令和７年度の移行予定",OR(U161="新加算Ⅰ",U161="新加算Ⅴ（１）",U161="新加算Ⅴ（２）",U161="新加算Ⅴ（５）",U161="新加算Ⅴ（７）",U161="新加算Ⅴ（10）")),IF(AN161="","未入力",IF(AN161="いずれも取得していない","要件を満たさない","")),"")</f>
        <v/>
      </c>
      <c r="BE161" s="908" t="str">
        <f>G158</f>
        <v/>
      </c>
      <c r="BF161" s="222"/>
      <c r="BG161" s="221"/>
    </row>
    <row r="162" ht="30.0" customHeight="1">
      <c r="A162" s="789">
        <v>38.0</v>
      </c>
      <c r="B162" s="1019" t="str">
        <f>IF('基本情報入力シート'!C91="","",'基本情報入力シート'!C91)</f>
        <v/>
      </c>
      <c r="C162" s="696"/>
      <c r="D162" s="696"/>
      <c r="E162" s="696"/>
      <c r="F162" s="697"/>
      <c r="G162" s="698" t="str">
        <f>IF('基本情報入力シート'!M91="","",'基本情報入力シート'!M91)</f>
        <v/>
      </c>
      <c r="H162" s="698" t="str">
        <f>IF('基本情報入力シート'!R91="","",'基本情報入力シート'!R91)</f>
        <v/>
      </c>
      <c r="I162" s="698" t="str">
        <f>IF('基本情報入力シート'!W91="","",'基本情報入力シート'!W91)</f>
        <v/>
      </c>
      <c r="J162" s="910" t="str">
        <f>IF('基本情報入力シート'!X91="","",'基本情報入力シート'!X91)</f>
        <v/>
      </c>
      <c r="K162" s="698" t="str">
        <f>IF('基本情報入力シート'!Y91="","",'基本情報入力シート'!Y91)</f>
        <v/>
      </c>
      <c r="L162" s="911" t="str">
        <f>IF('基本情報入力シート'!AB91="","",'基本情報入力シート'!AB91)</f>
        <v/>
      </c>
      <c r="M162" s="912" t="str">
        <f>IF('別紙様式2-2（４・５月分）'!P125="","",'別紙様式2-2（４・５月分）'!P125)</f>
        <v/>
      </c>
      <c r="N162" s="1004" t="str">
        <f>IF(SUM('別紙様式2-2（４・５月分）'!Q125:Q127)=0,"",SUM('別紙様式2-2（４・５月分）'!Q125:Q127))</f>
        <v/>
      </c>
      <c r="O162" s="914" t="str">
        <f>IFERROR(VLOOKUP('別紙様式2-2（４・５月分）'!AQ125,'【参考】数式用'!$AR$5:$AS$22,2,FALSE),"")</f>
        <v/>
      </c>
      <c r="P162" s="915"/>
      <c r="Q162" s="916"/>
      <c r="R162" s="1053" t="str">
        <f>IFERROR(VLOOKUP(K162,'【参考】数式用'!$A$5:$AB$37,MATCH(O162,'【参考】数式用'!$B$4:$AB$4,0)+1,0),"")</f>
        <v/>
      </c>
      <c r="S162" s="918" t="s">
        <v>451</v>
      </c>
      <c r="T162" s="1054" t="str">
        <f>IF('別紙様式2-3（６月以降分）'!T162="","",'別紙様式2-3（６月以降分）'!T162)</f>
        <v/>
      </c>
      <c r="U162" s="1055" t="str">
        <f>IFERROR(VLOOKUP(K162,'【参考】数式用'!$A$5:$AB$37,MATCH(T162,'【参考】数式用'!$B$4:$AB$4,0)+1,0),"")</f>
        <v/>
      </c>
      <c r="V162" s="921" t="s">
        <v>107</v>
      </c>
      <c r="W162" s="923">
        <f>'別紙様式2-3（６月以降分）'!W162</f>
        <v>6</v>
      </c>
      <c r="X162" s="923" t="s">
        <v>108</v>
      </c>
      <c r="Y162" s="923">
        <f>'別紙様式2-3（６月以降分）'!Y162</f>
        <v>6</v>
      </c>
      <c r="Z162" s="923" t="s">
        <v>392</v>
      </c>
      <c r="AA162" s="923">
        <f>'別紙様式2-3（６月以降分）'!AA162</f>
        <v>7</v>
      </c>
      <c r="AB162" s="923" t="s">
        <v>108</v>
      </c>
      <c r="AC162" s="923">
        <f>'別紙様式2-3（６月以降分）'!AC162</f>
        <v>3</v>
      </c>
      <c r="AD162" s="923" t="s">
        <v>109</v>
      </c>
      <c r="AE162" s="923" t="s">
        <v>120</v>
      </c>
      <c r="AF162" s="923">
        <f>IF(W162&gt;=1,(AA162*12+AC162)-(W162*12+Y162)+1,"")</f>
        <v>10</v>
      </c>
      <c r="AG162" s="924" t="s">
        <v>393</v>
      </c>
      <c r="AH162" s="1056">
        <f>'別紙様式2-3（６月以降分）'!AH162</f>
        <v>0</v>
      </c>
      <c r="AI162" s="1056">
        <f>'別紙様式2-3（６月以降分）'!AI162</f>
        <v>0</v>
      </c>
      <c r="AJ162" s="1057">
        <f>'別紙様式2-3（６月以降分）'!AJ162</f>
        <v>0</v>
      </c>
      <c r="AK162" s="1058" t="str">
        <f>IF('別紙様式2-3（６月以降分）'!AK162="","",'別紙様式2-3（６月以降分）'!AK162)</f>
        <v/>
      </c>
      <c r="AL162" s="932">
        <f>'別紙様式2-3（６月以降分）'!AL162</f>
        <v>0</v>
      </c>
      <c r="AM162" s="1058" t="str">
        <f>IF('別紙様式2-3（６月以降分）'!AM162="","",'別紙様式2-3（６月以降分）'!AM162)</f>
        <v/>
      </c>
      <c r="AN162" s="931" t="str">
        <f>IF('別紙様式2-3（６月以降分）'!AN162="","",'別紙様式2-3（６月以降分）'!AN162)</f>
        <v/>
      </c>
      <c r="AO162" s="928" t="str">
        <f>IF('別紙様式2-3（６月以降分）'!AO162="","",'別紙様式2-3（６月以降分）'!AO162)</f>
        <v/>
      </c>
      <c r="AP162" s="931" t="str">
        <f>IF('別紙様式2-3（６月以降分）'!AP162="","",'別紙様式2-3（６月以降分）'!AP162)</f>
        <v/>
      </c>
      <c r="AQ162" s="1059" t="str">
        <f>IF('別紙様式2-3（６月以降分）'!AQ162="","",'別紙様式2-3（６月以降分）'!AQ162)</f>
        <v/>
      </c>
      <c r="AR162" s="1060" t="str">
        <f>IF('別紙様式2-3（６月以降分）'!AR162="","",'別紙様式2-3（６月以降分）'!AR162)</f>
        <v/>
      </c>
      <c r="AS162" s="1061" t="str">
        <f>IF(AU164="","",IF(U164&lt;U162,"！加算の要件上は問題ありませんが、令和６年度当初の新加算の加算率と比較して、移行後の加算率が下がる計画になっています。",""))</f>
        <v/>
      </c>
      <c r="AT162" s="818"/>
      <c r="AU162" s="693"/>
      <c r="AV162" s="1020" t="str">
        <f>IF('別紙様式2-2（４・５月分）'!N125="","",'別紙様式2-2（４・５月分）'!N125)</f>
        <v/>
      </c>
      <c r="AW162" s="937" t="str">
        <f>IF(SUM('別紙様式2-2（４・５月分）'!O125:O127)=0,"",SUM('別紙様式2-2（４・５月分）'!O125:O127))</f>
        <v/>
      </c>
      <c r="AX162" s="1064" t="str">
        <f>IFERROR(VLOOKUP(K162,'【参考】数式用'!$AH$2:$AI$34,2,FALSE),"")</f>
        <v/>
      </c>
      <c r="AY162" s="772"/>
      <c r="AZ162" s="10"/>
      <c r="BA162" s="10"/>
      <c r="BB162" s="10"/>
      <c r="BC162" s="10"/>
      <c r="BD162" s="10"/>
      <c r="BE162" s="908" t="str">
        <f>G162</f>
        <v/>
      </c>
      <c r="BF162" s="222"/>
      <c r="BG162" s="221"/>
    </row>
    <row r="163" ht="15.0" customHeight="1">
      <c r="A163" s="787"/>
      <c r="B163" s="722"/>
      <c r="C163" s="723"/>
      <c r="D163" s="723"/>
      <c r="E163" s="723"/>
      <c r="F163" s="724"/>
      <c r="G163" s="725"/>
      <c r="H163" s="725"/>
      <c r="I163" s="725"/>
      <c r="J163" s="941"/>
      <c r="K163" s="725"/>
      <c r="L163" s="942"/>
      <c r="M163" s="943" t="str">
        <f>IF('別紙様式2-2（４・５月分）'!P126="","",'別紙様式2-2（４・５月分）'!P126)</f>
        <v/>
      </c>
      <c r="N163" s="1007"/>
      <c r="O163" s="945"/>
      <c r="P163" s="946"/>
      <c r="Q163" s="947"/>
      <c r="R163" s="1065"/>
      <c r="S163" s="949"/>
      <c r="T163" s="1066"/>
      <c r="U163" s="1067"/>
      <c r="V163" s="952"/>
      <c r="W163" s="778"/>
      <c r="X163" s="778"/>
      <c r="Y163" s="778"/>
      <c r="Z163" s="778"/>
      <c r="AA163" s="778"/>
      <c r="AB163" s="778"/>
      <c r="AC163" s="778"/>
      <c r="AD163" s="778"/>
      <c r="AE163" s="778"/>
      <c r="AF163" s="778"/>
      <c r="AG163" s="954"/>
      <c r="AH163" s="1068"/>
      <c r="AI163" s="1068"/>
      <c r="AJ163" s="1069"/>
      <c r="AK163" s="1070"/>
      <c r="AL163" s="960"/>
      <c r="AM163" s="1070"/>
      <c r="AN163" s="825"/>
      <c r="AO163" s="819"/>
      <c r="AP163" s="825"/>
      <c r="AQ163" s="1072"/>
      <c r="AR163" s="1073"/>
      <c r="AS163" s="1074" t="str">
        <f>IF(AU164="","",IF(OR(AA164="",AA164&lt;&gt;7,AC164="",AC164&lt;&gt;3),"！算定期間の終わりが令和７年３月になっていません。年度内の廃止予定等がなければ、算定対象月を令和７年３月にしてください。",""))</f>
        <v/>
      </c>
      <c r="AT163" s="818"/>
      <c r="AU163" s="935"/>
      <c r="AV163" s="1020" t="str">
        <f>IF('別紙様式2-2（４・５月分）'!N126="","",'別紙様式2-2（４・５月分）'!N126)</f>
        <v/>
      </c>
      <c r="AW163" s="937"/>
      <c r="AX163" s="1076"/>
      <c r="AY163" s="638"/>
      <c r="AZ163" s="10"/>
      <c r="BA163" s="10"/>
      <c r="BB163" s="10"/>
      <c r="BC163" s="10"/>
      <c r="BD163" s="10"/>
      <c r="BE163" s="908" t="str">
        <f>G162</f>
        <v/>
      </c>
      <c r="BF163" s="222"/>
      <c r="BG163" s="221"/>
    </row>
    <row r="164" ht="15.0" customHeight="1">
      <c r="A164" s="798"/>
      <c r="B164" s="722"/>
      <c r="C164" s="723"/>
      <c r="D164" s="723"/>
      <c r="E164" s="723"/>
      <c r="F164" s="724"/>
      <c r="G164" s="725"/>
      <c r="H164" s="725"/>
      <c r="I164" s="725"/>
      <c r="J164" s="941"/>
      <c r="K164" s="725"/>
      <c r="L164" s="942"/>
      <c r="M164" s="964"/>
      <c r="N164" s="1009"/>
      <c r="O164" s="1013" t="s">
        <v>111</v>
      </c>
      <c r="P164" s="1017" t="str">
        <f>IFERROR(VLOOKUP('別紙様式2-2（４・５月分）'!AQ125,'【参考】数式用'!$AR$5:$AT$22,3,FALSE),"")</f>
        <v/>
      </c>
      <c r="Q164" s="1014" t="s">
        <v>113</v>
      </c>
      <c r="R164" s="1077" t="str">
        <f>IFERROR(VLOOKUP(K162,'【参考】数式用'!$A$5:$AB$37,MATCH(P164,'【参考】数式用'!$B$4:$AB$4,0)+1,0),"")</f>
        <v/>
      </c>
      <c r="S164" s="970" t="s">
        <v>452</v>
      </c>
      <c r="T164" s="1078"/>
      <c r="U164" s="1079" t="str">
        <f>IFERROR(VLOOKUP(K162,'【参考】数式用'!$A$5:$AB$37,MATCH(T164,'【参考】数式用'!$B$4:$AB$4,0)+1,0),"")</f>
        <v/>
      </c>
      <c r="V164" s="973" t="s">
        <v>107</v>
      </c>
      <c r="W164" s="1080"/>
      <c r="X164" s="812" t="s">
        <v>108</v>
      </c>
      <c r="Y164" s="1080"/>
      <c r="Z164" s="812" t="s">
        <v>392</v>
      </c>
      <c r="AA164" s="1080"/>
      <c r="AB164" s="812" t="s">
        <v>108</v>
      </c>
      <c r="AC164" s="1080"/>
      <c r="AD164" s="812" t="s">
        <v>109</v>
      </c>
      <c r="AE164" s="812" t="s">
        <v>120</v>
      </c>
      <c r="AF164" s="812" t="str">
        <f>IF(W164&gt;=1,(AA164*12+AC164)-(W164*12+Y164)+1,"")</f>
        <v/>
      </c>
      <c r="AG164" s="974" t="s">
        <v>393</v>
      </c>
      <c r="AH164" s="975">
        <f>IFERROR(ROUNDDOWN(ROUND(L162*U164,0),0)*AF164,"")</f>
        <v>0</v>
      </c>
      <c r="AI164" s="975">
        <f>IFERROR(ROUNDDOWN(ROUND((L162*(U164-AW162)),0),0)*AF164,"")</f>
        <v>0</v>
      </c>
      <c r="AJ164" s="977" t="str">
        <f>IFERROR(ROUNDDOWN(ROUNDDOWN(ROUND(L162*VLOOKUP(K162,'【参考】数式用'!$A$5:$AB$27,MATCH("新加算Ⅳ",'【参考】数式用'!$B$4:$AB$4,0)+1,0),0),0)*AF164*0.5,0),"")</f>
        <v/>
      </c>
      <c r="AK164" s="1081"/>
      <c r="AL164" s="1082" t="str">
        <f>IFERROR(IF('別紙様式2-2（４・５月分）'!P164="ベア加算","", IF(OR(T164="新加算Ⅰ",T164="新加算Ⅱ",T164="新加算Ⅲ",T164="新加算Ⅳ"),ROUNDDOWN(ROUND(L162*VLOOKUP(K162,'【参考】数式用'!$A$5:$I$27,MATCH("ベア加算",'【参考】数式用'!$B$4:$I$4,0)+1,0),0),0)*AF164,"")),"")</f>
        <v/>
      </c>
      <c r="AM164" s="1081"/>
      <c r="AN164" s="1083"/>
      <c r="AO164" s="817"/>
      <c r="AP164" s="1083"/>
      <c r="AQ164" s="1084"/>
      <c r="AR164" s="1085"/>
      <c r="AS164" s="1074"/>
      <c r="AT164" s="688"/>
      <c r="AU164" s="935" t="str">
        <f>IF(AND(AA162&lt;&gt;7,AC162&lt;&gt;3),"V列に色付け","")</f>
        <v/>
      </c>
      <c r="AV164" s="1020"/>
      <c r="AW164" s="937"/>
      <c r="AX164" s="1086"/>
      <c r="AY164" s="629" t="str">
        <f>IF(AL164&lt;&gt;"",IF(AM164="○","入力済","未入力"),"")</f>
        <v/>
      </c>
      <c r="AZ164" s="629"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629" t="str">
        <f>IF(OR(T164="新加算Ⅴ（７）",T164="新加算Ⅴ（９）",T164="新加算Ⅴ（10）",T164="新加算Ⅴ（12）",T164="新加算Ⅴ（13）",T164="新加算Ⅴ（14）"),IF(OR(AO164="○",AO164="令和６年度中に満たす"),"入力済","未入力"),"")</f>
        <v/>
      </c>
      <c r="BB164" s="629" t="str">
        <f>IF(OR(T164="新加算Ⅰ",T164="新加算Ⅱ",T164="新加算Ⅲ",T164="新加算Ⅴ（１）",T164="新加算Ⅴ（３）",T164="新加算Ⅴ（８）"),IF(OR(AP164="○",AP164="令和６年度中に満たす"),"入力済","未入力"),"")</f>
        <v/>
      </c>
      <c r="BC164" s="1087" t="str">
        <f>IF(OR(T164="新加算Ⅰ",T164="新加算Ⅱ",T164="新加算Ⅴ（１）",T164="新加算Ⅴ（２）",T164="新加算Ⅴ（３）",T164="新加算Ⅴ（４）",T164="新加算Ⅴ（５）",T164="新加算Ⅴ（６）",T164="新加算Ⅴ（７）",T164="新加算Ⅴ（９）",T164="新加算Ⅴ（10）",T164="新加算Ⅴ（12）"),IF(AQ164&lt;&gt;"",1,""),"")</f>
        <v/>
      </c>
      <c r="BD164" s="935" t="str">
        <f>IF(OR(T164="新加算Ⅰ",T164="新加算Ⅴ（１）",T164="新加算Ⅴ（２）",T164="新加算Ⅴ（５）",T164="新加算Ⅴ（７）",T164="新加算Ⅴ（10）"),IF(AR164="","未入力","入力済"),"")</f>
        <v/>
      </c>
      <c r="BE164" s="908" t="str">
        <f>G162</f>
        <v/>
      </c>
      <c r="BF164" s="222"/>
      <c r="BG164" s="221"/>
    </row>
    <row r="165" ht="30.0" customHeight="1">
      <c r="A165" s="788"/>
      <c r="B165" s="746"/>
      <c r="C165" s="747"/>
      <c r="D165" s="747"/>
      <c r="E165" s="747"/>
      <c r="F165" s="748"/>
      <c r="G165" s="749"/>
      <c r="H165" s="749"/>
      <c r="I165" s="749"/>
      <c r="J165" s="982"/>
      <c r="K165" s="749"/>
      <c r="L165" s="983"/>
      <c r="M165" s="984" t="str">
        <f>IF('別紙様式2-2（４・５月分）'!P127="","",'別紙様式2-2（４・５月分）'!P127)</f>
        <v/>
      </c>
      <c r="N165" s="1010"/>
      <c r="O165" s="1015"/>
      <c r="P165" s="1018"/>
      <c r="Q165" s="1016"/>
      <c r="R165" s="1088"/>
      <c r="S165" s="990"/>
      <c r="T165" s="1089"/>
      <c r="U165" s="1090"/>
      <c r="V165" s="993"/>
      <c r="W165" s="1091"/>
      <c r="X165" s="994"/>
      <c r="Y165" s="1091"/>
      <c r="Z165" s="994"/>
      <c r="AA165" s="1091"/>
      <c r="AB165" s="994"/>
      <c r="AC165" s="1091"/>
      <c r="AD165" s="994"/>
      <c r="AE165" s="994"/>
      <c r="AF165" s="994"/>
      <c r="AG165" s="995"/>
      <c r="AH165" s="996"/>
      <c r="AI165" s="996"/>
      <c r="AJ165" s="998"/>
      <c r="AK165" s="1092"/>
      <c r="AL165" s="1093"/>
      <c r="AM165" s="1092"/>
      <c r="AN165" s="766"/>
      <c r="AO165" s="765"/>
      <c r="AP165" s="766"/>
      <c r="AQ165" s="1094"/>
      <c r="AR165" s="1095"/>
      <c r="AS165" s="1096" t="str">
        <f>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688"/>
      <c r="AU165" s="935"/>
      <c r="AV165" s="1020" t="str">
        <f>IF('別紙様式2-2（４・５月分）'!N127="","",'別紙様式2-2（４・５月分）'!N127)</f>
        <v/>
      </c>
      <c r="AW165" s="937"/>
      <c r="AX165" s="1097"/>
      <c r="AY165" s="629" t="str">
        <f t="shared" ref="AY165:AZ165" si="39">IF(OR(T165="新加算Ⅰ",T165="新加算Ⅱ",T165="新加算Ⅲ",T165="新加算Ⅳ",T165="新加算Ⅴ（１）",T165="新加算Ⅴ（２）",T165="新加算Ⅴ（３）",T165="新加算ⅠⅤ（４）",T165="新加算Ⅴ（５）",T165="新加算Ⅴ（６）",T165="新加算Ⅴ（８）",T165="新加算Ⅴ（11）"),IF(AI165="○","","未入力"),"")</f>
        <v/>
      </c>
      <c r="AZ165" s="629" t="str">
        <f t="shared" si="39"/>
        <v/>
      </c>
      <c r="BA165" s="629" t="str">
        <f>IF(OR(U165="新加算Ⅴ（７）",U165="新加算Ⅴ（９）",U165="新加算Ⅴ（10）",U165="新加算Ⅴ（12）",U165="新加算Ⅴ（13）",U165="新加算Ⅴ（14）"),IF(AK165="○","","未入力"),"")</f>
        <v/>
      </c>
      <c r="BB165" s="629" t="str">
        <f>IF(OR(U165="新加算Ⅰ",U165="新加算Ⅱ",U165="新加算Ⅲ",U165="新加算Ⅴ（１）",U165="新加算Ⅴ（３）",U165="新加算Ⅴ（８）"),IF(AL165="○","","未入力"),"")</f>
        <v/>
      </c>
      <c r="BC165" s="1087" t="str">
        <f>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935" t="str">
        <f>IF(AND(T165&lt;&gt;"（参考）令和７年度の移行予定",OR(U165="新加算Ⅰ",U165="新加算Ⅴ（１）",U165="新加算Ⅴ（２）",U165="新加算Ⅴ（５）",U165="新加算Ⅴ（７）",U165="新加算Ⅴ（10）")),IF(AN165="","未入力",IF(AN165="いずれも取得していない","要件を満たさない","")),"")</f>
        <v/>
      </c>
      <c r="BE165" s="908" t="str">
        <f>G162</f>
        <v/>
      </c>
      <c r="BF165" s="222"/>
      <c r="BG165" s="221"/>
    </row>
    <row r="166" ht="30.0" customHeight="1">
      <c r="A166" s="773">
        <v>39.0</v>
      </c>
      <c r="B166" s="722" t="str">
        <f>IF('基本情報入力シート'!C92="","",'基本情報入力シート'!C92)</f>
        <v/>
      </c>
      <c r="C166" s="723"/>
      <c r="D166" s="723"/>
      <c r="E166" s="723"/>
      <c r="F166" s="724"/>
      <c r="G166" s="725" t="str">
        <f>IF('基本情報入力シート'!M92="","",'基本情報入力シート'!M92)</f>
        <v/>
      </c>
      <c r="H166" s="725" t="str">
        <f>IF('基本情報入力シート'!R92="","",'基本情報入力シート'!R92)</f>
        <v/>
      </c>
      <c r="I166" s="725" t="str">
        <f>IF('基本情報入力シート'!W92="","",'基本情報入力シート'!W92)</f>
        <v/>
      </c>
      <c r="J166" s="941" t="str">
        <f>IF('基本情報入力シート'!X92="","",'基本情報入力シート'!X92)</f>
        <v/>
      </c>
      <c r="K166" s="725" t="str">
        <f>IF('基本情報入力シート'!Y92="","",'基本情報入力シート'!Y92)</f>
        <v/>
      </c>
      <c r="L166" s="942" t="str">
        <f>IF('基本情報入力シート'!AB92="","",'基本情報入力シート'!AB92)</f>
        <v/>
      </c>
      <c r="M166" s="912" t="str">
        <f>IF('別紙様式2-2（４・５月分）'!P128="","",'別紙様式2-2（４・５月分）'!P128)</f>
        <v/>
      </c>
      <c r="N166" s="1004" t="str">
        <f>IF(SUM('別紙様式2-2（４・５月分）'!Q128:Q130)=0,"",SUM('別紙様式2-2（４・５月分）'!Q128:Q130))</f>
        <v/>
      </c>
      <c r="O166" s="914" t="str">
        <f>IFERROR(VLOOKUP('別紙様式2-2（４・５月分）'!AQ128,'【参考】数式用'!$AR$5:$AS$22,2,FALSE),"")</f>
        <v/>
      </c>
      <c r="P166" s="915"/>
      <c r="Q166" s="916"/>
      <c r="R166" s="1053" t="str">
        <f>IFERROR(VLOOKUP(K166,'【参考】数式用'!$A$5:$AB$37,MATCH(O166,'【参考】数式用'!$B$4:$AB$4,0)+1,0),"")</f>
        <v/>
      </c>
      <c r="S166" s="918" t="s">
        <v>451</v>
      </c>
      <c r="T166" s="1054" t="str">
        <f>IF('別紙様式2-3（６月以降分）'!T166="","",'別紙様式2-3（６月以降分）'!T166)</f>
        <v/>
      </c>
      <c r="U166" s="1055" t="str">
        <f>IFERROR(VLOOKUP(K166,'【参考】数式用'!$A$5:$AB$37,MATCH(T166,'【参考】数式用'!$B$4:$AB$4,0)+1,0),"")</f>
        <v/>
      </c>
      <c r="V166" s="921" t="s">
        <v>107</v>
      </c>
      <c r="W166" s="923">
        <f>'別紙様式2-3（６月以降分）'!W166</f>
        <v>6</v>
      </c>
      <c r="X166" s="923" t="s">
        <v>108</v>
      </c>
      <c r="Y166" s="923">
        <f>'別紙様式2-3（６月以降分）'!Y166</f>
        <v>6</v>
      </c>
      <c r="Z166" s="923" t="s">
        <v>392</v>
      </c>
      <c r="AA166" s="923">
        <f>'別紙様式2-3（６月以降分）'!AA166</f>
        <v>7</v>
      </c>
      <c r="AB166" s="923" t="s">
        <v>108</v>
      </c>
      <c r="AC166" s="923">
        <f>'別紙様式2-3（６月以降分）'!AC166</f>
        <v>3</v>
      </c>
      <c r="AD166" s="923" t="s">
        <v>109</v>
      </c>
      <c r="AE166" s="923" t="s">
        <v>120</v>
      </c>
      <c r="AF166" s="923">
        <f>IF(W166&gt;=1,(AA166*12+AC166)-(W166*12+Y166)+1,"")</f>
        <v>10</v>
      </c>
      <c r="AG166" s="924" t="s">
        <v>393</v>
      </c>
      <c r="AH166" s="1056">
        <f>'別紙様式2-3（６月以降分）'!AH166</f>
        <v>0</v>
      </c>
      <c r="AI166" s="1056">
        <f>'別紙様式2-3（６月以降分）'!AI166</f>
        <v>0</v>
      </c>
      <c r="AJ166" s="1057">
        <f>'別紙様式2-3（６月以降分）'!AJ166</f>
        <v>0</v>
      </c>
      <c r="AK166" s="1058" t="str">
        <f>IF('別紙様式2-3（６月以降分）'!AK166="","",'別紙様式2-3（６月以降分）'!AK166)</f>
        <v/>
      </c>
      <c r="AL166" s="932">
        <f>'別紙様式2-3（６月以降分）'!AL166</f>
        <v>0</v>
      </c>
      <c r="AM166" s="1058" t="str">
        <f>IF('別紙様式2-3（６月以降分）'!AM166="","",'別紙様式2-3（６月以降分）'!AM166)</f>
        <v/>
      </c>
      <c r="AN166" s="931" t="str">
        <f>IF('別紙様式2-3（６月以降分）'!AN166="","",'別紙様式2-3（６月以降分）'!AN166)</f>
        <v/>
      </c>
      <c r="AO166" s="928" t="str">
        <f>IF('別紙様式2-3（６月以降分）'!AO166="","",'別紙様式2-3（６月以降分）'!AO166)</f>
        <v/>
      </c>
      <c r="AP166" s="931" t="str">
        <f>IF('別紙様式2-3（６月以降分）'!AP166="","",'別紙様式2-3（６月以降分）'!AP166)</f>
        <v/>
      </c>
      <c r="AQ166" s="1059" t="str">
        <f>IF('別紙様式2-3（６月以降分）'!AQ166="","",'別紙様式2-3（６月以降分）'!AQ166)</f>
        <v/>
      </c>
      <c r="AR166" s="1060" t="str">
        <f>IF('別紙様式2-3（６月以降分）'!AR166="","",'別紙様式2-3（６月以降分）'!AR166)</f>
        <v/>
      </c>
      <c r="AS166" s="1061" t="str">
        <f>IF(AU168="","",IF(U168&lt;U166,"！加算の要件上は問題ありませんが、令和６年度当初の新加算の加算率と比較して、移行後の加算率が下がる計画になっています。",""))</f>
        <v/>
      </c>
      <c r="AT166" s="818"/>
      <c r="AU166" s="693"/>
      <c r="AV166" s="1020" t="str">
        <f>IF('別紙様式2-2（４・５月分）'!N128="","",'別紙様式2-2（４・５月分）'!N128)</f>
        <v/>
      </c>
      <c r="AW166" s="937" t="str">
        <f>IF(SUM('別紙様式2-2（４・５月分）'!O128:O130)=0,"",SUM('別紙様式2-2（４・５月分）'!O128:O130))</f>
        <v/>
      </c>
      <c r="AX166" s="1064" t="str">
        <f>IFERROR(VLOOKUP(K166,'【参考】数式用'!$AH$2:$AI$34,2,FALSE),"")</f>
        <v/>
      </c>
      <c r="AY166" s="772"/>
      <c r="AZ166" s="10"/>
      <c r="BA166" s="10"/>
      <c r="BB166" s="10"/>
      <c r="BC166" s="10"/>
      <c r="BD166" s="10"/>
      <c r="BE166" s="908" t="str">
        <f>G166</f>
        <v/>
      </c>
      <c r="BF166" s="222"/>
      <c r="BG166" s="221"/>
    </row>
    <row r="167" ht="15.0" customHeight="1">
      <c r="A167" s="787"/>
      <c r="B167" s="722"/>
      <c r="C167" s="723"/>
      <c r="D167" s="723"/>
      <c r="E167" s="723"/>
      <c r="F167" s="724"/>
      <c r="G167" s="725"/>
      <c r="H167" s="725"/>
      <c r="I167" s="725"/>
      <c r="J167" s="941"/>
      <c r="K167" s="725"/>
      <c r="L167" s="942"/>
      <c r="M167" s="943" t="str">
        <f>IF('別紙様式2-2（４・５月分）'!P129="","",'別紙様式2-2（４・５月分）'!P129)</f>
        <v/>
      </c>
      <c r="N167" s="1007"/>
      <c r="O167" s="945"/>
      <c r="P167" s="946"/>
      <c r="Q167" s="947"/>
      <c r="R167" s="1065"/>
      <c r="S167" s="949"/>
      <c r="T167" s="1066"/>
      <c r="U167" s="1067"/>
      <c r="V167" s="952"/>
      <c r="W167" s="778"/>
      <c r="X167" s="778"/>
      <c r="Y167" s="778"/>
      <c r="Z167" s="778"/>
      <c r="AA167" s="778"/>
      <c r="AB167" s="778"/>
      <c r="AC167" s="778"/>
      <c r="AD167" s="778"/>
      <c r="AE167" s="778"/>
      <c r="AF167" s="778"/>
      <c r="AG167" s="954"/>
      <c r="AH167" s="1068"/>
      <c r="AI167" s="1068"/>
      <c r="AJ167" s="1069"/>
      <c r="AK167" s="1070"/>
      <c r="AL167" s="960"/>
      <c r="AM167" s="1070"/>
      <c r="AN167" s="825"/>
      <c r="AO167" s="819"/>
      <c r="AP167" s="825"/>
      <c r="AQ167" s="1072"/>
      <c r="AR167" s="1073"/>
      <c r="AS167" s="1074" t="str">
        <f>IF(AU168="","",IF(OR(AA168="",AA168&lt;&gt;7,AC168="",AC168&lt;&gt;3),"！算定期間の終わりが令和７年３月になっていません。年度内の廃止予定等がなければ、算定対象月を令和７年３月にしてください。",""))</f>
        <v/>
      </c>
      <c r="AT167" s="818"/>
      <c r="AU167" s="935"/>
      <c r="AV167" s="1020" t="str">
        <f>IF('別紙様式2-2（４・５月分）'!N129="","",'別紙様式2-2（４・５月分）'!N129)</f>
        <v/>
      </c>
      <c r="AW167" s="937"/>
      <c r="AX167" s="1076"/>
      <c r="AY167" s="638"/>
      <c r="AZ167" s="10"/>
      <c r="BA167" s="10"/>
      <c r="BB167" s="10"/>
      <c r="BC167" s="10"/>
      <c r="BD167" s="10"/>
      <c r="BE167" s="908" t="str">
        <f>G166</f>
        <v/>
      </c>
      <c r="BF167" s="222"/>
      <c r="BG167" s="221"/>
    </row>
    <row r="168" ht="15.0" customHeight="1">
      <c r="A168" s="798"/>
      <c r="B168" s="722"/>
      <c r="C168" s="723"/>
      <c r="D168" s="723"/>
      <c r="E168" s="723"/>
      <c r="F168" s="724"/>
      <c r="G168" s="725"/>
      <c r="H168" s="725"/>
      <c r="I168" s="725"/>
      <c r="J168" s="941"/>
      <c r="K168" s="725"/>
      <c r="L168" s="942"/>
      <c r="M168" s="964"/>
      <c r="N168" s="1009"/>
      <c r="O168" s="1013" t="s">
        <v>111</v>
      </c>
      <c r="P168" s="1017" t="str">
        <f>IFERROR(VLOOKUP('別紙様式2-2（４・５月分）'!AQ128,'【参考】数式用'!$AR$5:$AT$22,3,FALSE),"")</f>
        <v/>
      </c>
      <c r="Q168" s="1014" t="s">
        <v>113</v>
      </c>
      <c r="R168" s="1077" t="str">
        <f>IFERROR(VLOOKUP(K166,'【参考】数式用'!$A$5:$AB$37,MATCH(P168,'【参考】数式用'!$B$4:$AB$4,0)+1,0),"")</f>
        <v/>
      </c>
      <c r="S168" s="970" t="s">
        <v>452</v>
      </c>
      <c r="T168" s="1078"/>
      <c r="U168" s="1079" t="str">
        <f>IFERROR(VLOOKUP(K166,'【参考】数式用'!$A$5:$AB$37,MATCH(T168,'【参考】数式用'!$B$4:$AB$4,0)+1,0),"")</f>
        <v/>
      </c>
      <c r="V168" s="973" t="s">
        <v>107</v>
      </c>
      <c r="W168" s="1080"/>
      <c r="X168" s="812" t="s">
        <v>108</v>
      </c>
      <c r="Y168" s="1080"/>
      <c r="Z168" s="812" t="s">
        <v>392</v>
      </c>
      <c r="AA168" s="1080"/>
      <c r="AB168" s="812" t="s">
        <v>108</v>
      </c>
      <c r="AC168" s="1080"/>
      <c r="AD168" s="812" t="s">
        <v>109</v>
      </c>
      <c r="AE168" s="812" t="s">
        <v>120</v>
      </c>
      <c r="AF168" s="812" t="str">
        <f>IF(W168&gt;=1,(AA168*12+AC168)-(W168*12+Y168)+1,"")</f>
        <v/>
      </c>
      <c r="AG168" s="974" t="s">
        <v>393</v>
      </c>
      <c r="AH168" s="975">
        <f>IFERROR(ROUNDDOWN(ROUND(L166*U168,0),0)*AF168,"")</f>
        <v>0</v>
      </c>
      <c r="AI168" s="975">
        <f>IFERROR(ROUNDDOWN(ROUND((L166*(U168-AW166)),0),0)*AF168,"")</f>
        <v>0</v>
      </c>
      <c r="AJ168" s="977" t="str">
        <f>IFERROR(ROUNDDOWN(ROUNDDOWN(ROUND(L166*VLOOKUP(K166,'【参考】数式用'!$A$5:$AB$27,MATCH("新加算Ⅳ",'【参考】数式用'!$B$4:$AB$4,0)+1,0),0),0)*AF168*0.5,0),"")</f>
        <v/>
      </c>
      <c r="AK168" s="1081"/>
      <c r="AL168" s="1082" t="str">
        <f>IFERROR(IF('別紙様式2-2（４・５月分）'!P168="ベア加算","", IF(OR(T168="新加算Ⅰ",T168="新加算Ⅱ",T168="新加算Ⅲ",T168="新加算Ⅳ"),ROUNDDOWN(ROUND(L166*VLOOKUP(K166,'【参考】数式用'!$A$5:$I$27,MATCH("ベア加算",'【参考】数式用'!$B$4:$I$4,0)+1,0),0),0)*AF168,"")),"")</f>
        <v/>
      </c>
      <c r="AM168" s="1081"/>
      <c r="AN168" s="1083"/>
      <c r="AO168" s="817"/>
      <c r="AP168" s="1083"/>
      <c r="AQ168" s="1084"/>
      <c r="AR168" s="1085"/>
      <c r="AS168" s="1074"/>
      <c r="AT168" s="688"/>
      <c r="AU168" s="935" t="str">
        <f>IF(AND(AA166&lt;&gt;7,AC166&lt;&gt;3),"V列に色付け","")</f>
        <v/>
      </c>
      <c r="AV168" s="1020"/>
      <c r="AW168" s="937"/>
      <c r="AX168" s="1086"/>
      <c r="AY168" s="629" t="str">
        <f>IF(AL168&lt;&gt;"",IF(AM168="○","入力済","未入力"),"")</f>
        <v/>
      </c>
      <c r="AZ168" s="629"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629" t="str">
        <f>IF(OR(T168="新加算Ⅴ（７）",T168="新加算Ⅴ（９）",T168="新加算Ⅴ（10）",T168="新加算Ⅴ（12）",T168="新加算Ⅴ（13）",T168="新加算Ⅴ（14）"),IF(OR(AO168="○",AO168="令和６年度中に満たす"),"入力済","未入力"),"")</f>
        <v/>
      </c>
      <c r="BB168" s="629" t="str">
        <f>IF(OR(T168="新加算Ⅰ",T168="新加算Ⅱ",T168="新加算Ⅲ",T168="新加算Ⅴ（１）",T168="新加算Ⅴ（３）",T168="新加算Ⅴ（８）"),IF(OR(AP168="○",AP168="令和６年度中に満たす"),"入力済","未入力"),"")</f>
        <v/>
      </c>
      <c r="BC168" s="1087" t="str">
        <f>IF(OR(T168="新加算Ⅰ",T168="新加算Ⅱ",T168="新加算Ⅴ（１）",T168="新加算Ⅴ（２）",T168="新加算Ⅴ（３）",T168="新加算Ⅴ（４）",T168="新加算Ⅴ（５）",T168="新加算Ⅴ（６）",T168="新加算Ⅴ（７）",T168="新加算Ⅴ（９）",T168="新加算Ⅴ（10）",T168="新加算Ⅴ（12）"),IF(AQ168&lt;&gt;"",1,""),"")</f>
        <v/>
      </c>
      <c r="BD168" s="935" t="str">
        <f>IF(OR(T168="新加算Ⅰ",T168="新加算Ⅴ（１）",T168="新加算Ⅴ（２）",T168="新加算Ⅴ（５）",T168="新加算Ⅴ（７）",T168="新加算Ⅴ（10）"),IF(AR168="","未入力","入力済"),"")</f>
        <v/>
      </c>
      <c r="BE168" s="908" t="str">
        <f>G166</f>
        <v/>
      </c>
      <c r="BF168" s="222"/>
      <c r="BG168" s="221"/>
    </row>
    <row r="169" ht="30.0" customHeight="1">
      <c r="A169" s="788"/>
      <c r="B169" s="746"/>
      <c r="C169" s="747"/>
      <c r="D169" s="747"/>
      <c r="E169" s="747"/>
      <c r="F169" s="748"/>
      <c r="G169" s="749"/>
      <c r="H169" s="749"/>
      <c r="I169" s="749"/>
      <c r="J169" s="982"/>
      <c r="K169" s="749"/>
      <c r="L169" s="983"/>
      <c r="M169" s="984" t="str">
        <f>IF('別紙様式2-2（４・５月分）'!P130="","",'別紙様式2-2（４・５月分）'!P130)</f>
        <v/>
      </c>
      <c r="N169" s="1010"/>
      <c r="O169" s="1015"/>
      <c r="P169" s="1018"/>
      <c r="Q169" s="1016"/>
      <c r="R169" s="1088"/>
      <c r="S169" s="990"/>
      <c r="T169" s="1089"/>
      <c r="U169" s="1090"/>
      <c r="V169" s="993"/>
      <c r="W169" s="1091"/>
      <c r="X169" s="994"/>
      <c r="Y169" s="1091"/>
      <c r="Z169" s="994"/>
      <c r="AA169" s="1091"/>
      <c r="AB169" s="994"/>
      <c r="AC169" s="1091"/>
      <c r="AD169" s="994"/>
      <c r="AE169" s="994"/>
      <c r="AF169" s="994"/>
      <c r="AG169" s="995"/>
      <c r="AH169" s="996"/>
      <c r="AI169" s="996"/>
      <c r="AJ169" s="998"/>
      <c r="AK169" s="1092"/>
      <c r="AL169" s="1093"/>
      <c r="AM169" s="1092"/>
      <c r="AN169" s="766"/>
      <c r="AO169" s="765"/>
      <c r="AP169" s="766"/>
      <c r="AQ169" s="1094"/>
      <c r="AR169" s="1095"/>
      <c r="AS169" s="1096" t="str">
        <f>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688"/>
      <c r="AU169" s="935"/>
      <c r="AV169" s="1020" t="str">
        <f>IF('別紙様式2-2（４・５月分）'!N130="","",'別紙様式2-2（４・５月分）'!N130)</f>
        <v/>
      </c>
      <c r="AW169" s="937"/>
      <c r="AX169" s="1097"/>
      <c r="AY169" s="629" t="str">
        <f t="shared" ref="AY169:AZ169" si="40">IF(OR(T169="新加算Ⅰ",T169="新加算Ⅱ",T169="新加算Ⅲ",T169="新加算Ⅳ",T169="新加算Ⅴ（１）",T169="新加算Ⅴ（２）",T169="新加算Ⅴ（３）",T169="新加算ⅠⅤ（４）",T169="新加算Ⅴ（５）",T169="新加算Ⅴ（６）",T169="新加算Ⅴ（８）",T169="新加算Ⅴ（11）"),IF(AI169="○","","未入力"),"")</f>
        <v/>
      </c>
      <c r="AZ169" s="629" t="str">
        <f t="shared" si="40"/>
        <v/>
      </c>
      <c r="BA169" s="629" t="str">
        <f>IF(OR(U169="新加算Ⅴ（７）",U169="新加算Ⅴ（９）",U169="新加算Ⅴ（10）",U169="新加算Ⅴ（12）",U169="新加算Ⅴ（13）",U169="新加算Ⅴ（14）"),IF(AK169="○","","未入力"),"")</f>
        <v/>
      </c>
      <c r="BB169" s="629" t="str">
        <f>IF(OR(U169="新加算Ⅰ",U169="新加算Ⅱ",U169="新加算Ⅲ",U169="新加算Ⅴ（１）",U169="新加算Ⅴ（３）",U169="新加算Ⅴ（８）"),IF(AL169="○","","未入力"),"")</f>
        <v/>
      </c>
      <c r="BC169" s="1087" t="str">
        <f>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935" t="str">
        <f>IF(AND(T169&lt;&gt;"（参考）令和７年度の移行予定",OR(U169="新加算Ⅰ",U169="新加算Ⅴ（１）",U169="新加算Ⅴ（２）",U169="新加算Ⅴ（５）",U169="新加算Ⅴ（７）",U169="新加算Ⅴ（10）")),IF(AN169="","未入力",IF(AN169="いずれも取得していない","要件を満たさない","")),"")</f>
        <v/>
      </c>
      <c r="BE169" s="908" t="str">
        <f>G166</f>
        <v/>
      </c>
      <c r="BF169" s="222"/>
      <c r="BG169" s="221"/>
    </row>
    <row r="170" ht="30.0" customHeight="1">
      <c r="A170" s="789">
        <v>40.0</v>
      </c>
      <c r="B170" s="722" t="str">
        <f>IF('基本情報入力シート'!C93="","",'基本情報入力シート'!C93)</f>
        <v/>
      </c>
      <c r="C170" s="723"/>
      <c r="D170" s="723"/>
      <c r="E170" s="723"/>
      <c r="F170" s="724"/>
      <c r="G170" s="725" t="str">
        <f>IF('基本情報入力シート'!M93="","",'基本情報入力シート'!M93)</f>
        <v/>
      </c>
      <c r="H170" s="725" t="str">
        <f>IF('基本情報入力シート'!R93="","",'基本情報入力シート'!R93)</f>
        <v/>
      </c>
      <c r="I170" s="725" t="str">
        <f>IF('基本情報入力シート'!W93="","",'基本情報入力シート'!W93)</f>
        <v/>
      </c>
      <c r="J170" s="941" t="str">
        <f>IF('基本情報入力シート'!X93="","",'基本情報入力シート'!X93)</f>
        <v/>
      </c>
      <c r="K170" s="725" t="str">
        <f>IF('基本情報入力シート'!Y93="","",'基本情報入力シート'!Y93)</f>
        <v/>
      </c>
      <c r="L170" s="942" t="str">
        <f>IF('基本情報入力シート'!AB93="","",'基本情報入力シート'!AB93)</f>
        <v/>
      </c>
      <c r="M170" s="912" t="str">
        <f>IF('別紙様式2-2（４・５月分）'!P131="","",'別紙様式2-2（４・５月分）'!P131)</f>
        <v/>
      </c>
      <c r="N170" s="1004" t="str">
        <f>IF(SUM('別紙様式2-2（４・５月分）'!Q131:Q133)=0,"",SUM('別紙様式2-2（４・５月分）'!Q131:Q133))</f>
        <v/>
      </c>
      <c r="O170" s="914" t="str">
        <f>IFERROR(VLOOKUP('別紙様式2-2（４・５月分）'!AQ131,'【参考】数式用'!$AR$5:$AS$22,2,FALSE),"")</f>
        <v/>
      </c>
      <c r="P170" s="915"/>
      <c r="Q170" s="916"/>
      <c r="R170" s="1053" t="str">
        <f>IFERROR(VLOOKUP(K170,'【参考】数式用'!$A$5:$AB$37,MATCH(O170,'【参考】数式用'!$B$4:$AB$4,0)+1,0),"")</f>
        <v/>
      </c>
      <c r="S170" s="918" t="s">
        <v>451</v>
      </c>
      <c r="T170" s="1054" t="str">
        <f>IF('別紙様式2-3（６月以降分）'!T170="","",'別紙様式2-3（６月以降分）'!T170)</f>
        <v/>
      </c>
      <c r="U170" s="1055" t="str">
        <f>IFERROR(VLOOKUP(K170,'【参考】数式用'!$A$5:$AB$37,MATCH(T170,'【参考】数式用'!$B$4:$AB$4,0)+1,0),"")</f>
        <v/>
      </c>
      <c r="V170" s="921" t="s">
        <v>107</v>
      </c>
      <c r="W170" s="923">
        <f>'別紙様式2-3（６月以降分）'!W170</f>
        <v>6</v>
      </c>
      <c r="X170" s="923" t="s">
        <v>108</v>
      </c>
      <c r="Y170" s="923">
        <f>'別紙様式2-3（６月以降分）'!Y170</f>
        <v>6</v>
      </c>
      <c r="Z170" s="923" t="s">
        <v>392</v>
      </c>
      <c r="AA170" s="923">
        <f>'別紙様式2-3（６月以降分）'!AA170</f>
        <v>7</v>
      </c>
      <c r="AB170" s="923" t="s">
        <v>108</v>
      </c>
      <c r="AC170" s="923">
        <f>'別紙様式2-3（６月以降分）'!AC170</f>
        <v>3</v>
      </c>
      <c r="AD170" s="923" t="s">
        <v>109</v>
      </c>
      <c r="AE170" s="923" t="s">
        <v>120</v>
      </c>
      <c r="AF170" s="923">
        <f>IF(W170&gt;=1,(AA170*12+AC170)-(W170*12+Y170)+1,"")</f>
        <v>10</v>
      </c>
      <c r="AG170" s="924" t="s">
        <v>393</v>
      </c>
      <c r="AH170" s="1056">
        <f>'別紙様式2-3（６月以降分）'!AH170</f>
        <v>0</v>
      </c>
      <c r="AI170" s="1056">
        <f>'別紙様式2-3（６月以降分）'!AI170</f>
        <v>0</v>
      </c>
      <c r="AJ170" s="1057">
        <f>'別紙様式2-3（６月以降分）'!AJ170</f>
        <v>0</v>
      </c>
      <c r="AK170" s="1058" t="str">
        <f>IF('別紙様式2-3（６月以降分）'!AK170="","",'別紙様式2-3（６月以降分）'!AK170)</f>
        <v/>
      </c>
      <c r="AL170" s="932">
        <f>'別紙様式2-3（６月以降分）'!AL170</f>
        <v>0</v>
      </c>
      <c r="AM170" s="1058" t="str">
        <f>IF('別紙様式2-3（６月以降分）'!AM170="","",'別紙様式2-3（６月以降分）'!AM170)</f>
        <v/>
      </c>
      <c r="AN170" s="931" t="str">
        <f>IF('別紙様式2-3（６月以降分）'!AN170="","",'別紙様式2-3（６月以降分）'!AN170)</f>
        <v/>
      </c>
      <c r="AO170" s="928" t="str">
        <f>IF('別紙様式2-3（６月以降分）'!AO170="","",'別紙様式2-3（６月以降分）'!AO170)</f>
        <v/>
      </c>
      <c r="AP170" s="931" t="str">
        <f>IF('別紙様式2-3（６月以降分）'!AP170="","",'別紙様式2-3（６月以降分）'!AP170)</f>
        <v/>
      </c>
      <c r="AQ170" s="1059" t="str">
        <f>IF('別紙様式2-3（６月以降分）'!AQ170="","",'別紙様式2-3（６月以降分）'!AQ170)</f>
        <v/>
      </c>
      <c r="AR170" s="1060" t="str">
        <f>IF('別紙様式2-3（６月以降分）'!AR170="","",'別紙様式2-3（６月以降分）'!AR170)</f>
        <v/>
      </c>
      <c r="AS170" s="1061" t="str">
        <f>IF(AU172="","",IF(U172&lt;U170,"！加算の要件上は問題ありませんが、令和６年度当初の新加算の加算率と比較して、移行後の加算率が下がる計画になっています。",""))</f>
        <v/>
      </c>
      <c r="AT170" s="818"/>
      <c r="AU170" s="693"/>
      <c r="AV170" s="1020" t="str">
        <f>IF('別紙様式2-2（４・５月分）'!N131="","",'別紙様式2-2（４・５月分）'!N131)</f>
        <v/>
      </c>
      <c r="AW170" s="937" t="str">
        <f>IF(SUM('別紙様式2-2（４・５月分）'!O131:O133)=0,"",SUM('別紙様式2-2（４・５月分）'!O131:O133))</f>
        <v/>
      </c>
      <c r="AX170" s="1064" t="str">
        <f>IFERROR(VLOOKUP(K170,'【参考】数式用'!$AH$2:$AI$34,2,FALSE),"")</f>
        <v/>
      </c>
      <c r="AY170" s="772"/>
      <c r="AZ170" s="10"/>
      <c r="BA170" s="10"/>
      <c r="BB170" s="10"/>
      <c r="BC170" s="10"/>
      <c r="BD170" s="10"/>
      <c r="BE170" s="908" t="str">
        <f>G170</f>
        <v/>
      </c>
      <c r="BF170" s="222"/>
      <c r="BG170" s="221"/>
    </row>
    <row r="171" ht="15.0" customHeight="1">
      <c r="A171" s="787"/>
      <c r="B171" s="722"/>
      <c r="C171" s="723"/>
      <c r="D171" s="723"/>
      <c r="E171" s="723"/>
      <c r="F171" s="724"/>
      <c r="G171" s="725"/>
      <c r="H171" s="725"/>
      <c r="I171" s="725"/>
      <c r="J171" s="941"/>
      <c r="K171" s="725"/>
      <c r="L171" s="942"/>
      <c r="M171" s="943" t="str">
        <f>IF('別紙様式2-2（４・５月分）'!P132="","",'別紙様式2-2（４・５月分）'!P132)</f>
        <v/>
      </c>
      <c r="N171" s="1007"/>
      <c r="O171" s="945"/>
      <c r="P171" s="946"/>
      <c r="Q171" s="947"/>
      <c r="R171" s="1065"/>
      <c r="S171" s="949"/>
      <c r="T171" s="1066"/>
      <c r="U171" s="1067"/>
      <c r="V171" s="952"/>
      <c r="W171" s="778"/>
      <c r="X171" s="778"/>
      <c r="Y171" s="778"/>
      <c r="Z171" s="778"/>
      <c r="AA171" s="778"/>
      <c r="AB171" s="778"/>
      <c r="AC171" s="778"/>
      <c r="AD171" s="778"/>
      <c r="AE171" s="778"/>
      <c r="AF171" s="778"/>
      <c r="AG171" s="954"/>
      <c r="AH171" s="1068"/>
      <c r="AI171" s="1068"/>
      <c r="AJ171" s="1069"/>
      <c r="AK171" s="1070"/>
      <c r="AL171" s="960"/>
      <c r="AM171" s="1070"/>
      <c r="AN171" s="825"/>
      <c r="AO171" s="819"/>
      <c r="AP171" s="825"/>
      <c r="AQ171" s="1072"/>
      <c r="AR171" s="1073"/>
      <c r="AS171" s="1074" t="str">
        <f>IF(AU172="","",IF(OR(AA172="",AA172&lt;&gt;7,AC172="",AC172&lt;&gt;3),"！算定期間の終わりが令和７年３月になっていません。年度内の廃止予定等がなければ、算定対象月を令和７年３月にしてください。",""))</f>
        <v/>
      </c>
      <c r="AT171" s="818"/>
      <c r="AU171" s="935"/>
      <c r="AV171" s="1020" t="str">
        <f>IF('別紙様式2-2（４・５月分）'!N132="","",'別紙様式2-2（４・５月分）'!N132)</f>
        <v/>
      </c>
      <c r="AW171" s="937"/>
      <c r="AX171" s="1076"/>
      <c r="AY171" s="638"/>
      <c r="AZ171" s="10"/>
      <c r="BA171" s="10"/>
      <c r="BB171" s="10"/>
      <c r="BC171" s="10"/>
      <c r="BD171" s="10"/>
      <c r="BE171" s="908" t="str">
        <f>G170</f>
        <v/>
      </c>
      <c r="BF171" s="222"/>
      <c r="BG171" s="221"/>
    </row>
    <row r="172" ht="15.0" customHeight="1">
      <c r="A172" s="798"/>
      <c r="B172" s="722"/>
      <c r="C172" s="723"/>
      <c r="D172" s="723"/>
      <c r="E172" s="723"/>
      <c r="F172" s="724"/>
      <c r="G172" s="725"/>
      <c r="H172" s="725"/>
      <c r="I172" s="725"/>
      <c r="J172" s="941"/>
      <c r="K172" s="725"/>
      <c r="L172" s="942"/>
      <c r="M172" s="964"/>
      <c r="N172" s="1009"/>
      <c r="O172" s="1013" t="s">
        <v>111</v>
      </c>
      <c r="P172" s="1017" t="str">
        <f>IFERROR(VLOOKUP('別紙様式2-2（４・５月分）'!AQ131,'【参考】数式用'!$AR$5:$AT$22,3,FALSE),"")</f>
        <v/>
      </c>
      <c r="Q172" s="1014" t="s">
        <v>113</v>
      </c>
      <c r="R172" s="1077" t="str">
        <f>IFERROR(VLOOKUP(K170,'【参考】数式用'!$A$5:$AB$37,MATCH(P172,'【参考】数式用'!$B$4:$AB$4,0)+1,0),"")</f>
        <v/>
      </c>
      <c r="S172" s="970" t="s">
        <v>452</v>
      </c>
      <c r="T172" s="1078"/>
      <c r="U172" s="1079" t="str">
        <f>IFERROR(VLOOKUP(K170,'【参考】数式用'!$A$5:$AB$37,MATCH(T172,'【参考】数式用'!$B$4:$AB$4,0)+1,0),"")</f>
        <v/>
      </c>
      <c r="V172" s="973" t="s">
        <v>107</v>
      </c>
      <c r="W172" s="1080"/>
      <c r="X172" s="812" t="s">
        <v>108</v>
      </c>
      <c r="Y172" s="1080"/>
      <c r="Z172" s="812" t="s">
        <v>392</v>
      </c>
      <c r="AA172" s="1080"/>
      <c r="AB172" s="812" t="s">
        <v>108</v>
      </c>
      <c r="AC172" s="1080"/>
      <c r="AD172" s="812" t="s">
        <v>109</v>
      </c>
      <c r="AE172" s="812" t="s">
        <v>120</v>
      </c>
      <c r="AF172" s="812" t="str">
        <f>IF(W172&gt;=1,(AA172*12+AC172)-(W172*12+Y172)+1,"")</f>
        <v/>
      </c>
      <c r="AG172" s="974" t="s">
        <v>393</v>
      </c>
      <c r="AH172" s="975">
        <f>IFERROR(ROUNDDOWN(ROUND(L170*U172,0),0)*AF172,"")</f>
        <v>0</v>
      </c>
      <c r="AI172" s="975">
        <f>IFERROR(ROUNDDOWN(ROUND((L170*(U172-AW170)),0),0)*AF172,"")</f>
        <v>0</v>
      </c>
      <c r="AJ172" s="977" t="str">
        <f>IFERROR(ROUNDDOWN(ROUNDDOWN(ROUND(L170*VLOOKUP(K170,'【参考】数式用'!$A$5:$AB$27,MATCH("新加算Ⅳ",'【参考】数式用'!$B$4:$AB$4,0)+1,0),0),0)*AF172*0.5,0),"")</f>
        <v/>
      </c>
      <c r="AK172" s="1081"/>
      <c r="AL172" s="1082" t="str">
        <f>IFERROR(IF('別紙様式2-2（４・５月分）'!P172="ベア加算","", IF(OR(T172="新加算Ⅰ",T172="新加算Ⅱ",T172="新加算Ⅲ",T172="新加算Ⅳ"),ROUNDDOWN(ROUND(L170*VLOOKUP(K170,'【参考】数式用'!$A$5:$I$27,MATCH("ベア加算",'【参考】数式用'!$B$4:$I$4,0)+1,0),0),0)*AF172,"")),"")</f>
        <v/>
      </c>
      <c r="AM172" s="1081"/>
      <c r="AN172" s="1083"/>
      <c r="AO172" s="817"/>
      <c r="AP172" s="1083"/>
      <c r="AQ172" s="1084"/>
      <c r="AR172" s="1085"/>
      <c r="AS172" s="1074"/>
      <c r="AT172" s="688"/>
      <c r="AU172" s="935" t="str">
        <f>IF(AND(AA170&lt;&gt;7,AC170&lt;&gt;3),"V列に色付け","")</f>
        <v/>
      </c>
      <c r="AV172" s="1020"/>
      <c r="AW172" s="937"/>
      <c r="AX172" s="1086"/>
      <c r="AY172" s="629" t="str">
        <f>IF(AL172&lt;&gt;"",IF(AM172="○","入力済","未入力"),"")</f>
        <v/>
      </c>
      <c r="AZ172" s="629"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629" t="str">
        <f>IF(OR(T172="新加算Ⅴ（７）",T172="新加算Ⅴ（９）",T172="新加算Ⅴ（10）",T172="新加算Ⅴ（12）",T172="新加算Ⅴ（13）",T172="新加算Ⅴ（14）"),IF(OR(AO172="○",AO172="令和６年度中に満たす"),"入力済","未入力"),"")</f>
        <v/>
      </c>
      <c r="BB172" s="629" t="str">
        <f>IF(OR(T172="新加算Ⅰ",T172="新加算Ⅱ",T172="新加算Ⅲ",T172="新加算Ⅴ（１）",T172="新加算Ⅴ（３）",T172="新加算Ⅴ（８）"),IF(OR(AP172="○",AP172="令和６年度中に満たす"),"入力済","未入力"),"")</f>
        <v/>
      </c>
      <c r="BC172" s="1087" t="str">
        <f>IF(OR(T172="新加算Ⅰ",T172="新加算Ⅱ",T172="新加算Ⅴ（１）",T172="新加算Ⅴ（２）",T172="新加算Ⅴ（３）",T172="新加算Ⅴ（４）",T172="新加算Ⅴ（５）",T172="新加算Ⅴ（６）",T172="新加算Ⅴ（７）",T172="新加算Ⅴ（９）",T172="新加算Ⅴ（10）",T172="新加算Ⅴ（12）"),IF(AQ172&lt;&gt;"",1,""),"")</f>
        <v/>
      </c>
      <c r="BD172" s="935" t="str">
        <f>IF(OR(T172="新加算Ⅰ",T172="新加算Ⅴ（１）",T172="新加算Ⅴ（２）",T172="新加算Ⅴ（５）",T172="新加算Ⅴ（７）",T172="新加算Ⅴ（10）"),IF(AR172="","未入力","入力済"),"")</f>
        <v/>
      </c>
      <c r="BE172" s="908" t="str">
        <f>G170</f>
        <v/>
      </c>
      <c r="BF172" s="222"/>
      <c r="BG172" s="221"/>
    </row>
    <row r="173" ht="30.0" customHeight="1">
      <c r="A173" s="788"/>
      <c r="B173" s="746"/>
      <c r="C173" s="747"/>
      <c r="D173" s="747"/>
      <c r="E173" s="747"/>
      <c r="F173" s="748"/>
      <c r="G173" s="749"/>
      <c r="H173" s="749"/>
      <c r="I173" s="749"/>
      <c r="J173" s="982"/>
      <c r="K173" s="749"/>
      <c r="L173" s="983"/>
      <c r="M173" s="984" t="str">
        <f>IF('別紙様式2-2（４・５月分）'!P133="","",'別紙様式2-2（４・５月分）'!P133)</f>
        <v/>
      </c>
      <c r="N173" s="1010"/>
      <c r="O173" s="1015"/>
      <c r="P173" s="1018"/>
      <c r="Q173" s="1016"/>
      <c r="R173" s="1088"/>
      <c r="S173" s="990"/>
      <c r="T173" s="1089"/>
      <c r="U173" s="1090"/>
      <c r="V173" s="993"/>
      <c r="W173" s="1091"/>
      <c r="X173" s="994"/>
      <c r="Y173" s="1091"/>
      <c r="Z173" s="994"/>
      <c r="AA173" s="1091"/>
      <c r="AB173" s="994"/>
      <c r="AC173" s="1091"/>
      <c r="AD173" s="994"/>
      <c r="AE173" s="994"/>
      <c r="AF173" s="994"/>
      <c r="AG173" s="995"/>
      <c r="AH173" s="996"/>
      <c r="AI173" s="996"/>
      <c r="AJ173" s="998"/>
      <c r="AK173" s="1092"/>
      <c r="AL173" s="1093"/>
      <c r="AM173" s="1092"/>
      <c r="AN173" s="766"/>
      <c r="AO173" s="765"/>
      <c r="AP173" s="766"/>
      <c r="AQ173" s="1094"/>
      <c r="AR173" s="1095"/>
      <c r="AS173" s="1096" t="str">
        <f>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688"/>
      <c r="AU173" s="935"/>
      <c r="AV173" s="1020" t="str">
        <f>IF('別紙様式2-2（４・５月分）'!N133="","",'別紙様式2-2（４・５月分）'!N133)</f>
        <v/>
      </c>
      <c r="AW173" s="937"/>
      <c r="AX173" s="1097"/>
      <c r="AY173" s="629" t="str">
        <f t="shared" ref="AY173:AZ173" si="41">IF(OR(T173="新加算Ⅰ",T173="新加算Ⅱ",T173="新加算Ⅲ",T173="新加算Ⅳ",T173="新加算Ⅴ（１）",T173="新加算Ⅴ（２）",T173="新加算Ⅴ（３）",T173="新加算ⅠⅤ（４）",T173="新加算Ⅴ（５）",T173="新加算Ⅴ（６）",T173="新加算Ⅴ（８）",T173="新加算Ⅴ（11）"),IF(AI173="○","","未入力"),"")</f>
        <v/>
      </c>
      <c r="AZ173" s="629" t="str">
        <f t="shared" si="41"/>
        <v/>
      </c>
      <c r="BA173" s="629" t="str">
        <f>IF(OR(U173="新加算Ⅴ（７）",U173="新加算Ⅴ（９）",U173="新加算Ⅴ（10）",U173="新加算Ⅴ（12）",U173="新加算Ⅴ（13）",U173="新加算Ⅴ（14）"),IF(AK173="○","","未入力"),"")</f>
        <v/>
      </c>
      <c r="BB173" s="629" t="str">
        <f>IF(OR(U173="新加算Ⅰ",U173="新加算Ⅱ",U173="新加算Ⅲ",U173="新加算Ⅴ（１）",U173="新加算Ⅴ（３）",U173="新加算Ⅴ（８）"),IF(AL173="○","","未入力"),"")</f>
        <v/>
      </c>
      <c r="BC173" s="1087" t="str">
        <f>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935" t="str">
        <f>IF(AND(T173&lt;&gt;"（参考）令和７年度の移行予定",OR(U173="新加算Ⅰ",U173="新加算Ⅴ（１）",U173="新加算Ⅴ（２）",U173="新加算Ⅴ（５）",U173="新加算Ⅴ（７）",U173="新加算Ⅴ（10）")),IF(AN173="","未入力",IF(AN173="いずれも取得していない","要件を満たさない","")),"")</f>
        <v/>
      </c>
      <c r="BE173" s="908" t="str">
        <f>G170</f>
        <v/>
      </c>
      <c r="BF173" s="222"/>
      <c r="BG173" s="221"/>
    </row>
    <row r="174" ht="30.0" customHeight="1">
      <c r="A174" s="773">
        <v>41.0</v>
      </c>
      <c r="B174" s="1019" t="str">
        <f>IF('基本情報入力シート'!C94="","",'基本情報入力シート'!C94)</f>
        <v/>
      </c>
      <c r="C174" s="696"/>
      <c r="D174" s="696"/>
      <c r="E174" s="696"/>
      <c r="F174" s="697"/>
      <c r="G174" s="698" t="str">
        <f>IF('基本情報入力シート'!M94="","",'基本情報入力シート'!M94)</f>
        <v/>
      </c>
      <c r="H174" s="698" t="str">
        <f>IF('基本情報入力シート'!R94="","",'基本情報入力シート'!R94)</f>
        <v/>
      </c>
      <c r="I174" s="698" t="str">
        <f>IF('基本情報入力シート'!W94="","",'基本情報入力シート'!W94)</f>
        <v/>
      </c>
      <c r="J174" s="910" t="str">
        <f>IF('基本情報入力シート'!X94="","",'基本情報入力シート'!X94)</f>
        <v/>
      </c>
      <c r="K174" s="698" t="str">
        <f>IF('基本情報入力シート'!Y94="","",'基本情報入力シート'!Y94)</f>
        <v/>
      </c>
      <c r="L174" s="911" t="str">
        <f>IF('基本情報入力シート'!AB94="","",'基本情報入力シート'!AB94)</f>
        <v/>
      </c>
      <c r="M174" s="912" t="str">
        <f>IF('別紙様式2-2（４・５月分）'!P134="","",'別紙様式2-2（４・５月分）'!P134)</f>
        <v/>
      </c>
      <c r="N174" s="1004" t="str">
        <f>IF(SUM('別紙様式2-2（４・５月分）'!Q134:Q136)=0,"",SUM('別紙様式2-2（４・５月分）'!Q134:Q136))</f>
        <v/>
      </c>
      <c r="O174" s="914" t="str">
        <f>IFERROR(VLOOKUP('別紙様式2-2（４・５月分）'!AQ134,'【参考】数式用'!$AR$5:$AS$22,2,FALSE),"")</f>
        <v/>
      </c>
      <c r="P174" s="915"/>
      <c r="Q174" s="916"/>
      <c r="R174" s="1053" t="str">
        <f>IFERROR(VLOOKUP(K174,'【参考】数式用'!$A$5:$AB$37,MATCH(O174,'【参考】数式用'!$B$4:$AB$4,0)+1,0),"")</f>
        <v/>
      </c>
      <c r="S174" s="918" t="s">
        <v>451</v>
      </c>
      <c r="T174" s="1054" t="str">
        <f>IF('別紙様式2-3（６月以降分）'!T174="","",'別紙様式2-3（６月以降分）'!T174)</f>
        <v/>
      </c>
      <c r="U174" s="1055" t="str">
        <f>IFERROR(VLOOKUP(K174,'【参考】数式用'!$A$5:$AB$37,MATCH(T174,'【参考】数式用'!$B$4:$AB$4,0)+1,0),"")</f>
        <v/>
      </c>
      <c r="V174" s="921" t="s">
        <v>107</v>
      </c>
      <c r="W174" s="923">
        <f>'別紙様式2-3（６月以降分）'!W174</f>
        <v>6</v>
      </c>
      <c r="X174" s="923" t="s">
        <v>108</v>
      </c>
      <c r="Y174" s="923">
        <f>'別紙様式2-3（６月以降分）'!Y174</f>
        <v>6</v>
      </c>
      <c r="Z174" s="923" t="s">
        <v>392</v>
      </c>
      <c r="AA174" s="923">
        <f>'別紙様式2-3（６月以降分）'!AA174</f>
        <v>7</v>
      </c>
      <c r="AB174" s="923" t="s">
        <v>108</v>
      </c>
      <c r="AC174" s="923">
        <f>'別紙様式2-3（６月以降分）'!AC174</f>
        <v>3</v>
      </c>
      <c r="AD174" s="923" t="s">
        <v>109</v>
      </c>
      <c r="AE174" s="923" t="s">
        <v>120</v>
      </c>
      <c r="AF174" s="923">
        <f>IF(W174&gt;=1,(AA174*12+AC174)-(W174*12+Y174)+1,"")</f>
        <v>10</v>
      </c>
      <c r="AG174" s="924" t="s">
        <v>393</v>
      </c>
      <c r="AH174" s="1056">
        <f>'別紙様式2-3（６月以降分）'!AH174</f>
        <v>0</v>
      </c>
      <c r="AI174" s="1056">
        <f>'別紙様式2-3（６月以降分）'!AI174</f>
        <v>0</v>
      </c>
      <c r="AJ174" s="1057">
        <f>'別紙様式2-3（６月以降分）'!AJ174</f>
        <v>0</v>
      </c>
      <c r="AK174" s="1058" t="str">
        <f>IF('別紙様式2-3（６月以降分）'!AK174="","",'別紙様式2-3（６月以降分）'!AK174)</f>
        <v/>
      </c>
      <c r="AL174" s="932">
        <f>'別紙様式2-3（６月以降分）'!AL174</f>
        <v>0</v>
      </c>
      <c r="AM174" s="1058" t="str">
        <f>IF('別紙様式2-3（６月以降分）'!AM174="","",'別紙様式2-3（６月以降分）'!AM174)</f>
        <v/>
      </c>
      <c r="AN174" s="931" t="str">
        <f>IF('別紙様式2-3（６月以降分）'!AN174="","",'別紙様式2-3（６月以降分）'!AN174)</f>
        <v/>
      </c>
      <c r="AO174" s="928" t="str">
        <f>IF('別紙様式2-3（６月以降分）'!AO174="","",'別紙様式2-3（６月以降分）'!AO174)</f>
        <v/>
      </c>
      <c r="AP174" s="931" t="str">
        <f>IF('別紙様式2-3（６月以降分）'!AP174="","",'別紙様式2-3（６月以降分）'!AP174)</f>
        <v/>
      </c>
      <c r="AQ174" s="1059" t="str">
        <f>IF('別紙様式2-3（６月以降分）'!AQ174="","",'別紙様式2-3（６月以降分）'!AQ174)</f>
        <v/>
      </c>
      <c r="AR174" s="1060" t="str">
        <f>IF('別紙様式2-3（６月以降分）'!AR174="","",'別紙様式2-3（６月以降分）'!AR174)</f>
        <v/>
      </c>
      <c r="AS174" s="1061" t="str">
        <f>IF(AU176="","",IF(U176&lt;U174,"！加算の要件上は問題ありませんが、令和６年度当初の新加算の加算率と比較して、移行後の加算率が下がる計画になっています。",""))</f>
        <v/>
      </c>
      <c r="AT174" s="818"/>
      <c r="AU174" s="693"/>
      <c r="AV174" s="1020" t="str">
        <f>IF('別紙様式2-2（４・５月分）'!N134="","",'別紙様式2-2（４・５月分）'!N134)</f>
        <v/>
      </c>
      <c r="AW174" s="937" t="str">
        <f>IF(SUM('別紙様式2-2（４・５月分）'!O134:O136)=0,"",SUM('別紙様式2-2（４・５月分）'!O134:O136))</f>
        <v/>
      </c>
      <c r="AX174" s="1064" t="str">
        <f>IFERROR(VLOOKUP(K174,'【参考】数式用'!$AH$2:$AI$34,2,FALSE),"")</f>
        <v/>
      </c>
      <c r="AY174" s="772"/>
      <c r="AZ174" s="10"/>
      <c r="BA174" s="10"/>
      <c r="BB174" s="10"/>
      <c r="BC174" s="10"/>
      <c r="BD174" s="10"/>
      <c r="BE174" s="908" t="str">
        <f>G174</f>
        <v/>
      </c>
      <c r="BF174" s="222"/>
      <c r="BG174" s="221"/>
    </row>
    <row r="175" ht="15.0" customHeight="1">
      <c r="A175" s="787"/>
      <c r="B175" s="722"/>
      <c r="C175" s="723"/>
      <c r="D175" s="723"/>
      <c r="E175" s="723"/>
      <c r="F175" s="724"/>
      <c r="G175" s="725"/>
      <c r="H175" s="725"/>
      <c r="I175" s="725"/>
      <c r="J175" s="941"/>
      <c r="K175" s="725"/>
      <c r="L175" s="942"/>
      <c r="M175" s="943" t="str">
        <f>IF('別紙様式2-2（４・５月分）'!P135="","",'別紙様式2-2（４・５月分）'!P135)</f>
        <v/>
      </c>
      <c r="N175" s="1007"/>
      <c r="O175" s="945"/>
      <c r="P175" s="946"/>
      <c r="Q175" s="947"/>
      <c r="R175" s="1065"/>
      <c r="S175" s="949"/>
      <c r="T175" s="1066"/>
      <c r="U175" s="1067"/>
      <c r="V175" s="952"/>
      <c r="W175" s="778"/>
      <c r="X175" s="778"/>
      <c r="Y175" s="778"/>
      <c r="Z175" s="778"/>
      <c r="AA175" s="778"/>
      <c r="AB175" s="778"/>
      <c r="AC175" s="778"/>
      <c r="AD175" s="778"/>
      <c r="AE175" s="778"/>
      <c r="AF175" s="778"/>
      <c r="AG175" s="954"/>
      <c r="AH175" s="1068"/>
      <c r="AI175" s="1068"/>
      <c r="AJ175" s="1069"/>
      <c r="AK175" s="1070"/>
      <c r="AL175" s="960"/>
      <c r="AM175" s="1070"/>
      <c r="AN175" s="825"/>
      <c r="AO175" s="819"/>
      <c r="AP175" s="825"/>
      <c r="AQ175" s="1072"/>
      <c r="AR175" s="1073"/>
      <c r="AS175" s="1074" t="str">
        <f>IF(AU176="","",IF(OR(AA176="",AA176&lt;&gt;7,AC176="",AC176&lt;&gt;3),"！算定期間の終わりが令和７年３月になっていません。年度内の廃止予定等がなければ、算定対象月を令和７年３月にしてください。",""))</f>
        <v/>
      </c>
      <c r="AT175" s="818"/>
      <c r="AU175" s="935"/>
      <c r="AV175" s="1020" t="str">
        <f>IF('別紙様式2-2（４・５月分）'!N135="","",'別紙様式2-2（４・５月分）'!N135)</f>
        <v/>
      </c>
      <c r="AW175" s="937"/>
      <c r="AX175" s="1076"/>
      <c r="AY175" s="638"/>
      <c r="AZ175" s="10"/>
      <c r="BA175" s="10"/>
      <c r="BB175" s="10"/>
      <c r="BC175" s="10"/>
      <c r="BD175" s="10"/>
      <c r="BE175" s="908" t="str">
        <f>G174</f>
        <v/>
      </c>
      <c r="BF175" s="222"/>
      <c r="BG175" s="221"/>
    </row>
    <row r="176" ht="15.0" customHeight="1">
      <c r="A176" s="798"/>
      <c r="B176" s="722"/>
      <c r="C176" s="723"/>
      <c r="D176" s="723"/>
      <c r="E176" s="723"/>
      <c r="F176" s="724"/>
      <c r="G176" s="725"/>
      <c r="H176" s="725"/>
      <c r="I176" s="725"/>
      <c r="J176" s="941"/>
      <c r="K176" s="725"/>
      <c r="L176" s="942"/>
      <c r="M176" s="964"/>
      <c r="N176" s="1009"/>
      <c r="O176" s="1013" t="s">
        <v>111</v>
      </c>
      <c r="P176" s="1017" t="str">
        <f>IFERROR(VLOOKUP('別紙様式2-2（４・５月分）'!AQ134,'【参考】数式用'!$AR$5:$AT$22,3,FALSE),"")</f>
        <v/>
      </c>
      <c r="Q176" s="1014" t="s">
        <v>113</v>
      </c>
      <c r="R176" s="1077" t="str">
        <f>IFERROR(VLOOKUP(K174,'【参考】数式用'!$A$5:$AB$37,MATCH(P176,'【参考】数式用'!$B$4:$AB$4,0)+1,0),"")</f>
        <v/>
      </c>
      <c r="S176" s="970" t="s">
        <v>452</v>
      </c>
      <c r="T176" s="1078"/>
      <c r="U176" s="1079" t="str">
        <f>IFERROR(VLOOKUP(K174,'【参考】数式用'!$A$5:$AB$37,MATCH(T176,'【参考】数式用'!$B$4:$AB$4,0)+1,0),"")</f>
        <v/>
      </c>
      <c r="V176" s="973" t="s">
        <v>107</v>
      </c>
      <c r="W176" s="1080"/>
      <c r="X176" s="812" t="s">
        <v>108</v>
      </c>
      <c r="Y176" s="1080"/>
      <c r="Z176" s="812" t="s">
        <v>392</v>
      </c>
      <c r="AA176" s="1080"/>
      <c r="AB176" s="812" t="s">
        <v>108</v>
      </c>
      <c r="AC176" s="1080"/>
      <c r="AD176" s="812" t="s">
        <v>109</v>
      </c>
      <c r="AE176" s="812" t="s">
        <v>120</v>
      </c>
      <c r="AF176" s="812" t="str">
        <f>IF(W176&gt;=1,(AA176*12+AC176)-(W176*12+Y176)+1,"")</f>
        <v/>
      </c>
      <c r="AG176" s="974" t="s">
        <v>393</v>
      </c>
      <c r="AH176" s="975">
        <f>IFERROR(ROUNDDOWN(ROUND(L174*U176,0),0)*AF176,"")</f>
        <v>0</v>
      </c>
      <c r="AI176" s="975">
        <f>IFERROR(ROUNDDOWN(ROUND((L174*(U176-AW174)),0),0)*AF176,"")</f>
        <v>0</v>
      </c>
      <c r="AJ176" s="977" t="str">
        <f>IFERROR(ROUNDDOWN(ROUNDDOWN(ROUND(L174*VLOOKUP(K174,'【参考】数式用'!$A$5:$AB$27,MATCH("新加算Ⅳ",'【参考】数式用'!$B$4:$AB$4,0)+1,0),0),0)*AF176*0.5,0),"")</f>
        <v/>
      </c>
      <c r="AK176" s="1081"/>
      <c r="AL176" s="1082" t="str">
        <f>IFERROR(IF('別紙様式2-2（４・５月分）'!P176="ベア加算","", IF(OR(T176="新加算Ⅰ",T176="新加算Ⅱ",T176="新加算Ⅲ",T176="新加算Ⅳ"),ROUNDDOWN(ROUND(L174*VLOOKUP(K174,'【参考】数式用'!$A$5:$I$27,MATCH("ベア加算",'【参考】数式用'!$B$4:$I$4,0)+1,0),0),0)*AF176,"")),"")</f>
        <v/>
      </c>
      <c r="AM176" s="1081"/>
      <c r="AN176" s="1083"/>
      <c r="AO176" s="817"/>
      <c r="AP176" s="1083"/>
      <c r="AQ176" s="1084"/>
      <c r="AR176" s="1085"/>
      <c r="AS176" s="1074"/>
      <c r="AT176" s="688"/>
      <c r="AU176" s="935" t="str">
        <f>IF(AND(AA174&lt;&gt;7,AC174&lt;&gt;3),"V列に色付け","")</f>
        <v/>
      </c>
      <c r="AV176" s="1020"/>
      <c r="AW176" s="937"/>
      <c r="AX176" s="1086"/>
      <c r="AY176" s="629" t="str">
        <f>IF(AL176&lt;&gt;"",IF(AM176="○","入力済","未入力"),"")</f>
        <v/>
      </c>
      <c r="AZ176" s="629"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629" t="str">
        <f>IF(OR(T176="新加算Ⅴ（７）",T176="新加算Ⅴ（９）",T176="新加算Ⅴ（10）",T176="新加算Ⅴ（12）",T176="新加算Ⅴ（13）",T176="新加算Ⅴ（14）"),IF(OR(AO176="○",AO176="令和６年度中に満たす"),"入力済","未入力"),"")</f>
        <v/>
      </c>
      <c r="BB176" s="629" t="str">
        <f>IF(OR(T176="新加算Ⅰ",T176="新加算Ⅱ",T176="新加算Ⅲ",T176="新加算Ⅴ（１）",T176="新加算Ⅴ（３）",T176="新加算Ⅴ（８）"),IF(OR(AP176="○",AP176="令和６年度中に満たす"),"入力済","未入力"),"")</f>
        <v/>
      </c>
      <c r="BC176" s="1087" t="str">
        <f>IF(OR(T176="新加算Ⅰ",T176="新加算Ⅱ",T176="新加算Ⅴ（１）",T176="新加算Ⅴ（２）",T176="新加算Ⅴ（３）",T176="新加算Ⅴ（４）",T176="新加算Ⅴ（５）",T176="新加算Ⅴ（６）",T176="新加算Ⅴ（７）",T176="新加算Ⅴ（９）",T176="新加算Ⅴ（10）",T176="新加算Ⅴ（12）"),IF(AQ176&lt;&gt;"",1,""),"")</f>
        <v/>
      </c>
      <c r="BD176" s="935" t="str">
        <f>IF(OR(T176="新加算Ⅰ",T176="新加算Ⅴ（１）",T176="新加算Ⅴ（２）",T176="新加算Ⅴ（５）",T176="新加算Ⅴ（７）",T176="新加算Ⅴ（10）"),IF(AR176="","未入力","入力済"),"")</f>
        <v/>
      </c>
      <c r="BE176" s="908" t="str">
        <f>G174</f>
        <v/>
      </c>
      <c r="BF176" s="222"/>
      <c r="BG176" s="221"/>
    </row>
    <row r="177" ht="30.0" customHeight="1">
      <c r="A177" s="788"/>
      <c r="B177" s="746"/>
      <c r="C177" s="747"/>
      <c r="D177" s="747"/>
      <c r="E177" s="747"/>
      <c r="F177" s="748"/>
      <c r="G177" s="749"/>
      <c r="H177" s="749"/>
      <c r="I177" s="749"/>
      <c r="J177" s="982"/>
      <c r="K177" s="749"/>
      <c r="L177" s="983"/>
      <c r="M177" s="984" t="str">
        <f>IF('別紙様式2-2（４・５月分）'!P136="","",'別紙様式2-2（４・５月分）'!P136)</f>
        <v/>
      </c>
      <c r="N177" s="1010"/>
      <c r="O177" s="1015"/>
      <c r="P177" s="1018"/>
      <c r="Q177" s="1016"/>
      <c r="R177" s="1088"/>
      <c r="S177" s="990"/>
      <c r="T177" s="1089"/>
      <c r="U177" s="1090"/>
      <c r="V177" s="993"/>
      <c r="W177" s="1091"/>
      <c r="X177" s="994"/>
      <c r="Y177" s="1091"/>
      <c r="Z177" s="994"/>
      <c r="AA177" s="1091"/>
      <c r="AB177" s="994"/>
      <c r="AC177" s="1091"/>
      <c r="AD177" s="994"/>
      <c r="AE177" s="994"/>
      <c r="AF177" s="994"/>
      <c r="AG177" s="995"/>
      <c r="AH177" s="996"/>
      <c r="AI177" s="996"/>
      <c r="AJ177" s="998"/>
      <c r="AK177" s="1092"/>
      <c r="AL177" s="1093"/>
      <c r="AM177" s="1092"/>
      <c r="AN177" s="766"/>
      <c r="AO177" s="765"/>
      <c r="AP177" s="766"/>
      <c r="AQ177" s="1094"/>
      <c r="AR177" s="1095"/>
      <c r="AS177" s="1096" t="str">
        <f>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688"/>
      <c r="AU177" s="935"/>
      <c r="AV177" s="1020" t="str">
        <f>IF('別紙様式2-2（４・５月分）'!N136="","",'別紙様式2-2（４・５月分）'!N136)</f>
        <v/>
      </c>
      <c r="AW177" s="937"/>
      <c r="AX177" s="1097"/>
      <c r="AY177" s="629" t="str">
        <f t="shared" ref="AY177:AZ177" si="42">IF(OR(T177="新加算Ⅰ",T177="新加算Ⅱ",T177="新加算Ⅲ",T177="新加算Ⅳ",T177="新加算Ⅴ（１）",T177="新加算Ⅴ（２）",T177="新加算Ⅴ（３）",T177="新加算ⅠⅤ（４）",T177="新加算Ⅴ（５）",T177="新加算Ⅴ（６）",T177="新加算Ⅴ（８）",T177="新加算Ⅴ（11）"),IF(AI177="○","","未入力"),"")</f>
        <v/>
      </c>
      <c r="AZ177" s="629" t="str">
        <f t="shared" si="42"/>
        <v/>
      </c>
      <c r="BA177" s="629" t="str">
        <f>IF(OR(U177="新加算Ⅴ（７）",U177="新加算Ⅴ（９）",U177="新加算Ⅴ（10）",U177="新加算Ⅴ（12）",U177="新加算Ⅴ（13）",U177="新加算Ⅴ（14）"),IF(AK177="○","","未入力"),"")</f>
        <v/>
      </c>
      <c r="BB177" s="629" t="str">
        <f>IF(OR(U177="新加算Ⅰ",U177="新加算Ⅱ",U177="新加算Ⅲ",U177="新加算Ⅴ（１）",U177="新加算Ⅴ（３）",U177="新加算Ⅴ（８）"),IF(AL177="○","","未入力"),"")</f>
        <v/>
      </c>
      <c r="BC177" s="1087" t="str">
        <f>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935" t="str">
        <f>IF(AND(T177&lt;&gt;"（参考）令和７年度の移行予定",OR(U177="新加算Ⅰ",U177="新加算Ⅴ（１）",U177="新加算Ⅴ（２）",U177="新加算Ⅴ（５）",U177="新加算Ⅴ（７）",U177="新加算Ⅴ（10）")),IF(AN177="","未入力",IF(AN177="いずれも取得していない","要件を満たさない","")),"")</f>
        <v/>
      </c>
      <c r="BE177" s="908" t="str">
        <f>G174</f>
        <v/>
      </c>
      <c r="BF177" s="222"/>
      <c r="BG177" s="221"/>
    </row>
    <row r="178" ht="30.0" customHeight="1">
      <c r="A178" s="789">
        <v>42.0</v>
      </c>
      <c r="B178" s="722" t="str">
        <f>IF('基本情報入力シート'!C95="","",'基本情報入力シート'!C95)</f>
        <v/>
      </c>
      <c r="C178" s="723"/>
      <c r="D178" s="723"/>
      <c r="E178" s="723"/>
      <c r="F178" s="724"/>
      <c r="G178" s="725" t="str">
        <f>IF('基本情報入力シート'!M95="","",'基本情報入力シート'!M95)</f>
        <v/>
      </c>
      <c r="H178" s="725" t="str">
        <f>IF('基本情報入力シート'!R95="","",'基本情報入力シート'!R95)</f>
        <v/>
      </c>
      <c r="I178" s="725" t="str">
        <f>IF('基本情報入力シート'!W95="","",'基本情報入力シート'!W95)</f>
        <v/>
      </c>
      <c r="J178" s="941" t="str">
        <f>IF('基本情報入力シート'!X95="","",'基本情報入力シート'!X95)</f>
        <v/>
      </c>
      <c r="K178" s="725" t="str">
        <f>IF('基本情報入力シート'!Y95="","",'基本情報入力シート'!Y95)</f>
        <v/>
      </c>
      <c r="L178" s="942" t="str">
        <f>IF('基本情報入力シート'!AB95="","",'基本情報入力シート'!AB95)</f>
        <v/>
      </c>
      <c r="M178" s="912" t="str">
        <f>IF('別紙様式2-2（４・５月分）'!P137="","",'別紙様式2-2（４・５月分）'!P137)</f>
        <v/>
      </c>
      <c r="N178" s="1004" t="str">
        <f>IF(SUM('別紙様式2-2（４・５月分）'!Q137:Q139)=0,"",SUM('別紙様式2-2（４・５月分）'!Q137:Q139))</f>
        <v/>
      </c>
      <c r="O178" s="914" t="str">
        <f>IFERROR(VLOOKUP('別紙様式2-2（４・５月分）'!AQ137,'【参考】数式用'!$AR$5:$AS$22,2,FALSE),"")</f>
        <v/>
      </c>
      <c r="P178" s="915"/>
      <c r="Q178" s="916"/>
      <c r="R178" s="1053" t="str">
        <f>IFERROR(VLOOKUP(K178,'【参考】数式用'!$A$5:$AB$37,MATCH(O178,'【参考】数式用'!$B$4:$AB$4,0)+1,0),"")</f>
        <v/>
      </c>
      <c r="S178" s="918" t="s">
        <v>451</v>
      </c>
      <c r="T178" s="1054" t="str">
        <f>IF('別紙様式2-3（６月以降分）'!T178="","",'別紙様式2-3（６月以降分）'!T178)</f>
        <v/>
      </c>
      <c r="U178" s="1055" t="str">
        <f>IFERROR(VLOOKUP(K178,'【参考】数式用'!$A$5:$AB$37,MATCH(T178,'【参考】数式用'!$B$4:$AB$4,0)+1,0),"")</f>
        <v/>
      </c>
      <c r="V178" s="921" t="s">
        <v>107</v>
      </c>
      <c r="W178" s="923">
        <f>'別紙様式2-3（６月以降分）'!W178</f>
        <v>6</v>
      </c>
      <c r="X178" s="923" t="s">
        <v>108</v>
      </c>
      <c r="Y178" s="923">
        <f>'別紙様式2-3（６月以降分）'!Y178</f>
        <v>6</v>
      </c>
      <c r="Z178" s="923" t="s">
        <v>392</v>
      </c>
      <c r="AA178" s="923">
        <f>'別紙様式2-3（６月以降分）'!AA178</f>
        <v>7</v>
      </c>
      <c r="AB178" s="923" t="s">
        <v>108</v>
      </c>
      <c r="AC178" s="923">
        <f>'別紙様式2-3（６月以降分）'!AC178</f>
        <v>3</v>
      </c>
      <c r="AD178" s="923" t="s">
        <v>109</v>
      </c>
      <c r="AE178" s="923" t="s">
        <v>120</v>
      </c>
      <c r="AF178" s="923">
        <f>IF(W178&gt;=1,(AA178*12+AC178)-(W178*12+Y178)+1,"")</f>
        <v>10</v>
      </c>
      <c r="AG178" s="924" t="s">
        <v>393</v>
      </c>
      <c r="AH178" s="1056">
        <f>'別紙様式2-3（６月以降分）'!AH178</f>
        <v>0</v>
      </c>
      <c r="AI178" s="1056">
        <f>'別紙様式2-3（６月以降分）'!AI178</f>
        <v>0</v>
      </c>
      <c r="AJ178" s="1057">
        <f>'別紙様式2-3（６月以降分）'!AJ178</f>
        <v>0</v>
      </c>
      <c r="AK178" s="1058" t="str">
        <f>IF('別紙様式2-3（６月以降分）'!AK178="","",'別紙様式2-3（６月以降分）'!AK178)</f>
        <v/>
      </c>
      <c r="AL178" s="932">
        <f>'別紙様式2-3（６月以降分）'!AL178</f>
        <v>0</v>
      </c>
      <c r="AM178" s="1058" t="str">
        <f>IF('別紙様式2-3（６月以降分）'!AM178="","",'別紙様式2-3（６月以降分）'!AM178)</f>
        <v/>
      </c>
      <c r="AN178" s="931" t="str">
        <f>IF('別紙様式2-3（６月以降分）'!AN178="","",'別紙様式2-3（６月以降分）'!AN178)</f>
        <v/>
      </c>
      <c r="AO178" s="928" t="str">
        <f>IF('別紙様式2-3（６月以降分）'!AO178="","",'別紙様式2-3（６月以降分）'!AO178)</f>
        <v/>
      </c>
      <c r="AP178" s="931" t="str">
        <f>IF('別紙様式2-3（６月以降分）'!AP178="","",'別紙様式2-3（６月以降分）'!AP178)</f>
        <v/>
      </c>
      <c r="AQ178" s="1059" t="str">
        <f>IF('別紙様式2-3（６月以降分）'!AQ178="","",'別紙様式2-3（６月以降分）'!AQ178)</f>
        <v/>
      </c>
      <c r="AR178" s="1060" t="str">
        <f>IF('別紙様式2-3（６月以降分）'!AR178="","",'別紙様式2-3（６月以降分）'!AR178)</f>
        <v/>
      </c>
      <c r="AS178" s="1061" t="str">
        <f>IF(AU180="","",IF(U180&lt;U178,"！加算の要件上は問題ありませんが、令和６年度当初の新加算の加算率と比較して、移行後の加算率が下がる計画になっています。",""))</f>
        <v/>
      </c>
      <c r="AT178" s="818"/>
      <c r="AU178" s="693"/>
      <c r="AV178" s="1020" t="str">
        <f>IF('別紙様式2-2（４・５月分）'!N137="","",'別紙様式2-2（４・５月分）'!N137)</f>
        <v/>
      </c>
      <c r="AW178" s="937" t="str">
        <f>IF(SUM('別紙様式2-2（４・５月分）'!O137:O139)=0,"",SUM('別紙様式2-2（４・５月分）'!O137:O139))</f>
        <v/>
      </c>
      <c r="AX178" s="1064" t="str">
        <f>IFERROR(VLOOKUP(K178,'【参考】数式用'!$AH$2:$AI$34,2,FALSE),"")</f>
        <v/>
      </c>
      <c r="AY178" s="772"/>
      <c r="AZ178" s="10"/>
      <c r="BA178" s="10"/>
      <c r="BB178" s="10"/>
      <c r="BC178" s="10"/>
      <c r="BD178" s="10"/>
      <c r="BE178" s="908" t="str">
        <f>G178</f>
        <v/>
      </c>
      <c r="BF178" s="222"/>
      <c r="BG178" s="221"/>
    </row>
    <row r="179" ht="15.0" customHeight="1">
      <c r="A179" s="787"/>
      <c r="B179" s="722"/>
      <c r="C179" s="723"/>
      <c r="D179" s="723"/>
      <c r="E179" s="723"/>
      <c r="F179" s="724"/>
      <c r="G179" s="725"/>
      <c r="H179" s="725"/>
      <c r="I179" s="725"/>
      <c r="J179" s="941"/>
      <c r="K179" s="725"/>
      <c r="L179" s="942"/>
      <c r="M179" s="943" t="str">
        <f>IF('別紙様式2-2（４・５月分）'!P138="","",'別紙様式2-2（４・５月分）'!P138)</f>
        <v/>
      </c>
      <c r="N179" s="1007"/>
      <c r="O179" s="945"/>
      <c r="P179" s="946"/>
      <c r="Q179" s="947"/>
      <c r="R179" s="1065"/>
      <c r="S179" s="949"/>
      <c r="T179" s="1066"/>
      <c r="U179" s="1067"/>
      <c r="V179" s="952"/>
      <c r="W179" s="778"/>
      <c r="X179" s="778"/>
      <c r="Y179" s="778"/>
      <c r="Z179" s="778"/>
      <c r="AA179" s="778"/>
      <c r="AB179" s="778"/>
      <c r="AC179" s="778"/>
      <c r="AD179" s="778"/>
      <c r="AE179" s="778"/>
      <c r="AF179" s="778"/>
      <c r="AG179" s="954"/>
      <c r="AH179" s="1068"/>
      <c r="AI179" s="1068"/>
      <c r="AJ179" s="1069"/>
      <c r="AK179" s="1070"/>
      <c r="AL179" s="960"/>
      <c r="AM179" s="1070"/>
      <c r="AN179" s="825"/>
      <c r="AO179" s="819"/>
      <c r="AP179" s="825"/>
      <c r="AQ179" s="1072"/>
      <c r="AR179" s="1073"/>
      <c r="AS179" s="1074" t="str">
        <f>IF(AU180="","",IF(OR(AA180="",AA180&lt;&gt;7,AC180="",AC180&lt;&gt;3),"！算定期間の終わりが令和７年３月になっていません。年度内の廃止予定等がなければ、算定対象月を令和７年３月にしてください。",""))</f>
        <v/>
      </c>
      <c r="AT179" s="818"/>
      <c r="AU179" s="935"/>
      <c r="AV179" s="1020" t="str">
        <f>IF('別紙様式2-2（４・５月分）'!N138="","",'別紙様式2-2（４・５月分）'!N138)</f>
        <v/>
      </c>
      <c r="AW179" s="937"/>
      <c r="AX179" s="1076"/>
      <c r="AY179" s="638"/>
      <c r="AZ179" s="10"/>
      <c r="BA179" s="10"/>
      <c r="BB179" s="10"/>
      <c r="BC179" s="10"/>
      <c r="BD179" s="10"/>
      <c r="BE179" s="908" t="str">
        <f>G178</f>
        <v/>
      </c>
      <c r="BF179" s="222"/>
      <c r="BG179" s="221"/>
    </row>
    <row r="180" ht="15.0" customHeight="1">
      <c r="A180" s="798"/>
      <c r="B180" s="722"/>
      <c r="C180" s="723"/>
      <c r="D180" s="723"/>
      <c r="E180" s="723"/>
      <c r="F180" s="724"/>
      <c r="G180" s="725"/>
      <c r="H180" s="725"/>
      <c r="I180" s="725"/>
      <c r="J180" s="941"/>
      <c r="K180" s="725"/>
      <c r="L180" s="942"/>
      <c r="M180" s="964"/>
      <c r="N180" s="1009"/>
      <c r="O180" s="1013" t="s">
        <v>111</v>
      </c>
      <c r="P180" s="1017" t="str">
        <f>IFERROR(VLOOKUP('別紙様式2-2（４・５月分）'!AQ137,'【参考】数式用'!$AR$5:$AT$22,3,FALSE),"")</f>
        <v/>
      </c>
      <c r="Q180" s="1014" t="s">
        <v>113</v>
      </c>
      <c r="R180" s="1077" t="str">
        <f>IFERROR(VLOOKUP(K178,'【参考】数式用'!$A$5:$AB$37,MATCH(P180,'【参考】数式用'!$B$4:$AB$4,0)+1,0),"")</f>
        <v/>
      </c>
      <c r="S180" s="970" t="s">
        <v>452</v>
      </c>
      <c r="T180" s="1078"/>
      <c r="U180" s="1079" t="str">
        <f>IFERROR(VLOOKUP(K178,'【参考】数式用'!$A$5:$AB$37,MATCH(T180,'【参考】数式用'!$B$4:$AB$4,0)+1,0),"")</f>
        <v/>
      </c>
      <c r="V180" s="973" t="s">
        <v>107</v>
      </c>
      <c r="W180" s="1080"/>
      <c r="X180" s="812" t="s">
        <v>108</v>
      </c>
      <c r="Y180" s="1080"/>
      <c r="Z180" s="812" t="s">
        <v>392</v>
      </c>
      <c r="AA180" s="1080"/>
      <c r="AB180" s="812" t="s">
        <v>108</v>
      </c>
      <c r="AC180" s="1080"/>
      <c r="AD180" s="812" t="s">
        <v>109</v>
      </c>
      <c r="AE180" s="812" t="s">
        <v>120</v>
      </c>
      <c r="AF180" s="812" t="str">
        <f>IF(W180&gt;=1,(AA180*12+AC180)-(W180*12+Y180)+1,"")</f>
        <v/>
      </c>
      <c r="AG180" s="974" t="s">
        <v>393</v>
      </c>
      <c r="AH180" s="975">
        <f>IFERROR(ROUNDDOWN(ROUND(L178*U180,0),0)*AF180,"")</f>
        <v>0</v>
      </c>
      <c r="AI180" s="975">
        <f>IFERROR(ROUNDDOWN(ROUND((L178*(U180-AW178)),0),0)*AF180,"")</f>
        <v>0</v>
      </c>
      <c r="AJ180" s="977" t="str">
        <f>IFERROR(ROUNDDOWN(ROUNDDOWN(ROUND(L178*VLOOKUP(K178,'【参考】数式用'!$A$5:$AB$27,MATCH("新加算Ⅳ",'【参考】数式用'!$B$4:$AB$4,0)+1,0),0),0)*AF180*0.5,0),"")</f>
        <v/>
      </c>
      <c r="AK180" s="1081"/>
      <c r="AL180" s="1082" t="str">
        <f>IFERROR(IF('別紙様式2-2（４・５月分）'!P180="ベア加算","", IF(OR(T180="新加算Ⅰ",T180="新加算Ⅱ",T180="新加算Ⅲ",T180="新加算Ⅳ"),ROUNDDOWN(ROUND(L178*VLOOKUP(K178,'【参考】数式用'!$A$5:$I$27,MATCH("ベア加算",'【参考】数式用'!$B$4:$I$4,0)+1,0),0),0)*AF180,"")),"")</f>
        <v/>
      </c>
      <c r="AM180" s="1081"/>
      <c r="AN180" s="1083"/>
      <c r="AO180" s="817"/>
      <c r="AP180" s="1083"/>
      <c r="AQ180" s="1084"/>
      <c r="AR180" s="1085"/>
      <c r="AS180" s="1074"/>
      <c r="AT180" s="688"/>
      <c r="AU180" s="935" t="str">
        <f>IF(AND(AA178&lt;&gt;7,AC178&lt;&gt;3),"V列に色付け","")</f>
        <v/>
      </c>
      <c r="AV180" s="1020"/>
      <c r="AW180" s="937"/>
      <c r="AX180" s="1086"/>
      <c r="AY180" s="629" t="str">
        <f>IF(AL180&lt;&gt;"",IF(AM180="○","入力済","未入力"),"")</f>
        <v/>
      </c>
      <c r="AZ180" s="629"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629" t="str">
        <f>IF(OR(T180="新加算Ⅴ（７）",T180="新加算Ⅴ（９）",T180="新加算Ⅴ（10）",T180="新加算Ⅴ（12）",T180="新加算Ⅴ（13）",T180="新加算Ⅴ（14）"),IF(OR(AO180="○",AO180="令和６年度中に満たす"),"入力済","未入力"),"")</f>
        <v/>
      </c>
      <c r="BB180" s="629" t="str">
        <f>IF(OR(T180="新加算Ⅰ",T180="新加算Ⅱ",T180="新加算Ⅲ",T180="新加算Ⅴ（１）",T180="新加算Ⅴ（３）",T180="新加算Ⅴ（８）"),IF(OR(AP180="○",AP180="令和６年度中に満たす"),"入力済","未入力"),"")</f>
        <v/>
      </c>
      <c r="BC180" s="1087" t="str">
        <f>IF(OR(T180="新加算Ⅰ",T180="新加算Ⅱ",T180="新加算Ⅴ（１）",T180="新加算Ⅴ（２）",T180="新加算Ⅴ（３）",T180="新加算Ⅴ（４）",T180="新加算Ⅴ（５）",T180="新加算Ⅴ（６）",T180="新加算Ⅴ（７）",T180="新加算Ⅴ（９）",T180="新加算Ⅴ（10）",T180="新加算Ⅴ（12）"),IF(AQ180&lt;&gt;"",1,""),"")</f>
        <v/>
      </c>
      <c r="BD180" s="935" t="str">
        <f>IF(OR(T180="新加算Ⅰ",T180="新加算Ⅴ（１）",T180="新加算Ⅴ（２）",T180="新加算Ⅴ（５）",T180="新加算Ⅴ（７）",T180="新加算Ⅴ（10）"),IF(AR180="","未入力","入力済"),"")</f>
        <v/>
      </c>
      <c r="BE180" s="908" t="str">
        <f>G178</f>
        <v/>
      </c>
      <c r="BF180" s="222"/>
      <c r="BG180" s="221"/>
    </row>
    <row r="181" ht="30.0" customHeight="1">
      <c r="A181" s="788"/>
      <c r="B181" s="746"/>
      <c r="C181" s="747"/>
      <c r="D181" s="747"/>
      <c r="E181" s="747"/>
      <c r="F181" s="748"/>
      <c r="G181" s="749"/>
      <c r="H181" s="749"/>
      <c r="I181" s="749"/>
      <c r="J181" s="982"/>
      <c r="K181" s="749"/>
      <c r="L181" s="983"/>
      <c r="M181" s="984" t="str">
        <f>IF('別紙様式2-2（４・５月分）'!P139="","",'別紙様式2-2（４・５月分）'!P139)</f>
        <v/>
      </c>
      <c r="N181" s="1010"/>
      <c r="O181" s="1015"/>
      <c r="P181" s="1018"/>
      <c r="Q181" s="1016"/>
      <c r="R181" s="1088"/>
      <c r="S181" s="990"/>
      <c r="T181" s="1089"/>
      <c r="U181" s="1090"/>
      <c r="V181" s="993"/>
      <c r="W181" s="1091"/>
      <c r="X181" s="994"/>
      <c r="Y181" s="1091"/>
      <c r="Z181" s="994"/>
      <c r="AA181" s="1091"/>
      <c r="AB181" s="994"/>
      <c r="AC181" s="1091"/>
      <c r="AD181" s="994"/>
      <c r="AE181" s="994"/>
      <c r="AF181" s="994"/>
      <c r="AG181" s="995"/>
      <c r="AH181" s="996"/>
      <c r="AI181" s="996"/>
      <c r="AJ181" s="998"/>
      <c r="AK181" s="1092"/>
      <c r="AL181" s="1093"/>
      <c r="AM181" s="1092"/>
      <c r="AN181" s="766"/>
      <c r="AO181" s="765"/>
      <c r="AP181" s="766"/>
      <c r="AQ181" s="1094"/>
      <c r="AR181" s="1095"/>
      <c r="AS181" s="1096" t="str">
        <f>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688"/>
      <c r="AU181" s="935"/>
      <c r="AV181" s="1020" t="str">
        <f>IF('別紙様式2-2（４・５月分）'!N139="","",'別紙様式2-2（４・５月分）'!N139)</f>
        <v/>
      </c>
      <c r="AW181" s="937"/>
      <c r="AX181" s="1097"/>
      <c r="AY181" s="629" t="str">
        <f t="shared" ref="AY181:AZ181" si="43">IF(OR(T181="新加算Ⅰ",T181="新加算Ⅱ",T181="新加算Ⅲ",T181="新加算Ⅳ",T181="新加算Ⅴ（１）",T181="新加算Ⅴ（２）",T181="新加算Ⅴ（３）",T181="新加算ⅠⅤ（４）",T181="新加算Ⅴ（５）",T181="新加算Ⅴ（６）",T181="新加算Ⅴ（８）",T181="新加算Ⅴ（11）"),IF(AI181="○","","未入力"),"")</f>
        <v/>
      </c>
      <c r="AZ181" s="629" t="str">
        <f t="shared" si="43"/>
        <v/>
      </c>
      <c r="BA181" s="629" t="str">
        <f>IF(OR(U181="新加算Ⅴ（７）",U181="新加算Ⅴ（９）",U181="新加算Ⅴ（10）",U181="新加算Ⅴ（12）",U181="新加算Ⅴ（13）",U181="新加算Ⅴ（14）"),IF(AK181="○","","未入力"),"")</f>
        <v/>
      </c>
      <c r="BB181" s="629" t="str">
        <f>IF(OR(U181="新加算Ⅰ",U181="新加算Ⅱ",U181="新加算Ⅲ",U181="新加算Ⅴ（１）",U181="新加算Ⅴ（３）",U181="新加算Ⅴ（８）"),IF(AL181="○","","未入力"),"")</f>
        <v/>
      </c>
      <c r="BC181" s="1087" t="str">
        <f>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935" t="str">
        <f>IF(AND(T181&lt;&gt;"（参考）令和７年度の移行予定",OR(U181="新加算Ⅰ",U181="新加算Ⅴ（１）",U181="新加算Ⅴ（２）",U181="新加算Ⅴ（５）",U181="新加算Ⅴ（７）",U181="新加算Ⅴ（10）")),IF(AN181="","未入力",IF(AN181="いずれも取得していない","要件を満たさない","")),"")</f>
        <v/>
      </c>
      <c r="BE181" s="908" t="str">
        <f>G178</f>
        <v/>
      </c>
      <c r="BF181" s="222"/>
      <c r="BG181" s="221"/>
    </row>
    <row r="182" ht="30.0" customHeight="1">
      <c r="A182" s="773">
        <v>43.0</v>
      </c>
      <c r="B182" s="1019" t="str">
        <f>IF('基本情報入力シート'!C96="","",'基本情報入力シート'!C96)</f>
        <v/>
      </c>
      <c r="C182" s="696"/>
      <c r="D182" s="696"/>
      <c r="E182" s="696"/>
      <c r="F182" s="697"/>
      <c r="G182" s="698" t="str">
        <f>IF('基本情報入力シート'!M96="","",'基本情報入力シート'!M96)</f>
        <v/>
      </c>
      <c r="H182" s="698" t="str">
        <f>IF('基本情報入力シート'!R96="","",'基本情報入力シート'!R96)</f>
        <v/>
      </c>
      <c r="I182" s="698" t="str">
        <f>IF('基本情報入力シート'!W96="","",'基本情報入力シート'!W96)</f>
        <v/>
      </c>
      <c r="J182" s="910" t="str">
        <f>IF('基本情報入力シート'!X96="","",'基本情報入力シート'!X96)</f>
        <v/>
      </c>
      <c r="K182" s="698" t="str">
        <f>IF('基本情報入力シート'!Y96="","",'基本情報入力シート'!Y96)</f>
        <v/>
      </c>
      <c r="L182" s="911" t="str">
        <f>IF('基本情報入力シート'!AB96="","",'基本情報入力シート'!AB96)</f>
        <v/>
      </c>
      <c r="M182" s="912" t="str">
        <f>IF('別紙様式2-2（４・５月分）'!P140="","",'別紙様式2-2（４・５月分）'!P140)</f>
        <v/>
      </c>
      <c r="N182" s="1004" t="str">
        <f>IF(SUM('別紙様式2-2（４・５月分）'!Q140:Q142)=0,"",SUM('別紙様式2-2（４・５月分）'!Q140:Q142))</f>
        <v/>
      </c>
      <c r="O182" s="914" t="str">
        <f>IFERROR(VLOOKUP('別紙様式2-2（４・５月分）'!AQ140,'【参考】数式用'!$AR$5:$AS$22,2,FALSE),"")</f>
        <v/>
      </c>
      <c r="P182" s="915"/>
      <c r="Q182" s="916"/>
      <c r="R182" s="1053" t="str">
        <f>IFERROR(VLOOKUP(K182,'【参考】数式用'!$A$5:$AB$37,MATCH(O182,'【参考】数式用'!$B$4:$AB$4,0)+1,0),"")</f>
        <v/>
      </c>
      <c r="S182" s="918" t="s">
        <v>451</v>
      </c>
      <c r="T182" s="1054" t="str">
        <f>IF('別紙様式2-3（６月以降分）'!T182="","",'別紙様式2-3（６月以降分）'!T182)</f>
        <v/>
      </c>
      <c r="U182" s="1055" t="str">
        <f>IFERROR(VLOOKUP(K182,'【参考】数式用'!$A$5:$AB$37,MATCH(T182,'【参考】数式用'!$B$4:$AB$4,0)+1,0),"")</f>
        <v/>
      </c>
      <c r="V182" s="921" t="s">
        <v>107</v>
      </c>
      <c r="W182" s="923">
        <f>'別紙様式2-3（６月以降分）'!W182</f>
        <v>6</v>
      </c>
      <c r="X182" s="923" t="s">
        <v>108</v>
      </c>
      <c r="Y182" s="923">
        <f>'別紙様式2-3（６月以降分）'!Y182</f>
        <v>6</v>
      </c>
      <c r="Z182" s="923" t="s">
        <v>392</v>
      </c>
      <c r="AA182" s="923">
        <f>'別紙様式2-3（６月以降分）'!AA182</f>
        <v>7</v>
      </c>
      <c r="AB182" s="923" t="s">
        <v>108</v>
      </c>
      <c r="AC182" s="923">
        <f>'別紙様式2-3（６月以降分）'!AC182</f>
        <v>3</v>
      </c>
      <c r="AD182" s="923" t="s">
        <v>109</v>
      </c>
      <c r="AE182" s="923" t="s">
        <v>120</v>
      </c>
      <c r="AF182" s="923">
        <f>IF(W182&gt;=1,(AA182*12+AC182)-(W182*12+Y182)+1,"")</f>
        <v>10</v>
      </c>
      <c r="AG182" s="924" t="s">
        <v>393</v>
      </c>
      <c r="AH182" s="1056">
        <f>'別紙様式2-3（６月以降分）'!AH182</f>
        <v>0</v>
      </c>
      <c r="AI182" s="1056">
        <f>'別紙様式2-3（６月以降分）'!AI182</f>
        <v>0</v>
      </c>
      <c r="AJ182" s="1057">
        <f>'別紙様式2-3（６月以降分）'!AJ182</f>
        <v>0</v>
      </c>
      <c r="AK182" s="1058" t="str">
        <f>IF('別紙様式2-3（６月以降分）'!AK182="","",'別紙様式2-3（６月以降分）'!AK182)</f>
        <v/>
      </c>
      <c r="AL182" s="932">
        <f>'別紙様式2-3（６月以降分）'!AL182</f>
        <v>0</v>
      </c>
      <c r="AM182" s="1058" t="str">
        <f>IF('別紙様式2-3（６月以降分）'!AM182="","",'別紙様式2-3（６月以降分）'!AM182)</f>
        <v/>
      </c>
      <c r="AN182" s="931" t="str">
        <f>IF('別紙様式2-3（６月以降分）'!AN182="","",'別紙様式2-3（６月以降分）'!AN182)</f>
        <v/>
      </c>
      <c r="AO182" s="928" t="str">
        <f>IF('別紙様式2-3（６月以降分）'!AO182="","",'別紙様式2-3（６月以降分）'!AO182)</f>
        <v/>
      </c>
      <c r="AP182" s="931" t="str">
        <f>IF('別紙様式2-3（６月以降分）'!AP182="","",'別紙様式2-3（６月以降分）'!AP182)</f>
        <v/>
      </c>
      <c r="AQ182" s="1059" t="str">
        <f>IF('別紙様式2-3（６月以降分）'!AQ182="","",'別紙様式2-3（６月以降分）'!AQ182)</f>
        <v/>
      </c>
      <c r="AR182" s="1060" t="str">
        <f>IF('別紙様式2-3（６月以降分）'!AR182="","",'別紙様式2-3（６月以降分）'!AR182)</f>
        <v/>
      </c>
      <c r="AS182" s="1061" t="str">
        <f>IF(AU184="","",IF(U184&lt;U182,"！加算の要件上は問題ありませんが、令和６年度当初の新加算の加算率と比較して、移行後の加算率が下がる計画になっています。",""))</f>
        <v/>
      </c>
      <c r="AT182" s="818"/>
      <c r="AU182" s="693"/>
      <c r="AV182" s="1020" t="str">
        <f>IF('別紙様式2-2（４・５月分）'!N140="","",'別紙様式2-2（４・５月分）'!N140)</f>
        <v/>
      </c>
      <c r="AW182" s="937" t="str">
        <f>IF(SUM('別紙様式2-2（４・５月分）'!O140:O142)=0,"",SUM('別紙様式2-2（４・５月分）'!O140:O142))</f>
        <v/>
      </c>
      <c r="AX182" s="1064" t="str">
        <f>IFERROR(VLOOKUP(K182,'【参考】数式用'!$AH$2:$AI$34,2,FALSE),"")</f>
        <v/>
      </c>
      <c r="AY182" s="772"/>
      <c r="AZ182" s="10"/>
      <c r="BA182" s="10"/>
      <c r="BB182" s="10"/>
      <c r="BC182" s="10"/>
      <c r="BD182" s="10"/>
      <c r="BE182" s="908" t="str">
        <f>G182</f>
        <v/>
      </c>
      <c r="BF182" s="222"/>
      <c r="BG182" s="221"/>
    </row>
    <row r="183" ht="15.0" customHeight="1">
      <c r="A183" s="787"/>
      <c r="B183" s="722"/>
      <c r="C183" s="723"/>
      <c r="D183" s="723"/>
      <c r="E183" s="723"/>
      <c r="F183" s="724"/>
      <c r="G183" s="725"/>
      <c r="H183" s="725"/>
      <c r="I183" s="725"/>
      <c r="J183" s="941"/>
      <c r="K183" s="725"/>
      <c r="L183" s="942"/>
      <c r="M183" s="943" t="str">
        <f>IF('別紙様式2-2（４・５月分）'!P141="","",'別紙様式2-2（４・５月分）'!P141)</f>
        <v/>
      </c>
      <c r="N183" s="1007"/>
      <c r="O183" s="945"/>
      <c r="P183" s="946"/>
      <c r="Q183" s="947"/>
      <c r="R183" s="1065"/>
      <c r="S183" s="949"/>
      <c r="T183" s="1066"/>
      <c r="U183" s="1067"/>
      <c r="V183" s="952"/>
      <c r="W183" s="778"/>
      <c r="X183" s="778"/>
      <c r="Y183" s="778"/>
      <c r="Z183" s="778"/>
      <c r="AA183" s="778"/>
      <c r="AB183" s="778"/>
      <c r="AC183" s="778"/>
      <c r="AD183" s="778"/>
      <c r="AE183" s="778"/>
      <c r="AF183" s="778"/>
      <c r="AG183" s="954"/>
      <c r="AH183" s="1068"/>
      <c r="AI183" s="1068"/>
      <c r="AJ183" s="1069"/>
      <c r="AK183" s="1070"/>
      <c r="AL183" s="960"/>
      <c r="AM183" s="1070"/>
      <c r="AN183" s="825"/>
      <c r="AO183" s="819"/>
      <c r="AP183" s="825"/>
      <c r="AQ183" s="1072"/>
      <c r="AR183" s="1073"/>
      <c r="AS183" s="1074" t="str">
        <f>IF(AU184="","",IF(OR(AA184="",AA184&lt;&gt;7,AC184="",AC184&lt;&gt;3),"！算定期間の終わりが令和７年３月になっていません。年度内の廃止予定等がなければ、算定対象月を令和７年３月にしてください。",""))</f>
        <v/>
      </c>
      <c r="AT183" s="818"/>
      <c r="AU183" s="935"/>
      <c r="AV183" s="1020" t="str">
        <f>IF('別紙様式2-2（４・５月分）'!N141="","",'別紙様式2-2（４・５月分）'!N141)</f>
        <v/>
      </c>
      <c r="AW183" s="937"/>
      <c r="AX183" s="1076"/>
      <c r="AY183" s="638"/>
      <c r="AZ183" s="10"/>
      <c r="BA183" s="10"/>
      <c r="BB183" s="10"/>
      <c r="BC183" s="10"/>
      <c r="BD183" s="10"/>
      <c r="BE183" s="908" t="str">
        <f>G182</f>
        <v/>
      </c>
      <c r="BF183" s="222"/>
      <c r="BG183" s="221"/>
    </row>
    <row r="184" ht="15.0" customHeight="1">
      <c r="A184" s="798"/>
      <c r="B184" s="722"/>
      <c r="C184" s="723"/>
      <c r="D184" s="723"/>
      <c r="E184" s="723"/>
      <c r="F184" s="724"/>
      <c r="G184" s="725"/>
      <c r="H184" s="725"/>
      <c r="I184" s="725"/>
      <c r="J184" s="941"/>
      <c r="K184" s="725"/>
      <c r="L184" s="942"/>
      <c r="M184" s="964"/>
      <c r="N184" s="1009"/>
      <c r="O184" s="1013" t="s">
        <v>111</v>
      </c>
      <c r="P184" s="1017" t="str">
        <f>IFERROR(VLOOKUP('別紙様式2-2（４・５月分）'!AQ140,'【参考】数式用'!$AR$5:$AT$22,3,FALSE),"")</f>
        <v/>
      </c>
      <c r="Q184" s="1014" t="s">
        <v>113</v>
      </c>
      <c r="R184" s="1077" t="str">
        <f>IFERROR(VLOOKUP(K182,'【参考】数式用'!$A$5:$AB$37,MATCH(P184,'【参考】数式用'!$B$4:$AB$4,0)+1,0),"")</f>
        <v/>
      </c>
      <c r="S184" s="970" t="s">
        <v>452</v>
      </c>
      <c r="T184" s="1078"/>
      <c r="U184" s="1079" t="str">
        <f>IFERROR(VLOOKUP(K182,'【参考】数式用'!$A$5:$AB$37,MATCH(T184,'【参考】数式用'!$B$4:$AB$4,0)+1,0),"")</f>
        <v/>
      </c>
      <c r="V184" s="973" t="s">
        <v>107</v>
      </c>
      <c r="W184" s="1080"/>
      <c r="X184" s="812" t="s">
        <v>108</v>
      </c>
      <c r="Y184" s="1080"/>
      <c r="Z184" s="812" t="s">
        <v>392</v>
      </c>
      <c r="AA184" s="1080"/>
      <c r="AB184" s="812" t="s">
        <v>108</v>
      </c>
      <c r="AC184" s="1080"/>
      <c r="AD184" s="812" t="s">
        <v>109</v>
      </c>
      <c r="AE184" s="812" t="s">
        <v>120</v>
      </c>
      <c r="AF184" s="812" t="str">
        <f>IF(W184&gt;=1,(AA184*12+AC184)-(W184*12+Y184)+1,"")</f>
        <v/>
      </c>
      <c r="AG184" s="974" t="s">
        <v>393</v>
      </c>
      <c r="AH184" s="975">
        <f>IFERROR(ROUNDDOWN(ROUND(L182*U184,0),0)*AF184,"")</f>
        <v>0</v>
      </c>
      <c r="AI184" s="975">
        <f>IFERROR(ROUNDDOWN(ROUND((L182*(U184-AW182)),0),0)*AF184,"")</f>
        <v>0</v>
      </c>
      <c r="AJ184" s="977" t="str">
        <f>IFERROR(ROUNDDOWN(ROUNDDOWN(ROUND(L182*VLOOKUP(K182,'【参考】数式用'!$A$5:$AB$27,MATCH("新加算Ⅳ",'【参考】数式用'!$B$4:$AB$4,0)+1,0),0),0)*AF184*0.5,0),"")</f>
        <v/>
      </c>
      <c r="AK184" s="1081"/>
      <c r="AL184" s="1082" t="str">
        <f>IFERROR(IF('別紙様式2-2（４・５月分）'!P184="ベア加算","", IF(OR(T184="新加算Ⅰ",T184="新加算Ⅱ",T184="新加算Ⅲ",T184="新加算Ⅳ"),ROUNDDOWN(ROUND(L182*VLOOKUP(K182,'【参考】数式用'!$A$5:$I$27,MATCH("ベア加算",'【参考】数式用'!$B$4:$I$4,0)+1,0),0),0)*AF184,"")),"")</f>
        <v/>
      </c>
      <c r="AM184" s="1081"/>
      <c r="AN184" s="1083"/>
      <c r="AO184" s="817"/>
      <c r="AP184" s="1083"/>
      <c r="AQ184" s="1084"/>
      <c r="AR184" s="1085"/>
      <c r="AS184" s="1074"/>
      <c r="AT184" s="688"/>
      <c r="AU184" s="935" t="str">
        <f>IF(AND(AA182&lt;&gt;7,AC182&lt;&gt;3),"V列に色付け","")</f>
        <v/>
      </c>
      <c r="AV184" s="1020"/>
      <c r="AW184" s="937"/>
      <c r="AX184" s="1086"/>
      <c r="AY184" s="629" t="str">
        <f>IF(AL184&lt;&gt;"",IF(AM184="○","入力済","未入力"),"")</f>
        <v/>
      </c>
      <c r="AZ184" s="629"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629" t="str">
        <f>IF(OR(T184="新加算Ⅴ（７）",T184="新加算Ⅴ（９）",T184="新加算Ⅴ（10）",T184="新加算Ⅴ（12）",T184="新加算Ⅴ（13）",T184="新加算Ⅴ（14）"),IF(OR(AO184="○",AO184="令和６年度中に満たす"),"入力済","未入力"),"")</f>
        <v/>
      </c>
      <c r="BB184" s="629" t="str">
        <f>IF(OR(T184="新加算Ⅰ",T184="新加算Ⅱ",T184="新加算Ⅲ",T184="新加算Ⅴ（１）",T184="新加算Ⅴ（３）",T184="新加算Ⅴ（８）"),IF(OR(AP184="○",AP184="令和６年度中に満たす"),"入力済","未入力"),"")</f>
        <v/>
      </c>
      <c r="BC184" s="1087" t="str">
        <f>IF(OR(T184="新加算Ⅰ",T184="新加算Ⅱ",T184="新加算Ⅴ（１）",T184="新加算Ⅴ（２）",T184="新加算Ⅴ（３）",T184="新加算Ⅴ（４）",T184="新加算Ⅴ（５）",T184="新加算Ⅴ（６）",T184="新加算Ⅴ（７）",T184="新加算Ⅴ（９）",T184="新加算Ⅴ（10）",T184="新加算Ⅴ（12）"),IF(AQ184&lt;&gt;"",1,""),"")</f>
        <v/>
      </c>
      <c r="BD184" s="935" t="str">
        <f>IF(OR(T184="新加算Ⅰ",T184="新加算Ⅴ（１）",T184="新加算Ⅴ（２）",T184="新加算Ⅴ（５）",T184="新加算Ⅴ（７）",T184="新加算Ⅴ（10）"),IF(AR184="","未入力","入力済"),"")</f>
        <v/>
      </c>
      <c r="BE184" s="908" t="str">
        <f>G182</f>
        <v/>
      </c>
      <c r="BF184" s="222"/>
      <c r="BG184" s="221"/>
    </row>
    <row r="185" ht="30.0" customHeight="1">
      <c r="A185" s="788"/>
      <c r="B185" s="746"/>
      <c r="C185" s="747"/>
      <c r="D185" s="747"/>
      <c r="E185" s="747"/>
      <c r="F185" s="748"/>
      <c r="G185" s="749"/>
      <c r="H185" s="749"/>
      <c r="I185" s="749"/>
      <c r="J185" s="982"/>
      <c r="K185" s="749"/>
      <c r="L185" s="983"/>
      <c r="M185" s="984" t="str">
        <f>IF('別紙様式2-2（４・５月分）'!P142="","",'別紙様式2-2（４・５月分）'!P142)</f>
        <v/>
      </c>
      <c r="N185" s="1010"/>
      <c r="O185" s="1015"/>
      <c r="P185" s="1018"/>
      <c r="Q185" s="1016"/>
      <c r="R185" s="1088"/>
      <c r="S185" s="990"/>
      <c r="T185" s="1089"/>
      <c r="U185" s="1090"/>
      <c r="V185" s="993"/>
      <c r="W185" s="1091"/>
      <c r="X185" s="994"/>
      <c r="Y185" s="1091"/>
      <c r="Z185" s="994"/>
      <c r="AA185" s="1091"/>
      <c r="AB185" s="994"/>
      <c r="AC185" s="1091"/>
      <c r="AD185" s="994"/>
      <c r="AE185" s="994"/>
      <c r="AF185" s="994"/>
      <c r="AG185" s="995"/>
      <c r="AH185" s="996"/>
      <c r="AI185" s="996"/>
      <c r="AJ185" s="998"/>
      <c r="AK185" s="1092"/>
      <c r="AL185" s="1093"/>
      <c r="AM185" s="1092"/>
      <c r="AN185" s="766"/>
      <c r="AO185" s="765"/>
      <c r="AP185" s="766"/>
      <c r="AQ185" s="1094"/>
      <c r="AR185" s="1095"/>
      <c r="AS185" s="1096" t="str">
        <f>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688"/>
      <c r="AU185" s="935"/>
      <c r="AV185" s="1020" t="str">
        <f>IF('別紙様式2-2（４・５月分）'!N142="","",'別紙様式2-2（４・５月分）'!N142)</f>
        <v/>
      </c>
      <c r="AW185" s="937"/>
      <c r="AX185" s="1097"/>
      <c r="AY185" s="629" t="str">
        <f t="shared" ref="AY185:AZ185" si="44">IF(OR(T185="新加算Ⅰ",T185="新加算Ⅱ",T185="新加算Ⅲ",T185="新加算Ⅳ",T185="新加算Ⅴ（１）",T185="新加算Ⅴ（２）",T185="新加算Ⅴ（３）",T185="新加算ⅠⅤ（４）",T185="新加算Ⅴ（５）",T185="新加算Ⅴ（６）",T185="新加算Ⅴ（８）",T185="新加算Ⅴ（11）"),IF(AI185="○","","未入力"),"")</f>
        <v/>
      </c>
      <c r="AZ185" s="629" t="str">
        <f t="shared" si="44"/>
        <v/>
      </c>
      <c r="BA185" s="629" t="str">
        <f>IF(OR(U185="新加算Ⅴ（７）",U185="新加算Ⅴ（９）",U185="新加算Ⅴ（10）",U185="新加算Ⅴ（12）",U185="新加算Ⅴ（13）",U185="新加算Ⅴ（14）"),IF(AK185="○","","未入力"),"")</f>
        <v/>
      </c>
      <c r="BB185" s="629" t="str">
        <f>IF(OR(U185="新加算Ⅰ",U185="新加算Ⅱ",U185="新加算Ⅲ",U185="新加算Ⅴ（１）",U185="新加算Ⅴ（３）",U185="新加算Ⅴ（８）"),IF(AL185="○","","未入力"),"")</f>
        <v/>
      </c>
      <c r="BC185" s="1087" t="str">
        <f>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935" t="str">
        <f>IF(AND(T185&lt;&gt;"（参考）令和７年度の移行予定",OR(U185="新加算Ⅰ",U185="新加算Ⅴ（１）",U185="新加算Ⅴ（２）",U185="新加算Ⅴ（５）",U185="新加算Ⅴ（７）",U185="新加算Ⅴ（10）")),IF(AN185="","未入力",IF(AN185="いずれも取得していない","要件を満たさない","")),"")</f>
        <v/>
      </c>
      <c r="BE185" s="908" t="str">
        <f>G182</f>
        <v/>
      </c>
      <c r="BF185" s="222"/>
      <c r="BG185" s="221"/>
    </row>
    <row r="186" ht="30.0" customHeight="1">
      <c r="A186" s="789">
        <v>44.0</v>
      </c>
      <c r="B186" s="722" t="str">
        <f>IF('基本情報入力シート'!C97="","",'基本情報入力シート'!C97)</f>
        <v/>
      </c>
      <c r="C186" s="723"/>
      <c r="D186" s="723"/>
      <c r="E186" s="723"/>
      <c r="F186" s="724"/>
      <c r="G186" s="725" t="str">
        <f>IF('基本情報入力シート'!M97="","",'基本情報入力シート'!M97)</f>
        <v/>
      </c>
      <c r="H186" s="725" t="str">
        <f>IF('基本情報入力シート'!R97="","",'基本情報入力シート'!R97)</f>
        <v/>
      </c>
      <c r="I186" s="725" t="str">
        <f>IF('基本情報入力シート'!W97="","",'基本情報入力シート'!W97)</f>
        <v/>
      </c>
      <c r="J186" s="941" t="str">
        <f>IF('基本情報入力シート'!X97="","",'基本情報入力シート'!X97)</f>
        <v/>
      </c>
      <c r="K186" s="725" t="str">
        <f>IF('基本情報入力シート'!Y97="","",'基本情報入力シート'!Y97)</f>
        <v/>
      </c>
      <c r="L186" s="942" t="str">
        <f>IF('基本情報入力シート'!AB97="","",'基本情報入力シート'!AB97)</f>
        <v/>
      </c>
      <c r="M186" s="912" t="str">
        <f>IF('別紙様式2-2（４・５月分）'!P143="","",'別紙様式2-2（４・５月分）'!P143)</f>
        <v/>
      </c>
      <c r="N186" s="1004" t="str">
        <f>IF(SUM('別紙様式2-2（４・５月分）'!Q143:Q145)=0,"",SUM('別紙様式2-2（４・５月分）'!Q143:Q145))</f>
        <v/>
      </c>
      <c r="O186" s="914" t="str">
        <f>IFERROR(VLOOKUP('別紙様式2-2（４・５月分）'!AQ143,'【参考】数式用'!$AR$5:$AS$22,2,FALSE),"")</f>
        <v/>
      </c>
      <c r="P186" s="915"/>
      <c r="Q186" s="916"/>
      <c r="R186" s="1053" t="str">
        <f>IFERROR(VLOOKUP(K186,'【参考】数式用'!$A$5:$AB$37,MATCH(O186,'【参考】数式用'!$B$4:$AB$4,0)+1,0),"")</f>
        <v/>
      </c>
      <c r="S186" s="918" t="s">
        <v>451</v>
      </c>
      <c r="T186" s="1054" t="str">
        <f>IF('別紙様式2-3（６月以降分）'!T186="","",'別紙様式2-3（６月以降分）'!T186)</f>
        <v/>
      </c>
      <c r="U186" s="1055" t="str">
        <f>IFERROR(VLOOKUP(K186,'【参考】数式用'!$A$5:$AB$37,MATCH(T186,'【参考】数式用'!$B$4:$AB$4,0)+1,0),"")</f>
        <v/>
      </c>
      <c r="V186" s="921" t="s">
        <v>107</v>
      </c>
      <c r="W186" s="923">
        <f>'別紙様式2-3（６月以降分）'!W186</f>
        <v>6</v>
      </c>
      <c r="X186" s="923" t="s">
        <v>108</v>
      </c>
      <c r="Y186" s="923">
        <f>'別紙様式2-3（６月以降分）'!Y186</f>
        <v>6</v>
      </c>
      <c r="Z186" s="923" t="s">
        <v>392</v>
      </c>
      <c r="AA186" s="923">
        <f>'別紙様式2-3（６月以降分）'!AA186</f>
        <v>7</v>
      </c>
      <c r="AB186" s="923" t="s">
        <v>108</v>
      </c>
      <c r="AC186" s="923">
        <f>'別紙様式2-3（６月以降分）'!AC186</f>
        <v>3</v>
      </c>
      <c r="AD186" s="923" t="s">
        <v>109</v>
      </c>
      <c r="AE186" s="923" t="s">
        <v>120</v>
      </c>
      <c r="AF186" s="923">
        <f>IF(W186&gt;=1,(AA186*12+AC186)-(W186*12+Y186)+1,"")</f>
        <v>10</v>
      </c>
      <c r="AG186" s="924" t="s">
        <v>393</v>
      </c>
      <c r="AH186" s="1056">
        <f>'別紙様式2-3（６月以降分）'!AH186</f>
        <v>0</v>
      </c>
      <c r="AI186" s="1056">
        <f>'別紙様式2-3（６月以降分）'!AI186</f>
        <v>0</v>
      </c>
      <c r="AJ186" s="1057">
        <f>'別紙様式2-3（６月以降分）'!AJ186</f>
        <v>0</v>
      </c>
      <c r="AK186" s="1058" t="str">
        <f>IF('別紙様式2-3（６月以降分）'!AK186="","",'別紙様式2-3（６月以降分）'!AK186)</f>
        <v/>
      </c>
      <c r="AL186" s="932">
        <f>'別紙様式2-3（６月以降分）'!AL186</f>
        <v>0</v>
      </c>
      <c r="AM186" s="1058" t="str">
        <f>IF('別紙様式2-3（６月以降分）'!AM186="","",'別紙様式2-3（６月以降分）'!AM186)</f>
        <v/>
      </c>
      <c r="AN186" s="931" t="str">
        <f>IF('別紙様式2-3（６月以降分）'!AN186="","",'別紙様式2-3（６月以降分）'!AN186)</f>
        <v/>
      </c>
      <c r="AO186" s="928" t="str">
        <f>IF('別紙様式2-3（６月以降分）'!AO186="","",'別紙様式2-3（６月以降分）'!AO186)</f>
        <v/>
      </c>
      <c r="AP186" s="931" t="str">
        <f>IF('別紙様式2-3（６月以降分）'!AP186="","",'別紙様式2-3（６月以降分）'!AP186)</f>
        <v/>
      </c>
      <c r="AQ186" s="1059" t="str">
        <f>IF('別紙様式2-3（６月以降分）'!AQ186="","",'別紙様式2-3（６月以降分）'!AQ186)</f>
        <v/>
      </c>
      <c r="AR186" s="1060" t="str">
        <f>IF('別紙様式2-3（６月以降分）'!AR186="","",'別紙様式2-3（６月以降分）'!AR186)</f>
        <v/>
      </c>
      <c r="AS186" s="1061" t="str">
        <f>IF(AU188="","",IF(U188&lt;U186,"！加算の要件上は問題ありませんが、令和６年度当初の新加算の加算率と比較して、移行後の加算率が下がる計画になっています。",""))</f>
        <v/>
      </c>
      <c r="AT186" s="818"/>
      <c r="AU186" s="693"/>
      <c r="AV186" s="1020" t="str">
        <f>IF('別紙様式2-2（４・５月分）'!N143="","",'別紙様式2-2（４・５月分）'!N143)</f>
        <v/>
      </c>
      <c r="AW186" s="937" t="str">
        <f>IF(SUM('別紙様式2-2（４・５月分）'!O143:O145)=0,"",SUM('別紙様式2-2（４・５月分）'!O143:O145))</f>
        <v/>
      </c>
      <c r="AX186" s="1064" t="str">
        <f>IFERROR(VLOOKUP(K186,'【参考】数式用'!$AH$2:$AI$34,2,FALSE),"")</f>
        <v/>
      </c>
      <c r="AY186" s="772"/>
      <c r="AZ186" s="10"/>
      <c r="BA186" s="10"/>
      <c r="BB186" s="10"/>
      <c r="BC186" s="10"/>
      <c r="BD186" s="10"/>
      <c r="BE186" s="908" t="str">
        <f>G186</f>
        <v/>
      </c>
      <c r="BF186" s="222"/>
      <c r="BG186" s="221"/>
    </row>
    <row r="187" ht="15.0" customHeight="1">
      <c r="A187" s="787"/>
      <c r="B187" s="722"/>
      <c r="C187" s="723"/>
      <c r="D187" s="723"/>
      <c r="E187" s="723"/>
      <c r="F187" s="724"/>
      <c r="G187" s="725"/>
      <c r="H187" s="725"/>
      <c r="I187" s="725"/>
      <c r="J187" s="941"/>
      <c r="K187" s="725"/>
      <c r="L187" s="942"/>
      <c r="M187" s="943" t="str">
        <f>IF('別紙様式2-2（４・５月分）'!P144="","",'別紙様式2-2（４・５月分）'!P144)</f>
        <v/>
      </c>
      <c r="N187" s="1007"/>
      <c r="O187" s="945"/>
      <c r="P187" s="946"/>
      <c r="Q187" s="947"/>
      <c r="R187" s="1065"/>
      <c r="S187" s="949"/>
      <c r="T187" s="1066"/>
      <c r="U187" s="1067"/>
      <c r="V187" s="952"/>
      <c r="W187" s="778"/>
      <c r="X187" s="778"/>
      <c r="Y187" s="778"/>
      <c r="Z187" s="778"/>
      <c r="AA187" s="778"/>
      <c r="AB187" s="778"/>
      <c r="AC187" s="778"/>
      <c r="AD187" s="778"/>
      <c r="AE187" s="778"/>
      <c r="AF187" s="778"/>
      <c r="AG187" s="954"/>
      <c r="AH187" s="1068"/>
      <c r="AI187" s="1068"/>
      <c r="AJ187" s="1069"/>
      <c r="AK187" s="1070"/>
      <c r="AL187" s="960"/>
      <c r="AM187" s="1070"/>
      <c r="AN187" s="825"/>
      <c r="AO187" s="819"/>
      <c r="AP187" s="825"/>
      <c r="AQ187" s="1072"/>
      <c r="AR187" s="1073"/>
      <c r="AS187" s="1074" t="str">
        <f>IF(AU188="","",IF(OR(AA188="",AA188&lt;&gt;7,AC188="",AC188&lt;&gt;3),"！算定期間の終わりが令和７年３月になっていません。年度内の廃止予定等がなければ、算定対象月を令和７年３月にしてください。",""))</f>
        <v/>
      </c>
      <c r="AT187" s="818"/>
      <c r="AU187" s="935"/>
      <c r="AV187" s="1020" t="str">
        <f>IF('別紙様式2-2（４・５月分）'!N144="","",'別紙様式2-2（４・５月分）'!N144)</f>
        <v/>
      </c>
      <c r="AW187" s="937"/>
      <c r="AX187" s="1076"/>
      <c r="AY187" s="638"/>
      <c r="AZ187" s="10"/>
      <c r="BA187" s="10"/>
      <c r="BB187" s="10"/>
      <c r="BC187" s="10"/>
      <c r="BD187" s="10"/>
      <c r="BE187" s="908" t="str">
        <f>G186</f>
        <v/>
      </c>
      <c r="BF187" s="222"/>
      <c r="BG187" s="221"/>
    </row>
    <row r="188" ht="15.0" customHeight="1">
      <c r="A188" s="798"/>
      <c r="B188" s="722"/>
      <c r="C188" s="723"/>
      <c r="D188" s="723"/>
      <c r="E188" s="723"/>
      <c r="F188" s="724"/>
      <c r="G188" s="725"/>
      <c r="H188" s="725"/>
      <c r="I188" s="725"/>
      <c r="J188" s="941"/>
      <c r="K188" s="725"/>
      <c r="L188" s="942"/>
      <c r="M188" s="964"/>
      <c r="N188" s="1009"/>
      <c r="O188" s="1013" t="s">
        <v>111</v>
      </c>
      <c r="P188" s="1017" t="str">
        <f>IFERROR(VLOOKUP('別紙様式2-2（４・５月分）'!AQ143,'【参考】数式用'!$AR$5:$AT$22,3,FALSE),"")</f>
        <v/>
      </c>
      <c r="Q188" s="1014" t="s">
        <v>113</v>
      </c>
      <c r="R188" s="1077" t="str">
        <f>IFERROR(VLOOKUP(K186,'【参考】数式用'!$A$5:$AB$37,MATCH(P188,'【参考】数式用'!$B$4:$AB$4,0)+1,0),"")</f>
        <v/>
      </c>
      <c r="S188" s="970" t="s">
        <v>452</v>
      </c>
      <c r="T188" s="1078"/>
      <c r="U188" s="1079" t="str">
        <f>IFERROR(VLOOKUP(K186,'【参考】数式用'!$A$5:$AB$37,MATCH(T188,'【参考】数式用'!$B$4:$AB$4,0)+1,0),"")</f>
        <v/>
      </c>
      <c r="V188" s="973" t="s">
        <v>107</v>
      </c>
      <c r="W188" s="1080"/>
      <c r="X188" s="812" t="s">
        <v>108</v>
      </c>
      <c r="Y188" s="1080"/>
      <c r="Z188" s="812" t="s">
        <v>392</v>
      </c>
      <c r="AA188" s="1080"/>
      <c r="AB188" s="812" t="s">
        <v>108</v>
      </c>
      <c r="AC188" s="1080"/>
      <c r="AD188" s="812" t="s">
        <v>109</v>
      </c>
      <c r="AE188" s="812" t="s">
        <v>120</v>
      </c>
      <c r="AF188" s="812" t="str">
        <f>IF(W188&gt;=1,(AA188*12+AC188)-(W188*12+Y188)+1,"")</f>
        <v/>
      </c>
      <c r="AG188" s="974" t="s">
        <v>393</v>
      </c>
      <c r="AH188" s="975">
        <f>IFERROR(ROUNDDOWN(ROUND(L186*U188,0),0)*AF188,"")</f>
        <v>0</v>
      </c>
      <c r="AI188" s="975">
        <f>IFERROR(ROUNDDOWN(ROUND((L186*(U188-AW186)),0),0)*AF188,"")</f>
        <v>0</v>
      </c>
      <c r="AJ188" s="977" t="str">
        <f>IFERROR(ROUNDDOWN(ROUNDDOWN(ROUND(L186*VLOOKUP(K186,'【参考】数式用'!$A$5:$AB$27,MATCH("新加算Ⅳ",'【参考】数式用'!$B$4:$AB$4,0)+1,0),0),0)*AF188*0.5,0),"")</f>
        <v/>
      </c>
      <c r="AK188" s="1081"/>
      <c r="AL188" s="1082" t="str">
        <f>IFERROR(IF('別紙様式2-2（４・５月分）'!P188="ベア加算","", IF(OR(T188="新加算Ⅰ",T188="新加算Ⅱ",T188="新加算Ⅲ",T188="新加算Ⅳ"),ROUNDDOWN(ROUND(L186*VLOOKUP(K186,'【参考】数式用'!$A$5:$I$27,MATCH("ベア加算",'【参考】数式用'!$B$4:$I$4,0)+1,0),0),0)*AF188,"")),"")</f>
        <v/>
      </c>
      <c r="AM188" s="1081"/>
      <c r="AN188" s="1083"/>
      <c r="AO188" s="817"/>
      <c r="AP188" s="1083"/>
      <c r="AQ188" s="1084"/>
      <c r="AR188" s="1085"/>
      <c r="AS188" s="1074"/>
      <c r="AT188" s="688"/>
      <c r="AU188" s="935" t="str">
        <f>IF(AND(AA186&lt;&gt;7,AC186&lt;&gt;3),"V列に色付け","")</f>
        <v/>
      </c>
      <c r="AV188" s="1020"/>
      <c r="AW188" s="937"/>
      <c r="AX188" s="1086"/>
      <c r="AY188" s="629" t="str">
        <f>IF(AL188&lt;&gt;"",IF(AM188="○","入力済","未入力"),"")</f>
        <v/>
      </c>
      <c r="AZ188" s="629"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629" t="str">
        <f>IF(OR(T188="新加算Ⅴ（７）",T188="新加算Ⅴ（９）",T188="新加算Ⅴ（10）",T188="新加算Ⅴ（12）",T188="新加算Ⅴ（13）",T188="新加算Ⅴ（14）"),IF(OR(AO188="○",AO188="令和６年度中に満たす"),"入力済","未入力"),"")</f>
        <v/>
      </c>
      <c r="BB188" s="629" t="str">
        <f>IF(OR(T188="新加算Ⅰ",T188="新加算Ⅱ",T188="新加算Ⅲ",T188="新加算Ⅴ（１）",T188="新加算Ⅴ（３）",T188="新加算Ⅴ（８）"),IF(OR(AP188="○",AP188="令和６年度中に満たす"),"入力済","未入力"),"")</f>
        <v/>
      </c>
      <c r="BC188" s="1087" t="str">
        <f>IF(OR(T188="新加算Ⅰ",T188="新加算Ⅱ",T188="新加算Ⅴ（１）",T188="新加算Ⅴ（２）",T188="新加算Ⅴ（３）",T188="新加算Ⅴ（４）",T188="新加算Ⅴ（５）",T188="新加算Ⅴ（６）",T188="新加算Ⅴ（７）",T188="新加算Ⅴ（９）",T188="新加算Ⅴ（10）",T188="新加算Ⅴ（12）"),IF(AQ188&lt;&gt;"",1,""),"")</f>
        <v/>
      </c>
      <c r="BD188" s="935" t="str">
        <f>IF(OR(T188="新加算Ⅰ",T188="新加算Ⅴ（１）",T188="新加算Ⅴ（２）",T188="新加算Ⅴ（５）",T188="新加算Ⅴ（７）",T188="新加算Ⅴ（10）"),IF(AR188="","未入力","入力済"),"")</f>
        <v/>
      </c>
      <c r="BE188" s="908" t="str">
        <f>G186</f>
        <v/>
      </c>
      <c r="BF188" s="222"/>
      <c r="BG188" s="221"/>
    </row>
    <row r="189" ht="30.0" customHeight="1">
      <c r="A189" s="788"/>
      <c r="B189" s="746"/>
      <c r="C189" s="747"/>
      <c r="D189" s="747"/>
      <c r="E189" s="747"/>
      <c r="F189" s="748"/>
      <c r="G189" s="749"/>
      <c r="H189" s="749"/>
      <c r="I189" s="749"/>
      <c r="J189" s="982"/>
      <c r="K189" s="749"/>
      <c r="L189" s="983"/>
      <c r="M189" s="984" t="str">
        <f>IF('別紙様式2-2（４・５月分）'!P145="","",'別紙様式2-2（４・５月分）'!P145)</f>
        <v/>
      </c>
      <c r="N189" s="1010"/>
      <c r="O189" s="1015"/>
      <c r="P189" s="1018"/>
      <c r="Q189" s="1016"/>
      <c r="R189" s="1088"/>
      <c r="S189" s="990"/>
      <c r="T189" s="1089"/>
      <c r="U189" s="1090"/>
      <c r="V189" s="993"/>
      <c r="W189" s="1091"/>
      <c r="X189" s="994"/>
      <c r="Y189" s="1091"/>
      <c r="Z189" s="994"/>
      <c r="AA189" s="1091"/>
      <c r="AB189" s="994"/>
      <c r="AC189" s="1091"/>
      <c r="AD189" s="994"/>
      <c r="AE189" s="994"/>
      <c r="AF189" s="994"/>
      <c r="AG189" s="995"/>
      <c r="AH189" s="996"/>
      <c r="AI189" s="996"/>
      <c r="AJ189" s="998"/>
      <c r="AK189" s="1092"/>
      <c r="AL189" s="1093"/>
      <c r="AM189" s="1092"/>
      <c r="AN189" s="766"/>
      <c r="AO189" s="765"/>
      <c r="AP189" s="766"/>
      <c r="AQ189" s="1094"/>
      <c r="AR189" s="1095"/>
      <c r="AS189" s="1096" t="str">
        <f>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688"/>
      <c r="AU189" s="935"/>
      <c r="AV189" s="1020" t="str">
        <f>IF('別紙様式2-2（４・５月分）'!N145="","",'別紙様式2-2（４・５月分）'!N145)</f>
        <v/>
      </c>
      <c r="AW189" s="937"/>
      <c r="AX189" s="1097"/>
      <c r="AY189" s="629" t="str">
        <f t="shared" ref="AY189:AZ189" si="45">IF(OR(T189="新加算Ⅰ",T189="新加算Ⅱ",T189="新加算Ⅲ",T189="新加算Ⅳ",T189="新加算Ⅴ（１）",T189="新加算Ⅴ（２）",T189="新加算Ⅴ（３）",T189="新加算ⅠⅤ（４）",T189="新加算Ⅴ（５）",T189="新加算Ⅴ（６）",T189="新加算Ⅴ（８）",T189="新加算Ⅴ（11）"),IF(AI189="○","","未入力"),"")</f>
        <v/>
      </c>
      <c r="AZ189" s="629" t="str">
        <f t="shared" si="45"/>
        <v/>
      </c>
      <c r="BA189" s="629" t="str">
        <f>IF(OR(U189="新加算Ⅴ（７）",U189="新加算Ⅴ（９）",U189="新加算Ⅴ（10）",U189="新加算Ⅴ（12）",U189="新加算Ⅴ（13）",U189="新加算Ⅴ（14）"),IF(AK189="○","","未入力"),"")</f>
        <v/>
      </c>
      <c r="BB189" s="629" t="str">
        <f>IF(OR(U189="新加算Ⅰ",U189="新加算Ⅱ",U189="新加算Ⅲ",U189="新加算Ⅴ（１）",U189="新加算Ⅴ（３）",U189="新加算Ⅴ（８）"),IF(AL189="○","","未入力"),"")</f>
        <v/>
      </c>
      <c r="BC189" s="1087" t="str">
        <f>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935" t="str">
        <f>IF(AND(T189&lt;&gt;"（参考）令和７年度の移行予定",OR(U189="新加算Ⅰ",U189="新加算Ⅴ（１）",U189="新加算Ⅴ（２）",U189="新加算Ⅴ（５）",U189="新加算Ⅴ（７）",U189="新加算Ⅴ（10）")),IF(AN189="","未入力",IF(AN189="いずれも取得していない","要件を満たさない","")),"")</f>
        <v/>
      </c>
      <c r="BE189" s="908" t="str">
        <f>G186</f>
        <v/>
      </c>
      <c r="BF189" s="222"/>
      <c r="BG189" s="221"/>
    </row>
    <row r="190" ht="30.0" customHeight="1">
      <c r="A190" s="773">
        <v>45.0</v>
      </c>
      <c r="B190" s="1019" t="str">
        <f>IF('基本情報入力シート'!C98="","",'基本情報入力シート'!C98)</f>
        <v/>
      </c>
      <c r="C190" s="696"/>
      <c r="D190" s="696"/>
      <c r="E190" s="696"/>
      <c r="F190" s="697"/>
      <c r="G190" s="698" t="str">
        <f>IF('基本情報入力シート'!M98="","",'基本情報入力シート'!M98)</f>
        <v/>
      </c>
      <c r="H190" s="698" t="str">
        <f>IF('基本情報入力シート'!R98="","",'基本情報入力シート'!R98)</f>
        <v/>
      </c>
      <c r="I190" s="698" t="str">
        <f>IF('基本情報入力シート'!W98="","",'基本情報入力シート'!W98)</f>
        <v/>
      </c>
      <c r="J190" s="910" t="str">
        <f>IF('基本情報入力シート'!X98="","",'基本情報入力シート'!X98)</f>
        <v/>
      </c>
      <c r="K190" s="698" t="str">
        <f>IF('基本情報入力シート'!Y98="","",'基本情報入力シート'!Y98)</f>
        <v/>
      </c>
      <c r="L190" s="911" t="str">
        <f>IF('基本情報入力シート'!AB98="","",'基本情報入力シート'!AB98)</f>
        <v/>
      </c>
      <c r="M190" s="912" t="str">
        <f>IF('別紙様式2-2（４・５月分）'!P146="","",'別紙様式2-2（４・５月分）'!P146)</f>
        <v/>
      </c>
      <c r="N190" s="1004" t="str">
        <f>IF(SUM('別紙様式2-2（４・５月分）'!Q146:Q148)=0,"",SUM('別紙様式2-2（４・５月分）'!Q146:Q148))</f>
        <v/>
      </c>
      <c r="O190" s="914" t="str">
        <f>IFERROR(VLOOKUP('別紙様式2-2（４・５月分）'!AQ146,'【参考】数式用'!$AR$5:$AS$22,2,FALSE),"")</f>
        <v/>
      </c>
      <c r="P190" s="915"/>
      <c r="Q190" s="916"/>
      <c r="R190" s="1053" t="str">
        <f>IFERROR(VLOOKUP(K190,'【参考】数式用'!$A$5:$AB$37,MATCH(O190,'【参考】数式用'!$B$4:$AB$4,0)+1,0),"")</f>
        <v/>
      </c>
      <c r="S190" s="918" t="s">
        <v>451</v>
      </c>
      <c r="T190" s="1054" t="str">
        <f>IF('別紙様式2-3（６月以降分）'!T190="","",'別紙様式2-3（６月以降分）'!T190)</f>
        <v/>
      </c>
      <c r="U190" s="1055" t="str">
        <f>IFERROR(VLOOKUP(K190,'【参考】数式用'!$A$5:$AB$37,MATCH(T190,'【参考】数式用'!$B$4:$AB$4,0)+1,0),"")</f>
        <v/>
      </c>
      <c r="V190" s="921" t="s">
        <v>107</v>
      </c>
      <c r="W190" s="923">
        <f>'別紙様式2-3（６月以降分）'!W190</f>
        <v>6</v>
      </c>
      <c r="X190" s="923" t="s">
        <v>108</v>
      </c>
      <c r="Y190" s="923">
        <f>'別紙様式2-3（６月以降分）'!Y190</f>
        <v>6</v>
      </c>
      <c r="Z190" s="923" t="s">
        <v>392</v>
      </c>
      <c r="AA190" s="923">
        <f>'別紙様式2-3（６月以降分）'!AA190</f>
        <v>7</v>
      </c>
      <c r="AB190" s="923" t="s">
        <v>108</v>
      </c>
      <c r="AC190" s="923">
        <f>'別紙様式2-3（６月以降分）'!AC190</f>
        <v>3</v>
      </c>
      <c r="AD190" s="923" t="s">
        <v>109</v>
      </c>
      <c r="AE190" s="923" t="s">
        <v>120</v>
      </c>
      <c r="AF190" s="923">
        <f>IF(W190&gt;=1,(AA190*12+AC190)-(W190*12+Y190)+1,"")</f>
        <v>10</v>
      </c>
      <c r="AG190" s="924" t="s">
        <v>393</v>
      </c>
      <c r="AH190" s="1056">
        <f>'別紙様式2-3（６月以降分）'!AH190</f>
        <v>0</v>
      </c>
      <c r="AI190" s="1056">
        <f>'別紙様式2-3（６月以降分）'!AI190</f>
        <v>0</v>
      </c>
      <c r="AJ190" s="1057">
        <f>'別紙様式2-3（６月以降分）'!AJ190</f>
        <v>0</v>
      </c>
      <c r="AK190" s="1058" t="str">
        <f>IF('別紙様式2-3（６月以降分）'!AK190="","",'別紙様式2-3（６月以降分）'!AK190)</f>
        <v/>
      </c>
      <c r="AL190" s="932">
        <f>'別紙様式2-3（６月以降分）'!AL190</f>
        <v>0</v>
      </c>
      <c r="AM190" s="1058" t="str">
        <f>IF('別紙様式2-3（６月以降分）'!AM190="","",'別紙様式2-3（６月以降分）'!AM190)</f>
        <v/>
      </c>
      <c r="AN190" s="931" t="str">
        <f>IF('別紙様式2-3（６月以降分）'!AN190="","",'別紙様式2-3（６月以降分）'!AN190)</f>
        <v/>
      </c>
      <c r="AO190" s="928" t="str">
        <f>IF('別紙様式2-3（６月以降分）'!AO190="","",'別紙様式2-3（６月以降分）'!AO190)</f>
        <v/>
      </c>
      <c r="AP190" s="931" t="str">
        <f>IF('別紙様式2-3（６月以降分）'!AP190="","",'別紙様式2-3（６月以降分）'!AP190)</f>
        <v/>
      </c>
      <c r="AQ190" s="1059" t="str">
        <f>IF('別紙様式2-3（６月以降分）'!AQ190="","",'別紙様式2-3（６月以降分）'!AQ190)</f>
        <v/>
      </c>
      <c r="AR190" s="1060" t="str">
        <f>IF('別紙様式2-3（６月以降分）'!AR190="","",'別紙様式2-3（６月以降分）'!AR190)</f>
        <v/>
      </c>
      <c r="AS190" s="1061" t="str">
        <f>IF(AU192="","",IF(U192&lt;U190,"！加算の要件上は問題ありませんが、令和６年度当初の新加算の加算率と比較して、移行後の加算率が下がる計画になっています。",""))</f>
        <v/>
      </c>
      <c r="AT190" s="818"/>
      <c r="AU190" s="693"/>
      <c r="AV190" s="1020" t="str">
        <f>IF('別紙様式2-2（４・５月分）'!N146="","",'別紙様式2-2（４・５月分）'!N146)</f>
        <v/>
      </c>
      <c r="AW190" s="937" t="str">
        <f>IF(SUM('別紙様式2-2（４・５月分）'!O146:O148)=0,"",SUM('別紙様式2-2（４・５月分）'!O146:O148))</f>
        <v/>
      </c>
      <c r="AX190" s="1064" t="str">
        <f>IFERROR(VLOOKUP(K190,'【参考】数式用'!$AH$2:$AI$34,2,FALSE),"")</f>
        <v/>
      </c>
      <c r="AY190" s="772"/>
      <c r="AZ190" s="10"/>
      <c r="BA190" s="10"/>
      <c r="BB190" s="10"/>
      <c r="BC190" s="10"/>
      <c r="BD190" s="10"/>
      <c r="BE190" s="908" t="str">
        <f>G190</f>
        <v/>
      </c>
      <c r="BF190" s="222"/>
      <c r="BG190" s="221"/>
    </row>
    <row r="191" ht="15.0" customHeight="1">
      <c r="A191" s="787"/>
      <c r="B191" s="722"/>
      <c r="C191" s="723"/>
      <c r="D191" s="723"/>
      <c r="E191" s="723"/>
      <c r="F191" s="724"/>
      <c r="G191" s="725"/>
      <c r="H191" s="725"/>
      <c r="I191" s="725"/>
      <c r="J191" s="941"/>
      <c r="K191" s="725"/>
      <c r="L191" s="942"/>
      <c r="M191" s="943" t="str">
        <f>IF('別紙様式2-2（４・５月分）'!P147="","",'別紙様式2-2（４・５月分）'!P147)</f>
        <v/>
      </c>
      <c r="N191" s="1007"/>
      <c r="O191" s="945"/>
      <c r="P191" s="946"/>
      <c r="Q191" s="947"/>
      <c r="R191" s="1065"/>
      <c r="S191" s="949"/>
      <c r="T191" s="1066"/>
      <c r="U191" s="1067"/>
      <c r="V191" s="952"/>
      <c r="W191" s="778"/>
      <c r="X191" s="778"/>
      <c r="Y191" s="778"/>
      <c r="Z191" s="778"/>
      <c r="AA191" s="778"/>
      <c r="AB191" s="778"/>
      <c r="AC191" s="778"/>
      <c r="AD191" s="778"/>
      <c r="AE191" s="778"/>
      <c r="AF191" s="778"/>
      <c r="AG191" s="954"/>
      <c r="AH191" s="1068"/>
      <c r="AI191" s="1068"/>
      <c r="AJ191" s="1069"/>
      <c r="AK191" s="1070"/>
      <c r="AL191" s="960"/>
      <c r="AM191" s="1070"/>
      <c r="AN191" s="825"/>
      <c r="AO191" s="819"/>
      <c r="AP191" s="825"/>
      <c r="AQ191" s="1072"/>
      <c r="AR191" s="1073"/>
      <c r="AS191" s="1074" t="str">
        <f>IF(AU192="","",IF(OR(AA192="",AA192&lt;&gt;7,AC192="",AC192&lt;&gt;3),"！算定期間の終わりが令和７年３月になっていません。年度内の廃止予定等がなければ、算定対象月を令和７年３月にしてください。",""))</f>
        <v/>
      </c>
      <c r="AT191" s="818"/>
      <c r="AU191" s="935"/>
      <c r="AV191" s="1020" t="str">
        <f>IF('別紙様式2-2（４・５月分）'!N147="","",'別紙様式2-2（４・５月分）'!N147)</f>
        <v/>
      </c>
      <c r="AW191" s="937"/>
      <c r="AX191" s="1076"/>
      <c r="AY191" s="638"/>
      <c r="AZ191" s="10"/>
      <c r="BA191" s="10"/>
      <c r="BB191" s="10"/>
      <c r="BC191" s="10"/>
      <c r="BD191" s="10"/>
      <c r="BE191" s="908" t="str">
        <f>G190</f>
        <v/>
      </c>
      <c r="BF191" s="222"/>
      <c r="BG191" s="221"/>
    </row>
    <row r="192" ht="15.0" customHeight="1">
      <c r="A192" s="798"/>
      <c r="B192" s="722"/>
      <c r="C192" s="723"/>
      <c r="D192" s="723"/>
      <c r="E192" s="723"/>
      <c r="F192" s="724"/>
      <c r="G192" s="725"/>
      <c r="H192" s="725"/>
      <c r="I192" s="725"/>
      <c r="J192" s="941"/>
      <c r="K192" s="725"/>
      <c r="L192" s="942"/>
      <c r="M192" s="964"/>
      <c r="N192" s="1009"/>
      <c r="O192" s="1013" t="s">
        <v>111</v>
      </c>
      <c r="P192" s="1017" t="str">
        <f>IFERROR(VLOOKUP('別紙様式2-2（４・５月分）'!AQ146,'【参考】数式用'!$AR$5:$AT$22,3,FALSE),"")</f>
        <v/>
      </c>
      <c r="Q192" s="1014" t="s">
        <v>113</v>
      </c>
      <c r="R192" s="1077" t="str">
        <f>IFERROR(VLOOKUP(K190,'【参考】数式用'!$A$5:$AB$37,MATCH(P192,'【参考】数式用'!$B$4:$AB$4,0)+1,0),"")</f>
        <v/>
      </c>
      <c r="S192" s="970" t="s">
        <v>452</v>
      </c>
      <c r="T192" s="1078"/>
      <c r="U192" s="1079" t="str">
        <f>IFERROR(VLOOKUP(K190,'【参考】数式用'!$A$5:$AB$37,MATCH(T192,'【参考】数式用'!$B$4:$AB$4,0)+1,0),"")</f>
        <v/>
      </c>
      <c r="V192" s="973" t="s">
        <v>107</v>
      </c>
      <c r="W192" s="1080"/>
      <c r="X192" s="812" t="s">
        <v>108</v>
      </c>
      <c r="Y192" s="1080"/>
      <c r="Z192" s="812" t="s">
        <v>392</v>
      </c>
      <c r="AA192" s="1080"/>
      <c r="AB192" s="812" t="s">
        <v>108</v>
      </c>
      <c r="AC192" s="1080"/>
      <c r="AD192" s="812" t="s">
        <v>109</v>
      </c>
      <c r="AE192" s="812" t="s">
        <v>120</v>
      </c>
      <c r="AF192" s="812" t="str">
        <f>IF(W192&gt;=1,(AA192*12+AC192)-(W192*12+Y192)+1,"")</f>
        <v/>
      </c>
      <c r="AG192" s="974" t="s">
        <v>393</v>
      </c>
      <c r="AH192" s="975">
        <f>IFERROR(ROUNDDOWN(ROUND(L190*U192,0),0)*AF192,"")</f>
        <v>0</v>
      </c>
      <c r="AI192" s="975">
        <f>IFERROR(ROUNDDOWN(ROUND((L190*(U192-AW190)),0),0)*AF192,"")</f>
        <v>0</v>
      </c>
      <c r="AJ192" s="977" t="str">
        <f>IFERROR(ROUNDDOWN(ROUNDDOWN(ROUND(L190*VLOOKUP(K190,'【参考】数式用'!$A$5:$AB$27,MATCH("新加算Ⅳ",'【参考】数式用'!$B$4:$AB$4,0)+1,0),0),0)*AF192*0.5,0),"")</f>
        <v/>
      </c>
      <c r="AK192" s="1081"/>
      <c r="AL192" s="1082" t="str">
        <f>IFERROR(IF('別紙様式2-2（４・５月分）'!P192="ベア加算","", IF(OR(T192="新加算Ⅰ",T192="新加算Ⅱ",T192="新加算Ⅲ",T192="新加算Ⅳ"),ROUNDDOWN(ROUND(L190*VLOOKUP(K190,'【参考】数式用'!$A$5:$I$27,MATCH("ベア加算",'【参考】数式用'!$B$4:$I$4,0)+1,0),0),0)*AF192,"")),"")</f>
        <v/>
      </c>
      <c r="AM192" s="1081"/>
      <c r="AN192" s="1083"/>
      <c r="AO192" s="817"/>
      <c r="AP192" s="1083"/>
      <c r="AQ192" s="1084"/>
      <c r="AR192" s="1085"/>
      <c r="AS192" s="1074"/>
      <c r="AT192" s="688"/>
      <c r="AU192" s="935" t="str">
        <f>IF(AND(AA190&lt;&gt;7,AC190&lt;&gt;3),"V列に色付け","")</f>
        <v/>
      </c>
      <c r="AV192" s="1020"/>
      <c r="AW192" s="937"/>
      <c r="AX192" s="1086"/>
      <c r="AY192" s="629" t="str">
        <f>IF(AL192&lt;&gt;"",IF(AM192="○","入力済","未入力"),"")</f>
        <v/>
      </c>
      <c r="AZ192" s="629"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629" t="str">
        <f>IF(OR(T192="新加算Ⅴ（７）",T192="新加算Ⅴ（９）",T192="新加算Ⅴ（10）",T192="新加算Ⅴ（12）",T192="新加算Ⅴ（13）",T192="新加算Ⅴ（14）"),IF(OR(AO192="○",AO192="令和６年度中に満たす"),"入力済","未入力"),"")</f>
        <v/>
      </c>
      <c r="BB192" s="629" t="str">
        <f>IF(OR(T192="新加算Ⅰ",T192="新加算Ⅱ",T192="新加算Ⅲ",T192="新加算Ⅴ（１）",T192="新加算Ⅴ（３）",T192="新加算Ⅴ（８）"),IF(OR(AP192="○",AP192="令和６年度中に満たす"),"入力済","未入力"),"")</f>
        <v/>
      </c>
      <c r="BC192" s="1087" t="str">
        <f>IF(OR(T192="新加算Ⅰ",T192="新加算Ⅱ",T192="新加算Ⅴ（１）",T192="新加算Ⅴ（２）",T192="新加算Ⅴ（３）",T192="新加算Ⅴ（４）",T192="新加算Ⅴ（５）",T192="新加算Ⅴ（６）",T192="新加算Ⅴ（７）",T192="新加算Ⅴ（９）",T192="新加算Ⅴ（10）",T192="新加算Ⅴ（12）"),IF(AQ192&lt;&gt;"",1,""),"")</f>
        <v/>
      </c>
      <c r="BD192" s="935" t="str">
        <f>IF(OR(T192="新加算Ⅰ",T192="新加算Ⅴ（１）",T192="新加算Ⅴ（２）",T192="新加算Ⅴ（５）",T192="新加算Ⅴ（７）",T192="新加算Ⅴ（10）"),IF(AR192="","未入力","入力済"),"")</f>
        <v/>
      </c>
      <c r="BE192" s="908" t="str">
        <f>G190</f>
        <v/>
      </c>
      <c r="BF192" s="222"/>
      <c r="BG192" s="221"/>
    </row>
    <row r="193" ht="30.0" customHeight="1">
      <c r="A193" s="788"/>
      <c r="B193" s="746"/>
      <c r="C193" s="747"/>
      <c r="D193" s="747"/>
      <c r="E193" s="747"/>
      <c r="F193" s="748"/>
      <c r="G193" s="749"/>
      <c r="H193" s="749"/>
      <c r="I193" s="749"/>
      <c r="J193" s="982"/>
      <c r="K193" s="749"/>
      <c r="L193" s="983"/>
      <c r="M193" s="984" t="str">
        <f>IF('別紙様式2-2（４・５月分）'!P148="","",'別紙様式2-2（４・５月分）'!P148)</f>
        <v/>
      </c>
      <c r="N193" s="1010"/>
      <c r="O193" s="1015"/>
      <c r="P193" s="1018"/>
      <c r="Q193" s="1016"/>
      <c r="R193" s="1088"/>
      <c r="S193" s="990"/>
      <c r="T193" s="1089"/>
      <c r="U193" s="1090"/>
      <c r="V193" s="993"/>
      <c r="W193" s="1091"/>
      <c r="X193" s="994"/>
      <c r="Y193" s="1091"/>
      <c r="Z193" s="994"/>
      <c r="AA193" s="1091"/>
      <c r="AB193" s="994"/>
      <c r="AC193" s="1091"/>
      <c r="AD193" s="994"/>
      <c r="AE193" s="994"/>
      <c r="AF193" s="994"/>
      <c r="AG193" s="995"/>
      <c r="AH193" s="996"/>
      <c r="AI193" s="996"/>
      <c r="AJ193" s="998"/>
      <c r="AK193" s="1092"/>
      <c r="AL193" s="1093"/>
      <c r="AM193" s="1092"/>
      <c r="AN193" s="766"/>
      <c r="AO193" s="765"/>
      <c r="AP193" s="766"/>
      <c r="AQ193" s="1094"/>
      <c r="AR193" s="1095"/>
      <c r="AS193" s="1096" t="str">
        <f>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688"/>
      <c r="AU193" s="935"/>
      <c r="AV193" s="1020" t="str">
        <f>IF('別紙様式2-2（４・５月分）'!N148="","",'別紙様式2-2（４・５月分）'!N148)</f>
        <v/>
      </c>
      <c r="AW193" s="937"/>
      <c r="AX193" s="1097"/>
      <c r="AY193" s="629" t="str">
        <f t="shared" ref="AY193:AZ193" si="46">IF(OR(T193="新加算Ⅰ",T193="新加算Ⅱ",T193="新加算Ⅲ",T193="新加算Ⅳ",T193="新加算Ⅴ（１）",T193="新加算Ⅴ（２）",T193="新加算Ⅴ（３）",T193="新加算ⅠⅤ（４）",T193="新加算Ⅴ（５）",T193="新加算Ⅴ（６）",T193="新加算Ⅴ（８）",T193="新加算Ⅴ（11）"),IF(AI193="○","","未入力"),"")</f>
        <v/>
      </c>
      <c r="AZ193" s="629" t="str">
        <f t="shared" si="46"/>
        <v/>
      </c>
      <c r="BA193" s="629" t="str">
        <f>IF(OR(U193="新加算Ⅴ（７）",U193="新加算Ⅴ（９）",U193="新加算Ⅴ（10）",U193="新加算Ⅴ（12）",U193="新加算Ⅴ（13）",U193="新加算Ⅴ（14）"),IF(AK193="○","","未入力"),"")</f>
        <v/>
      </c>
      <c r="BB193" s="629" t="str">
        <f>IF(OR(U193="新加算Ⅰ",U193="新加算Ⅱ",U193="新加算Ⅲ",U193="新加算Ⅴ（１）",U193="新加算Ⅴ（３）",U193="新加算Ⅴ（８）"),IF(AL193="○","","未入力"),"")</f>
        <v/>
      </c>
      <c r="BC193" s="1087" t="str">
        <f>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935" t="str">
        <f>IF(AND(T193&lt;&gt;"（参考）令和７年度の移行予定",OR(U193="新加算Ⅰ",U193="新加算Ⅴ（１）",U193="新加算Ⅴ（２）",U193="新加算Ⅴ（５）",U193="新加算Ⅴ（７）",U193="新加算Ⅴ（10）")),IF(AN193="","未入力",IF(AN193="いずれも取得していない","要件を満たさない","")),"")</f>
        <v/>
      </c>
      <c r="BE193" s="908" t="str">
        <f>G190</f>
        <v/>
      </c>
      <c r="BF193" s="222"/>
      <c r="BG193" s="221"/>
    </row>
    <row r="194" ht="30.0" customHeight="1">
      <c r="A194" s="789">
        <v>46.0</v>
      </c>
      <c r="B194" s="722" t="str">
        <f>IF('基本情報入力シート'!C99="","",'基本情報入力シート'!C99)</f>
        <v/>
      </c>
      <c r="C194" s="723"/>
      <c r="D194" s="723"/>
      <c r="E194" s="723"/>
      <c r="F194" s="724"/>
      <c r="G194" s="725" t="str">
        <f>IF('基本情報入力シート'!M99="","",'基本情報入力シート'!M99)</f>
        <v/>
      </c>
      <c r="H194" s="725" t="str">
        <f>IF('基本情報入力シート'!R99="","",'基本情報入力シート'!R99)</f>
        <v/>
      </c>
      <c r="I194" s="725" t="str">
        <f>IF('基本情報入力シート'!W99="","",'基本情報入力シート'!W99)</f>
        <v/>
      </c>
      <c r="J194" s="941" t="str">
        <f>IF('基本情報入力シート'!X99="","",'基本情報入力シート'!X99)</f>
        <v/>
      </c>
      <c r="K194" s="725" t="str">
        <f>IF('基本情報入力シート'!Y99="","",'基本情報入力シート'!Y99)</f>
        <v/>
      </c>
      <c r="L194" s="942" t="str">
        <f>IF('基本情報入力シート'!AB99="","",'基本情報入力シート'!AB99)</f>
        <v/>
      </c>
      <c r="M194" s="912" t="str">
        <f>IF('別紙様式2-2（４・５月分）'!P149="","",'別紙様式2-2（４・５月分）'!P149)</f>
        <v/>
      </c>
      <c r="N194" s="1004" t="str">
        <f>IF(SUM('別紙様式2-2（４・５月分）'!Q149:Q151)=0,"",SUM('別紙様式2-2（４・５月分）'!Q149:Q151))</f>
        <v/>
      </c>
      <c r="O194" s="914" t="str">
        <f>IFERROR(VLOOKUP('別紙様式2-2（４・５月分）'!AQ149,'【参考】数式用'!$AR$5:$AS$22,2,FALSE),"")</f>
        <v/>
      </c>
      <c r="P194" s="915"/>
      <c r="Q194" s="916"/>
      <c r="R194" s="1053" t="str">
        <f>IFERROR(VLOOKUP(K194,'【参考】数式用'!$A$5:$AB$37,MATCH(O194,'【参考】数式用'!$B$4:$AB$4,0)+1,0),"")</f>
        <v/>
      </c>
      <c r="S194" s="918" t="s">
        <v>451</v>
      </c>
      <c r="T194" s="1054" t="str">
        <f>IF('別紙様式2-3（６月以降分）'!T194="","",'別紙様式2-3（６月以降分）'!T194)</f>
        <v/>
      </c>
      <c r="U194" s="1055" t="str">
        <f>IFERROR(VLOOKUP(K194,'【参考】数式用'!$A$5:$AB$37,MATCH(T194,'【参考】数式用'!$B$4:$AB$4,0)+1,0),"")</f>
        <v/>
      </c>
      <c r="V194" s="921" t="s">
        <v>107</v>
      </c>
      <c r="W194" s="923">
        <f>'別紙様式2-3（６月以降分）'!W194</f>
        <v>6</v>
      </c>
      <c r="X194" s="923" t="s">
        <v>108</v>
      </c>
      <c r="Y194" s="923">
        <f>'別紙様式2-3（６月以降分）'!Y194</f>
        <v>6</v>
      </c>
      <c r="Z194" s="923" t="s">
        <v>392</v>
      </c>
      <c r="AA194" s="923">
        <f>'別紙様式2-3（６月以降分）'!AA194</f>
        <v>7</v>
      </c>
      <c r="AB194" s="923" t="s">
        <v>108</v>
      </c>
      <c r="AC194" s="923">
        <f>'別紙様式2-3（６月以降分）'!AC194</f>
        <v>3</v>
      </c>
      <c r="AD194" s="923" t="s">
        <v>109</v>
      </c>
      <c r="AE194" s="923" t="s">
        <v>120</v>
      </c>
      <c r="AF194" s="923">
        <f>IF(W194&gt;=1,(AA194*12+AC194)-(W194*12+Y194)+1,"")</f>
        <v>10</v>
      </c>
      <c r="AG194" s="924" t="s">
        <v>393</v>
      </c>
      <c r="AH194" s="1056">
        <f>'別紙様式2-3（６月以降分）'!AH194</f>
        <v>0</v>
      </c>
      <c r="AI194" s="1056">
        <f>'別紙様式2-3（６月以降分）'!AI194</f>
        <v>0</v>
      </c>
      <c r="AJ194" s="1057">
        <f>'別紙様式2-3（６月以降分）'!AJ194</f>
        <v>0</v>
      </c>
      <c r="AK194" s="1058" t="str">
        <f>IF('別紙様式2-3（６月以降分）'!AK194="","",'別紙様式2-3（６月以降分）'!AK194)</f>
        <v/>
      </c>
      <c r="AL194" s="932">
        <f>'別紙様式2-3（６月以降分）'!AL194</f>
        <v>0</v>
      </c>
      <c r="AM194" s="1058" t="str">
        <f>IF('別紙様式2-3（６月以降分）'!AM194="","",'別紙様式2-3（６月以降分）'!AM194)</f>
        <v/>
      </c>
      <c r="AN194" s="931" t="str">
        <f>IF('別紙様式2-3（６月以降分）'!AN194="","",'別紙様式2-3（６月以降分）'!AN194)</f>
        <v/>
      </c>
      <c r="AO194" s="928" t="str">
        <f>IF('別紙様式2-3（６月以降分）'!AO194="","",'別紙様式2-3（６月以降分）'!AO194)</f>
        <v/>
      </c>
      <c r="AP194" s="931" t="str">
        <f>IF('別紙様式2-3（６月以降分）'!AP194="","",'別紙様式2-3（６月以降分）'!AP194)</f>
        <v/>
      </c>
      <c r="AQ194" s="1059" t="str">
        <f>IF('別紙様式2-3（６月以降分）'!AQ194="","",'別紙様式2-3（６月以降分）'!AQ194)</f>
        <v/>
      </c>
      <c r="AR194" s="1060" t="str">
        <f>IF('別紙様式2-3（６月以降分）'!AR194="","",'別紙様式2-3（６月以降分）'!AR194)</f>
        <v/>
      </c>
      <c r="AS194" s="1061" t="str">
        <f>IF(AU196="","",IF(U196&lt;U194,"！加算の要件上は問題ありませんが、令和６年度当初の新加算の加算率と比較して、移行後の加算率が下がる計画になっています。",""))</f>
        <v/>
      </c>
      <c r="AT194" s="818"/>
      <c r="AU194" s="693"/>
      <c r="AV194" s="1020" t="str">
        <f>IF('別紙様式2-2（４・５月分）'!N149="","",'別紙様式2-2（４・５月分）'!N149)</f>
        <v/>
      </c>
      <c r="AW194" s="937" t="str">
        <f>IF(SUM('別紙様式2-2（４・５月分）'!O149:O151)=0,"",SUM('別紙様式2-2（４・５月分）'!O149:O151))</f>
        <v/>
      </c>
      <c r="AX194" s="1064" t="str">
        <f>IFERROR(VLOOKUP(K194,'【参考】数式用'!$AH$2:$AI$34,2,FALSE),"")</f>
        <v/>
      </c>
      <c r="AY194" s="772"/>
      <c r="AZ194" s="10"/>
      <c r="BA194" s="10"/>
      <c r="BB194" s="10"/>
      <c r="BC194" s="10"/>
      <c r="BD194" s="10"/>
      <c r="BE194" s="908" t="str">
        <f>G194</f>
        <v/>
      </c>
      <c r="BF194" s="222"/>
      <c r="BG194" s="221"/>
    </row>
    <row r="195" ht="15.0" customHeight="1">
      <c r="A195" s="787"/>
      <c r="B195" s="722"/>
      <c r="C195" s="723"/>
      <c r="D195" s="723"/>
      <c r="E195" s="723"/>
      <c r="F195" s="724"/>
      <c r="G195" s="725"/>
      <c r="H195" s="725"/>
      <c r="I195" s="725"/>
      <c r="J195" s="941"/>
      <c r="K195" s="725"/>
      <c r="L195" s="942"/>
      <c r="M195" s="943" t="str">
        <f>IF('別紙様式2-2（４・５月分）'!P150="","",'別紙様式2-2（４・５月分）'!P150)</f>
        <v/>
      </c>
      <c r="N195" s="1007"/>
      <c r="O195" s="945"/>
      <c r="P195" s="946"/>
      <c r="Q195" s="947"/>
      <c r="R195" s="1065"/>
      <c r="S195" s="949"/>
      <c r="T195" s="1066"/>
      <c r="U195" s="1067"/>
      <c r="V195" s="952"/>
      <c r="W195" s="778"/>
      <c r="X195" s="778"/>
      <c r="Y195" s="778"/>
      <c r="Z195" s="778"/>
      <c r="AA195" s="778"/>
      <c r="AB195" s="778"/>
      <c r="AC195" s="778"/>
      <c r="AD195" s="778"/>
      <c r="AE195" s="778"/>
      <c r="AF195" s="778"/>
      <c r="AG195" s="954"/>
      <c r="AH195" s="1068"/>
      <c r="AI195" s="1068"/>
      <c r="AJ195" s="1069"/>
      <c r="AK195" s="1070"/>
      <c r="AL195" s="960"/>
      <c r="AM195" s="1070"/>
      <c r="AN195" s="825"/>
      <c r="AO195" s="819"/>
      <c r="AP195" s="825"/>
      <c r="AQ195" s="1072"/>
      <c r="AR195" s="1073"/>
      <c r="AS195" s="1074" t="str">
        <f>IF(AU196="","",IF(OR(AA196="",AA196&lt;&gt;7,AC196="",AC196&lt;&gt;3),"！算定期間の終わりが令和７年３月になっていません。年度内の廃止予定等がなければ、算定対象月を令和７年３月にしてください。",""))</f>
        <v/>
      </c>
      <c r="AT195" s="818"/>
      <c r="AU195" s="935"/>
      <c r="AV195" s="1020" t="str">
        <f>IF('別紙様式2-2（４・５月分）'!N150="","",'別紙様式2-2（４・５月分）'!N150)</f>
        <v/>
      </c>
      <c r="AW195" s="937"/>
      <c r="AX195" s="1076"/>
      <c r="AY195" s="638"/>
      <c r="AZ195" s="10"/>
      <c r="BA195" s="10"/>
      <c r="BB195" s="10"/>
      <c r="BC195" s="10"/>
      <c r="BD195" s="10"/>
      <c r="BE195" s="908" t="str">
        <f>G194</f>
        <v/>
      </c>
      <c r="BF195" s="222"/>
      <c r="BG195" s="221"/>
    </row>
    <row r="196" ht="15.0" customHeight="1">
      <c r="A196" s="798"/>
      <c r="B196" s="722"/>
      <c r="C196" s="723"/>
      <c r="D196" s="723"/>
      <c r="E196" s="723"/>
      <c r="F196" s="724"/>
      <c r="G196" s="725"/>
      <c r="H196" s="725"/>
      <c r="I196" s="725"/>
      <c r="J196" s="941"/>
      <c r="K196" s="725"/>
      <c r="L196" s="942"/>
      <c r="M196" s="964"/>
      <c r="N196" s="1009"/>
      <c r="O196" s="1013" t="s">
        <v>111</v>
      </c>
      <c r="P196" s="1017" t="str">
        <f>IFERROR(VLOOKUP('別紙様式2-2（４・５月分）'!AQ149,'【参考】数式用'!$AR$5:$AT$22,3,FALSE),"")</f>
        <v/>
      </c>
      <c r="Q196" s="1014" t="s">
        <v>113</v>
      </c>
      <c r="R196" s="1077" t="str">
        <f>IFERROR(VLOOKUP(K194,'【参考】数式用'!$A$5:$AB$37,MATCH(P196,'【参考】数式用'!$B$4:$AB$4,0)+1,0),"")</f>
        <v/>
      </c>
      <c r="S196" s="970" t="s">
        <v>452</v>
      </c>
      <c r="T196" s="1078"/>
      <c r="U196" s="1079" t="str">
        <f>IFERROR(VLOOKUP(K194,'【参考】数式用'!$A$5:$AB$37,MATCH(T196,'【参考】数式用'!$B$4:$AB$4,0)+1,0),"")</f>
        <v/>
      </c>
      <c r="V196" s="973" t="s">
        <v>107</v>
      </c>
      <c r="W196" s="1080"/>
      <c r="X196" s="812" t="s">
        <v>108</v>
      </c>
      <c r="Y196" s="1080"/>
      <c r="Z196" s="812" t="s">
        <v>392</v>
      </c>
      <c r="AA196" s="1080"/>
      <c r="AB196" s="812" t="s">
        <v>108</v>
      </c>
      <c r="AC196" s="1080"/>
      <c r="AD196" s="812" t="s">
        <v>109</v>
      </c>
      <c r="AE196" s="812" t="s">
        <v>120</v>
      </c>
      <c r="AF196" s="812" t="str">
        <f>IF(W196&gt;=1,(AA196*12+AC196)-(W196*12+Y196)+1,"")</f>
        <v/>
      </c>
      <c r="AG196" s="974" t="s">
        <v>393</v>
      </c>
      <c r="AH196" s="975">
        <f>IFERROR(ROUNDDOWN(ROUND(L194*U196,0),0)*AF196,"")</f>
        <v>0</v>
      </c>
      <c r="AI196" s="975">
        <f>IFERROR(ROUNDDOWN(ROUND((L194*(U196-AW194)),0),0)*AF196,"")</f>
        <v>0</v>
      </c>
      <c r="AJ196" s="977" t="str">
        <f>IFERROR(ROUNDDOWN(ROUNDDOWN(ROUND(L194*VLOOKUP(K194,'【参考】数式用'!$A$5:$AB$27,MATCH("新加算Ⅳ",'【参考】数式用'!$B$4:$AB$4,0)+1,0),0),0)*AF196*0.5,0),"")</f>
        <v/>
      </c>
      <c r="AK196" s="1081"/>
      <c r="AL196" s="1082" t="str">
        <f>IFERROR(IF('別紙様式2-2（４・５月分）'!P196="ベア加算","", IF(OR(T196="新加算Ⅰ",T196="新加算Ⅱ",T196="新加算Ⅲ",T196="新加算Ⅳ"),ROUNDDOWN(ROUND(L194*VLOOKUP(K194,'【参考】数式用'!$A$5:$I$27,MATCH("ベア加算",'【参考】数式用'!$B$4:$I$4,0)+1,0),0),0)*AF196,"")),"")</f>
        <v/>
      </c>
      <c r="AM196" s="1081"/>
      <c r="AN196" s="1083"/>
      <c r="AO196" s="817"/>
      <c r="AP196" s="1083"/>
      <c r="AQ196" s="1084"/>
      <c r="AR196" s="1085"/>
      <c r="AS196" s="1074"/>
      <c r="AT196" s="688"/>
      <c r="AU196" s="935" t="str">
        <f>IF(AND(AA194&lt;&gt;7,AC194&lt;&gt;3),"V列に色付け","")</f>
        <v/>
      </c>
      <c r="AV196" s="1020"/>
      <c r="AW196" s="937"/>
      <c r="AX196" s="1086"/>
      <c r="AY196" s="629" t="str">
        <f>IF(AL196&lt;&gt;"",IF(AM196="○","入力済","未入力"),"")</f>
        <v/>
      </c>
      <c r="AZ196" s="629"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629" t="str">
        <f>IF(OR(T196="新加算Ⅴ（７）",T196="新加算Ⅴ（９）",T196="新加算Ⅴ（10）",T196="新加算Ⅴ（12）",T196="新加算Ⅴ（13）",T196="新加算Ⅴ（14）"),IF(OR(AO196="○",AO196="令和６年度中に満たす"),"入力済","未入力"),"")</f>
        <v/>
      </c>
      <c r="BB196" s="629" t="str">
        <f>IF(OR(T196="新加算Ⅰ",T196="新加算Ⅱ",T196="新加算Ⅲ",T196="新加算Ⅴ（１）",T196="新加算Ⅴ（３）",T196="新加算Ⅴ（８）"),IF(OR(AP196="○",AP196="令和６年度中に満たす"),"入力済","未入力"),"")</f>
        <v/>
      </c>
      <c r="BC196" s="1087" t="str">
        <f>IF(OR(T196="新加算Ⅰ",T196="新加算Ⅱ",T196="新加算Ⅴ（１）",T196="新加算Ⅴ（２）",T196="新加算Ⅴ（３）",T196="新加算Ⅴ（４）",T196="新加算Ⅴ（５）",T196="新加算Ⅴ（６）",T196="新加算Ⅴ（７）",T196="新加算Ⅴ（９）",T196="新加算Ⅴ（10）",T196="新加算Ⅴ（12）"),IF(AQ196&lt;&gt;"",1,""),"")</f>
        <v/>
      </c>
      <c r="BD196" s="935" t="str">
        <f>IF(OR(T196="新加算Ⅰ",T196="新加算Ⅴ（１）",T196="新加算Ⅴ（２）",T196="新加算Ⅴ（５）",T196="新加算Ⅴ（７）",T196="新加算Ⅴ（10）"),IF(AR196="","未入力","入力済"),"")</f>
        <v/>
      </c>
      <c r="BE196" s="908" t="str">
        <f>G194</f>
        <v/>
      </c>
      <c r="BF196" s="222"/>
      <c r="BG196" s="221"/>
    </row>
    <row r="197" ht="30.0" customHeight="1">
      <c r="A197" s="788"/>
      <c r="B197" s="746"/>
      <c r="C197" s="747"/>
      <c r="D197" s="747"/>
      <c r="E197" s="747"/>
      <c r="F197" s="748"/>
      <c r="G197" s="749"/>
      <c r="H197" s="749"/>
      <c r="I197" s="749"/>
      <c r="J197" s="982"/>
      <c r="K197" s="749"/>
      <c r="L197" s="983"/>
      <c r="M197" s="984" t="str">
        <f>IF('別紙様式2-2（４・５月分）'!P151="","",'別紙様式2-2（４・５月分）'!P151)</f>
        <v/>
      </c>
      <c r="N197" s="1010"/>
      <c r="O197" s="1015"/>
      <c r="P197" s="1018"/>
      <c r="Q197" s="1016"/>
      <c r="R197" s="1088"/>
      <c r="S197" s="990"/>
      <c r="T197" s="1089"/>
      <c r="U197" s="1090"/>
      <c r="V197" s="993"/>
      <c r="W197" s="1091"/>
      <c r="X197" s="994"/>
      <c r="Y197" s="1091"/>
      <c r="Z197" s="994"/>
      <c r="AA197" s="1091"/>
      <c r="AB197" s="994"/>
      <c r="AC197" s="1091"/>
      <c r="AD197" s="994"/>
      <c r="AE197" s="994"/>
      <c r="AF197" s="994"/>
      <c r="AG197" s="995"/>
      <c r="AH197" s="996"/>
      <c r="AI197" s="996"/>
      <c r="AJ197" s="998"/>
      <c r="AK197" s="1092"/>
      <c r="AL197" s="1093"/>
      <c r="AM197" s="1092"/>
      <c r="AN197" s="766"/>
      <c r="AO197" s="765"/>
      <c r="AP197" s="766"/>
      <c r="AQ197" s="1094"/>
      <c r="AR197" s="1095"/>
      <c r="AS197" s="1096" t="str">
        <f>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688"/>
      <c r="AU197" s="935"/>
      <c r="AV197" s="1020" t="str">
        <f>IF('別紙様式2-2（４・５月分）'!N151="","",'別紙様式2-2（４・５月分）'!N151)</f>
        <v/>
      </c>
      <c r="AW197" s="937"/>
      <c r="AX197" s="1097"/>
      <c r="AY197" s="629" t="str">
        <f t="shared" ref="AY197:AZ197" si="47">IF(OR(T197="新加算Ⅰ",T197="新加算Ⅱ",T197="新加算Ⅲ",T197="新加算Ⅳ",T197="新加算Ⅴ（１）",T197="新加算Ⅴ（２）",T197="新加算Ⅴ（３）",T197="新加算ⅠⅤ（４）",T197="新加算Ⅴ（５）",T197="新加算Ⅴ（６）",T197="新加算Ⅴ（８）",T197="新加算Ⅴ（11）"),IF(AI197="○","","未入力"),"")</f>
        <v/>
      </c>
      <c r="AZ197" s="629" t="str">
        <f t="shared" si="47"/>
        <v/>
      </c>
      <c r="BA197" s="629" t="str">
        <f>IF(OR(U197="新加算Ⅴ（７）",U197="新加算Ⅴ（９）",U197="新加算Ⅴ（10）",U197="新加算Ⅴ（12）",U197="新加算Ⅴ（13）",U197="新加算Ⅴ（14）"),IF(AK197="○","","未入力"),"")</f>
        <v/>
      </c>
      <c r="BB197" s="629" t="str">
        <f>IF(OR(U197="新加算Ⅰ",U197="新加算Ⅱ",U197="新加算Ⅲ",U197="新加算Ⅴ（１）",U197="新加算Ⅴ（３）",U197="新加算Ⅴ（８）"),IF(AL197="○","","未入力"),"")</f>
        <v/>
      </c>
      <c r="BC197" s="1087" t="str">
        <f>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935" t="str">
        <f>IF(AND(T197&lt;&gt;"（参考）令和７年度の移行予定",OR(U197="新加算Ⅰ",U197="新加算Ⅴ（１）",U197="新加算Ⅴ（２）",U197="新加算Ⅴ（５）",U197="新加算Ⅴ（７）",U197="新加算Ⅴ（10）")),IF(AN197="","未入力",IF(AN197="いずれも取得していない","要件を満たさない","")),"")</f>
        <v/>
      </c>
      <c r="BE197" s="908" t="str">
        <f>G194</f>
        <v/>
      </c>
      <c r="BF197" s="222"/>
      <c r="BG197" s="221"/>
    </row>
    <row r="198" ht="30.0" customHeight="1">
      <c r="A198" s="773">
        <v>47.0</v>
      </c>
      <c r="B198" s="1019" t="str">
        <f>IF('基本情報入力シート'!C100="","",'基本情報入力シート'!C100)</f>
        <v/>
      </c>
      <c r="C198" s="696"/>
      <c r="D198" s="696"/>
      <c r="E198" s="696"/>
      <c r="F198" s="697"/>
      <c r="G198" s="698" t="str">
        <f>IF('基本情報入力シート'!M100="","",'基本情報入力シート'!M100)</f>
        <v/>
      </c>
      <c r="H198" s="698" t="str">
        <f>IF('基本情報入力シート'!R100="","",'基本情報入力シート'!R100)</f>
        <v/>
      </c>
      <c r="I198" s="698" t="str">
        <f>IF('基本情報入力シート'!W100="","",'基本情報入力シート'!W100)</f>
        <v/>
      </c>
      <c r="J198" s="910" t="str">
        <f>IF('基本情報入力シート'!X100="","",'基本情報入力シート'!X100)</f>
        <v/>
      </c>
      <c r="K198" s="698" t="str">
        <f>IF('基本情報入力シート'!Y100="","",'基本情報入力シート'!Y100)</f>
        <v/>
      </c>
      <c r="L198" s="911" t="str">
        <f>IF('基本情報入力シート'!AB100="","",'基本情報入力シート'!AB100)</f>
        <v/>
      </c>
      <c r="M198" s="912" t="str">
        <f>IF('別紙様式2-2（４・５月分）'!P152="","",'別紙様式2-2（４・５月分）'!P152)</f>
        <v/>
      </c>
      <c r="N198" s="1004" t="str">
        <f>IF(SUM('別紙様式2-2（４・５月分）'!Q152:Q154)=0,"",SUM('別紙様式2-2（４・５月分）'!Q152:Q154))</f>
        <v/>
      </c>
      <c r="O198" s="914" t="str">
        <f>IFERROR(VLOOKUP('別紙様式2-2（４・５月分）'!AQ152,'【参考】数式用'!$AR$5:$AS$22,2,FALSE),"")</f>
        <v/>
      </c>
      <c r="P198" s="915"/>
      <c r="Q198" s="916"/>
      <c r="R198" s="1053" t="str">
        <f>IFERROR(VLOOKUP(K198,'【参考】数式用'!$A$5:$AB$37,MATCH(O198,'【参考】数式用'!$B$4:$AB$4,0)+1,0),"")</f>
        <v/>
      </c>
      <c r="S198" s="918" t="s">
        <v>451</v>
      </c>
      <c r="T198" s="1054" t="str">
        <f>IF('別紙様式2-3（６月以降分）'!T198="","",'別紙様式2-3（６月以降分）'!T198)</f>
        <v/>
      </c>
      <c r="U198" s="1055" t="str">
        <f>IFERROR(VLOOKUP(K198,'【参考】数式用'!$A$5:$AB$37,MATCH(T198,'【参考】数式用'!$B$4:$AB$4,0)+1,0),"")</f>
        <v/>
      </c>
      <c r="V198" s="921" t="s">
        <v>107</v>
      </c>
      <c r="W198" s="923">
        <f>'別紙様式2-3（６月以降分）'!W198</f>
        <v>6</v>
      </c>
      <c r="X198" s="923" t="s">
        <v>108</v>
      </c>
      <c r="Y198" s="923">
        <f>'別紙様式2-3（６月以降分）'!Y198</f>
        <v>6</v>
      </c>
      <c r="Z198" s="923" t="s">
        <v>392</v>
      </c>
      <c r="AA198" s="923">
        <f>'別紙様式2-3（６月以降分）'!AA198</f>
        <v>7</v>
      </c>
      <c r="AB198" s="923" t="s">
        <v>108</v>
      </c>
      <c r="AC198" s="923">
        <f>'別紙様式2-3（６月以降分）'!AC198</f>
        <v>3</v>
      </c>
      <c r="AD198" s="923" t="s">
        <v>109</v>
      </c>
      <c r="AE198" s="923" t="s">
        <v>120</v>
      </c>
      <c r="AF198" s="923">
        <f>IF(W198&gt;=1,(AA198*12+AC198)-(W198*12+Y198)+1,"")</f>
        <v>10</v>
      </c>
      <c r="AG198" s="924" t="s">
        <v>393</v>
      </c>
      <c r="AH198" s="1056">
        <f>'別紙様式2-3（６月以降分）'!AH198</f>
        <v>0</v>
      </c>
      <c r="AI198" s="1056">
        <f>'別紙様式2-3（６月以降分）'!AI198</f>
        <v>0</v>
      </c>
      <c r="AJ198" s="1057">
        <f>'別紙様式2-3（６月以降分）'!AJ198</f>
        <v>0</v>
      </c>
      <c r="AK198" s="1058" t="str">
        <f>IF('別紙様式2-3（６月以降分）'!AK198="","",'別紙様式2-3（６月以降分）'!AK198)</f>
        <v/>
      </c>
      <c r="AL198" s="932">
        <f>'別紙様式2-3（６月以降分）'!AL198</f>
        <v>0</v>
      </c>
      <c r="AM198" s="1058" t="str">
        <f>IF('別紙様式2-3（６月以降分）'!AM198="","",'別紙様式2-3（６月以降分）'!AM198)</f>
        <v/>
      </c>
      <c r="AN198" s="931" t="str">
        <f>IF('別紙様式2-3（６月以降分）'!AN198="","",'別紙様式2-3（６月以降分）'!AN198)</f>
        <v/>
      </c>
      <c r="AO198" s="928" t="str">
        <f>IF('別紙様式2-3（６月以降分）'!AO198="","",'別紙様式2-3（６月以降分）'!AO198)</f>
        <v/>
      </c>
      <c r="AP198" s="931" t="str">
        <f>IF('別紙様式2-3（６月以降分）'!AP198="","",'別紙様式2-3（６月以降分）'!AP198)</f>
        <v/>
      </c>
      <c r="AQ198" s="1059" t="str">
        <f>IF('別紙様式2-3（６月以降分）'!AQ198="","",'別紙様式2-3（６月以降分）'!AQ198)</f>
        <v/>
      </c>
      <c r="AR198" s="1060" t="str">
        <f>IF('別紙様式2-3（６月以降分）'!AR198="","",'別紙様式2-3（６月以降分）'!AR198)</f>
        <v/>
      </c>
      <c r="AS198" s="1061" t="str">
        <f>IF(AU200="","",IF(U200&lt;U198,"！加算の要件上は問題ありませんが、令和６年度当初の新加算の加算率と比較して、移行後の加算率が下がる計画になっています。",""))</f>
        <v/>
      </c>
      <c r="AT198" s="818"/>
      <c r="AU198" s="693"/>
      <c r="AV198" s="1020" t="str">
        <f>IF('別紙様式2-2（４・５月分）'!N152="","",'別紙様式2-2（４・５月分）'!N152)</f>
        <v/>
      </c>
      <c r="AW198" s="937" t="str">
        <f>IF(SUM('別紙様式2-2（４・５月分）'!O152:O154)=0,"",SUM('別紙様式2-2（４・５月分）'!O152:O154))</f>
        <v/>
      </c>
      <c r="AX198" s="1064" t="str">
        <f>IFERROR(VLOOKUP(K198,'【参考】数式用'!$AH$2:$AI$34,2,FALSE),"")</f>
        <v/>
      </c>
      <c r="AY198" s="772"/>
      <c r="AZ198" s="10"/>
      <c r="BA198" s="10"/>
      <c r="BB198" s="10"/>
      <c r="BC198" s="10"/>
      <c r="BD198" s="10"/>
      <c r="BE198" s="908" t="str">
        <f>G198</f>
        <v/>
      </c>
      <c r="BF198" s="222"/>
      <c r="BG198" s="221"/>
    </row>
    <row r="199" ht="15.0" customHeight="1">
      <c r="A199" s="787"/>
      <c r="B199" s="722"/>
      <c r="C199" s="723"/>
      <c r="D199" s="723"/>
      <c r="E199" s="723"/>
      <c r="F199" s="724"/>
      <c r="G199" s="725"/>
      <c r="H199" s="725"/>
      <c r="I199" s="725"/>
      <c r="J199" s="941"/>
      <c r="K199" s="725"/>
      <c r="L199" s="942"/>
      <c r="M199" s="943" t="str">
        <f>IF('別紙様式2-2（４・５月分）'!P153="","",'別紙様式2-2（４・５月分）'!P153)</f>
        <v/>
      </c>
      <c r="N199" s="1007"/>
      <c r="O199" s="945"/>
      <c r="P199" s="946"/>
      <c r="Q199" s="947"/>
      <c r="R199" s="1065"/>
      <c r="S199" s="949"/>
      <c r="T199" s="1066"/>
      <c r="U199" s="1067"/>
      <c r="V199" s="952"/>
      <c r="W199" s="778"/>
      <c r="X199" s="778"/>
      <c r="Y199" s="778"/>
      <c r="Z199" s="778"/>
      <c r="AA199" s="778"/>
      <c r="AB199" s="778"/>
      <c r="AC199" s="778"/>
      <c r="AD199" s="778"/>
      <c r="AE199" s="778"/>
      <c r="AF199" s="778"/>
      <c r="AG199" s="954"/>
      <c r="AH199" s="1068"/>
      <c r="AI199" s="1068"/>
      <c r="AJ199" s="1069"/>
      <c r="AK199" s="1070"/>
      <c r="AL199" s="960"/>
      <c r="AM199" s="1070"/>
      <c r="AN199" s="825"/>
      <c r="AO199" s="819"/>
      <c r="AP199" s="825"/>
      <c r="AQ199" s="1072"/>
      <c r="AR199" s="1073"/>
      <c r="AS199" s="1074" t="str">
        <f>IF(AU200="","",IF(OR(AA200="",AA200&lt;&gt;7,AC200="",AC200&lt;&gt;3),"！算定期間の終わりが令和７年３月になっていません。年度内の廃止予定等がなければ、算定対象月を令和７年３月にしてください。",""))</f>
        <v/>
      </c>
      <c r="AT199" s="818"/>
      <c r="AU199" s="935"/>
      <c r="AV199" s="1020" t="str">
        <f>IF('別紙様式2-2（４・５月分）'!N153="","",'別紙様式2-2（４・５月分）'!N153)</f>
        <v/>
      </c>
      <c r="AW199" s="937"/>
      <c r="AX199" s="1076"/>
      <c r="AY199" s="638"/>
      <c r="AZ199" s="10"/>
      <c r="BA199" s="10"/>
      <c r="BB199" s="10"/>
      <c r="BC199" s="10"/>
      <c r="BD199" s="10"/>
      <c r="BE199" s="908" t="str">
        <f>G198</f>
        <v/>
      </c>
      <c r="BF199" s="222"/>
      <c r="BG199" s="221"/>
    </row>
    <row r="200" ht="15.0" customHeight="1">
      <c r="A200" s="798"/>
      <c r="B200" s="722"/>
      <c r="C200" s="723"/>
      <c r="D200" s="723"/>
      <c r="E200" s="723"/>
      <c r="F200" s="724"/>
      <c r="G200" s="725"/>
      <c r="H200" s="725"/>
      <c r="I200" s="725"/>
      <c r="J200" s="941"/>
      <c r="K200" s="725"/>
      <c r="L200" s="942"/>
      <c r="M200" s="964"/>
      <c r="N200" s="1009"/>
      <c r="O200" s="1013" t="s">
        <v>111</v>
      </c>
      <c r="P200" s="1017" t="str">
        <f>IFERROR(VLOOKUP('別紙様式2-2（４・５月分）'!AQ152,'【参考】数式用'!$AR$5:$AT$22,3,FALSE),"")</f>
        <v/>
      </c>
      <c r="Q200" s="1014" t="s">
        <v>113</v>
      </c>
      <c r="R200" s="1077" t="str">
        <f>IFERROR(VLOOKUP(K198,'【参考】数式用'!$A$5:$AB$37,MATCH(P200,'【参考】数式用'!$B$4:$AB$4,0)+1,0),"")</f>
        <v/>
      </c>
      <c r="S200" s="970" t="s">
        <v>452</v>
      </c>
      <c r="T200" s="1078"/>
      <c r="U200" s="1079" t="str">
        <f>IFERROR(VLOOKUP(K198,'【参考】数式用'!$A$5:$AB$37,MATCH(T200,'【参考】数式用'!$B$4:$AB$4,0)+1,0),"")</f>
        <v/>
      </c>
      <c r="V200" s="973" t="s">
        <v>107</v>
      </c>
      <c r="W200" s="1080"/>
      <c r="X200" s="812" t="s">
        <v>108</v>
      </c>
      <c r="Y200" s="1080"/>
      <c r="Z200" s="812" t="s">
        <v>392</v>
      </c>
      <c r="AA200" s="1080"/>
      <c r="AB200" s="812" t="s">
        <v>108</v>
      </c>
      <c r="AC200" s="1080"/>
      <c r="AD200" s="812" t="s">
        <v>109</v>
      </c>
      <c r="AE200" s="812" t="s">
        <v>120</v>
      </c>
      <c r="AF200" s="812" t="str">
        <f>IF(W200&gt;=1,(AA200*12+AC200)-(W200*12+Y200)+1,"")</f>
        <v/>
      </c>
      <c r="AG200" s="974" t="s">
        <v>393</v>
      </c>
      <c r="AH200" s="975">
        <f>IFERROR(ROUNDDOWN(ROUND(L198*U200,0),0)*AF200,"")</f>
        <v>0</v>
      </c>
      <c r="AI200" s="975">
        <f>IFERROR(ROUNDDOWN(ROUND((L198*(U200-AW198)),0),0)*AF200,"")</f>
        <v>0</v>
      </c>
      <c r="AJ200" s="977" t="str">
        <f>IFERROR(ROUNDDOWN(ROUNDDOWN(ROUND(L198*VLOOKUP(K198,'【参考】数式用'!$A$5:$AB$27,MATCH("新加算Ⅳ",'【参考】数式用'!$B$4:$AB$4,0)+1,0),0),0)*AF200*0.5,0),"")</f>
        <v/>
      </c>
      <c r="AK200" s="1081"/>
      <c r="AL200" s="1082" t="str">
        <f>IFERROR(IF('別紙様式2-2（４・５月分）'!P200="ベア加算","", IF(OR(T200="新加算Ⅰ",T200="新加算Ⅱ",T200="新加算Ⅲ",T200="新加算Ⅳ"),ROUNDDOWN(ROUND(L198*VLOOKUP(K198,'【参考】数式用'!$A$5:$I$27,MATCH("ベア加算",'【参考】数式用'!$B$4:$I$4,0)+1,0),0),0)*AF200,"")),"")</f>
        <v/>
      </c>
      <c r="AM200" s="1081"/>
      <c r="AN200" s="1083"/>
      <c r="AO200" s="817"/>
      <c r="AP200" s="1083"/>
      <c r="AQ200" s="1084"/>
      <c r="AR200" s="1085"/>
      <c r="AS200" s="1074"/>
      <c r="AT200" s="688"/>
      <c r="AU200" s="935" t="str">
        <f>IF(AND(AA198&lt;&gt;7,AC198&lt;&gt;3),"V列に色付け","")</f>
        <v/>
      </c>
      <c r="AV200" s="1020"/>
      <c r="AW200" s="937"/>
      <c r="AX200" s="1086"/>
      <c r="AY200" s="629" t="str">
        <f>IF(AL200&lt;&gt;"",IF(AM200="○","入力済","未入力"),"")</f>
        <v/>
      </c>
      <c r="AZ200" s="629"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629" t="str">
        <f>IF(OR(T200="新加算Ⅴ（７）",T200="新加算Ⅴ（９）",T200="新加算Ⅴ（10）",T200="新加算Ⅴ（12）",T200="新加算Ⅴ（13）",T200="新加算Ⅴ（14）"),IF(OR(AO200="○",AO200="令和６年度中に満たす"),"入力済","未入力"),"")</f>
        <v/>
      </c>
      <c r="BB200" s="629" t="str">
        <f>IF(OR(T200="新加算Ⅰ",T200="新加算Ⅱ",T200="新加算Ⅲ",T200="新加算Ⅴ（１）",T200="新加算Ⅴ（３）",T200="新加算Ⅴ（８）"),IF(OR(AP200="○",AP200="令和６年度中に満たす"),"入力済","未入力"),"")</f>
        <v/>
      </c>
      <c r="BC200" s="1087" t="str">
        <f>IF(OR(T200="新加算Ⅰ",T200="新加算Ⅱ",T200="新加算Ⅴ（１）",T200="新加算Ⅴ（２）",T200="新加算Ⅴ（３）",T200="新加算Ⅴ（４）",T200="新加算Ⅴ（５）",T200="新加算Ⅴ（６）",T200="新加算Ⅴ（７）",T200="新加算Ⅴ（９）",T200="新加算Ⅴ（10）",T200="新加算Ⅴ（12）"),IF(AQ200&lt;&gt;"",1,""),"")</f>
        <v/>
      </c>
      <c r="BD200" s="935" t="str">
        <f>IF(OR(T200="新加算Ⅰ",T200="新加算Ⅴ（１）",T200="新加算Ⅴ（２）",T200="新加算Ⅴ（５）",T200="新加算Ⅴ（７）",T200="新加算Ⅴ（10）"),IF(AR200="","未入力","入力済"),"")</f>
        <v/>
      </c>
      <c r="BE200" s="908" t="str">
        <f>G198</f>
        <v/>
      </c>
      <c r="BF200" s="222"/>
      <c r="BG200" s="221"/>
    </row>
    <row r="201" ht="30.0" customHeight="1">
      <c r="A201" s="788"/>
      <c r="B201" s="746"/>
      <c r="C201" s="747"/>
      <c r="D201" s="747"/>
      <c r="E201" s="747"/>
      <c r="F201" s="748"/>
      <c r="G201" s="749"/>
      <c r="H201" s="749"/>
      <c r="I201" s="749"/>
      <c r="J201" s="982"/>
      <c r="K201" s="749"/>
      <c r="L201" s="983"/>
      <c r="M201" s="984" t="str">
        <f>IF('別紙様式2-2（４・５月分）'!P154="","",'別紙様式2-2（４・５月分）'!P154)</f>
        <v/>
      </c>
      <c r="N201" s="1010"/>
      <c r="O201" s="1015"/>
      <c r="P201" s="1018"/>
      <c r="Q201" s="1016"/>
      <c r="R201" s="1088"/>
      <c r="S201" s="990"/>
      <c r="T201" s="1089"/>
      <c r="U201" s="1090"/>
      <c r="V201" s="993"/>
      <c r="W201" s="1091"/>
      <c r="X201" s="994"/>
      <c r="Y201" s="1091"/>
      <c r="Z201" s="994"/>
      <c r="AA201" s="1091"/>
      <c r="AB201" s="994"/>
      <c r="AC201" s="1091"/>
      <c r="AD201" s="994"/>
      <c r="AE201" s="994"/>
      <c r="AF201" s="994"/>
      <c r="AG201" s="995"/>
      <c r="AH201" s="996"/>
      <c r="AI201" s="996"/>
      <c r="AJ201" s="998"/>
      <c r="AK201" s="1092"/>
      <c r="AL201" s="1093"/>
      <c r="AM201" s="1092"/>
      <c r="AN201" s="766"/>
      <c r="AO201" s="765"/>
      <c r="AP201" s="766"/>
      <c r="AQ201" s="1094"/>
      <c r="AR201" s="1095"/>
      <c r="AS201" s="1096" t="str">
        <f>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688"/>
      <c r="AU201" s="935"/>
      <c r="AV201" s="1020" t="str">
        <f>IF('別紙様式2-2（４・５月分）'!N154="","",'別紙様式2-2（４・５月分）'!N154)</f>
        <v/>
      </c>
      <c r="AW201" s="937"/>
      <c r="AX201" s="1097"/>
      <c r="AY201" s="629" t="str">
        <f t="shared" ref="AY201:AZ201" si="48">IF(OR(T201="新加算Ⅰ",T201="新加算Ⅱ",T201="新加算Ⅲ",T201="新加算Ⅳ",T201="新加算Ⅴ（１）",T201="新加算Ⅴ（２）",T201="新加算Ⅴ（３）",T201="新加算ⅠⅤ（４）",T201="新加算Ⅴ（５）",T201="新加算Ⅴ（６）",T201="新加算Ⅴ（８）",T201="新加算Ⅴ（11）"),IF(AI201="○","","未入力"),"")</f>
        <v/>
      </c>
      <c r="AZ201" s="629" t="str">
        <f t="shared" si="48"/>
        <v/>
      </c>
      <c r="BA201" s="629" t="str">
        <f>IF(OR(U201="新加算Ⅴ（７）",U201="新加算Ⅴ（９）",U201="新加算Ⅴ（10）",U201="新加算Ⅴ（12）",U201="新加算Ⅴ（13）",U201="新加算Ⅴ（14）"),IF(AK201="○","","未入力"),"")</f>
        <v/>
      </c>
      <c r="BB201" s="629" t="str">
        <f>IF(OR(U201="新加算Ⅰ",U201="新加算Ⅱ",U201="新加算Ⅲ",U201="新加算Ⅴ（１）",U201="新加算Ⅴ（３）",U201="新加算Ⅴ（８）"),IF(AL201="○","","未入力"),"")</f>
        <v/>
      </c>
      <c r="BC201" s="1087" t="str">
        <f>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935" t="str">
        <f>IF(AND(T201&lt;&gt;"（参考）令和７年度の移行予定",OR(U201="新加算Ⅰ",U201="新加算Ⅴ（１）",U201="新加算Ⅴ（２）",U201="新加算Ⅴ（５）",U201="新加算Ⅴ（７）",U201="新加算Ⅴ（10）")),IF(AN201="","未入力",IF(AN201="いずれも取得していない","要件を満たさない","")),"")</f>
        <v/>
      </c>
      <c r="BE201" s="908" t="str">
        <f>G198</f>
        <v/>
      </c>
      <c r="BF201" s="222"/>
      <c r="BG201" s="221"/>
    </row>
    <row r="202" ht="30.0" customHeight="1">
      <c r="A202" s="789">
        <v>48.0</v>
      </c>
      <c r="B202" s="722" t="str">
        <f>IF('基本情報入力シート'!C101="","",'基本情報入力シート'!C101)</f>
        <v/>
      </c>
      <c r="C202" s="723"/>
      <c r="D202" s="723"/>
      <c r="E202" s="723"/>
      <c r="F202" s="724"/>
      <c r="G202" s="725" t="str">
        <f>IF('基本情報入力シート'!M101="","",'基本情報入力シート'!M101)</f>
        <v/>
      </c>
      <c r="H202" s="725" t="str">
        <f>IF('基本情報入力シート'!R101="","",'基本情報入力シート'!R101)</f>
        <v/>
      </c>
      <c r="I202" s="725" t="str">
        <f>IF('基本情報入力シート'!W101="","",'基本情報入力シート'!W101)</f>
        <v/>
      </c>
      <c r="J202" s="941" t="str">
        <f>IF('基本情報入力シート'!X101="","",'基本情報入力シート'!X101)</f>
        <v/>
      </c>
      <c r="K202" s="725" t="str">
        <f>IF('基本情報入力シート'!Y101="","",'基本情報入力シート'!Y101)</f>
        <v/>
      </c>
      <c r="L202" s="942" t="str">
        <f>IF('基本情報入力シート'!AB101="","",'基本情報入力シート'!AB101)</f>
        <v/>
      </c>
      <c r="M202" s="912" t="str">
        <f>IF('別紙様式2-2（４・５月分）'!P155="","",'別紙様式2-2（４・５月分）'!P155)</f>
        <v/>
      </c>
      <c r="N202" s="1004" t="str">
        <f>IF(SUM('別紙様式2-2（４・５月分）'!Q155:Q157)=0,"",SUM('別紙様式2-2（４・５月分）'!Q155:Q157))</f>
        <v/>
      </c>
      <c r="O202" s="914" t="str">
        <f>IFERROR(VLOOKUP('別紙様式2-2（４・５月分）'!AQ155,'【参考】数式用'!$AR$5:$AS$22,2,FALSE),"")</f>
        <v/>
      </c>
      <c r="P202" s="915"/>
      <c r="Q202" s="916"/>
      <c r="R202" s="1053" t="str">
        <f>IFERROR(VLOOKUP(K202,'【参考】数式用'!$A$5:$AB$37,MATCH(O202,'【参考】数式用'!$B$4:$AB$4,0)+1,0),"")</f>
        <v/>
      </c>
      <c r="S202" s="918" t="s">
        <v>451</v>
      </c>
      <c r="T202" s="1054" t="str">
        <f>IF('別紙様式2-3（６月以降分）'!T202="","",'別紙様式2-3（６月以降分）'!T202)</f>
        <v/>
      </c>
      <c r="U202" s="1055" t="str">
        <f>IFERROR(VLOOKUP(K202,'【参考】数式用'!$A$5:$AB$37,MATCH(T202,'【参考】数式用'!$B$4:$AB$4,0)+1,0),"")</f>
        <v/>
      </c>
      <c r="V202" s="921" t="s">
        <v>107</v>
      </c>
      <c r="W202" s="923">
        <f>'別紙様式2-3（６月以降分）'!W202</f>
        <v>6</v>
      </c>
      <c r="X202" s="923" t="s">
        <v>108</v>
      </c>
      <c r="Y202" s="923">
        <f>'別紙様式2-3（６月以降分）'!Y202</f>
        <v>6</v>
      </c>
      <c r="Z202" s="923" t="s">
        <v>392</v>
      </c>
      <c r="AA202" s="923">
        <f>'別紙様式2-3（６月以降分）'!AA202</f>
        <v>7</v>
      </c>
      <c r="AB202" s="923" t="s">
        <v>108</v>
      </c>
      <c r="AC202" s="923">
        <f>'別紙様式2-3（６月以降分）'!AC202</f>
        <v>3</v>
      </c>
      <c r="AD202" s="923" t="s">
        <v>109</v>
      </c>
      <c r="AE202" s="923" t="s">
        <v>120</v>
      </c>
      <c r="AF202" s="923">
        <f>IF(W202&gt;=1,(AA202*12+AC202)-(W202*12+Y202)+1,"")</f>
        <v>10</v>
      </c>
      <c r="AG202" s="924" t="s">
        <v>393</v>
      </c>
      <c r="AH202" s="1056">
        <f>'別紙様式2-3（６月以降分）'!AH202</f>
        <v>0</v>
      </c>
      <c r="AI202" s="1056">
        <f>'別紙様式2-3（６月以降分）'!AI202</f>
        <v>0</v>
      </c>
      <c r="AJ202" s="1057">
        <f>'別紙様式2-3（６月以降分）'!AJ202</f>
        <v>0</v>
      </c>
      <c r="AK202" s="1058" t="str">
        <f>IF('別紙様式2-3（６月以降分）'!AK202="","",'別紙様式2-3（６月以降分）'!AK202)</f>
        <v/>
      </c>
      <c r="AL202" s="932">
        <f>'別紙様式2-3（６月以降分）'!AL202</f>
        <v>0</v>
      </c>
      <c r="AM202" s="1058" t="str">
        <f>IF('別紙様式2-3（６月以降分）'!AM202="","",'別紙様式2-3（６月以降分）'!AM202)</f>
        <v/>
      </c>
      <c r="AN202" s="931" t="str">
        <f>IF('別紙様式2-3（６月以降分）'!AN202="","",'別紙様式2-3（６月以降分）'!AN202)</f>
        <v/>
      </c>
      <c r="AO202" s="928" t="str">
        <f>IF('別紙様式2-3（６月以降分）'!AO202="","",'別紙様式2-3（６月以降分）'!AO202)</f>
        <v/>
      </c>
      <c r="AP202" s="931" t="str">
        <f>IF('別紙様式2-3（６月以降分）'!AP202="","",'別紙様式2-3（６月以降分）'!AP202)</f>
        <v/>
      </c>
      <c r="AQ202" s="1059" t="str">
        <f>IF('別紙様式2-3（６月以降分）'!AQ202="","",'別紙様式2-3（６月以降分）'!AQ202)</f>
        <v/>
      </c>
      <c r="AR202" s="1060" t="str">
        <f>IF('別紙様式2-3（６月以降分）'!AR202="","",'別紙様式2-3（６月以降分）'!AR202)</f>
        <v/>
      </c>
      <c r="AS202" s="1061" t="str">
        <f>IF(AU204="","",IF(U204&lt;U202,"！加算の要件上は問題ありませんが、令和６年度当初の新加算の加算率と比較して、移行後の加算率が下がる計画になっています。",""))</f>
        <v/>
      </c>
      <c r="AT202" s="818"/>
      <c r="AU202" s="693"/>
      <c r="AV202" s="1020" t="str">
        <f>IF('別紙様式2-2（４・５月分）'!N155="","",'別紙様式2-2（４・５月分）'!N155)</f>
        <v/>
      </c>
      <c r="AW202" s="937" t="str">
        <f>IF(SUM('別紙様式2-2（４・５月分）'!O155:O157)=0,"",SUM('別紙様式2-2（４・５月分）'!O155:O157))</f>
        <v/>
      </c>
      <c r="AX202" s="1064" t="str">
        <f>IFERROR(VLOOKUP(K202,'【参考】数式用'!$AH$2:$AI$34,2,FALSE),"")</f>
        <v/>
      </c>
      <c r="AY202" s="772"/>
      <c r="AZ202" s="10"/>
      <c r="BA202" s="10"/>
      <c r="BB202" s="10"/>
      <c r="BC202" s="10"/>
      <c r="BD202" s="10"/>
      <c r="BE202" s="908" t="str">
        <f>G202</f>
        <v/>
      </c>
      <c r="BF202" s="222"/>
      <c r="BG202" s="221"/>
    </row>
    <row r="203" ht="15.0" customHeight="1">
      <c r="A203" s="787"/>
      <c r="B203" s="722"/>
      <c r="C203" s="723"/>
      <c r="D203" s="723"/>
      <c r="E203" s="723"/>
      <c r="F203" s="724"/>
      <c r="G203" s="725"/>
      <c r="H203" s="725"/>
      <c r="I203" s="725"/>
      <c r="J203" s="941"/>
      <c r="K203" s="725"/>
      <c r="L203" s="942"/>
      <c r="M203" s="943" t="str">
        <f>IF('別紙様式2-2（４・５月分）'!P156="","",'別紙様式2-2（４・５月分）'!P156)</f>
        <v/>
      </c>
      <c r="N203" s="1007"/>
      <c r="O203" s="945"/>
      <c r="P203" s="946"/>
      <c r="Q203" s="947"/>
      <c r="R203" s="1065"/>
      <c r="S203" s="949"/>
      <c r="T203" s="1066"/>
      <c r="U203" s="1067"/>
      <c r="V203" s="952"/>
      <c r="W203" s="778"/>
      <c r="X203" s="778"/>
      <c r="Y203" s="778"/>
      <c r="Z203" s="778"/>
      <c r="AA203" s="778"/>
      <c r="AB203" s="778"/>
      <c r="AC203" s="778"/>
      <c r="AD203" s="778"/>
      <c r="AE203" s="778"/>
      <c r="AF203" s="778"/>
      <c r="AG203" s="954"/>
      <c r="AH203" s="1068"/>
      <c r="AI203" s="1068"/>
      <c r="AJ203" s="1069"/>
      <c r="AK203" s="1070"/>
      <c r="AL203" s="960"/>
      <c r="AM203" s="1070"/>
      <c r="AN203" s="825"/>
      <c r="AO203" s="819"/>
      <c r="AP203" s="825"/>
      <c r="AQ203" s="1072"/>
      <c r="AR203" s="1073"/>
      <c r="AS203" s="1074" t="str">
        <f>IF(AU204="","",IF(OR(AA204="",AA204&lt;&gt;7,AC204="",AC204&lt;&gt;3),"！算定期間の終わりが令和７年３月になっていません。年度内の廃止予定等がなければ、算定対象月を令和７年３月にしてください。",""))</f>
        <v/>
      </c>
      <c r="AT203" s="818"/>
      <c r="AU203" s="935"/>
      <c r="AV203" s="1020" t="str">
        <f>IF('別紙様式2-2（４・５月分）'!N156="","",'別紙様式2-2（４・５月分）'!N156)</f>
        <v/>
      </c>
      <c r="AW203" s="937"/>
      <c r="AX203" s="1076"/>
      <c r="AY203" s="638"/>
      <c r="AZ203" s="10"/>
      <c r="BA203" s="10"/>
      <c r="BB203" s="10"/>
      <c r="BC203" s="10"/>
      <c r="BD203" s="10"/>
      <c r="BE203" s="908" t="str">
        <f>G202</f>
        <v/>
      </c>
      <c r="BF203" s="222"/>
      <c r="BG203" s="221"/>
    </row>
    <row r="204" ht="15.0" customHeight="1">
      <c r="A204" s="798"/>
      <c r="B204" s="722"/>
      <c r="C204" s="723"/>
      <c r="D204" s="723"/>
      <c r="E204" s="723"/>
      <c r="F204" s="724"/>
      <c r="G204" s="725"/>
      <c r="H204" s="725"/>
      <c r="I204" s="725"/>
      <c r="J204" s="941"/>
      <c r="K204" s="725"/>
      <c r="L204" s="942"/>
      <c r="M204" s="964"/>
      <c r="N204" s="1009"/>
      <c r="O204" s="1013" t="s">
        <v>111</v>
      </c>
      <c r="P204" s="1017" t="str">
        <f>IFERROR(VLOOKUP('別紙様式2-2（４・５月分）'!AQ155,'【参考】数式用'!$AR$5:$AT$22,3,FALSE),"")</f>
        <v/>
      </c>
      <c r="Q204" s="1014" t="s">
        <v>113</v>
      </c>
      <c r="R204" s="1077" t="str">
        <f>IFERROR(VLOOKUP(K202,'【参考】数式用'!$A$5:$AB$37,MATCH(P204,'【参考】数式用'!$B$4:$AB$4,0)+1,0),"")</f>
        <v/>
      </c>
      <c r="S204" s="970" t="s">
        <v>452</v>
      </c>
      <c r="T204" s="1078"/>
      <c r="U204" s="1079" t="str">
        <f>IFERROR(VLOOKUP(K202,'【参考】数式用'!$A$5:$AB$37,MATCH(T204,'【参考】数式用'!$B$4:$AB$4,0)+1,0),"")</f>
        <v/>
      </c>
      <c r="V204" s="973" t="s">
        <v>107</v>
      </c>
      <c r="W204" s="1080"/>
      <c r="X204" s="812" t="s">
        <v>108</v>
      </c>
      <c r="Y204" s="1080"/>
      <c r="Z204" s="812" t="s">
        <v>392</v>
      </c>
      <c r="AA204" s="1080"/>
      <c r="AB204" s="812" t="s">
        <v>108</v>
      </c>
      <c r="AC204" s="1080"/>
      <c r="AD204" s="812" t="s">
        <v>109</v>
      </c>
      <c r="AE204" s="812" t="s">
        <v>120</v>
      </c>
      <c r="AF204" s="812" t="str">
        <f>IF(W204&gt;=1,(AA204*12+AC204)-(W204*12+Y204)+1,"")</f>
        <v/>
      </c>
      <c r="AG204" s="974" t="s">
        <v>393</v>
      </c>
      <c r="AH204" s="975">
        <f>IFERROR(ROUNDDOWN(ROUND(L202*U204,0),0)*AF204,"")</f>
        <v>0</v>
      </c>
      <c r="AI204" s="975">
        <f>IFERROR(ROUNDDOWN(ROUND((L202*(U204-AW202)),0),0)*AF204,"")</f>
        <v>0</v>
      </c>
      <c r="AJ204" s="977" t="str">
        <f>IFERROR(ROUNDDOWN(ROUNDDOWN(ROUND(L202*VLOOKUP(K202,'【参考】数式用'!$A$5:$AB$27,MATCH("新加算Ⅳ",'【参考】数式用'!$B$4:$AB$4,0)+1,0),0),0)*AF204*0.5,0),"")</f>
        <v/>
      </c>
      <c r="AK204" s="1081"/>
      <c r="AL204" s="1082" t="str">
        <f>IFERROR(IF('別紙様式2-2（４・５月分）'!P204="ベア加算","", IF(OR(T204="新加算Ⅰ",T204="新加算Ⅱ",T204="新加算Ⅲ",T204="新加算Ⅳ"),ROUNDDOWN(ROUND(L202*VLOOKUP(K202,'【参考】数式用'!$A$5:$I$27,MATCH("ベア加算",'【参考】数式用'!$B$4:$I$4,0)+1,0),0),0)*AF204,"")),"")</f>
        <v/>
      </c>
      <c r="AM204" s="1081"/>
      <c r="AN204" s="1083"/>
      <c r="AO204" s="817"/>
      <c r="AP204" s="1083"/>
      <c r="AQ204" s="1084"/>
      <c r="AR204" s="1085"/>
      <c r="AS204" s="1074"/>
      <c r="AT204" s="688"/>
      <c r="AU204" s="935" t="str">
        <f>IF(AND(AA202&lt;&gt;7,AC202&lt;&gt;3),"V列に色付け","")</f>
        <v/>
      </c>
      <c r="AV204" s="1020"/>
      <c r="AW204" s="937"/>
      <c r="AX204" s="1086"/>
      <c r="AY204" s="629" t="str">
        <f>IF(AL204&lt;&gt;"",IF(AM204="○","入力済","未入力"),"")</f>
        <v/>
      </c>
      <c r="AZ204" s="629"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629" t="str">
        <f>IF(OR(T204="新加算Ⅴ（７）",T204="新加算Ⅴ（９）",T204="新加算Ⅴ（10）",T204="新加算Ⅴ（12）",T204="新加算Ⅴ（13）",T204="新加算Ⅴ（14）"),IF(OR(AO204="○",AO204="令和６年度中に満たす"),"入力済","未入力"),"")</f>
        <v/>
      </c>
      <c r="BB204" s="629" t="str">
        <f>IF(OR(T204="新加算Ⅰ",T204="新加算Ⅱ",T204="新加算Ⅲ",T204="新加算Ⅴ（１）",T204="新加算Ⅴ（３）",T204="新加算Ⅴ（８）"),IF(OR(AP204="○",AP204="令和６年度中に満たす"),"入力済","未入力"),"")</f>
        <v/>
      </c>
      <c r="BC204" s="1087" t="str">
        <f>IF(OR(T204="新加算Ⅰ",T204="新加算Ⅱ",T204="新加算Ⅴ（１）",T204="新加算Ⅴ（２）",T204="新加算Ⅴ（３）",T204="新加算Ⅴ（４）",T204="新加算Ⅴ（５）",T204="新加算Ⅴ（６）",T204="新加算Ⅴ（７）",T204="新加算Ⅴ（９）",T204="新加算Ⅴ（10）",T204="新加算Ⅴ（12）"),IF(AQ204&lt;&gt;"",1,""),"")</f>
        <v/>
      </c>
      <c r="BD204" s="935" t="str">
        <f>IF(OR(T204="新加算Ⅰ",T204="新加算Ⅴ（１）",T204="新加算Ⅴ（２）",T204="新加算Ⅴ（５）",T204="新加算Ⅴ（７）",T204="新加算Ⅴ（10）"),IF(AR204="","未入力","入力済"),"")</f>
        <v/>
      </c>
      <c r="BE204" s="908" t="str">
        <f>G202</f>
        <v/>
      </c>
      <c r="BF204" s="222"/>
      <c r="BG204" s="221"/>
    </row>
    <row r="205" ht="30.0" customHeight="1">
      <c r="A205" s="788"/>
      <c r="B205" s="746"/>
      <c r="C205" s="747"/>
      <c r="D205" s="747"/>
      <c r="E205" s="747"/>
      <c r="F205" s="748"/>
      <c r="G205" s="749"/>
      <c r="H205" s="749"/>
      <c r="I205" s="749"/>
      <c r="J205" s="982"/>
      <c r="K205" s="749"/>
      <c r="L205" s="983"/>
      <c r="M205" s="984" t="str">
        <f>IF('別紙様式2-2（４・５月分）'!P157="","",'別紙様式2-2（４・５月分）'!P157)</f>
        <v/>
      </c>
      <c r="N205" s="1010"/>
      <c r="O205" s="1015"/>
      <c r="P205" s="1018"/>
      <c r="Q205" s="1016"/>
      <c r="R205" s="1088"/>
      <c r="S205" s="990"/>
      <c r="T205" s="1089"/>
      <c r="U205" s="1090"/>
      <c r="V205" s="993"/>
      <c r="W205" s="1091"/>
      <c r="X205" s="994"/>
      <c r="Y205" s="1091"/>
      <c r="Z205" s="994"/>
      <c r="AA205" s="1091"/>
      <c r="AB205" s="994"/>
      <c r="AC205" s="1091"/>
      <c r="AD205" s="994"/>
      <c r="AE205" s="994"/>
      <c r="AF205" s="994"/>
      <c r="AG205" s="995"/>
      <c r="AH205" s="996"/>
      <c r="AI205" s="996"/>
      <c r="AJ205" s="998"/>
      <c r="AK205" s="1092"/>
      <c r="AL205" s="1093"/>
      <c r="AM205" s="1092"/>
      <c r="AN205" s="766"/>
      <c r="AO205" s="765"/>
      <c r="AP205" s="766"/>
      <c r="AQ205" s="1094"/>
      <c r="AR205" s="1095"/>
      <c r="AS205" s="1096" t="str">
        <f>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688"/>
      <c r="AU205" s="935"/>
      <c r="AV205" s="1020" t="str">
        <f>IF('別紙様式2-2（４・５月分）'!N157="","",'別紙様式2-2（４・５月分）'!N157)</f>
        <v/>
      </c>
      <c r="AW205" s="937"/>
      <c r="AX205" s="1097"/>
      <c r="AY205" s="629" t="str">
        <f t="shared" ref="AY205:AZ205" si="49">IF(OR(T205="新加算Ⅰ",T205="新加算Ⅱ",T205="新加算Ⅲ",T205="新加算Ⅳ",T205="新加算Ⅴ（１）",T205="新加算Ⅴ（２）",T205="新加算Ⅴ（３）",T205="新加算ⅠⅤ（４）",T205="新加算Ⅴ（５）",T205="新加算Ⅴ（６）",T205="新加算Ⅴ（８）",T205="新加算Ⅴ（11）"),IF(AI205="○","","未入力"),"")</f>
        <v/>
      </c>
      <c r="AZ205" s="629" t="str">
        <f t="shared" si="49"/>
        <v/>
      </c>
      <c r="BA205" s="629" t="str">
        <f>IF(OR(U205="新加算Ⅴ（７）",U205="新加算Ⅴ（９）",U205="新加算Ⅴ（10）",U205="新加算Ⅴ（12）",U205="新加算Ⅴ（13）",U205="新加算Ⅴ（14）"),IF(AK205="○","","未入力"),"")</f>
        <v/>
      </c>
      <c r="BB205" s="629" t="str">
        <f>IF(OR(U205="新加算Ⅰ",U205="新加算Ⅱ",U205="新加算Ⅲ",U205="新加算Ⅴ（１）",U205="新加算Ⅴ（３）",U205="新加算Ⅴ（８）"),IF(AL205="○","","未入力"),"")</f>
        <v/>
      </c>
      <c r="BC205" s="1087" t="str">
        <f>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935" t="str">
        <f>IF(AND(T205&lt;&gt;"（参考）令和７年度の移行予定",OR(U205="新加算Ⅰ",U205="新加算Ⅴ（１）",U205="新加算Ⅴ（２）",U205="新加算Ⅴ（５）",U205="新加算Ⅴ（７）",U205="新加算Ⅴ（10）")),IF(AN205="","未入力",IF(AN205="いずれも取得していない","要件を満たさない","")),"")</f>
        <v/>
      </c>
      <c r="BE205" s="908" t="str">
        <f>G202</f>
        <v/>
      </c>
      <c r="BF205" s="222"/>
      <c r="BG205" s="221"/>
    </row>
    <row r="206" ht="30.0" customHeight="1">
      <c r="A206" s="773">
        <v>49.0</v>
      </c>
      <c r="B206" s="1019" t="str">
        <f>IF('基本情報入力シート'!C102="","",'基本情報入力シート'!C102)</f>
        <v/>
      </c>
      <c r="C206" s="696"/>
      <c r="D206" s="696"/>
      <c r="E206" s="696"/>
      <c r="F206" s="697"/>
      <c r="G206" s="698" t="str">
        <f>IF('基本情報入力シート'!M102="","",'基本情報入力シート'!M102)</f>
        <v/>
      </c>
      <c r="H206" s="698" t="str">
        <f>IF('基本情報入力シート'!R102="","",'基本情報入力シート'!R102)</f>
        <v/>
      </c>
      <c r="I206" s="698" t="str">
        <f>IF('基本情報入力シート'!W102="","",'基本情報入力シート'!W102)</f>
        <v/>
      </c>
      <c r="J206" s="910" t="str">
        <f>IF('基本情報入力シート'!X102="","",'基本情報入力シート'!X102)</f>
        <v/>
      </c>
      <c r="K206" s="698" t="str">
        <f>IF('基本情報入力シート'!Y102="","",'基本情報入力シート'!Y102)</f>
        <v/>
      </c>
      <c r="L206" s="911" t="str">
        <f>IF('基本情報入力シート'!AB102="","",'基本情報入力シート'!AB102)</f>
        <v/>
      </c>
      <c r="M206" s="912" t="str">
        <f>IF('別紙様式2-2（４・５月分）'!P158="","",'別紙様式2-2（４・５月分）'!P158)</f>
        <v/>
      </c>
      <c r="N206" s="1004" t="str">
        <f>IF(SUM('別紙様式2-2（４・５月分）'!Q158:Q160)=0,"",SUM('別紙様式2-2（４・５月分）'!Q158:Q160))</f>
        <v/>
      </c>
      <c r="O206" s="914" t="str">
        <f>IFERROR(VLOOKUP('別紙様式2-2（４・５月分）'!AQ158,'【参考】数式用'!$AR$5:$AS$22,2,FALSE),"")</f>
        <v/>
      </c>
      <c r="P206" s="915"/>
      <c r="Q206" s="916"/>
      <c r="R206" s="1053" t="str">
        <f>IFERROR(VLOOKUP(K206,'【参考】数式用'!$A$5:$AB$37,MATCH(O206,'【参考】数式用'!$B$4:$AB$4,0)+1,0),"")</f>
        <v/>
      </c>
      <c r="S206" s="918" t="s">
        <v>451</v>
      </c>
      <c r="T206" s="1054" t="str">
        <f>IF('別紙様式2-3（６月以降分）'!T206="","",'別紙様式2-3（６月以降分）'!T206)</f>
        <v/>
      </c>
      <c r="U206" s="1055" t="str">
        <f>IFERROR(VLOOKUP(K206,'【参考】数式用'!$A$5:$AB$37,MATCH(T206,'【参考】数式用'!$B$4:$AB$4,0)+1,0),"")</f>
        <v/>
      </c>
      <c r="V206" s="921" t="s">
        <v>107</v>
      </c>
      <c r="W206" s="923">
        <f>'別紙様式2-3（６月以降分）'!W206</f>
        <v>6</v>
      </c>
      <c r="X206" s="923" t="s">
        <v>108</v>
      </c>
      <c r="Y206" s="923">
        <f>'別紙様式2-3（６月以降分）'!Y206</f>
        <v>6</v>
      </c>
      <c r="Z206" s="923" t="s">
        <v>392</v>
      </c>
      <c r="AA206" s="923">
        <f>'別紙様式2-3（６月以降分）'!AA206</f>
        <v>7</v>
      </c>
      <c r="AB206" s="923" t="s">
        <v>108</v>
      </c>
      <c r="AC206" s="923">
        <f>'別紙様式2-3（６月以降分）'!AC206</f>
        <v>3</v>
      </c>
      <c r="AD206" s="923" t="s">
        <v>109</v>
      </c>
      <c r="AE206" s="923" t="s">
        <v>120</v>
      </c>
      <c r="AF206" s="923">
        <f>IF(W206&gt;=1,(AA206*12+AC206)-(W206*12+Y206)+1,"")</f>
        <v>10</v>
      </c>
      <c r="AG206" s="924" t="s">
        <v>393</v>
      </c>
      <c r="AH206" s="1056">
        <f>'別紙様式2-3（６月以降分）'!AH206</f>
        <v>0</v>
      </c>
      <c r="AI206" s="1056">
        <f>'別紙様式2-3（６月以降分）'!AI206</f>
        <v>0</v>
      </c>
      <c r="AJ206" s="1057">
        <f>'別紙様式2-3（６月以降分）'!AJ206</f>
        <v>0</v>
      </c>
      <c r="AK206" s="1058" t="str">
        <f>IF('別紙様式2-3（６月以降分）'!AK206="","",'別紙様式2-3（６月以降分）'!AK206)</f>
        <v/>
      </c>
      <c r="AL206" s="932">
        <f>'別紙様式2-3（６月以降分）'!AL206</f>
        <v>0</v>
      </c>
      <c r="AM206" s="1058" t="str">
        <f>IF('別紙様式2-3（６月以降分）'!AM206="","",'別紙様式2-3（６月以降分）'!AM206)</f>
        <v/>
      </c>
      <c r="AN206" s="931" t="str">
        <f>IF('別紙様式2-3（６月以降分）'!AN206="","",'別紙様式2-3（６月以降分）'!AN206)</f>
        <v/>
      </c>
      <c r="AO206" s="928" t="str">
        <f>IF('別紙様式2-3（６月以降分）'!AO206="","",'別紙様式2-3（６月以降分）'!AO206)</f>
        <v/>
      </c>
      <c r="AP206" s="931" t="str">
        <f>IF('別紙様式2-3（６月以降分）'!AP206="","",'別紙様式2-3（６月以降分）'!AP206)</f>
        <v/>
      </c>
      <c r="AQ206" s="1059" t="str">
        <f>IF('別紙様式2-3（６月以降分）'!AQ206="","",'別紙様式2-3（６月以降分）'!AQ206)</f>
        <v/>
      </c>
      <c r="AR206" s="1060" t="str">
        <f>IF('別紙様式2-3（６月以降分）'!AR206="","",'別紙様式2-3（６月以降分）'!AR206)</f>
        <v/>
      </c>
      <c r="AS206" s="1061" t="str">
        <f>IF(AU208="","",IF(U208&lt;U206,"！加算の要件上は問題ありませんが、令和６年度当初の新加算の加算率と比較して、移行後の加算率が下がる計画になっています。",""))</f>
        <v/>
      </c>
      <c r="AT206" s="818"/>
      <c r="AU206" s="693"/>
      <c r="AV206" s="1020" t="str">
        <f>IF('別紙様式2-2（４・５月分）'!N158="","",'別紙様式2-2（４・５月分）'!N158)</f>
        <v/>
      </c>
      <c r="AW206" s="937" t="str">
        <f>IF(SUM('別紙様式2-2（４・５月分）'!O158:O160)=0,"",SUM('別紙様式2-2（４・５月分）'!O158:O160))</f>
        <v/>
      </c>
      <c r="AX206" s="1064" t="str">
        <f>IFERROR(VLOOKUP(K206,'【参考】数式用'!$AH$2:$AI$34,2,FALSE),"")</f>
        <v/>
      </c>
      <c r="AY206" s="772"/>
      <c r="AZ206" s="10"/>
      <c r="BA206" s="10"/>
      <c r="BB206" s="10"/>
      <c r="BC206" s="10"/>
      <c r="BD206" s="10"/>
      <c r="BE206" s="908" t="str">
        <f>G206</f>
        <v/>
      </c>
      <c r="BF206" s="222"/>
      <c r="BG206" s="221"/>
    </row>
    <row r="207" ht="15.0" customHeight="1">
      <c r="A207" s="787"/>
      <c r="B207" s="722"/>
      <c r="C207" s="723"/>
      <c r="D207" s="723"/>
      <c r="E207" s="723"/>
      <c r="F207" s="724"/>
      <c r="G207" s="725"/>
      <c r="H207" s="725"/>
      <c r="I207" s="725"/>
      <c r="J207" s="941"/>
      <c r="K207" s="725"/>
      <c r="L207" s="942"/>
      <c r="M207" s="943" t="str">
        <f>IF('別紙様式2-2（４・５月分）'!P159="","",'別紙様式2-2（４・５月分）'!P159)</f>
        <v/>
      </c>
      <c r="N207" s="1007"/>
      <c r="O207" s="945"/>
      <c r="P207" s="946"/>
      <c r="Q207" s="947"/>
      <c r="R207" s="1065"/>
      <c r="S207" s="949"/>
      <c r="T207" s="1066"/>
      <c r="U207" s="1067"/>
      <c r="V207" s="952"/>
      <c r="W207" s="778"/>
      <c r="X207" s="778"/>
      <c r="Y207" s="778"/>
      <c r="Z207" s="778"/>
      <c r="AA207" s="778"/>
      <c r="AB207" s="778"/>
      <c r="AC207" s="778"/>
      <c r="AD207" s="778"/>
      <c r="AE207" s="778"/>
      <c r="AF207" s="778"/>
      <c r="AG207" s="954"/>
      <c r="AH207" s="1068"/>
      <c r="AI207" s="1068"/>
      <c r="AJ207" s="1069"/>
      <c r="AK207" s="1070"/>
      <c r="AL207" s="960"/>
      <c r="AM207" s="1070"/>
      <c r="AN207" s="825"/>
      <c r="AO207" s="819"/>
      <c r="AP207" s="825"/>
      <c r="AQ207" s="1072"/>
      <c r="AR207" s="1073"/>
      <c r="AS207" s="1074" t="str">
        <f>IF(AU208="","",IF(OR(AA208="",AA208&lt;&gt;7,AC208="",AC208&lt;&gt;3),"！算定期間の終わりが令和７年３月になっていません。年度内の廃止予定等がなければ、算定対象月を令和７年３月にしてください。",""))</f>
        <v/>
      </c>
      <c r="AT207" s="818"/>
      <c r="AU207" s="935"/>
      <c r="AV207" s="1020" t="str">
        <f>IF('別紙様式2-2（４・５月分）'!N159="","",'別紙様式2-2（４・５月分）'!N159)</f>
        <v/>
      </c>
      <c r="AW207" s="937"/>
      <c r="AX207" s="1076"/>
      <c r="AY207" s="638"/>
      <c r="AZ207" s="10"/>
      <c r="BA207" s="10"/>
      <c r="BB207" s="10"/>
      <c r="BC207" s="10"/>
      <c r="BD207" s="10"/>
      <c r="BE207" s="908" t="str">
        <f>G206</f>
        <v/>
      </c>
      <c r="BF207" s="222"/>
      <c r="BG207" s="221"/>
    </row>
    <row r="208" ht="15.0" customHeight="1">
      <c r="A208" s="798"/>
      <c r="B208" s="722"/>
      <c r="C208" s="723"/>
      <c r="D208" s="723"/>
      <c r="E208" s="723"/>
      <c r="F208" s="724"/>
      <c r="G208" s="725"/>
      <c r="H208" s="725"/>
      <c r="I208" s="725"/>
      <c r="J208" s="941"/>
      <c r="K208" s="725"/>
      <c r="L208" s="942"/>
      <c r="M208" s="964"/>
      <c r="N208" s="1009"/>
      <c r="O208" s="1013" t="s">
        <v>111</v>
      </c>
      <c r="P208" s="1017" t="str">
        <f>IFERROR(VLOOKUP('別紙様式2-2（４・５月分）'!AQ158,'【参考】数式用'!$AR$5:$AT$22,3,FALSE),"")</f>
        <v/>
      </c>
      <c r="Q208" s="1014" t="s">
        <v>113</v>
      </c>
      <c r="R208" s="1077" t="str">
        <f>IFERROR(VLOOKUP(K206,'【参考】数式用'!$A$5:$AB$37,MATCH(P208,'【参考】数式用'!$B$4:$AB$4,0)+1,0),"")</f>
        <v/>
      </c>
      <c r="S208" s="970" t="s">
        <v>452</v>
      </c>
      <c r="T208" s="1078"/>
      <c r="U208" s="1079" t="str">
        <f>IFERROR(VLOOKUP(K206,'【参考】数式用'!$A$5:$AB$37,MATCH(T208,'【参考】数式用'!$B$4:$AB$4,0)+1,0),"")</f>
        <v/>
      </c>
      <c r="V208" s="973" t="s">
        <v>107</v>
      </c>
      <c r="W208" s="1080"/>
      <c r="X208" s="812" t="s">
        <v>108</v>
      </c>
      <c r="Y208" s="1080"/>
      <c r="Z208" s="812" t="s">
        <v>392</v>
      </c>
      <c r="AA208" s="1080"/>
      <c r="AB208" s="812" t="s">
        <v>108</v>
      </c>
      <c r="AC208" s="1080"/>
      <c r="AD208" s="812" t="s">
        <v>109</v>
      </c>
      <c r="AE208" s="812" t="s">
        <v>120</v>
      </c>
      <c r="AF208" s="812" t="str">
        <f>IF(W208&gt;=1,(AA208*12+AC208)-(W208*12+Y208)+1,"")</f>
        <v/>
      </c>
      <c r="AG208" s="974" t="s">
        <v>393</v>
      </c>
      <c r="AH208" s="975">
        <f>IFERROR(ROUNDDOWN(ROUND(L206*U208,0),0)*AF208,"")</f>
        <v>0</v>
      </c>
      <c r="AI208" s="975">
        <f>IFERROR(ROUNDDOWN(ROUND((L206*(U208-AW206)),0),0)*AF208,"")</f>
        <v>0</v>
      </c>
      <c r="AJ208" s="977" t="str">
        <f>IFERROR(ROUNDDOWN(ROUNDDOWN(ROUND(L206*VLOOKUP(K206,'【参考】数式用'!$A$5:$AB$27,MATCH("新加算Ⅳ",'【参考】数式用'!$B$4:$AB$4,0)+1,0),0),0)*AF208*0.5,0),"")</f>
        <v/>
      </c>
      <c r="AK208" s="1081"/>
      <c r="AL208" s="1082" t="str">
        <f>IFERROR(IF('別紙様式2-2（４・５月分）'!P208="ベア加算","", IF(OR(T208="新加算Ⅰ",T208="新加算Ⅱ",T208="新加算Ⅲ",T208="新加算Ⅳ"),ROUNDDOWN(ROUND(L206*VLOOKUP(K206,'【参考】数式用'!$A$5:$I$27,MATCH("ベア加算",'【参考】数式用'!$B$4:$I$4,0)+1,0),0),0)*AF208,"")),"")</f>
        <v/>
      </c>
      <c r="AM208" s="1081"/>
      <c r="AN208" s="1083"/>
      <c r="AO208" s="817"/>
      <c r="AP208" s="1083"/>
      <c r="AQ208" s="1084"/>
      <c r="AR208" s="1085"/>
      <c r="AS208" s="1074"/>
      <c r="AT208" s="688"/>
      <c r="AU208" s="935" t="str">
        <f>IF(AND(AA206&lt;&gt;7,AC206&lt;&gt;3),"V列に色付け","")</f>
        <v/>
      </c>
      <c r="AV208" s="1020"/>
      <c r="AW208" s="937"/>
      <c r="AX208" s="1086"/>
      <c r="AY208" s="629" t="str">
        <f>IF(AL208&lt;&gt;"",IF(AM208="○","入力済","未入力"),"")</f>
        <v/>
      </c>
      <c r="AZ208" s="629"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629" t="str">
        <f>IF(OR(T208="新加算Ⅴ（７）",T208="新加算Ⅴ（９）",T208="新加算Ⅴ（10）",T208="新加算Ⅴ（12）",T208="新加算Ⅴ（13）",T208="新加算Ⅴ（14）"),IF(OR(AO208="○",AO208="令和６年度中に満たす"),"入力済","未入力"),"")</f>
        <v/>
      </c>
      <c r="BB208" s="629" t="str">
        <f>IF(OR(T208="新加算Ⅰ",T208="新加算Ⅱ",T208="新加算Ⅲ",T208="新加算Ⅴ（１）",T208="新加算Ⅴ（３）",T208="新加算Ⅴ（８）"),IF(OR(AP208="○",AP208="令和６年度中に満たす"),"入力済","未入力"),"")</f>
        <v/>
      </c>
      <c r="BC208" s="1087" t="str">
        <f>IF(OR(T208="新加算Ⅰ",T208="新加算Ⅱ",T208="新加算Ⅴ（１）",T208="新加算Ⅴ（２）",T208="新加算Ⅴ（３）",T208="新加算Ⅴ（４）",T208="新加算Ⅴ（５）",T208="新加算Ⅴ（６）",T208="新加算Ⅴ（７）",T208="新加算Ⅴ（９）",T208="新加算Ⅴ（10）",T208="新加算Ⅴ（12）"),IF(AQ208&lt;&gt;"",1,""),"")</f>
        <v/>
      </c>
      <c r="BD208" s="935" t="str">
        <f>IF(OR(T208="新加算Ⅰ",T208="新加算Ⅴ（１）",T208="新加算Ⅴ（２）",T208="新加算Ⅴ（５）",T208="新加算Ⅴ（７）",T208="新加算Ⅴ（10）"),IF(AR208="","未入力","入力済"),"")</f>
        <v/>
      </c>
      <c r="BE208" s="908" t="str">
        <f>G206</f>
        <v/>
      </c>
      <c r="BF208" s="222"/>
      <c r="BG208" s="221"/>
    </row>
    <row r="209" ht="30.0" customHeight="1">
      <c r="A209" s="788"/>
      <c r="B209" s="746"/>
      <c r="C209" s="747"/>
      <c r="D209" s="747"/>
      <c r="E209" s="747"/>
      <c r="F209" s="748"/>
      <c r="G209" s="749"/>
      <c r="H209" s="749"/>
      <c r="I209" s="749"/>
      <c r="J209" s="982"/>
      <c r="K209" s="749"/>
      <c r="L209" s="983"/>
      <c r="M209" s="984" t="str">
        <f>IF('別紙様式2-2（４・５月分）'!P160="","",'別紙様式2-2（４・５月分）'!P160)</f>
        <v/>
      </c>
      <c r="N209" s="1010"/>
      <c r="O209" s="1015"/>
      <c r="P209" s="1018"/>
      <c r="Q209" s="1016"/>
      <c r="R209" s="1088"/>
      <c r="S209" s="990"/>
      <c r="T209" s="1089"/>
      <c r="U209" s="1090"/>
      <c r="V209" s="993"/>
      <c r="W209" s="1091"/>
      <c r="X209" s="994"/>
      <c r="Y209" s="1091"/>
      <c r="Z209" s="994"/>
      <c r="AA209" s="1091"/>
      <c r="AB209" s="994"/>
      <c r="AC209" s="1091"/>
      <c r="AD209" s="994"/>
      <c r="AE209" s="994"/>
      <c r="AF209" s="994"/>
      <c r="AG209" s="995"/>
      <c r="AH209" s="996"/>
      <c r="AI209" s="996"/>
      <c r="AJ209" s="998"/>
      <c r="AK209" s="1092"/>
      <c r="AL209" s="1093"/>
      <c r="AM209" s="1092"/>
      <c r="AN209" s="766"/>
      <c r="AO209" s="765"/>
      <c r="AP209" s="766"/>
      <c r="AQ209" s="1094"/>
      <c r="AR209" s="1095"/>
      <c r="AS209" s="1096" t="str">
        <f>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688"/>
      <c r="AU209" s="935"/>
      <c r="AV209" s="1020" t="str">
        <f>IF('別紙様式2-2（４・５月分）'!N160="","",'別紙様式2-2（４・５月分）'!N160)</f>
        <v/>
      </c>
      <c r="AW209" s="937"/>
      <c r="AX209" s="1097"/>
      <c r="AY209" s="629" t="str">
        <f t="shared" ref="AY209:AZ209" si="50">IF(OR(T209="新加算Ⅰ",T209="新加算Ⅱ",T209="新加算Ⅲ",T209="新加算Ⅳ",T209="新加算Ⅴ（１）",T209="新加算Ⅴ（２）",T209="新加算Ⅴ（３）",T209="新加算ⅠⅤ（４）",T209="新加算Ⅴ（５）",T209="新加算Ⅴ（６）",T209="新加算Ⅴ（８）",T209="新加算Ⅴ（11）"),IF(AI209="○","","未入力"),"")</f>
        <v/>
      </c>
      <c r="AZ209" s="629" t="str">
        <f t="shared" si="50"/>
        <v/>
      </c>
      <c r="BA209" s="629" t="str">
        <f>IF(OR(U209="新加算Ⅴ（７）",U209="新加算Ⅴ（９）",U209="新加算Ⅴ（10）",U209="新加算Ⅴ（12）",U209="新加算Ⅴ（13）",U209="新加算Ⅴ（14）"),IF(AK209="○","","未入力"),"")</f>
        <v/>
      </c>
      <c r="BB209" s="629" t="str">
        <f>IF(OR(U209="新加算Ⅰ",U209="新加算Ⅱ",U209="新加算Ⅲ",U209="新加算Ⅴ（１）",U209="新加算Ⅴ（３）",U209="新加算Ⅴ（８）"),IF(AL209="○","","未入力"),"")</f>
        <v/>
      </c>
      <c r="BC209" s="1087" t="str">
        <f>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935" t="str">
        <f>IF(AND(T209&lt;&gt;"（参考）令和７年度の移行予定",OR(U209="新加算Ⅰ",U209="新加算Ⅴ（１）",U209="新加算Ⅴ（２）",U209="新加算Ⅴ（５）",U209="新加算Ⅴ（７）",U209="新加算Ⅴ（10）")),IF(AN209="","未入力",IF(AN209="いずれも取得していない","要件を満たさない","")),"")</f>
        <v/>
      </c>
      <c r="BE209" s="908" t="str">
        <f>G206</f>
        <v/>
      </c>
      <c r="BF209" s="222"/>
      <c r="BG209" s="221"/>
    </row>
    <row r="210" ht="30.0" customHeight="1">
      <c r="A210" s="789">
        <v>50.0</v>
      </c>
      <c r="B210" s="722" t="str">
        <f>IF('基本情報入力シート'!C103="","",'基本情報入力シート'!C103)</f>
        <v/>
      </c>
      <c r="C210" s="723"/>
      <c r="D210" s="723"/>
      <c r="E210" s="723"/>
      <c r="F210" s="724"/>
      <c r="G210" s="725" t="str">
        <f>IF('基本情報入力シート'!M103="","",'基本情報入力シート'!M103)</f>
        <v/>
      </c>
      <c r="H210" s="725" t="str">
        <f>IF('基本情報入力シート'!R103="","",'基本情報入力シート'!R103)</f>
        <v/>
      </c>
      <c r="I210" s="725" t="str">
        <f>IF('基本情報入力シート'!W103="","",'基本情報入力シート'!W103)</f>
        <v/>
      </c>
      <c r="J210" s="941" t="str">
        <f>IF('基本情報入力シート'!X103="","",'基本情報入力シート'!X103)</f>
        <v/>
      </c>
      <c r="K210" s="725" t="str">
        <f>IF('基本情報入力シート'!Y103="","",'基本情報入力シート'!Y103)</f>
        <v/>
      </c>
      <c r="L210" s="942" t="str">
        <f>IF('基本情報入力シート'!AB103="","",'基本情報入力シート'!AB103)</f>
        <v/>
      </c>
      <c r="M210" s="912" t="str">
        <f>IF('別紙様式2-2（４・５月分）'!P161="","",'別紙様式2-2（４・５月分）'!P161)</f>
        <v/>
      </c>
      <c r="N210" s="1004" t="str">
        <f>IF(SUM('別紙様式2-2（４・５月分）'!Q161:Q163)=0,"",SUM('別紙様式2-2（４・５月分）'!Q161:Q163))</f>
        <v/>
      </c>
      <c r="O210" s="914" t="str">
        <f>IFERROR(VLOOKUP('別紙様式2-2（４・５月分）'!AQ161,'【参考】数式用'!$AR$5:$AS$22,2,FALSE),"")</f>
        <v/>
      </c>
      <c r="P210" s="915"/>
      <c r="Q210" s="916"/>
      <c r="R210" s="1053" t="str">
        <f>IFERROR(VLOOKUP(K210,'【参考】数式用'!$A$5:$AB$37,MATCH(O210,'【参考】数式用'!$B$4:$AB$4,0)+1,0),"")</f>
        <v/>
      </c>
      <c r="S210" s="918" t="s">
        <v>451</v>
      </c>
      <c r="T210" s="1054" t="str">
        <f>IF('別紙様式2-3（６月以降分）'!T210="","",'別紙様式2-3（６月以降分）'!T210)</f>
        <v/>
      </c>
      <c r="U210" s="1055" t="str">
        <f>IFERROR(VLOOKUP(K210,'【参考】数式用'!$A$5:$AB$37,MATCH(T210,'【参考】数式用'!$B$4:$AB$4,0)+1,0),"")</f>
        <v/>
      </c>
      <c r="V210" s="921" t="s">
        <v>107</v>
      </c>
      <c r="W210" s="923">
        <f>'別紙様式2-3（６月以降分）'!W210</f>
        <v>6</v>
      </c>
      <c r="X210" s="923" t="s">
        <v>108</v>
      </c>
      <c r="Y210" s="923">
        <f>'別紙様式2-3（６月以降分）'!Y210</f>
        <v>6</v>
      </c>
      <c r="Z210" s="923" t="s">
        <v>392</v>
      </c>
      <c r="AA210" s="923">
        <f>'別紙様式2-3（６月以降分）'!AA210</f>
        <v>7</v>
      </c>
      <c r="AB210" s="923" t="s">
        <v>108</v>
      </c>
      <c r="AC210" s="923">
        <f>'別紙様式2-3（６月以降分）'!AC210</f>
        <v>3</v>
      </c>
      <c r="AD210" s="923" t="s">
        <v>109</v>
      </c>
      <c r="AE210" s="923" t="s">
        <v>120</v>
      </c>
      <c r="AF210" s="923">
        <f>IF(W210&gt;=1,(AA210*12+AC210)-(W210*12+Y210)+1,"")</f>
        <v>10</v>
      </c>
      <c r="AG210" s="924" t="s">
        <v>393</v>
      </c>
      <c r="AH210" s="1056">
        <f>'別紙様式2-3（６月以降分）'!AH210</f>
        <v>0</v>
      </c>
      <c r="AI210" s="1056">
        <f>'別紙様式2-3（６月以降分）'!AI210</f>
        <v>0</v>
      </c>
      <c r="AJ210" s="1057">
        <f>'別紙様式2-3（６月以降分）'!AJ210</f>
        <v>0</v>
      </c>
      <c r="AK210" s="1058" t="str">
        <f>IF('別紙様式2-3（６月以降分）'!AK210="","",'別紙様式2-3（６月以降分）'!AK210)</f>
        <v/>
      </c>
      <c r="AL210" s="932">
        <f>'別紙様式2-3（６月以降分）'!AL210</f>
        <v>0</v>
      </c>
      <c r="AM210" s="1058" t="str">
        <f>IF('別紙様式2-3（６月以降分）'!AM210="","",'別紙様式2-3（６月以降分）'!AM210)</f>
        <v/>
      </c>
      <c r="AN210" s="931" t="str">
        <f>IF('別紙様式2-3（６月以降分）'!AN210="","",'別紙様式2-3（６月以降分）'!AN210)</f>
        <v/>
      </c>
      <c r="AO210" s="928" t="str">
        <f>IF('別紙様式2-3（６月以降分）'!AO210="","",'別紙様式2-3（６月以降分）'!AO210)</f>
        <v/>
      </c>
      <c r="AP210" s="931" t="str">
        <f>IF('別紙様式2-3（６月以降分）'!AP210="","",'別紙様式2-3（６月以降分）'!AP210)</f>
        <v/>
      </c>
      <c r="AQ210" s="1059" t="str">
        <f>IF('別紙様式2-3（６月以降分）'!AQ210="","",'別紙様式2-3（６月以降分）'!AQ210)</f>
        <v/>
      </c>
      <c r="AR210" s="1060" t="str">
        <f>IF('別紙様式2-3（６月以降分）'!AR210="","",'別紙様式2-3（６月以降分）'!AR210)</f>
        <v/>
      </c>
      <c r="AS210" s="1061" t="str">
        <f>IF(AU212="","",IF(U212&lt;U210,"！加算の要件上は問題ありませんが、令和６年度当初の新加算の加算率と比較して、移行後の加算率が下がる計画になっています。",""))</f>
        <v/>
      </c>
      <c r="AT210" s="818"/>
      <c r="AU210" s="693"/>
      <c r="AV210" s="1020" t="str">
        <f>IF('別紙様式2-2（４・５月分）'!N161="","",'別紙様式2-2（４・５月分）'!N161)</f>
        <v/>
      </c>
      <c r="AW210" s="937" t="str">
        <f>IF(SUM('別紙様式2-2（４・５月分）'!O161:O163)=0,"",SUM('別紙様式2-2（４・５月分）'!O161:O163))</f>
        <v/>
      </c>
      <c r="AX210" s="1064" t="str">
        <f>IFERROR(VLOOKUP(K210,'【参考】数式用'!$AH$2:$AI$34,2,FALSE),"")</f>
        <v/>
      </c>
      <c r="AY210" s="772"/>
      <c r="AZ210" s="10"/>
      <c r="BA210" s="10"/>
      <c r="BB210" s="10"/>
      <c r="BC210" s="10"/>
      <c r="BD210" s="10"/>
      <c r="BE210" s="908" t="str">
        <f>G210</f>
        <v/>
      </c>
      <c r="BF210" s="222"/>
      <c r="BG210" s="221"/>
    </row>
    <row r="211" ht="15.0" customHeight="1">
      <c r="A211" s="787"/>
      <c r="B211" s="722"/>
      <c r="C211" s="723"/>
      <c r="D211" s="723"/>
      <c r="E211" s="723"/>
      <c r="F211" s="724"/>
      <c r="G211" s="725"/>
      <c r="H211" s="725"/>
      <c r="I211" s="725"/>
      <c r="J211" s="941"/>
      <c r="K211" s="725"/>
      <c r="L211" s="942"/>
      <c r="M211" s="943" t="str">
        <f>IF('別紙様式2-2（４・５月分）'!P162="","",'別紙様式2-2（４・５月分）'!P162)</f>
        <v/>
      </c>
      <c r="N211" s="1007"/>
      <c r="O211" s="945"/>
      <c r="P211" s="946"/>
      <c r="Q211" s="947"/>
      <c r="R211" s="1065"/>
      <c r="S211" s="949"/>
      <c r="T211" s="1066"/>
      <c r="U211" s="1067"/>
      <c r="V211" s="952"/>
      <c r="W211" s="778"/>
      <c r="X211" s="778"/>
      <c r="Y211" s="778"/>
      <c r="Z211" s="778"/>
      <c r="AA211" s="778"/>
      <c r="AB211" s="778"/>
      <c r="AC211" s="778"/>
      <c r="AD211" s="778"/>
      <c r="AE211" s="778"/>
      <c r="AF211" s="778"/>
      <c r="AG211" s="954"/>
      <c r="AH211" s="1068"/>
      <c r="AI211" s="1068"/>
      <c r="AJ211" s="1069"/>
      <c r="AK211" s="1070"/>
      <c r="AL211" s="960"/>
      <c r="AM211" s="1070"/>
      <c r="AN211" s="825"/>
      <c r="AO211" s="819"/>
      <c r="AP211" s="825"/>
      <c r="AQ211" s="1072"/>
      <c r="AR211" s="1073"/>
      <c r="AS211" s="1074" t="str">
        <f>IF(AU212="","",IF(OR(AA212="",AA212&lt;&gt;7,AC212="",AC212&lt;&gt;3),"！算定期間の終わりが令和７年３月になっていません。年度内の廃止予定等がなければ、算定対象月を令和７年３月にしてください。",""))</f>
        <v/>
      </c>
      <c r="AT211" s="818"/>
      <c r="AU211" s="935"/>
      <c r="AV211" s="1020" t="str">
        <f>IF('別紙様式2-2（４・５月分）'!N162="","",'別紙様式2-2（４・５月分）'!N162)</f>
        <v/>
      </c>
      <c r="AW211" s="937"/>
      <c r="AX211" s="1076"/>
      <c r="AY211" s="638"/>
      <c r="AZ211" s="10"/>
      <c r="BA211" s="10"/>
      <c r="BB211" s="10"/>
      <c r="BC211" s="10"/>
      <c r="BD211" s="10"/>
      <c r="BE211" s="908" t="str">
        <f>G210</f>
        <v/>
      </c>
      <c r="BF211" s="222"/>
      <c r="BG211" s="221"/>
    </row>
    <row r="212" ht="15.0" customHeight="1">
      <c r="A212" s="798"/>
      <c r="B212" s="722"/>
      <c r="C212" s="723"/>
      <c r="D212" s="723"/>
      <c r="E212" s="723"/>
      <c r="F212" s="724"/>
      <c r="G212" s="725"/>
      <c r="H212" s="725"/>
      <c r="I212" s="725"/>
      <c r="J212" s="941"/>
      <c r="K212" s="725"/>
      <c r="L212" s="942"/>
      <c r="M212" s="964"/>
      <c r="N212" s="1009"/>
      <c r="O212" s="1013" t="s">
        <v>111</v>
      </c>
      <c r="P212" s="1017" t="str">
        <f>IFERROR(VLOOKUP('別紙様式2-2（４・５月分）'!AQ161,'【参考】数式用'!$AR$5:$AT$22,3,FALSE),"")</f>
        <v/>
      </c>
      <c r="Q212" s="1014" t="s">
        <v>113</v>
      </c>
      <c r="R212" s="1077" t="str">
        <f>IFERROR(VLOOKUP(K210,'【参考】数式用'!$A$5:$AB$37,MATCH(P212,'【参考】数式用'!$B$4:$AB$4,0)+1,0),"")</f>
        <v/>
      </c>
      <c r="S212" s="970" t="s">
        <v>452</v>
      </c>
      <c r="T212" s="1078"/>
      <c r="U212" s="1079" t="str">
        <f>IFERROR(VLOOKUP(K210,'【参考】数式用'!$A$5:$AB$37,MATCH(T212,'【参考】数式用'!$B$4:$AB$4,0)+1,0),"")</f>
        <v/>
      </c>
      <c r="V212" s="973" t="s">
        <v>107</v>
      </c>
      <c r="W212" s="1080"/>
      <c r="X212" s="812" t="s">
        <v>108</v>
      </c>
      <c r="Y212" s="1080"/>
      <c r="Z212" s="812" t="s">
        <v>392</v>
      </c>
      <c r="AA212" s="1080"/>
      <c r="AB212" s="812" t="s">
        <v>108</v>
      </c>
      <c r="AC212" s="1080"/>
      <c r="AD212" s="812" t="s">
        <v>109</v>
      </c>
      <c r="AE212" s="812" t="s">
        <v>120</v>
      </c>
      <c r="AF212" s="812" t="str">
        <f>IF(W212&gt;=1,(AA212*12+AC212)-(W212*12+Y212)+1,"")</f>
        <v/>
      </c>
      <c r="AG212" s="974" t="s">
        <v>393</v>
      </c>
      <c r="AH212" s="975">
        <f>IFERROR(ROUNDDOWN(ROUND(L210*U212,0),0)*AF212,"")</f>
        <v>0</v>
      </c>
      <c r="AI212" s="975">
        <f>IFERROR(ROUNDDOWN(ROUND((L210*(U212-AW210)),0),0)*AF212,"")</f>
        <v>0</v>
      </c>
      <c r="AJ212" s="977" t="str">
        <f>IFERROR(ROUNDDOWN(ROUNDDOWN(ROUND(L210*VLOOKUP(K210,'【参考】数式用'!$A$5:$AB$27,MATCH("新加算Ⅳ",'【参考】数式用'!$B$4:$AB$4,0)+1,0),0),0)*AF212*0.5,0),"")</f>
        <v/>
      </c>
      <c r="AK212" s="1081"/>
      <c r="AL212" s="1082" t="str">
        <f>IFERROR(IF('別紙様式2-2（４・５月分）'!P212="ベア加算","", IF(OR(T212="新加算Ⅰ",T212="新加算Ⅱ",T212="新加算Ⅲ",T212="新加算Ⅳ"),ROUNDDOWN(ROUND(L210*VLOOKUP(K210,'【参考】数式用'!$A$5:$I$27,MATCH("ベア加算",'【参考】数式用'!$B$4:$I$4,0)+1,0),0),0)*AF212,"")),"")</f>
        <v/>
      </c>
      <c r="AM212" s="1081"/>
      <c r="AN212" s="1083"/>
      <c r="AO212" s="817"/>
      <c r="AP212" s="1083"/>
      <c r="AQ212" s="1084"/>
      <c r="AR212" s="1085"/>
      <c r="AS212" s="1074"/>
      <c r="AT212" s="688"/>
      <c r="AU212" s="935" t="str">
        <f>IF(AND(AA210&lt;&gt;7,AC210&lt;&gt;3),"V列に色付け","")</f>
        <v/>
      </c>
      <c r="AV212" s="1020"/>
      <c r="AW212" s="937"/>
      <c r="AX212" s="1086"/>
      <c r="AY212" s="629" t="str">
        <f>IF(AL212&lt;&gt;"",IF(AM212="○","入力済","未入力"),"")</f>
        <v/>
      </c>
      <c r="AZ212" s="629"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629" t="str">
        <f>IF(OR(T212="新加算Ⅴ（７）",T212="新加算Ⅴ（９）",T212="新加算Ⅴ（10）",T212="新加算Ⅴ（12）",T212="新加算Ⅴ（13）",T212="新加算Ⅴ（14）"),IF(OR(AO212="○",AO212="令和６年度中に満たす"),"入力済","未入力"),"")</f>
        <v/>
      </c>
      <c r="BB212" s="629" t="str">
        <f>IF(OR(T212="新加算Ⅰ",T212="新加算Ⅱ",T212="新加算Ⅲ",T212="新加算Ⅴ（１）",T212="新加算Ⅴ（３）",T212="新加算Ⅴ（８）"),IF(OR(AP212="○",AP212="令和６年度中に満たす"),"入力済","未入力"),"")</f>
        <v/>
      </c>
      <c r="BC212" s="1087" t="str">
        <f>IF(OR(T212="新加算Ⅰ",T212="新加算Ⅱ",T212="新加算Ⅴ（１）",T212="新加算Ⅴ（２）",T212="新加算Ⅴ（３）",T212="新加算Ⅴ（４）",T212="新加算Ⅴ（５）",T212="新加算Ⅴ（６）",T212="新加算Ⅴ（７）",T212="新加算Ⅴ（９）",T212="新加算Ⅴ（10）",T212="新加算Ⅴ（12）"),IF(AQ212&lt;&gt;"",1,""),"")</f>
        <v/>
      </c>
      <c r="BD212" s="935" t="str">
        <f>IF(OR(T212="新加算Ⅰ",T212="新加算Ⅴ（１）",T212="新加算Ⅴ（２）",T212="新加算Ⅴ（５）",T212="新加算Ⅴ（７）",T212="新加算Ⅴ（10）"),IF(AR212="","未入力","入力済"),"")</f>
        <v/>
      </c>
      <c r="BE212" s="908" t="str">
        <f>G210</f>
        <v/>
      </c>
      <c r="BF212" s="222"/>
      <c r="BG212" s="221"/>
    </row>
    <row r="213" ht="30.0" customHeight="1">
      <c r="A213" s="788"/>
      <c r="B213" s="746"/>
      <c r="C213" s="747"/>
      <c r="D213" s="747"/>
      <c r="E213" s="747"/>
      <c r="F213" s="748"/>
      <c r="G213" s="749"/>
      <c r="H213" s="749"/>
      <c r="I213" s="749"/>
      <c r="J213" s="982"/>
      <c r="K213" s="749"/>
      <c r="L213" s="983"/>
      <c r="M213" s="984" t="str">
        <f>IF('別紙様式2-2（４・５月分）'!P163="","",'別紙様式2-2（４・５月分）'!P163)</f>
        <v/>
      </c>
      <c r="N213" s="1010"/>
      <c r="O213" s="1015"/>
      <c r="P213" s="1018"/>
      <c r="Q213" s="1016"/>
      <c r="R213" s="1088"/>
      <c r="S213" s="990"/>
      <c r="T213" s="1089"/>
      <c r="U213" s="1090"/>
      <c r="V213" s="993"/>
      <c r="W213" s="1091"/>
      <c r="X213" s="994"/>
      <c r="Y213" s="1091"/>
      <c r="Z213" s="994"/>
      <c r="AA213" s="1091"/>
      <c r="AB213" s="994"/>
      <c r="AC213" s="1091"/>
      <c r="AD213" s="994"/>
      <c r="AE213" s="994"/>
      <c r="AF213" s="994"/>
      <c r="AG213" s="995"/>
      <c r="AH213" s="996"/>
      <c r="AI213" s="996"/>
      <c r="AJ213" s="998"/>
      <c r="AK213" s="1092"/>
      <c r="AL213" s="1093"/>
      <c r="AM213" s="1092"/>
      <c r="AN213" s="766"/>
      <c r="AO213" s="765"/>
      <c r="AP213" s="766"/>
      <c r="AQ213" s="1094"/>
      <c r="AR213" s="1095"/>
      <c r="AS213" s="1096" t="str">
        <f>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688"/>
      <c r="AU213" s="935"/>
      <c r="AV213" s="1020" t="str">
        <f>IF('別紙様式2-2（４・５月分）'!N163="","",'別紙様式2-2（４・５月分）'!N163)</f>
        <v/>
      </c>
      <c r="AW213" s="937"/>
      <c r="AX213" s="1097"/>
      <c r="AY213" s="629" t="str">
        <f t="shared" ref="AY213:AZ213" si="51">IF(OR(T213="新加算Ⅰ",T213="新加算Ⅱ",T213="新加算Ⅲ",T213="新加算Ⅳ",T213="新加算Ⅴ（１）",T213="新加算Ⅴ（２）",T213="新加算Ⅴ（３）",T213="新加算ⅠⅤ（４）",T213="新加算Ⅴ（５）",T213="新加算Ⅴ（６）",T213="新加算Ⅴ（８）",T213="新加算Ⅴ（11）"),IF(AI213="○","","未入力"),"")</f>
        <v/>
      </c>
      <c r="AZ213" s="629" t="str">
        <f t="shared" si="51"/>
        <v/>
      </c>
      <c r="BA213" s="629" t="str">
        <f>IF(OR(U213="新加算Ⅴ（７）",U213="新加算Ⅴ（９）",U213="新加算Ⅴ（10）",U213="新加算Ⅴ（12）",U213="新加算Ⅴ（13）",U213="新加算Ⅴ（14）"),IF(AK213="○","","未入力"),"")</f>
        <v/>
      </c>
      <c r="BB213" s="629" t="str">
        <f>IF(OR(U213="新加算Ⅰ",U213="新加算Ⅱ",U213="新加算Ⅲ",U213="新加算Ⅴ（１）",U213="新加算Ⅴ（３）",U213="新加算Ⅴ（８）"),IF(AL213="○","","未入力"),"")</f>
        <v/>
      </c>
      <c r="BC213" s="1087" t="str">
        <f>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935" t="str">
        <f>IF(AND(T213&lt;&gt;"（参考）令和７年度の移行予定",OR(U213="新加算Ⅰ",U213="新加算Ⅴ（１）",U213="新加算Ⅴ（２）",U213="新加算Ⅴ（５）",U213="新加算Ⅴ（７）",U213="新加算Ⅴ（10）")),IF(AN213="","未入力",IF(AN213="いずれも取得していない","要件を満たさない","")),"")</f>
        <v/>
      </c>
      <c r="BE213" s="908" t="str">
        <f>G210</f>
        <v/>
      </c>
      <c r="BF213" s="222"/>
      <c r="BG213" s="221"/>
    </row>
    <row r="214" ht="30.0" customHeight="1">
      <c r="A214" s="773">
        <v>51.0</v>
      </c>
      <c r="B214" s="1019" t="str">
        <f>IF('基本情報入力シート'!C104="","",'基本情報入力シート'!C104)</f>
        <v/>
      </c>
      <c r="C214" s="696"/>
      <c r="D214" s="696"/>
      <c r="E214" s="696"/>
      <c r="F214" s="697"/>
      <c r="G214" s="698" t="str">
        <f>IF('基本情報入力シート'!M104="","",'基本情報入力シート'!M104)</f>
        <v/>
      </c>
      <c r="H214" s="698" t="str">
        <f>IF('基本情報入力シート'!R104="","",'基本情報入力シート'!R104)</f>
        <v/>
      </c>
      <c r="I214" s="698" t="str">
        <f>IF('基本情報入力シート'!W104="","",'基本情報入力シート'!W104)</f>
        <v/>
      </c>
      <c r="J214" s="910" t="str">
        <f>IF('基本情報入力シート'!X104="","",'基本情報入力シート'!X104)</f>
        <v/>
      </c>
      <c r="K214" s="698" t="str">
        <f>IF('基本情報入力シート'!Y104="","",'基本情報入力シート'!Y104)</f>
        <v/>
      </c>
      <c r="L214" s="911" t="str">
        <f>IF('基本情報入力シート'!AB104="","",'基本情報入力シート'!AB104)</f>
        <v/>
      </c>
      <c r="M214" s="912" t="str">
        <f>IF('別紙様式2-2（４・５月分）'!P164="","",'別紙様式2-2（４・５月分）'!P164)</f>
        <v/>
      </c>
      <c r="N214" s="1004" t="str">
        <f>IF(SUM('別紙様式2-2（４・５月分）'!Q164:Q166)=0,"",SUM('別紙様式2-2（４・５月分）'!Q164:Q166))</f>
        <v/>
      </c>
      <c r="O214" s="914" t="str">
        <f>IFERROR(VLOOKUP('別紙様式2-2（４・５月分）'!AQ164,'【参考】数式用'!$AR$5:$AS$22,2,FALSE),"")</f>
        <v/>
      </c>
      <c r="P214" s="915"/>
      <c r="Q214" s="916"/>
      <c r="R214" s="1053" t="str">
        <f>IFERROR(VLOOKUP(K214,'【参考】数式用'!$A$5:$AB$37,MATCH(O214,'【参考】数式用'!$B$4:$AB$4,0)+1,0),"")</f>
        <v/>
      </c>
      <c r="S214" s="918" t="s">
        <v>451</v>
      </c>
      <c r="T214" s="1054" t="str">
        <f>IF('別紙様式2-3（６月以降分）'!T214="","",'別紙様式2-3（６月以降分）'!T214)</f>
        <v/>
      </c>
      <c r="U214" s="1055" t="str">
        <f>IFERROR(VLOOKUP(K214,'【参考】数式用'!$A$5:$AB$37,MATCH(T214,'【参考】数式用'!$B$4:$AB$4,0)+1,0),"")</f>
        <v/>
      </c>
      <c r="V214" s="921" t="s">
        <v>107</v>
      </c>
      <c r="W214" s="923">
        <f>'別紙様式2-3（６月以降分）'!W214</f>
        <v>6</v>
      </c>
      <c r="X214" s="923" t="s">
        <v>108</v>
      </c>
      <c r="Y214" s="923">
        <f>'別紙様式2-3（６月以降分）'!Y214</f>
        <v>6</v>
      </c>
      <c r="Z214" s="923" t="s">
        <v>392</v>
      </c>
      <c r="AA214" s="923">
        <f>'別紙様式2-3（６月以降分）'!AA214</f>
        <v>7</v>
      </c>
      <c r="AB214" s="923" t="s">
        <v>108</v>
      </c>
      <c r="AC214" s="923">
        <f>'別紙様式2-3（６月以降分）'!AC214</f>
        <v>3</v>
      </c>
      <c r="AD214" s="923" t="s">
        <v>109</v>
      </c>
      <c r="AE214" s="923" t="s">
        <v>120</v>
      </c>
      <c r="AF214" s="923">
        <f>IF(W214&gt;=1,(AA214*12+AC214)-(W214*12+Y214)+1,"")</f>
        <v>10</v>
      </c>
      <c r="AG214" s="924" t="s">
        <v>393</v>
      </c>
      <c r="AH214" s="1056">
        <f>'別紙様式2-3（６月以降分）'!AH214</f>
        <v>0</v>
      </c>
      <c r="AI214" s="1056">
        <f>'別紙様式2-3（６月以降分）'!AI214</f>
        <v>0</v>
      </c>
      <c r="AJ214" s="1057">
        <f>'別紙様式2-3（６月以降分）'!AJ214</f>
        <v>0</v>
      </c>
      <c r="AK214" s="1058" t="str">
        <f>IF('別紙様式2-3（６月以降分）'!AK214="","",'別紙様式2-3（６月以降分）'!AK214)</f>
        <v/>
      </c>
      <c r="AL214" s="932">
        <f>'別紙様式2-3（６月以降分）'!AL214</f>
        <v>0</v>
      </c>
      <c r="AM214" s="1058" t="str">
        <f>IF('別紙様式2-3（６月以降分）'!AM214="","",'別紙様式2-3（６月以降分）'!AM214)</f>
        <v/>
      </c>
      <c r="AN214" s="931" t="str">
        <f>IF('別紙様式2-3（６月以降分）'!AN214="","",'別紙様式2-3（６月以降分）'!AN214)</f>
        <v/>
      </c>
      <c r="AO214" s="928" t="str">
        <f>IF('別紙様式2-3（６月以降分）'!AO214="","",'別紙様式2-3（６月以降分）'!AO214)</f>
        <v/>
      </c>
      <c r="AP214" s="931" t="str">
        <f>IF('別紙様式2-3（６月以降分）'!AP214="","",'別紙様式2-3（６月以降分）'!AP214)</f>
        <v/>
      </c>
      <c r="AQ214" s="1059" t="str">
        <f>IF('別紙様式2-3（６月以降分）'!AQ214="","",'別紙様式2-3（６月以降分）'!AQ214)</f>
        <v/>
      </c>
      <c r="AR214" s="1060" t="str">
        <f>IF('別紙様式2-3（６月以降分）'!AR214="","",'別紙様式2-3（６月以降分）'!AR214)</f>
        <v/>
      </c>
      <c r="AS214" s="1061" t="str">
        <f>IF(AU216="","",IF(U216&lt;U214,"！加算の要件上は問題ありませんが、令和６年度当初の新加算の加算率と比較して、移行後の加算率が下がる計画になっています。",""))</f>
        <v/>
      </c>
      <c r="AT214" s="818"/>
      <c r="AU214" s="693"/>
      <c r="AV214" s="1020" t="str">
        <f>IF('別紙様式2-2（４・５月分）'!N164="","",'別紙様式2-2（４・５月分）'!N164)</f>
        <v/>
      </c>
      <c r="AW214" s="937" t="str">
        <f>IF(SUM('別紙様式2-2（４・５月分）'!O164:O166)=0,"",SUM('別紙様式2-2（４・５月分）'!O164:O166))</f>
        <v/>
      </c>
      <c r="AX214" s="1064" t="str">
        <f>IFERROR(VLOOKUP(K214,'【参考】数式用'!$AH$2:$AI$34,2,FALSE),"")</f>
        <v/>
      </c>
      <c r="AY214" s="772"/>
      <c r="AZ214" s="10"/>
      <c r="BA214" s="10"/>
      <c r="BB214" s="10"/>
      <c r="BC214" s="10"/>
      <c r="BD214" s="10"/>
      <c r="BE214" s="908" t="str">
        <f>G214</f>
        <v/>
      </c>
      <c r="BF214" s="222"/>
      <c r="BG214" s="221"/>
    </row>
    <row r="215" ht="15.0" customHeight="1">
      <c r="A215" s="787"/>
      <c r="B215" s="722"/>
      <c r="C215" s="723"/>
      <c r="D215" s="723"/>
      <c r="E215" s="723"/>
      <c r="F215" s="724"/>
      <c r="G215" s="725"/>
      <c r="H215" s="725"/>
      <c r="I215" s="725"/>
      <c r="J215" s="941"/>
      <c r="K215" s="725"/>
      <c r="L215" s="942"/>
      <c r="M215" s="943" t="str">
        <f>IF('別紙様式2-2（４・５月分）'!P165="","",'別紙様式2-2（４・５月分）'!P165)</f>
        <v/>
      </c>
      <c r="N215" s="1007"/>
      <c r="O215" s="945"/>
      <c r="P215" s="946"/>
      <c r="Q215" s="947"/>
      <c r="R215" s="1065"/>
      <c r="S215" s="949"/>
      <c r="T215" s="1066"/>
      <c r="U215" s="1067"/>
      <c r="V215" s="952"/>
      <c r="W215" s="778"/>
      <c r="X215" s="778"/>
      <c r="Y215" s="778"/>
      <c r="Z215" s="778"/>
      <c r="AA215" s="778"/>
      <c r="AB215" s="778"/>
      <c r="AC215" s="778"/>
      <c r="AD215" s="778"/>
      <c r="AE215" s="778"/>
      <c r="AF215" s="778"/>
      <c r="AG215" s="954"/>
      <c r="AH215" s="1068"/>
      <c r="AI215" s="1068"/>
      <c r="AJ215" s="1069"/>
      <c r="AK215" s="1070"/>
      <c r="AL215" s="960"/>
      <c r="AM215" s="1070"/>
      <c r="AN215" s="825"/>
      <c r="AO215" s="819"/>
      <c r="AP215" s="825"/>
      <c r="AQ215" s="1072"/>
      <c r="AR215" s="1073"/>
      <c r="AS215" s="1074" t="str">
        <f>IF(AU216="","",IF(OR(AA216="",AA216&lt;&gt;7,AC216="",AC216&lt;&gt;3),"！算定期間の終わりが令和７年３月になっていません。年度内の廃止予定等がなければ、算定対象月を令和７年３月にしてください。",""))</f>
        <v/>
      </c>
      <c r="AT215" s="818"/>
      <c r="AU215" s="935"/>
      <c r="AV215" s="1020" t="str">
        <f>IF('別紙様式2-2（４・５月分）'!N165="","",'別紙様式2-2（４・５月分）'!N165)</f>
        <v/>
      </c>
      <c r="AW215" s="937"/>
      <c r="AX215" s="1076"/>
      <c r="AY215" s="638"/>
      <c r="AZ215" s="10"/>
      <c r="BA215" s="10"/>
      <c r="BB215" s="10"/>
      <c r="BC215" s="10"/>
      <c r="BD215" s="10"/>
      <c r="BE215" s="908" t="str">
        <f>G214</f>
        <v/>
      </c>
      <c r="BF215" s="222"/>
      <c r="BG215" s="221"/>
    </row>
    <row r="216" ht="15.0" customHeight="1">
      <c r="A216" s="798"/>
      <c r="B216" s="722"/>
      <c r="C216" s="723"/>
      <c r="D216" s="723"/>
      <c r="E216" s="723"/>
      <c r="F216" s="724"/>
      <c r="G216" s="725"/>
      <c r="H216" s="725"/>
      <c r="I216" s="725"/>
      <c r="J216" s="941"/>
      <c r="K216" s="725"/>
      <c r="L216" s="942"/>
      <c r="M216" s="964"/>
      <c r="N216" s="1009"/>
      <c r="O216" s="1013" t="s">
        <v>111</v>
      </c>
      <c r="P216" s="1017" t="str">
        <f>IFERROR(VLOOKUP('別紙様式2-2（４・５月分）'!AQ164,'【参考】数式用'!$AR$5:$AT$22,3,FALSE),"")</f>
        <v/>
      </c>
      <c r="Q216" s="1014" t="s">
        <v>113</v>
      </c>
      <c r="R216" s="1077" t="str">
        <f>IFERROR(VLOOKUP(K214,'【参考】数式用'!$A$5:$AB$37,MATCH(P216,'【参考】数式用'!$B$4:$AB$4,0)+1,0),"")</f>
        <v/>
      </c>
      <c r="S216" s="970" t="s">
        <v>452</v>
      </c>
      <c r="T216" s="1078"/>
      <c r="U216" s="1079" t="str">
        <f>IFERROR(VLOOKUP(K214,'【参考】数式用'!$A$5:$AB$37,MATCH(T216,'【参考】数式用'!$B$4:$AB$4,0)+1,0),"")</f>
        <v/>
      </c>
      <c r="V216" s="973" t="s">
        <v>107</v>
      </c>
      <c r="W216" s="1080"/>
      <c r="X216" s="812" t="s">
        <v>108</v>
      </c>
      <c r="Y216" s="1080"/>
      <c r="Z216" s="812" t="s">
        <v>392</v>
      </c>
      <c r="AA216" s="1080"/>
      <c r="AB216" s="812" t="s">
        <v>108</v>
      </c>
      <c r="AC216" s="1080"/>
      <c r="AD216" s="812" t="s">
        <v>109</v>
      </c>
      <c r="AE216" s="812" t="s">
        <v>120</v>
      </c>
      <c r="AF216" s="812" t="str">
        <f>IF(W216&gt;=1,(AA216*12+AC216)-(W216*12+Y216)+1,"")</f>
        <v/>
      </c>
      <c r="AG216" s="974" t="s">
        <v>393</v>
      </c>
      <c r="AH216" s="975">
        <f>IFERROR(ROUNDDOWN(ROUND(L214*U216,0),0)*AF216,"")</f>
        <v>0</v>
      </c>
      <c r="AI216" s="975">
        <f>IFERROR(ROUNDDOWN(ROUND((L214*(U216-AW214)),0),0)*AF216,"")</f>
        <v>0</v>
      </c>
      <c r="AJ216" s="977" t="str">
        <f>IFERROR(ROUNDDOWN(ROUNDDOWN(ROUND(L214*VLOOKUP(K214,'【参考】数式用'!$A$5:$AB$27,MATCH("新加算Ⅳ",'【参考】数式用'!$B$4:$AB$4,0)+1,0),0),0)*AF216*0.5,0),"")</f>
        <v/>
      </c>
      <c r="AK216" s="1081"/>
      <c r="AL216" s="1082" t="str">
        <f>IFERROR(IF('別紙様式2-2（４・５月分）'!P216="ベア加算","", IF(OR(T216="新加算Ⅰ",T216="新加算Ⅱ",T216="新加算Ⅲ",T216="新加算Ⅳ"),ROUNDDOWN(ROUND(L214*VLOOKUP(K214,'【参考】数式用'!$A$5:$I$27,MATCH("ベア加算",'【参考】数式用'!$B$4:$I$4,0)+1,0),0),0)*AF216,"")),"")</f>
        <v/>
      </c>
      <c r="AM216" s="1081"/>
      <c r="AN216" s="1083"/>
      <c r="AO216" s="817"/>
      <c r="AP216" s="1083"/>
      <c r="AQ216" s="1084"/>
      <c r="AR216" s="1085"/>
      <c r="AS216" s="1074"/>
      <c r="AT216" s="688"/>
      <c r="AU216" s="935" t="str">
        <f>IF(AND(AA214&lt;&gt;7,AC214&lt;&gt;3),"V列に色付け","")</f>
        <v/>
      </c>
      <c r="AV216" s="1020"/>
      <c r="AW216" s="937"/>
      <c r="AX216" s="1086"/>
      <c r="AY216" s="629" t="str">
        <f>IF(AL216&lt;&gt;"",IF(AM216="○","入力済","未入力"),"")</f>
        <v/>
      </c>
      <c r="AZ216" s="629"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629" t="str">
        <f>IF(OR(T216="新加算Ⅴ（７）",T216="新加算Ⅴ（９）",T216="新加算Ⅴ（10）",T216="新加算Ⅴ（12）",T216="新加算Ⅴ（13）",T216="新加算Ⅴ（14）"),IF(OR(AO216="○",AO216="令和６年度中に満たす"),"入力済","未入力"),"")</f>
        <v/>
      </c>
      <c r="BB216" s="629" t="str">
        <f>IF(OR(T216="新加算Ⅰ",T216="新加算Ⅱ",T216="新加算Ⅲ",T216="新加算Ⅴ（１）",T216="新加算Ⅴ（３）",T216="新加算Ⅴ（８）"),IF(OR(AP216="○",AP216="令和６年度中に満たす"),"入力済","未入力"),"")</f>
        <v/>
      </c>
      <c r="BC216" s="1087" t="str">
        <f>IF(OR(T216="新加算Ⅰ",T216="新加算Ⅱ",T216="新加算Ⅴ（１）",T216="新加算Ⅴ（２）",T216="新加算Ⅴ（３）",T216="新加算Ⅴ（４）",T216="新加算Ⅴ（５）",T216="新加算Ⅴ（６）",T216="新加算Ⅴ（７）",T216="新加算Ⅴ（９）",T216="新加算Ⅴ（10）",T216="新加算Ⅴ（12）"),IF(AQ216&lt;&gt;"",1,""),"")</f>
        <v/>
      </c>
      <c r="BD216" s="935" t="str">
        <f>IF(OR(T216="新加算Ⅰ",T216="新加算Ⅴ（１）",T216="新加算Ⅴ（２）",T216="新加算Ⅴ（５）",T216="新加算Ⅴ（７）",T216="新加算Ⅴ（10）"),IF(AR216="","未入力","入力済"),"")</f>
        <v/>
      </c>
      <c r="BE216" s="908" t="str">
        <f>G214</f>
        <v/>
      </c>
      <c r="BF216" s="222"/>
      <c r="BG216" s="221"/>
    </row>
    <row r="217" ht="30.0" customHeight="1">
      <c r="A217" s="788"/>
      <c r="B217" s="746"/>
      <c r="C217" s="747"/>
      <c r="D217" s="747"/>
      <c r="E217" s="747"/>
      <c r="F217" s="748"/>
      <c r="G217" s="749"/>
      <c r="H217" s="749"/>
      <c r="I217" s="749"/>
      <c r="J217" s="982"/>
      <c r="K217" s="749"/>
      <c r="L217" s="983"/>
      <c r="M217" s="984" t="str">
        <f>IF('別紙様式2-2（４・５月分）'!P166="","",'別紙様式2-2（４・５月分）'!P166)</f>
        <v/>
      </c>
      <c r="N217" s="1010"/>
      <c r="O217" s="1015"/>
      <c r="P217" s="1018"/>
      <c r="Q217" s="1016"/>
      <c r="R217" s="1088"/>
      <c r="S217" s="990"/>
      <c r="T217" s="1089"/>
      <c r="U217" s="1090"/>
      <c r="V217" s="993"/>
      <c r="W217" s="1091"/>
      <c r="X217" s="994"/>
      <c r="Y217" s="1091"/>
      <c r="Z217" s="994"/>
      <c r="AA217" s="1091"/>
      <c r="AB217" s="994"/>
      <c r="AC217" s="1091"/>
      <c r="AD217" s="994"/>
      <c r="AE217" s="994"/>
      <c r="AF217" s="994"/>
      <c r="AG217" s="995"/>
      <c r="AH217" s="996"/>
      <c r="AI217" s="996"/>
      <c r="AJ217" s="998"/>
      <c r="AK217" s="1092"/>
      <c r="AL217" s="1093"/>
      <c r="AM217" s="1092"/>
      <c r="AN217" s="766"/>
      <c r="AO217" s="765"/>
      <c r="AP217" s="766"/>
      <c r="AQ217" s="1094"/>
      <c r="AR217" s="1095"/>
      <c r="AS217" s="1096" t="str">
        <f>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688"/>
      <c r="AU217" s="935"/>
      <c r="AV217" s="1020" t="str">
        <f>IF('別紙様式2-2（４・５月分）'!N166="","",'別紙様式2-2（４・５月分）'!N166)</f>
        <v/>
      </c>
      <c r="AW217" s="937"/>
      <c r="AX217" s="1097"/>
      <c r="AY217" s="629" t="str">
        <f t="shared" ref="AY217:AZ217" si="52">IF(OR(T217="新加算Ⅰ",T217="新加算Ⅱ",T217="新加算Ⅲ",T217="新加算Ⅳ",T217="新加算Ⅴ（１）",T217="新加算Ⅴ（２）",T217="新加算Ⅴ（３）",T217="新加算ⅠⅤ（４）",T217="新加算Ⅴ（５）",T217="新加算Ⅴ（６）",T217="新加算Ⅴ（８）",T217="新加算Ⅴ（11）"),IF(AI217="○","","未入力"),"")</f>
        <v/>
      </c>
      <c r="AZ217" s="629" t="str">
        <f t="shared" si="52"/>
        <v/>
      </c>
      <c r="BA217" s="629" t="str">
        <f>IF(OR(U217="新加算Ⅴ（７）",U217="新加算Ⅴ（９）",U217="新加算Ⅴ（10）",U217="新加算Ⅴ（12）",U217="新加算Ⅴ（13）",U217="新加算Ⅴ（14）"),IF(AK217="○","","未入力"),"")</f>
        <v/>
      </c>
      <c r="BB217" s="629" t="str">
        <f>IF(OR(U217="新加算Ⅰ",U217="新加算Ⅱ",U217="新加算Ⅲ",U217="新加算Ⅴ（１）",U217="新加算Ⅴ（３）",U217="新加算Ⅴ（８）"),IF(AL217="○","","未入力"),"")</f>
        <v/>
      </c>
      <c r="BC217" s="1087" t="str">
        <f>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935" t="str">
        <f>IF(AND(T217&lt;&gt;"（参考）令和７年度の移行予定",OR(U217="新加算Ⅰ",U217="新加算Ⅴ（１）",U217="新加算Ⅴ（２）",U217="新加算Ⅴ（５）",U217="新加算Ⅴ（７）",U217="新加算Ⅴ（10）")),IF(AN217="","未入力",IF(AN217="いずれも取得していない","要件を満たさない","")),"")</f>
        <v/>
      </c>
      <c r="BE217" s="908" t="str">
        <f>G214</f>
        <v/>
      </c>
      <c r="BF217" s="222"/>
      <c r="BG217" s="221"/>
    </row>
    <row r="218" ht="30.0" customHeight="1">
      <c r="A218" s="789">
        <v>52.0</v>
      </c>
      <c r="B218" s="722" t="str">
        <f>IF('基本情報入力シート'!C105="","",'基本情報入力シート'!C105)</f>
        <v/>
      </c>
      <c r="C218" s="723"/>
      <c r="D218" s="723"/>
      <c r="E218" s="723"/>
      <c r="F218" s="724"/>
      <c r="G218" s="725" t="str">
        <f>IF('基本情報入力シート'!M105="","",'基本情報入力シート'!M105)</f>
        <v/>
      </c>
      <c r="H218" s="725" t="str">
        <f>IF('基本情報入力シート'!R105="","",'基本情報入力シート'!R105)</f>
        <v/>
      </c>
      <c r="I218" s="725" t="str">
        <f>IF('基本情報入力シート'!W105="","",'基本情報入力シート'!W105)</f>
        <v/>
      </c>
      <c r="J218" s="941" t="str">
        <f>IF('基本情報入力シート'!X105="","",'基本情報入力シート'!X105)</f>
        <v/>
      </c>
      <c r="K218" s="725" t="str">
        <f>IF('基本情報入力シート'!Y105="","",'基本情報入力シート'!Y105)</f>
        <v/>
      </c>
      <c r="L218" s="942" t="str">
        <f>IF('基本情報入力シート'!AB105="","",'基本情報入力シート'!AB105)</f>
        <v/>
      </c>
      <c r="M218" s="912" t="str">
        <f>IF('別紙様式2-2（４・５月分）'!P167="","",'別紙様式2-2（４・５月分）'!P167)</f>
        <v/>
      </c>
      <c r="N218" s="1004" t="str">
        <f>IF(SUM('別紙様式2-2（４・５月分）'!Q167:Q169)=0,"",SUM('別紙様式2-2（４・５月分）'!Q167:Q169))</f>
        <v/>
      </c>
      <c r="O218" s="914" t="str">
        <f>IFERROR(VLOOKUP('別紙様式2-2（４・５月分）'!AQ167,'【参考】数式用'!$AR$5:$AS$22,2,FALSE),"")</f>
        <v/>
      </c>
      <c r="P218" s="915"/>
      <c r="Q218" s="916"/>
      <c r="R218" s="1053" t="str">
        <f>IFERROR(VLOOKUP(K218,'【参考】数式用'!$A$5:$AB$37,MATCH(O218,'【参考】数式用'!$B$4:$AB$4,0)+1,0),"")</f>
        <v/>
      </c>
      <c r="S218" s="918" t="s">
        <v>451</v>
      </c>
      <c r="T218" s="1054" t="str">
        <f>IF('別紙様式2-3（６月以降分）'!T218="","",'別紙様式2-3（６月以降分）'!T218)</f>
        <v/>
      </c>
      <c r="U218" s="1055" t="str">
        <f>IFERROR(VLOOKUP(K218,'【参考】数式用'!$A$5:$AB$37,MATCH(T218,'【参考】数式用'!$B$4:$AB$4,0)+1,0),"")</f>
        <v/>
      </c>
      <c r="V218" s="921" t="s">
        <v>107</v>
      </c>
      <c r="W218" s="923">
        <f>'別紙様式2-3（６月以降分）'!W218</f>
        <v>6</v>
      </c>
      <c r="X218" s="923" t="s">
        <v>108</v>
      </c>
      <c r="Y218" s="923">
        <f>'別紙様式2-3（６月以降分）'!Y218</f>
        <v>6</v>
      </c>
      <c r="Z218" s="923" t="s">
        <v>392</v>
      </c>
      <c r="AA218" s="923">
        <f>'別紙様式2-3（６月以降分）'!AA218</f>
        <v>7</v>
      </c>
      <c r="AB218" s="923" t="s">
        <v>108</v>
      </c>
      <c r="AC218" s="923">
        <f>'別紙様式2-3（６月以降分）'!AC218</f>
        <v>3</v>
      </c>
      <c r="AD218" s="923" t="s">
        <v>109</v>
      </c>
      <c r="AE218" s="923" t="s">
        <v>120</v>
      </c>
      <c r="AF218" s="923">
        <f>IF(W218&gt;=1,(AA218*12+AC218)-(W218*12+Y218)+1,"")</f>
        <v>10</v>
      </c>
      <c r="AG218" s="924" t="s">
        <v>393</v>
      </c>
      <c r="AH218" s="1056">
        <f>'別紙様式2-3（６月以降分）'!AH218</f>
        <v>0</v>
      </c>
      <c r="AI218" s="1056">
        <f>'別紙様式2-3（６月以降分）'!AI218</f>
        <v>0</v>
      </c>
      <c r="AJ218" s="1057">
        <f>'別紙様式2-3（６月以降分）'!AJ218</f>
        <v>0</v>
      </c>
      <c r="AK218" s="1058" t="str">
        <f>IF('別紙様式2-3（６月以降分）'!AK218="","",'別紙様式2-3（６月以降分）'!AK218)</f>
        <v/>
      </c>
      <c r="AL218" s="932">
        <f>'別紙様式2-3（６月以降分）'!AL218</f>
        <v>0</v>
      </c>
      <c r="AM218" s="1058" t="str">
        <f>IF('別紙様式2-3（６月以降分）'!AM218="","",'別紙様式2-3（６月以降分）'!AM218)</f>
        <v/>
      </c>
      <c r="AN218" s="931" t="str">
        <f>IF('別紙様式2-3（６月以降分）'!AN218="","",'別紙様式2-3（６月以降分）'!AN218)</f>
        <v/>
      </c>
      <c r="AO218" s="928" t="str">
        <f>IF('別紙様式2-3（６月以降分）'!AO218="","",'別紙様式2-3（６月以降分）'!AO218)</f>
        <v/>
      </c>
      <c r="AP218" s="931" t="str">
        <f>IF('別紙様式2-3（６月以降分）'!AP218="","",'別紙様式2-3（６月以降分）'!AP218)</f>
        <v/>
      </c>
      <c r="AQ218" s="1059" t="str">
        <f>IF('別紙様式2-3（６月以降分）'!AQ218="","",'別紙様式2-3（６月以降分）'!AQ218)</f>
        <v/>
      </c>
      <c r="AR218" s="1060" t="str">
        <f>IF('別紙様式2-3（６月以降分）'!AR218="","",'別紙様式2-3（６月以降分）'!AR218)</f>
        <v/>
      </c>
      <c r="AS218" s="1061" t="str">
        <f>IF(AU220="","",IF(U220&lt;U218,"！加算の要件上は問題ありませんが、令和６年度当初の新加算の加算率と比較して、移行後の加算率が下がる計画になっています。",""))</f>
        <v/>
      </c>
      <c r="AT218" s="818"/>
      <c r="AU218" s="693"/>
      <c r="AV218" s="1020" t="str">
        <f>IF('別紙様式2-2（４・５月分）'!N167="","",'別紙様式2-2（４・５月分）'!N167)</f>
        <v/>
      </c>
      <c r="AW218" s="937" t="str">
        <f>IF(SUM('別紙様式2-2（４・５月分）'!O167:O169)=0,"",SUM('別紙様式2-2（４・５月分）'!O167:O169))</f>
        <v/>
      </c>
      <c r="AX218" s="1064" t="str">
        <f>IFERROR(VLOOKUP(K218,'【参考】数式用'!$AH$2:$AI$34,2,FALSE),"")</f>
        <v/>
      </c>
      <c r="AY218" s="772"/>
      <c r="AZ218" s="10"/>
      <c r="BA218" s="10"/>
      <c r="BB218" s="10"/>
      <c r="BC218" s="10"/>
      <c r="BD218" s="10"/>
      <c r="BE218" s="908" t="str">
        <f>G218</f>
        <v/>
      </c>
      <c r="BF218" s="222"/>
      <c r="BG218" s="221"/>
    </row>
    <row r="219" ht="15.0" customHeight="1">
      <c r="A219" s="787"/>
      <c r="B219" s="722"/>
      <c r="C219" s="723"/>
      <c r="D219" s="723"/>
      <c r="E219" s="723"/>
      <c r="F219" s="724"/>
      <c r="G219" s="725"/>
      <c r="H219" s="725"/>
      <c r="I219" s="725"/>
      <c r="J219" s="941"/>
      <c r="K219" s="725"/>
      <c r="L219" s="942"/>
      <c r="M219" s="943" t="str">
        <f>IF('別紙様式2-2（４・５月分）'!P168="","",'別紙様式2-2（４・５月分）'!P168)</f>
        <v/>
      </c>
      <c r="N219" s="1007"/>
      <c r="O219" s="945"/>
      <c r="P219" s="946"/>
      <c r="Q219" s="947"/>
      <c r="R219" s="1065"/>
      <c r="S219" s="949"/>
      <c r="T219" s="1066"/>
      <c r="U219" s="1067"/>
      <c r="V219" s="952"/>
      <c r="W219" s="778"/>
      <c r="X219" s="778"/>
      <c r="Y219" s="778"/>
      <c r="Z219" s="778"/>
      <c r="AA219" s="778"/>
      <c r="AB219" s="778"/>
      <c r="AC219" s="778"/>
      <c r="AD219" s="778"/>
      <c r="AE219" s="778"/>
      <c r="AF219" s="778"/>
      <c r="AG219" s="954"/>
      <c r="AH219" s="1068"/>
      <c r="AI219" s="1068"/>
      <c r="AJ219" s="1069"/>
      <c r="AK219" s="1070"/>
      <c r="AL219" s="960"/>
      <c r="AM219" s="1070"/>
      <c r="AN219" s="825"/>
      <c r="AO219" s="819"/>
      <c r="AP219" s="825"/>
      <c r="AQ219" s="1072"/>
      <c r="AR219" s="1073"/>
      <c r="AS219" s="1074" t="str">
        <f>IF(AU220="","",IF(OR(AA220="",AA220&lt;&gt;7,AC220="",AC220&lt;&gt;3),"！算定期間の終わりが令和７年３月になっていません。年度内の廃止予定等がなければ、算定対象月を令和７年３月にしてください。",""))</f>
        <v/>
      </c>
      <c r="AT219" s="818"/>
      <c r="AU219" s="935"/>
      <c r="AV219" s="1020" t="str">
        <f>IF('別紙様式2-2（４・５月分）'!N168="","",'別紙様式2-2（４・５月分）'!N168)</f>
        <v/>
      </c>
      <c r="AW219" s="937"/>
      <c r="AX219" s="1076"/>
      <c r="AY219" s="638"/>
      <c r="AZ219" s="10"/>
      <c r="BA219" s="10"/>
      <c r="BB219" s="10"/>
      <c r="BC219" s="10"/>
      <c r="BD219" s="10"/>
      <c r="BE219" s="908" t="str">
        <f>G218</f>
        <v/>
      </c>
      <c r="BF219" s="222"/>
      <c r="BG219" s="221"/>
    </row>
    <row r="220" ht="15.0" customHeight="1">
      <c r="A220" s="798"/>
      <c r="B220" s="722"/>
      <c r="C220" s="723"/>
      <c r="D220" s="723"/>
      <c r="E220" s="723"/>
      <c r="F220" s="724"/>
      <c r="G220" s="725"/>
      <c r="H220" s="725"/>
      <c r="I220" s="725"/>
      <c r="J220" s="941"/>
      <c r="K220" s="725"/>
      <c r="L220" s="942"/>
      <c r="M220" s="964"/>
      <c r="N220" s="1009"/>
      <c r="O220" s="1013" t="s">
        <v>111</v>
      </c>
      <c r="P220" s="1017" t="str">
        <f>IFERROR(VLOOKUP('別紙様式2-2（４・５月分）'!AQ167,'【参考】数式用'!$AR$5:$AT$22,3,FALSE),"")</f>
        <v/>
      </c>
      <c r="Q220" s="1014" t="s">
        <v>113</v>
      </c>
      <c r="R220" s="1077" t="str">
        <f>IFERROR(VLOOKUP(K218,'【参考】数式用'!$A$5:$AB$37,MATCH(P220,'【参考】数式用'!$B$4:$AB$4,0)+1,0),"")</f>
        <v/>
      </c>
      <c r="S220" s="970" t="s">
        <v>452</v>
      </c>
      <c r="T220" s="1078"/>
      <c r="U220" s="1079" t="str">
        <f>IFERROR(VLOOKUP(K218,'【参考】数式用'!$A$5:$AB$37,MATCH(T220,'【参考】数式用'!$B$4:$AB$4,0)+1,0),"")</f>
        <v/>
      </c>
      <c r="V220" s="973" t="s">
        <v>107</v>
      </c>
      <c r="W220" s="1080"/>
      <c r="X220" s="812" t="s">
        <v>108</v>
      </c>
      <c r="Y220" s="1080"/>
      <c r="Z220" s="812" t="s">
        <v>392</v>
      </c>
      <c r="AA220" s="1080"/>
      <c r="AB220" s="812" t="s">
        <v>108</v>
      </c>
      <c r="AC220" s="1080"/>
      <c r="AD220" s="812" t="s">
        <v>109</v>
      </c>
      <c r="AE220" s="812" t="s">
        <v>120</v>
      </c>
      <c r="AF220" s="812" t="str">
        <f>IF(W220&gt;=1,(AA220*12+AC220)-(W220*12+Y220)+1,"")</f>
        <v/>
      </c>
      <c r="AG220" s="974" t="s">
        <v>393</v>
      </c>
      <c r="AH220" s="975">
        <f>IFERROR(ROUNDDOWN(ROUND(L218*U220,0),0)*AF220,"")</f>
        <v>0</v>
      </c>
      <c r="AI220" s="975">
        <f>IFERROR(ROUNDDOWN(ROUND((L218*(U220-AW218)),0),0)*AF220,"")</f>
        <v>0</v>
      </c>
      <c r="AJ220" s="977" t="str">
        <f>IFERROR(ROUNDDOWN(ROUNDDOWN(ROUND(L218*VLOOKUP(K218,'【参考】数式用'!$A$5:$AB$27,MATCH("新加算Ⅳ",'【参考】数式用'!$B$4:$AB$4,0)+1,0),0),0)*AF220*0.5,0),"")</f>
        <v/>
      </c>
      <c r="AK220" s="1081"/>
      <c r="AL220" s="1082" t="str">
        <f>IFERROR(IF('別紙様式2-2（４・５月分）'!P220="ベア加算","", IF(OR(T220="新加算Ⅰ",T220="新加算Ⅱ",T220="新加算Ⅲ",T220="新加算Ⅳ"),ROUNDDOWN(ROUND(L218*VLOOKUP(K218,'【参考】数式用'!$A$5:$I$27,MATCH("ベア加算",'【参考】数式用'!$B$4:$I$4,0)+1,0),0),0)*AF220,"")),"")</f>
        <v/>
      </c>
      <c r="AM220" s="1081"/>
      <c r="AN220" s="1083"/>
      <c r="AO220" s="817"/>
      <c r="AP220" s="1083"/>
      <c r="AQ220" s="1084"/>
      <c r="AR220" s="1085"/>
      <c r="AS220" s="1074"/>
      <c r="AT220" s="688"/>
      <c r="AU220" s="935" t="str">
        <f>IF(AND(AA218&lt;&gt;7,AC218&lt;&gt;3),"V列に色付け","")</f>
        <v/>
      </c>
      <c r="AV220" s="1020"/>
      <c r="AW220" s="937"/>
      <c r="AX220" s="1086"/>
      <c r="AY220" s="629" t="str">
        <f>IF(AL220&lt;&gt;"",IF(AM220="○","入力済","未入力"),"")</f>
        <v/>
      </c>
      <c r="AZ220" s="629"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629" t="str">
        <f>IF(OR(T220="新加算Ⅴ（７）",T220="新加算Ⅴ（９）",T220="新加算Ⅴ（10）",T220="新加算Ⅴ（12）",T220="新加算Ⅴ（13）",T220="新加算Ⅴ（14）"),IF(OR(AO220="○",AO220="令和６年度中に満たす"),"入力済","未入力"),"")</f>
        <v/>
      </c>
      <c r="BB220" s="629" t="str">
        <f>IF(OR(T220="新加算Ⅰ",T220="新加算Ⅱ",T220="新加算Ⅲ",T220="新加算Ⅴ（１）",T220="新加算Ⅴ（３）",T220="新加算Ⅴ（８）"),IF(OR(AP220="○",AP220="令和６年度中に満たす"),"入力済","未入力"),"")</f>
        <v/>
      </c>
      <c r="BC220" s="1087" t="str">
        <f>IF(OR(T220="新加算Ⅰ",T220="新加算Ⅱ",T220="新加算Ⅴ（１）",T220="新加算Ⅴ（２）",T220="新加算Ⅴ（３）",T220="新加算Ⅴ（４）",T220="新加算Ⅴ（５）",T220="新加算Ⅴ（６）",T220="新加算Ⅴ（７）",T220="新加算Ⅴ（９）",T220="新加算Ⅴ（10）",T220="新加算Ⅴ（12）"),IF(AQ220&lt;&gt;"",1,""),"")</f>
        <v/>
      </c>
      <c r="BD220" s="935" t="str">
        <f>IF(OR(T220="新加算Ⅰ",T220="新加算Ⅴ（１）",T220="新加算Ⅴ（２）",T220="新加算Ⅴ（５）",T220="新加算Ⅴ（７）",T220="新加算Ⅴ（10）"),IF(AR220="","未入力","入力済"),"")</f>
        <v/>
      </c>
      <c r="BE220" s="908" t="str">
        <f>G218</f>
        <v/>
      </c>
      <c r="BF220" s="222"/>
      <c r="BG220" s="221"/>
    </row>
    <row r="221" ht="30.0" customHeight="1">
      <c r="A221" s="788"/>
      <c r="B221" s="746"/>
      <c r="C221" s="747"/>
      <c r="D221" s="747"/>
      <c r="E221" s="747"/>
      <c r="F221" s="748"/>
      <c r="G221" s="749"/>
      <c r="H221" s="749"/>
      <c r="I221" s="749"/>
      <c r="J221" s="982"/>
      <c r="K221" s="749"/>
      <c r="L221" s="983"/>
      <c r="M221" s="984" t="str">
        <f>IF('別紙様式2-2（４・５月分）'!P169="","",'別紙様式2-2（４・５月分）'!P169)</f>
        <v/>
      </c>
      <c r="N221" s="1010"/>
      <c r="O221" s="1015"/>
      <c r="P221" s="1018"/>
      <c r="Q221" s="1016"/>
      <c r="R221" s="1088"/>
      <c r="S221" s="990"/>
      <c r="T221" s="1089"/>
      <c r="U221" s="1090"/>
      <c r="V221" s="993"/>
      <c r="W221" s="1091"/>
      <c r="X221" s="994"/>
      <c r="Y221" s="1091"/>
      <c r="Z221" s="994"/>
      <c r="AA221" s="1091"/>
      <c r="AB221" s="994"/>
      <c r="AC221" s="1091"/>
      <c r="AD221" s="994"/>
      <c r="AE221" s="994"/>
      <c r="AF221" s="994"/>
      <c r="AG221" s="995"/>
      <c r="AH221" s="996"/>
      <c r="AI221" s="996"/>
      <c r="AJ221" s="998"/>
      <c r="AK221" s="1092"/>
      <c r="AL221" s="1093"/>
      <c r="AM221" s="1092"/>
      <c r="AN221" s="766"/>
      <c r="AO221" s="765"/>
      <c r="AP221" s="766"/>
      <c r="AQ221" s="1094"/>
      <c r="AR221" s="1095"/>
      <c r="AS221" s="1096" t="str">
        <f>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688"/>
      <c r="AU221" s="935"/>
      <c r="AV221" s="1020" t="str">
        <f>IF('別紙様式2-2（４・５月分）'!N169="","",'別紙様式2-2（４・５月分）'!N169)</f>
        <v/>
      </c>
      <c r="AW221" s="937"/>
      <c r="AX221" s="1097"/>
      <c r="AY221" s="629" t="str">
        <f t="shared" ref="AY221:AZ221" si="53">IF(OR(T221="新加算Ⅰ",T221="新加算Ⅱ",T221="新加算Ⅲ",T221="新加算Ⅳ",T221="新加算Ⅴ（１）",T221="新加算Ⅴ（２）",T221="新加算Ⅴ（３）",T221="新加算ⅠⅤ（４）",T221="新加算Ⅴ（５）",T221="新加算Ⅴ（６）",T221="新加算Ⅴ（８）",T221="新加算Ⅴ（11）"),IF(AI221="○","","未入力"),"")</f>
        <v/>
      </c>
      <c r="AZ221" s="629" t="str">
        <f t="shared" si="53"/>
        <v/>
      </c>
      <c r="BA221" s="629" t="str">
        <f>IF(OR(U221="新加算Ⅴ（７）",U221="新加算Ⅴ（９）",U221="新加算Ⅴ（10）",U221="新加算Ⅴ（12）",U221="新加算Ⅴ（13）",U221="新加算Ⅴ（14）"),IF(AK221="○","","未入力"),"")</f>
        <v/>
      </c>
      <c r="BB221" s="629" t="str">
        <f>IF(OR(U221="新加算Ⅰ",U221="新加算Ⅱ",U221="新加算Ⅲ",U221="新加算Ⅴ（１）",U221="新加算Ⅴ（３）",U221="新加算Ⅴ（８）"),IF(AL221="○","","未入力"),"")</f>
        <v/>
      </c>
      <c r="BC221" s="1087" t="str">
        <f>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935" t="str">
        <f>IF(AND(T221&lt;&gt;"（参考）令和７年度の移行予定",OR(U221="新加算Ⅰ",U221="新加算Ⅴ（１）",U221="新加算Ⅴ（２）",U221="新加算Ⅴ（５）",U221="新加算Ⅴ（７）",U221="新加算Ⅴ（10）")),IF(AN221="","未入力",IF(AN221="いずれも取得していない","要件を満たさない","")),"")</f>
        <v/>
      </c>
      <c r="BE221" s="908" t="str">
        <f>G218</f>
        <v/>
      </c>
      <c r="BF221" s="222"/>
      <c r="BG221" s="221"/>
    </row>
    <row r="222" ht="30.0" customHeight="1">
      <c r="A222" s="773">
        <v>53.0</v>
      </c>
      <c r="B222" s="1019" t="str">
        <f>IF('基本情報入力シート'!C106="","",'基本情報入力シート'!C106)</f>
        <v/>
      </c>
      <c r="C222" s="696"/>
      <c r="D222" s="696"/>
      <c r="E222" s="696"/>
      <c r="F222" s="697"/>
      <c r="G222" s="698" t="str">
        <f>IF('基本情報入力シート'!M106="","",'基本情報入力シート'!M106)</f>
        <v/>
      </c>
      <c r="H222" s="698" t="str">
        <f>IF('基本情報入力シート'!R106="","",'基本情報入力シート'!R106)</f>
        <v/>
      </c>
      <c r="I222" s="698" t="str">
        <f>IF('基本情報入力シート'!W106="","",'基本情報入力シート'!W106)</f>
        <v/>
      </c>
      <c r="J222" s="910" t="str">
        <f>IF('基本情報入力シート'!X106="","",'基本情報入力シート'!X106)</f>
        <v/>
      </c>
      <c r="K222" s="698" t="str">
        <f>IF('基本情報入力シート'!Y106="","",'基本情報入力シート'!Y106)</f>
        <v/>
      </c>
      <c r="L222" s="911" t="str">
        <f>IF('基本情報入力シート'!AB106="","",'基本情報入力シート'!AB106)</f>
        <v/>
      </c>
      <c r="M222" s="912" t="str">
        <f>IF('別紙様式2-2（４・５月分）'!P170="","",'別紙様式2-2（４・５月分）'!P170)</f>
        <v/>
      </c>
      <c r="N222" s="1004" t="str">
        <f>IF(SUM('別紙様式2-2（４・５月分）'!Q170:Q172)=0,"",SUM('別紙様式2-2（４・５月分）'!Q170:Q172))</f>
        <v/>
      </c>
      <c r="O222" s="914" t="str">
        <f>IFERROR(VLOOKUP('別紙様式2-2（４・５月分）'!AQ170,'【参考】数式用'!$AR$5:$AS$22,2,FALSE),"")</f>
        <v/>
      </c>
      <c r="P222" s="915"/>
      <c r="Q222" s="916"/>
      <c r="R222" s="1053" t="str">
        <f>IFERROR(VLOOKUP(K222,'【参考】数式用'!$A$5:$AB$37,MATCH(O222,'【参考】数式用'!$B$4:$AB$4,0)+1,0),"")</f>
        <v/>
      </c>
      <c r="S222" s="918" t="s">
        <v>451</v>
      </c>
      <c r="T222" s="1054" t="str">
        <f>IF('別紙様式2-3（６月以降分）'!T222="","",'別紙様式2-3（６月以降分）'!T222)</f>
        <v/>
      </c>
      <c r="U222" s="1055" t="str">
        <f>IFERROR(VLOOKUP(K222,'【参考】数式用'!$A$5:$AB$37,MATCH(T222,'【参考】数式用'!$B$4:$AB$4,0)+1,0),"")</f>
        <v/>
      </c>
      <c r="V222" s="921" t="s">
        <v>107</v>
      </c>
      <c r="W222" s="923">
        <f>'別紙様式2-3（６月以降分）'!W222</f>
        <v>6</v>
      </c>
      <c r="X222" s="923" t="s">
        <v>108</v>
      </c>
      <c r="Y222" s="923">
        <f>'別紙様式2-3（６月以降分）'!Y222</f>
        <v>6</v>
      </c>
      <c r="Z222" s="923" t="s">
        <v>392</v>
      </c>
      <c r="AA222" s="923">
        <f>'別紙様式2-3（６月以降分）'!AA222</f>
        <v>7</v>
      </c>
      <c r="AB222" s="923" t="s">
        <v>108</v>
      </c>
      <c r="AC222" s="923">
        <f>'別紙様式2-3（６月以降分）'!AC222</f>
        <v>3</v>
      </c>
      <c r="AD222" s="923" t="s">
        <v>109</v>
      </c>
      <c r="AE222" s="923" t="s">
        <v>120</v>
      </c>
      <c r="AF222" s="923">
        <f>IF(W222&gt;=1,(AA222*12+AC222)-(W222*12+Y222)+1,"")</f>
        <v>10</v>
      </c>
      <c r="AG222" s="924" t="s">
        <v>393</v>
      </c>
      <c r="AH222" s="1056">
        <f>'別紙様式2-3（６月以降分）'!AH222</f>
        <v>0</v>
      </c>
      <c r="AI222" s="1056">
        <f>'別紙様式2-3（６月以降分）'!AI222</f>
        <v>0</v>
      </c>
      <c r="AJ222" s="1057">
        <f>'別紙様式2-3（６月以降分）'!AJ222</f>
        <v>0</v>
      </c>
      <c r="AK222" s="1058" t="str">
        <f>IF('別紙様式2-3（６月以降分）'!AK222="","",'別紙様式2-3（６月以降分）'!AK222)</f>
        <v/>
      </c>
      <c r="AL222" s="932">
        <f>'別紙様式2-3（６月以降分）'!AL222</f>
        <v>0</v>
      </c>
      <c r="AM222" s="1058" t="str">
        <f>IF('別紙様式2-3（６月以降分）'!AM222="","",'別紙様式2-3（６月以降分）'!AM222)</f>
        <v/>
      </c>
      <c r="AN222" s="931" t="str">
        <f>IF('別紙様式2-3（６月以降分）'!AN222="","",'別紙様式2-3（６月以降分）'!AN222)</f>
        <v/>
      </c>
      <c r="AO222" s="928" t="str">
        <f>IF('別紙様式2-3（６月以降分）'!AO222="","",'別紙様式2-3（６月以降分）'!AO222)</f>
        <v/>
      </c>
      <c r="AP222" s="931" t="str">
        <f>IF('別紙様式2-3（６月以降分）'!AP222="","",'別紙様式2-3（６月以降分）'!AP222)</f>
        <v/>
      </c>
      <c r="AQ222" s="1059" t="str">
        <f>IF('別紙様式2-3（６月以降分）'!AQ222="","",'別紙様式2-3（６月以降分）'!AQ222)</f>
        <v/>
      </c>
      <c r="AR222" s="1060" t="str">
        <f>IF('別紙様式2-3（６月以降分）'!AR222="","",'別紙様式2-3（６月以降分）'!AR222)</f>
        <v/>
      </c>
      <c r="AS222" s="1061" t="str">
        <f>IF(AU224="","",IF(U224&lt;U222,"！加算の要件上は問題ありませんが、令和６年度当初の新加算の加算率と比較して、移行後の加算率が下がる計画になっています。",""))</f>
        <v/>
      </c>
      <c r="AT222" s="818"/>
      <c r="AU222" s="693"/>
      <c r="AV222" s="1020" t="str">
        <f>IF('別紙様式2-2（４・５月分）'!N170="","",'別紙様式2-2（４・５月分）'!N170)</f>
        <v/>
      </c>
      <c r="AW222" s="937" t="str">
        <f>IF(SUM('別紙様式2-2（４・５月分）'!O170:O172)=0,"",SUM('別紙様式2-2（４・５月分）'!O170:O172))</f>
        <v/>
      </c>
      <c r="AX222" s="1064" t="str">
        <f>IFERROR(VLOOKUP(K222,'【参考】数式用'!$AH$2:$AI$34,2,FALSE),"")</f>
        <v/>
      </c>
      <c r="AY222" s="772"/>
      <c r="AZ222" s="10"/>
      <c r="BA222" s="10"/>
      <c r="BB222" s="10"/>
      <c r="BC222" s="10"/>
      <c r="BD222" s="10"/>
      <c r="BE222" s="908" t="str">
        <f>G222</f>
        <v/>
      </c>
      <c r="BF222" s="222"/>
      <c r="BG222" s="221"/>
    </row>
    <row r="223" ht="15.0" customHeight="1">
      <c r="A223" s="787"/>
      <c r="B223" s="722"/>
      <c r="C223" s="723"/>
      <c r="D223" s="723"/>
      <c r="E223" s="723"/>
      <c r="F223" s="724"/>
      <c r="G223" s="725"/>
      <c r="H223" s="725"/>
      <c r="I223" s="725"/>
      <c r="J223" s="941"/>
      <c r="K223" s="725"/>
      <c r="L223" s="942"/>
      <c r="M223" s="943" t="str">
        <f>IF('別紙様式2-2（４・５月分）'!P171="","",'別紙様式2-2（４・５月分）'!P171)</f>
        <v/>
      </c>
      <c r="N223" s="1007"/>
      <c r="O223" s="945"/>
      <c r="P223" s="946"/>
      <c r="Q223" s="947"/>
      <c r="R223" s="1065"/>
      <c r="S223" s="949"/>
      <c r="T223" s="1066"/>
      <c r="U223" s="1067"/>
      <c r="V223" s="952"/>
      <c r="W223" s="778"/>
      <c r="X223" s="778"/>
      <c r="Y223" s="778"/>
      <c r="Z223" s="778"/>
      <c r="AA223" s="778"/>
      <c r="AB223" s="778"/>
      <c r="AC223" s="778"/>
      <c r="AD223" s="778"/>
      <c r="AE223" s="778"/>
      <c r="AF223" s="778"/>
      <c r="AG223" s="954"/>
      <c r="AH223" s="1068"/>
      <c r="AI223" s="1068"/>
      <c r="AJ223" s="1069"/>
      <c r="AK223" s="1070"/>
      <c r="AL223" s="960"/>
      <c r="AM223" s="1070"/>
      <c r="AN223" s="825"/>
      <c r="AO223" s="819"/>
      <c r="AP223" s="825"/>
      <c r="AQ223" s="1072"/>
      <c r="AR223" s="1073"/>
      <c r="AS223" s="1074" t="str">
        <f>IF(AU224="","",IF(OR(AA224="",AA224&lt;&gt;7,AC224="",AC224&lt;&gt;3),"！算定期間の終わりが令和７年３月になっていません。年度内の廃止予定等がなければ、算定対象月を令和７年３月にしてください。",""))</f>
        <v/>
      </c>
      <c r="AT223" s="818"/>
      <c r="AU223" s="935"/>
      <c r="AV223" s="1020" t="str">
        <f>IF('別紙様式2-2（４・５月分）'!N171="","",'別紙様式2-2（４・５月分）'!N171)</f>
        <v/>
      </c>
      <c r="AW223" s="937"/>
      <c r="AX223" s="1076"/>
      <c r="AY223" s="638"/>
      <c r="AZ223" s="10"/>
      <c r="BA223" s="10"/>
      <c r="BB223" s="10"/>
      <c r="BC223" s="10"/>
      <c r="BD223" s="10"/>
      <c r="BE223" s="908" t="str">
        <f>G222</f>
        <v/>
      </c>
      <c r="BF223" s="222"/>
      <c r="BG223" s="221"/>
    </row>
    <row r="224" ht="15.0" customHeight="1">
      <c r="A224" s="798"/>
      <c r="B224" s="722"/>
      <c r="C224" s="723"/>
      <c r="D224" s="723"/>
      <c r="E224" s="723"/>
      <c r="F224" s="724"/>
      <c r="G224" s="725"/>
      <c r="H224" s="725"/>
      <c r="I224" s="725"/>
      <c r="J224" s="941"/>
      <c r="K224" s="725"/>
      <c r="L224" s="942"/>
      <c r="M224" s="964"/>
      <c r="N224" s="1009"/>
      <c r="O224" s="1013" t="s">
        <v>111</v>
      </c>
      <c r="P224" s="1017" t="str">
        <f>IFERROR(VLOOKUP('別紙様式2-2（４・５月分）'!AQ170,'【参考】数式用'!$AR$5:$AT$22,3,FALSE),"")</f>
        <v/>
      </c>
      <c r="Q224" s="1014" t="s">
        <v>113</v>
      </c>
      <c r="R224" s="1077" t="str">
        <f>IFERROR(VLOOKUP(K222,'【参考】数式用'!$A$5:$AB$37,MATCH(P224,'【参考】数式用'!$B$4:$AB$4,0)+1,0),"")</f>
        <v/>
      </c>
      <c r="S224" s="970" t="s">
        <v>452</v>
      </c>
      <c r="T224" s="1078"/>
      <c r="U224" s="1079" t="str">
        <f>IFERROR(VLOOKUP(K222,'【参考】数式用'!$A$5:$AB$37,MATCH(T224,'【参考】数式用'!$B$4:$AB$4,0)+1,0),"")</f>
        <v/>
      </c>
      <c r="V224" s="973" t="s">
        <v>107</v>
      </c>
      <c r="W224" s="1080"/>
      <c r="X224" s="812" t="s">
        <v>108</v>
      </c>
      <c r="Y224" s="1080"/>
      <c r="Z224" s="812" t="s">
        <v>392</v>
      </c>
      <c r="AA224" s="1080"/>
      <c r="AB224" s="812" t="s">
        <v>108</v>
      </c>
      <c r="AC224" s="1080"/>
      <c r="AD224" s="812" t="s">
        <v>109</v>
      </c>
      <c r="AE224" s="812" t="s">
        <v>120</v>
      </c>
      <c r="AF224" s="812" t="str">
        <f>IF(W224&gt;=1,(AA224*12+AC224)-(W224*12+Y224)+1,"")</f>
        <v/>
      </c>
      <c r="AG224" s="974" t="s">
        <v>393</v>
      </c>
      <c r="AH224" s="975">
        <f>IFERROR(ROUNDDOWN(ROUND(L222*U224,0),0)*AF224,"")</f>
        <v>0</v>
      </c>
      <c r="AI224" s="975">
        <f>IFERROR(ROUNDDOWN(ROUND((L222*(U224-AW222)),0),0)*AF224,"")</f>
        <v>0</v>
      </c>
      <c r="AJ224" s="977" t="str">
        <f>IFERROR(ROUNDDOWN(ROUNDDOWN(ROUND(L222*VLOOKUP(K222,'【参考】数式用'!$A$5:$AB$27,MATCH("新加算Ⅳ",'【参考】数式用'!$B$4:$AB$4,0)+1,0),0),0)*AF224*0.5,0),"")</f>
        <v/>
      </c>
      <c r="AK224" s="1081"/>
      <c r="AL224" s="1082" t="str">
        <f>IFERROR(IF('別紙様式2-2（４・５月分）'!P224="ベア加算","", IF(OR(T224="新加算Ⅰ",T224="新加算Ⅱ",T224="新加算Ⅲ",T224="新加算Ⅳ"),ROUNDDOWN(ROUND(L222*VLOOKUP(K222,'【参考】数式用'!$A$5:$I$27,MATCH("ベア加算",'【参考】数式用'!$B$4:$I$4,0)+1,0),0),0)*AF224,"")),"")</f>
        <v/>
      </c>
      <c r="AM224" s="1081"/>
      <c r="AN224" s="1083"/>
      <c r="AO224" s="817"/>
      <c r="AP224" s="1083"/>
      <c r="AQ224" s="1084"/>
      <c r="AR224" s="1085"/>
      <c r="AS224" s="1074"/>
      <c r="AT224" s="688"/>
      <c r="AU224" s="935" t="str">
        <f>IF(AND(AA222&lt;&gt;7,AC222&lt;&gt;3),"V列に色付け","")</f>
        <v/>
      </c>
      <c r="AV224" s="1020"/>
      <c r="AW224" s="937"/>
      <c r="AX224" s="1086"/>
      <c r="AY224" s="629" t="str">
        <f>IF(AL224&lt;&gt;"",IF(AM224="○","入力済","未入力"),"")</f>
        <v/>
      </c>
      <c r="AZ224" s="629"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629" t="str">
        <f>IF(OR(T224="新加算Ⅴ（７）",T224="新加算Ⅴ（９）",T224="新加算Ⅴ（10）",T224="新加算Ⅴ（12）",T224="新加算Ⅴ（13）",T224="新加算Ⅴ（14）"),IF(OR(AO224="○",AO224="令和６年度中に満たす"),"入力済","未入力"),"")</f>
        <v/>
      </c>
      <c r="BB224" s="629" t="str">
        <f>IF(OR(T224="新加算Ⅰ",T224="新加算Ⅱ",T224="新加算Ⅲ",T224="新加算Ⅴ（１）",T224="新加算Ⅴ（３）",T224="新加算Ⅴ（８）"),IF(OR(AP224="○",AP224="令和６年度中に満たす"),"入力済","未入力"),"")</f>
        <v/>
      </c>
      <c r="BC224" s="1087" t="str">
        <f>IF(OR(T224="新加算Ⅰ",T224="新加算Ⅱ",T224="新加算Ⅴ（１）",T224="新加算Ⅴ（２）",T224="新加算Ⅴ（３）",T224="新加算Ⅴ（４）",T224="新加算Ⅴ（５）",T224="新加算Ⅴ（６）",T224="新加算Ⅴ（７）",T224="新加算Ⅴ（９）",T224="新加算Ⅴ（10）",T224="新加算Ⅴ（12）"),IF(AQ224&lt;&gt;"",1,""),"")</f>
        <v/>
      </c>
      <c r="BD224" s="935" t="str">
        <f>IF(OR(T224="新加算Ⅰ",T224="新加算Ⅴ（１）",T224="新加算Ⅴ（２）",T224="新加算Ⅴ（５）",T224="新加算Ⅴ（７）",T224="新加算Ⅴ（10）"),IF(AR224="","未入力","入力済"),"")</f>
        <v/>
      </c>
      <c r="BE224" s="908" t="str">
        <f>G222</f>
        <v/>
      </c>
      <c r="BF224" s="222"/>
      <c r="BG224" s="221"/>
    </row>
    <row r="225" ht="30.0" customHeight="1">
      <c r="A225" s="788"/>
      <c r="B225" s="746"/>
      <c r="C225" s="747"/>
      <c r="D225" s="747"/>
      <c r="E225" s="747"/>
      <c r="F225" s="748"/>
      <c r="G225" s="749"/>
      <c r="H225" s="749"/>
      <c r="I225" s="749"/>
      <c r="J225" s="982"/>
      <c r="K225" s="749"/>
      <c r="L225" s="983"/>
      <c r="M225" s="984" t="str">
        <f>IF('別紙様式2-2（４・５月分）'!P172="","",'別紙様式2-2（４・５月分）'!P172)</f>
        <v/>
      </c>
      <c r="N225" s="1010"/>
      <c r="O225" s="1015"/>
      <c r="P225" s="1018"/>
      <c r="Q225" s="1016"/>
      <c r="R225" s="1088"/>
      <c r="S225" s="990"/>
      <c r="T225" s="1089"/>
      <c r="U225" s="1090"/>
      <c r="V225" s="993"/>
      <c r="W225" s="1091"/>
      <c r="X225" s="994"/>
      <c r="Y225" s="1091"/>
      <c r="Z225" s="994"/>
      <c r="AA225" s="1091"/>
      <c r="AB225" s="994"/>
      <c r="AC225" s="1091"/>
      <c r="AD225" s="994"/>
      <c r="AE225" s="994"/>
      <c r="AF225" s="994"/>
      <c r="AG225" s="995"/>
      <c r="AH225" s="996"/>
      <c r="AI225" s="996"/>
      <c r="AJ225" s="998"/>
      <c r="AK225" s="1092"/>
      <c r="AL225" s="1093"/>
      <c r="AM225" s="1092"/>
      <c r="AN225" s="766"/>
      <c r="AO225" s="765"/>
      <c r="AP225" s="766"/>
      <c r="AQ225" s="1094"/>
      <c r="AR225" s="1095"/>
      <c r="AS225" s="1096" t="str">
        <f>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688"/>
      <c r="AU225" s="935"/>
      <c r="AV225" s="1020" t="str">
        <f>IF('別紙様式2-2（４・５月分）'!N172="","",'別紙様式2-2（４・５月分）'!N172)</f>
        <v/>
      </c>
      <c r="AW225" s="937"/>
      <c r="AX225" s="1097"/>
      <c r="AY225" s="629" t="str">
        <f t="shared" ref="AY225:AZ225" si="54">IF(OR(T225="新加算Ⅰ",T225="新加算Ⅱ",T225="新加算Ⅲ",T225="新加算Ⅳ",T225="新加算Ⅴ（１）",T225="新加算Ⅴ（２）",T225="新加算Ⅴ（３）",T225="新加算ⅠⅤ（４）",T225="新加算Ⅴ（５）",T225="新加算Ⅴ（６）",T225="新加算Ⅴ（８）",T225="新加算Ⅴ（11）"),IF(AI225="○","","未入力"),"")</f>
        <v/>
      </c>
      <c r="AZ225" s="629" t="str">
        <f t="shared" si="54"/>
        <v/>
      </c>
      <c r="BA225" s="629" t="str">
        <f>IF(OR(U225="新加算Ⅴ（７）",U225="新加算Ⅴ（９）",U225="新加算Ⅴ（10）",U225="新加算Ⅴ（12）",U225="新加算Ⅴ（13）",U225="新加算Ⅴ（14）"),IF(AK225="○","","未入力"),"")</f>
        <v/>
      </c>
      <c r="BB225" s="629" t="str">
        <f>IF(OR(U225="新加算Ⅰ",U225="新加算Ⅱ",U225="新加算Ⅲ",U225="新加算Ⅴ（１）",U225="新加算Ⅴ（３）",U225="新加算Ⅴ（８）"),IF(AL225="○","","未入力"),"")</f>
        <v/>
      </c>
      <c r="BC225" s="1087" t="str">
        <f>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935" t="str">
        <f>IF(AND(T225&lt;&gt;"（参考）令和７年度の移行予定",OR(U225="新加算Ⅰ",U225="新加算Ⅴ（１）",U225="新加算Ⅴ（２）",U225="新加算Ⅴ（５）",U225="新加算Ⅴ（７）",U225="新加算Ⅴ（10）")),IF(AN225="","未入力",IF(AN225="いずれも取得していない","要件を満たさない","")),"")</f>
        <v/>
      </c>
      <c r="BE225" s="908" t="str">
        <f>G222</f>
        <v/>
      </c>
      <c r="BF225" s="222"/>
      <c r="BG225" s="221"/>
    </row>
    <row r="226" ht="30.0" customHeight="1">
      <c r="A226" s="789">
        <v>54.0</v>
      </c>
      <c r="B226" s="722" t="str">
        <f>IF('基本情報入力シート'!C107="","",'基本情報入力シート'!C107)</f>
        <v/>
      </c>
      <c r="C226" s="723"/>
      <c r="D226" s="723"/>
      <c r="E226" s="723"/>
      <c r="F226" s="724"/>
      <c r="G226" s="725" t="str">
        <f>IF('基本情報入力シート'!M107="","",'基本情報入力シート'!M107)</f>
        <v/>
      </c>
      <c r="H226" s="725" t="str">
        <f>IF('基本情報入力シート'!R107="","",'基本情報入力シート'!R107)</f>
        <v/>
      </c>
      <c r="I226" s="725" t="str">
        <f>IF('基本情報入力シート'!W107="","",'基本情報入力シート'!W107)</f>
        <v/>
      </c>
      <c r="J226" s="941" t="str">
        <f>IF('基本情報入力シート'!X107="","",'基本情報入力シート'!X107)</f>
        <v/>
      </c>
      <c r="K226" s="725" t="str">
        <f>IF('基本情報入力シート'!Y107="","",'基本情報入力シート'!Y107)</f>
        <v/>
      </c>
      <c r="L226" s="942" t="str">
        <f>IF('基本情報入力シート'!AB107="","",'基本情報入力シート'!AB107)</f>
        <v/>
      </c>
      <c r="M226" s="912" t="str">
        <f>IF('別紙様式2-2（４・５月分）'!P173="","",'別紙様式2-2（４・５月分）'!P173)</f>
        <v/>
      </c>
      <c r="N226" s="1004" t="str">
        <f>IF(SUM('別紙様式2-2（４・５月分）'!Q173:Q175)=0,"",SUM('別紙様式2-2（４・５月分）'!Q173:Q175))</f>
        <v/>
      </c>
      <c r="O226" s="914" t="str">
        <f>IFERROR(VLOOKUP('別紙様式2-2（４・５月分）'!AQ173,'【参考】数式用'!$AR$5:$AS$22,2,FALSE),"")</f>
        <v/>
      </c>
      <c r="P226" s="915"/>
      <c r="Q226" s="916"/>
      <c r="R226" s="1053" t="str">
        <f>IFERROR(VLOOKUP(K226,'【参考】数式用'!$A$5:$AB$37,MATCH(O226,'【参考】数式用'!$B$4:$AB$4,0)+1,0),"")</f>
        <v/>
      </c>
      <c r="S226" s="918" t="s">
        <v>451</v>
      </c>
      <c r="T226" s="1054" t="str">
        <f>IF('別紙様式2-3（６月以降分）'!T226="","",'別紙様式2-3（６月以降分）'!T226)</f>
        <v/>
      </c>
      <c r="U226" s="1055" t="str">
        <f>IFERROR(VLOOKUP(K226,'【参考】数式用'!$A$5:$AB$37,MATCH(T226,'【参考】数式用'!$B$4:$AB$4,0)+1,0),"")</f>
        <v/>
      </c>
      <c r="V226" s="921" t="s">
        <v>107</v>
      </c>
      <c r="W226" s="923">
        <f>'別紙様式2-3（６月以降分）'!W226</f>
        <v>6</v>
      </c>
      <c r="X226" s="923" t="s">
        <v>108</v>
      </c>
      <c r="Y226" s="923">
        <f>'別紙様式2-3（６月以降分）'!Y226</f>
        <v>6</v>
      </c>
      <c r="Z226" s="923" t="s">
        <v>392</v>
      </c>
      <c r="AA226" s="923">
        <f>'別紙様式2-3（６月以降分）'!AA226</f>
        <v>7</v>
      </c>
      <c r="AB226" s="923" t="s">
        <v>108</v>
      </c>
      <c r="AC226" s="923">
        <f>'別紙様式2-3（６月以降分）'!AC226</f>
        <v>3</v>
      </c>
      <c r="AD226" s="923" t="s">
        <v>109</v>
      </c>
      <c r="AE226" s="923" t="s">
        <v>120</v>
      </c>
      <c r="AF226" s="923">
        <f>IF(W226&gt;=1,(AA226*12+AC226)-(W226*12+Y226)+1,"")</f>
        <v>10</v>
      </c>
      <c r="AG226" s="924" t="s">
        <v>393</v>
      </c>
      <c r="AH226" s="1056">
        <f>'別紙様式2-3（６月以降分）'!AH226</f>
        <v>0</v>
      </c>
      <c r="AI226" s="1056">
        <f>'別紙様式2-3（６月以降分）'!AI226</f>
        <v>0</v>
      </c>
      <c r="AJ226" s="1057">
        <f>'別紙様式2-3（６月以降分）'!AJ226</f>
        <v>0</v>
      </c>
      <c r="AK226" s="1058" t="str">
        <f>IF('別紙様式2-3（６月以降分）'!AK226="","",'別紙様式2-3（６月以降分）'!AK226)</f>
        <v/>
      </c>
      <c r="AL226" s="932">
        <f>'別紙様式2-3（６月以降分）'!AL226</f>
        <v>0</v>
      </c>
      <c r="AM226" s="1058" t="str">
        <f>IF('別紙様式2-3（６月以降分）'!AM226="","",'別紙様式2-3（６月以降分）'!AM226)</f>
        <v/>
      </c>
      <c r="AN226" s="931" t="str">
        <f>IF('別紙様式2-3（６月以降分）'!AN226="","",'別紙様式2-3（６月以降分）'!AN226)</f>
        <v/>
      </c>
      <c r="AO226" s="928" t="str">
        <f>IF('別紙様式2-3（６月以降分）'!AO226="","",'別紙様式2-3（６月以降分）'!AO226)</f>
        <v/>
      </c>
      <c r="AP226" s="931" t="str">
        <f>IF('別紙様式2-3（６月以降分）'!AP226="","",'別紙様式2-3（６月以降分）'!AP226)</f>
        <v/>
      </c>
      <c r="AQ226" s="1059" t="str">
        <f>IF('別紙様式2-3（６月以降分）'!AQ226="","",'別紙様式2-3（６月以降分）'!AQ226)</f>
        <v/>
      </c>
      <c r="AR226" s="1060" t="str">
        <f>IF('別紙様式2-3（６月以降分）'!AR226="","",'別紙様式2-3（６月以降分）'!AR226)</f>
        <v/>
      </c>
      <c r="AS226" s="1061" t="str">
        <f>IF(AU228="","",IF(U228&lt;U226,"！加算の要件上は問題ありませんが、令和６年度当初の新加算の加算率と比較して、移行後の加算率が下がる計画になっています。",""))</f>
        <v/>
      </c>
      <c r="AT226" s="818"/>
      <c r="AU226" s="693"/>
      <c r="AV226" s="1020" t="str">
        <f>IF('別紙様式2-2（４・５月分）'!N173="","",'別紙様式2-2（４・５月分）'!N173)</f>
        <v/>
      </c>
      <c r="AW226" s="937" t="str">
        <f>IF(SUM('別紙様式2-2（４・５月分）'!O173:O175)=0,"",SUM('別紙様式2-2（４・５月分）'!O173:O175))</f>
        <v/>
      </c>
      <c r="AX226" s="1064" t="str">
        <f>IFERROR(VLOOKUP(K226,'【参考】数式用'!$AH$2:$AI$34,2,FALSE),"")</f>
        <v/>
      </c>
      <c r="AY226" s="772"/>
      <c r="AZ226" s="10"/>
      <c r="BA226" s="10"/>
      <c r="BB226" s="10"/>
      <c r="BC226" s="10"/>
      <c r="BD226" s="10"/>
      <c r="BE226" s="908" t="str">
        <f>G226</f>
        <v/>
      </c>
      <c r="BF226" s="222"/>
      <c r="BG226" s="221"/>
    </row>
    <row r="227" ht="15.0" customHeight="1">
      <c r="A227" s="787"/>
      <c r="B227" s="722"/>
      <c r="C227" s="723"/>
      <c r="D227" s="723"/>
      <c r="E227" s="723"/>
      <c r="F227" s="724"/>
      <c r="G227" s="725"/>
      <c r="H227" s="725"/>
      <c r="I227" s="725"/>
      <c r="J227" s="941"/>
      <c r="K227" s="725"/>
      <c r="L227" s="942"/>
      <c r="M227" s="943" t="str">
        <f>IF('別紙様式2-2（４・５月分）'!P174="","",'別紙様式2-2（４・５月分）'!P174)</f>
        <v/>
      </c>
      <c r="N227" s="1007"/>
      <c r="O227" s="945"/>
      <c r="P227" s="946"/>
      <c r="Q227" s="947"/>
      <c r="R227" s="1065"/>
      <c r="S227" s="949"/>
      <c r="T227" s="1066"/>
      <c r="U227" s="1067"/>
      <c r="V227" s="952"/>
      <c r="W227" s="778"/>
      <c r="X227" s="778"/>
      <c r="Y227" s="778"/>
      <c r="Z227" s="778"/>
      <c r="AA227" s="778"/>
      <c r="AB227" s="778"/>
      <c r="AC227" s="778"/>
      <c r="AD227" s="778"/>
      <c r="AE227" s="778"/>
      <c r="AF227" s="778"/>
      <c r="AG227" s="954"/>
      <c r="AH227" s="1068"/>
      <c r="AI227" s="1068"/>
      <c r="AJ227" s="1069"/>
      <c r="AK227" s="1070"/>
      <c r="AL227" s="960"/>
      <c r="AM227" s="1070"/>
      <c r="AN227" s="825"/>
      <c r="AO227" s="819"/>
      <c r="AP227" s="825"/>
      <c r="AQ227" s="1072"/>
      <c r="AR227" s="1073"/>
      <c r="AS227" s="1074" t="str">
        <f>IF(AU228="","",IF(OR(AA228="",AA228&lt;&gt;7,AC228="",AC228&lt;&gt;3),"！算定期間の終わりが令和７年３月になっていません。年度内の廃止予定等がなければ、算定対象月を令和７年３月にしてください。",""))</f>
        <v/>
      </c>
      <c r="AT227" s="818"/>
      <c r="AU227" s="935"/>
      <c r="AV227" s="1020" t="str">
        <f>IF('別紙様式2-2（４・５月分）'!N174="","",'別紙様式2-2（４・５月分）'!N174)</f>
        <v/>
      </c>
      <c r="AW227" s="937"/>
      <c r="AX227" s="1076"/>
      <c r="AY227" s="638"/>
      <c r="AZ227" s="10"/>
      <c r="BA227" s="10"/>
      <c r="BB227" s="10"/>
      <c r="BC227" s="10"/>
      <c r="BD227" s="10"/>
      <c r="BE227" s="908" t="str">
        <f>G226</f>
        <v/>
      </c>
      <c r="BF227" s="222"/>
      <c r="BG227" s="221"/>
    </row>
    <row r="228" ht="15.0" customHeight="1">
      <c r="A228" s="798"/>
      <c r="B228" s="722"/>
      <c r="C228" s="723"/>
      <c r="D228" s="723"/>
      <c r="E228" s="723"/>
      <c r="F228" s="724"/>
      <c r="G228" s="725"/>
      <c r="H228" s="725"/>
      <c r="I228" s="725"/>
      <c r="J228" s="941"/>
      <c r="K228" s="725"/>
      <c r="L228" s="942"/>
      <c r="M228" s="964"/>
      <c r="N228" s="1009"/>
      <c r="O228" s="1013" t="s">
        <v>111</v>
      </c>
      <c r="P228" s="1017" t="str">
        <f>IFERROR(VLOOKUP('別紙様式2-2（４・５月分）'!AQ173,'【参考】数式用'!$AR$5:$AT$22,3,FALSE),"")</f>
        <v/>
      </c>
      <c r="Q228" s="1014" t="s">
        <v>113</v>
      </c>
      <c r="R228" s="1077" t="str">
        <f>IFERROR(VLOOKUP(K226,'【参考】数式用'!$A$5:$AB$37,MATCH(P228,'【参考】数式用'!$B$4:$AB$4,0)+1,0),"")</f>
        <v/>
      </c>
      <c r="S228" s="970" t="s">
        <v>452</v>
      </c>
      <c r="T228" s="1078"/>
      <c r="U228" s="1079" t="str">
        <f>IFERROR(VLOOKUP(K226,'【参考】数式用'!$A$5:$AB$37,MATCH(T228,'【参考】数式用'!$B$4:$AB$4,0)+1,0),"")</f>
        <v/>
      </c>
      <c r="V228" s="973" t="s">
        <v>107</v>
      </c>
      <c r="W228" s="1080"/>
      <c r="X228" s="812" t="s">
        <v>108</v>
      </c>
      <c r="Y228" s="1080"/>
      <c r="Z228" s="812" t="s">
        <v>392</v>
      </c>
      <c r="AA228" s="1080"/>
      <c r="AB228" s="812" t="s">
        <v>108</v>
      </c>
      <c r="AC228" s="1080"/>
      <c r="AD228" s="812" t="s">
        <v>109</v>
      </c>
      <c r="AE228" s="812" t="s">
        <v>120</v>
      </c>
      <c r="AF228" s="812" t="str">
        <f>IF(W228&gt;=1,(AA228*12+AC228)-(W228*12+Y228)+1,"")</f>
        <v/>
      </c>
      <c r="AG228" s="974" t="s">
        <v>393</v>
      </c>
      <c r="AH228" s="975">
        <f>IFERROR(ROUNDDOWN(ROUND(L226*U228,0),0)*AF228,"")</f>
        <v>0</v>
      </c>
      <c r="AI228" s="975">
        <f>IFERROR(ROUNDDOWN(ROUND((L226*(U228-AW226)),0),0)*AF228,"")</f>
        <v>0</v>
      </c>
      <c r="AJ228" s="977" t="str">
        <f>IFERROR(ROUNDDOWN(ROUNDDOWN(ROUND(L226*VLOOKUP(K226,'【参考】数式用'!$A$5:$AB$27,MATCH("新加算Ⅳ",'【参考】数式用'!$B$4:$AB$4,0)+1,0),0),0)*AF228*0.5,0),"")</f>
        <v/>
      </c>
      <c r="AK228" s="1081"/>
      <c r="AL228" s="1082" t="str">
        <f>IFERROR(IF('別紙様式2-2（４・５月分）'!P228="ベア加算","", IF(OR(T228="新加算Ⅰ",T228="新加算Ⅱ",T228="新加算Ⅲ",T228="新加算Ⅳ"),ROUNDDOWN(ROUND(L226*VLOOKUP(K226,'【参考】数式用'!$A$5:$I$27,MATCH("ベア加算",'【参考】数式用'!$B$4:$I$4,0)+1,0),0),0)*AF228,"")),"")</f>
        <v/>
      </c>
      <c r="AM228" s="1081"/>
      <c r="AN228" s="1083"/>
      <c r="AO228" s="817"/>
      <c r="AP228" s="1083"/>
      <c r="AQ228" s="1084"/>
      <c r="AR228" s="1085"/>
      <c r="AS228" s="1074"/>
      <c r="AT228" s="688"/>
      <c r="AU228" s="935" t="str">
        <f>IF(AND(AA226&lt;&gt;7,AC226&lt;&gt;3),"V列に色付け","")</f>
        <v/>
      </c>
      <c r="AV228" s="1020"/>
      <c r="AW228" s="937"/>
      <c r="AX228" s="1086"/>
      <c r="AY228" s="629" t="str">
        <f>IF(AL228&lt;&gt;"",IF(AM228="○","入力済","未入力"),"")</f>
        <v/>
      </c>
      <c r="AZ228" s="629"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629" t="str">
        <f>IF(OR(T228="新加算Ⅴ（７）",T228="新加算Ⅴ（９）",T228="新加算Ⅴ（10）",T228="新加算Ⅴ（12）",T228="新加算Ⅴ（13）",T228="新加算Ⅴ（14）"),IF(OR(AO228="○",AO228="令和６年度中に満たす"),"入力済","未入力"),"")</f>
        <v/>
      </c>
      <c r="BB228" s="629" t="str">
        <f>IF(OR(T228="新加算Ⅰ",T228="新加算Ⅱ",T228="新加算Ⅲ",T228="新加算Ⅴ（１）",T228="新加算Ⅴ（３）",T228="新加算Ⅴ（８）"),IF(OR(AP228="○",AP228="令和６年度中に満たす"),"入力済","未入力"),"")</f>
        <v/>
      </c>
      <c r="BC228" s="1087" t="str">
        <f>IF(OR(T228="新加算Ⅰ",T228="新加算Ⅱ",T228="新加算Ⅴ（１）",T228="新加算Ⅴ（２）",T228="新加算Ⅴ（３）",T228="新加算Ⅴ（４）",T228="新加算Ⅴ（５）",T228="新加算Ⅴ（６）",T228="新加算Ⅴ（７）",T228="新加算Ⅴ（９）",T228="新加算Ⅴ（10）",T228="新加算Ⅴ（12）"),IF(AQ228&lt;&gt;"",1,""),"")</f>
        <v/>
      </c>
      <c r="BD228" s="935" t="str">
        <f>IF(OR(T228="新加算Ⅰ",T228="新加算Ⅴ（１）",T228="新加算Ⅴ（２）",T228="新加算Ⅴ（５）",T228="新加算Ⅴ（７）",T228="新加算Ⅴ（10）"),IF(AR228="","未入力","入力済"),"")</f>
        <v/>
      </c>
      <c r="BE228" s="908" t="str">
        <f>G226</f>
        <v/>
      </c>
      <c r="BF228" s="222"/>
      <c r="BG228" s="221"/>
    </row>
    <row r="229" ht="30.0" customHeight="1">
      <c r="A229" s="788"/>
      <c r="B229" s="746"/>
      <c r="C229" s="747"/>
      <c r="D229" s="747"/>
      <c r="E229" s="747"/>
      <c r="F229" s="748"/>
      <c r="G229" s="749"/>
      <c r="H229" s="749"/>
      <c r="I229" s="749"/>
      <c r="J229" s="982"/>
      <c r="K229" s="749"/>
      <c r="L229" s="983"/>
      <c r="M229" s="984" t="str">
        <f>IF('別紙様式2-2（４・５月分）'!P175="","",'別紙様式2-2（４・５月分）'!P175)</f>
        <v/>
      </c>
      <c r="N229" s="1010"/>
      <c r="O229" s="1015"/>
      <c r="P229" s="1018"/>
      <c r="Q229" s="1016"/>
      <c r="R229" s="1088"/>
      <c r="S229" s="990"/>
      <c r="T229" s="1089"/>
      <c r="U229" s="1090"/>
      <c r="V229" s="993"/>
      <c r="W229" s="1091"/>
      <c r="X229" s="994"/>
      <c r="Y229" s="1091"/>
      <c r="Z229" s="994"/>
      <c r="AA229" s="1091"/>
      <c r="AB229" s="994"/>
      <c r="AC229" s="1091"/>
      <c r="AD229" s="994"/>
      <c r="AE229" s="994"/>
      <c r="AF229" s="994"/>
      <c r="AG229" s="995"/>
      <c r="AH229" s="996"/>
      <c r="AI229" s="996"/>
      <c r="AJ229" s="998"/>
      <c r="AK229" s="1092"/>
      <c r="AL229" s="1093"/>
      <c r="AM229" s="1092"/>
      <c r="AN229" s="766"/>
      <c r="AO229" s="765"/>
      <c r="AP229" s="766"/>
      <c r="AQ229" s="1094"/>
      <c r="AR229" s="1095"/>
      <c r="AS229" s="1096" t="str">
        <f>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688"/>
      <c r="AU229" s="935"/>
      <c r="AV229" s="1020" t="str">
        <f>IF('別紙様式2-2（４・５月分）'!N175="","",'別紙様式2-2（４・５月分）'!N175)</f>
        <v/>
      </c>
      <c r="AW229" s="937"/>
      <c r="AX229" s="1097"/>
      <c r="AY229" s="629" t="str">
        <f t="shared" ref="AY229:AZ229" si="55">IF(OR(T229="新加算Ⅰ",T229="新加算Ⅱ",T229="新加算Ⅲ",T229="新加算Ⅳ",T229="新加算Ⅴ（１）",T229="新加算Ⅴ（２）",T229="新加算Ⅴ（３）",T229="新加算ⅠⅤ（４）",T229="新加算Ⅴ（５）",T229="新加算Ⅴ（６）",T229="新加算Ⅴ（８）",T229="新加算Ⅴ（11）"),IF(AI229="○","","未入力"),"")</f>
        <v/>
      </c>
      <c r="AZ229" s="629" t="str">
        <f t="shared" si="55"/>
        <v/>
      </c>
      <c r="BA229" s="629" t="str">
        <f>IF(OR(U229="新加算Ⅴ（７）",U229="新加算Ⅴ（９）",U229="新加算Ⅴ（10）",U229="新加算Ⅴ（12）",U229="新加算Ⅴ（13）",U229="新加算Ⅴ（14）"),IF(AK229="○","","未入力"),"")</f>
        <v/>
      </c>
      <c r="BB229" s="629" t="str">
        <f>IF(OR(U229="新加算Ⅰ",U229="新加算Ⅱ",U229="新加算Ⅲ",U229="新加算Ⅴ（１）",U229="新加算Ⅴ（３）",U229="新加算Ⅴ（８）"),IF(AL229="○","","未入力"),"")</f>
        <v/>
      </c>
      <c r="BC229" s="1087" t="str">
        <f>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935" t="str">
        <f>IF(AND(T229&lt;&gt;"（参考）令和７年度の移行予定",OR(U229="新加算Ⅰ",U229="新加算Ⅴ（１）",U229="新加算Ⅴ（２）",U229="新加算Ⅴ（５）",U229="新加算Ⅴ（７）",U229="新加算Ⅴ（10）")),IF(AN229="","未入力",IF(AN229="いずれも取得していない","要件を満たさない","")),"")</f>
        <v/>
      </c>
      <c r="BE229" s="908" t="str">
        <f>G226</f>
        <v/>
      </c>
      <c r="BF229" s="222"/>
      <c r="BG229" s="221"/>
    </row>
    <row r="230" ht="30.0" customHeight="1">
      <c r="A230" s="773">
        <v>55.0</v>
      </c>
      <c r="B230" s="1019" t="str">
        <f>IF('基本情報入力シート'!C108="","",'基本情報入力シート'!C108)</f>
        <v/>
      </c>
      <c r="C230" s="696"/>
      <c r="D230" s="696"/>
      <c r="E230" s="696"/>
      <c r="F230" s="697"/>
      <c r="G230" s="698" t="str">
        <f>IF('基本情報入力シート'!M108="","",'基本情報入力シート'!M108)</f>
        <v/>
      </c>
      <c r="H230" s="698" t="str">
        <f>IF('基本情報入力シート'!R108="","",'基本情報入力シート'!R108)</f>
        <v/>
      </c>
      <c r="I230" s="698" t="str">
        <f>IF('基本情報入力シート'!W108="","",'基本情報入力シート'!W108)</f>
        <v/>
      </c>
      <c r="J230" s="910" t="str">
        <f>IF('基本情報入力シート'!X108="","",'基本情報入力シート'!X108)</f>
        <v/>
      </c>
      <c r="K230" s="698" t="str">
        <f>IF('基本情報入力シート'!Y108="","",'基本情報入力シート'!Y108)</f>
        <v/>
      </c>
      <c r="L230" s="911" t="str">
        <f>IF('基本情報入力シート'!AB108="","",'基本情報入力シート'!AB108)</f>
        <v/>
      </c>
      <c r="M230" s="912" t="str">
        <f>IF('別紙様式2-2（４・５月分）'!P176="","",'別紙様式2-2（４・５月分）'!P176)</f>
        <v/>
      </c>
      <c r="N230" s="1004" t="str">
        <f>IF(SUM('別紙様式2-2（４・５月分）'!Q176:Q178)=0,"",SUM('別紙様式2-2（４・５月分）'!Q176:Q178))</f>
        <v/>
      </c>
      <c r="O230" s="914" t="str">
        <f>IFERROR(VLOOKUP('別紙様式2-2（４・５月分）'!AQ176,'【参考】数式用'!$AR$5:$AS$22,2,FALSE),"")</f>
        <v/>
      </c>
      <c r="P230" s="915"/>
      <c r="Q230" s="916"/>
      <c r="R230" s="1053" t="str">
        <f>IFERROR(VLOOKUP(K230,'【参考】数式用'!$A$5:$AB$37,MATCH(O230,'【参考】数式用'!$B$4:$AB$4,0)+1,0),"")</f>
        <v/>
      </c>
      <c r="S230" s="918" t="s">
        <v>451</v>
      </c>
      <c r="T230" s="1054" t="str">
        <f>IF('別紙様式2-3（６月以降分）'!T230="","",'別紙様式2-3（６月以降分）'!T230)</f>
        <v/>
      </c>
      <c r="U230" s="1055" t="str">
        <f>IFERROR(VLOOKUP(K230,'【参考】数式用'!$A$5:$AB$37,MATCH(T230,'【参考】数式用'!$B$4:$AB$4,0)+1,0),"")</f>
        <v/>
      </c>
      <c r="V230" s="921" t="s">
        <v>107</v>
      </c>
      <c r="W230" s="923">
        <f>'別紙様式2-3（６月以降分）'!W230</f>
        <v>6</v>
      </c>
      <c r="X230" s="923" t="s">
        <v>108</v>
      </c>
      <c r="Y230" s="923">
        <f>'別紙様式2-3（６月以降分）'!Y230</f>
        <v>6</v>
      </c>
      <c r="Z230" s="923" t="s">
        <v>392</v>
      </c>
      <c r="AA230" s="923">
        <f>'別紙様式2-3（６月以降分）'!AA230</f>
        <v>7</v>
      </c>
      <c r="AB230" s="923" t="s">
        <v>108</v>
      </c>
      <c r="AC230" s="923">
        <f>'別紙様式2-3（６月以降分）'!AC230</f>
        <v>3</v>
      </c>
      <c r="AD230" s="923" t="s">
        <v>109</v>
      </c>
      <c r="AE230" s="923" t="s">
        <v>120</v>
      </c>
      <c r="AF230" s="923">
        <f>IF(W230&gt;=1,(AA230*12+AC230)-(W230*12+Y230)+1,"")</f>
        <v>10</v>
      </c>
      <c r="AG230" s="924" t="s">
        <v>393</v>
      </c>
      <c r="AH230" s="1056">
        <f>'別紙様式2-3（６月以降分）'!AH230</f>
        <v>0</v>
      </c>
      <c r="AI230" s="1056">
        <f>'別紙様式2-3（６月以降分）'!AI230</f>
        <v>0</v>
      </c>
      <c r="AJ230" s="1057">
        <f>'別紙様式2-3（６月以降分）'!AJ230</f>
        <v>0</v>
      </c>
      <c r="AK230" s="1058" t="str">
        <f>IF('別紙様式2-3（６月以降分）'!AK230="","",'別紙様式2-3（６月以降分）'!AK230)</f>
        <v/>
      </c>
      <c r="AL230" s="932">
        <f>'別紙様式2-3（６月以降分）'!AL230</f>
        <v>0</v>
      </c>
      <c r="AM230" s="1058" t="str">
        <f>IF('別紙様式2-3（６月以降分）'!AM230="","",'別紙様式2-3（６月以降分）'!AM230)</f>
        <v/>
      </c>
      <c r="AN230" s="931" t="str">
        <f>IF('別紙様式2-3（６月以降分）'!AN230="","",'別紙様式2-3（６月以降分）'!AN230)</f>
        <v/>
      </c>
      <c r="AO230" s="928" t="str">
        <f>IF('別紙様式2-3（６月以降分）'!AO230="","",'別紙様式2-3（６月以降分）'!AO230)</f>
        <v/>
      </c>
      <c r="AP230" s="931" t="str">
        <f>IF('別紙様式2-3（６月以降分）'!AP230="","",'別紙様式2-3（６月以降分）'!AP230)</f>
        <v/>
      </c>
      <c r="AQ230" s="1059" t="str">
        <f>IF('別紙様式2-3（６月以降分）'!AQ230="","",'別紙様式2-3（６月以降分）'!AQ230)</f>
        <v/>
      </c>
      <c r="AR230" s="1060" t="str">
        <f>IF('別紙様式2-3（６月以降分）'!AR230="","",'別紙様式2-3（６月以降分）'!AR230)</f>
        <v/>
      </c>
      <c r="AS230" s="1061" t="str">
        <f>IF(AU232="","",IF(U232&lt;U230,"！加算の要件上は問題ありませんが、令和６年度当初の新加算の加算率と比較して、移行後の加算率が下がる計画になっています。",""))</f>
        <v/>
      </c>
      <c r="AT230" s="818"/>
      <c r="AU230" s="693"/>
      <c r="AV230" s="1020" t="str">
        <f>IF('別紙様式2-2（４・５月分）'!N176="","",'別紙様式2-2（４・５月分）'!N176)</f>
        <v/>
      </c>
      <c r="AW230" s="937" t="str">
        <f>IF(SUM('別紙様式2-2（４・５月分）'!O176:O178)=0,"",SUM('別紙様式2-2（４・５月分）'!O176:O178))</f>
        <v/>
      </c>
      <c r="AX230" s="1064" t="str">
        <f>IFERROR(VLOOKUP(K230,'【参考】数式用'!$AH$2:$AI$34,2,FALSE),"")</f>
        <v/>
      </c>
      <c r="AY230" s="772"/>
      <c r="AZ230" s="10"/>
      <c r="BA230" s="10"/>
      <c r="BB230" s="10"/>
      <c r="BC230" s="10"/>
      <c r="BD230" s="10"/>
      <c r="BE230" s="908" t="str">
        <f>G230</f>
        <v/>
      </c>
      <c r="BF230" s="222"/>
      <c r="BG230" s="221"/>
    </row>
    <row r="231" ht="15.0" customHeight="1">
      <c r="A231" s="787"/>
      <c r="B231" s="722"/>
      <c r="C231" s="723"/>
      <c r="D231" s="723"/>
      <c r="E231" s="723"/>
      <c r="F231" s="724"/>
      <c r="G231" s="725"/>
      <c r="H231" s="725"/>
      <c r="I231" s="725"/>
      <c r="J231" s="941"/>
      <c r="K231" s="725"/>
      <c r="L231" s="942"/>
      <c r="M231" s="943" t="str">
        <f>IF('別紙様式2-2（４・５月分）'!P177="","",'別紙様式2-2（４・５月分）'!P177)</f>
        <v/>
      </c>
      <c r="N231" s="1007"/>
      <c r="O231" s="945"/>
      <c r="P231" s="946"/>
      <c r="Q231" s="947"/>
      <c r="R231" s="1065"/>
      <c r="S231" s="949"/>
      <c r="T231" s="1066"/>
      <c r="U231" s="1067"/>
      <c r="V231" s="952"/>
      <c r="W231" s="778"/>
      <c r="X231" s="778"/>
      <c r="Y231" s="778"/>
      <c r="Z231" s="778"/>
      <c r="AA231" s="778"/>
      <c r="AB231" s="778"/>
      <c r="AC231" s="778"/>
      <c r="AD231" s="778"/>
      <c r="AE231" s="778"/>
      <c r="AF231" s="778"/>
      <c r="AG231" s="954"/>
      <c r="AH231" s="1068"/>
      <c r="AI231" s="1068"/>
      <c r="AJ231" s="1069"/>
      <c r="AK231" s="1070"/>
      <c r="AL231" s="960"/>
      <c r="AM231" s="1070"/>
      <c r="AN231" s="825"/>
      <c r="AO231" s="819"/>
      <c r="AP231" s="825"/>
      <c r="AQ231" s="1072"/>
      <c r="AR231" s="1073"/>
      <c r="AS231" s="1074" t="str">
        <f>IF(AU232="","",IF(OR(AA232="",AA232&lt;&gt;7,AC232="",AC232&lt;&gt;3),"！算定期間の終わりが令和７年３月になっていません。年度内の廃止予定等がなければ、算定対象月を令和７年３月にしてください。",""))</f>
        <v/>
      </c>
      <c r="AT231" s="818"/>
      <c r="AU231" s="935"/>
      <c r="AV231" s="1020" t="str">
        <f>IF('別紙様式2-2（４・５月分）'!N177="","",'別紙様式2-2（４・５月分）'!N177)</f>
        <v/>
      </c>
      <c r="AW231" s="937"/>
      <c r="AX231" s="1076"/>
      <c r="AY231" s="638"/>
      <c r="AZ231" s="10"/>
      <c r="BA231" s="10"/>
      <c r="BB231" s="10"/>
      <c r="BC231" s="10"/>
      <c r="BD231" s="10"/>
      <c r="BE231" s="908" t="str">
        <f>G230</f>
        <v/>
      </c>
      <c r="BF231" s="222"/>
      <c r="BG231" s="221"/>
    </row>
    <row r="232" ht="15.0" customHeight="1">
      <c r="A232" s="798"/>
      <c r="B232" s="722"/>
      <c r="C232" s="723"/>
      <c r="D232" s="723"/>
      <c r="E232" s="723"/>
      <c r="F232" s="724"/>
      <c r="G232" s="725"/>
      <c r="H232" s="725"/>
      <c r="I232" s="725"/>
      <c r="J232" s="941"/>
      <c r="K232" s="725"/>
      <c r="L232" s="942"/>
      <c r="M232" s="964"/>
      <c r="N232" s="1009"/>
      <c r="O232" s="1013" t="s">
        <v>111</v>
      </c>
      <c r="P232" s="1017" t="str">
        <f>IFERROR(VLOOKUP('別紙様式2-2（４・５月分）'!AQ176,'【参考】数式用'!$AR$5:$AT$22,3,FALSE),"")</f>
        <v/>
      </c>
      <c r="Q232" s="1014" t="s">
        <v>113</v>
      </c>
      <c r="R232" s="1077" t="str">
        <f>IFERROR(VLOOKUP(K230,'【参考】数式用'!$A$5:$AB$37,MATCH(P232,'【参考】数式用'!$B$4:$AB$4,0)+1,0),"")</f>
        <v/>
      </c>
      <c r="S232" s="970" t="s">
        <v>452</v>
      </c>
      <c r="T232" s="1078"/>
      <c r="U232" s="1079" t="str">
        <f>IFERROR(VLOOKUP(K230,'【参考】数式用'!$A$5:$AB$37,MATCH(T232,'【参考】数式用'!$B$4:$AB$4,0)+1,0),"")</f>
        <v/>
      </c>
      <c r="V232" s="973" t="s">
        <v>107</v>
      </c>
      <c r="W232" s="1080"/>
      <c r="X232" s="812" t="s">
        <v>108</v>
      </c>
      <c r="Y232" s="1080"/>
      <c r="Z232" s="812" t="s">
        <v>392</v>
      </c>
      <c r="AA232" s="1080"/>
      <c r="AB232" s="812" t="s">
        <v>108</v>
      </c>
      <c r="AC232" s="1080"/>
      <c r="AD232" s="812" t="s">
        <v>109</v>
      </c>
      <c r="AE232" s="812" t="s">
        <v>120</v>
      </c>
      <c r="AF232" s="812" t="str">
        <f>IF(W232&gt;=1,(AA232*12+AC232)-(W232*12+Y232)+1,"")</f>
        <v/>
      </c>
      <c r="AG232" s="974" t="s">
        <v>393</v>
      </c>
      <c r="AH232" s="975">
        <f>IFERROR(ROUNDDOWN(ROUND(L230*U232,0),0)*AF232,"")</f>
        <v>0</v>
      </c>
      <c r="AI232" s="975">
        <f>IFERROR(ROUNDDOWN(ROUND((L230*(U232-AW230)),0),0)*AF232,"")</f>
        <v>0</v>
      </c>
      <c r="AJ232" s="977" t="str">
        <f>IFERROR(ROUNDDOWN(ROUNDDOWN(ROUND(L230*VLOOKUP(K230,'【参考】数式用'!$A$5:$AB$27,MATCH("新加算Ⅳ",'【参考】数式用'!$B$4:$AB$4,0)+1,0),0),0)*AF232*0.5,0),"")</f>
        <v/>
      </c>
      <c r="AK232" s="1081"/>
      <c r="AL232" s="1082" t="str">
        <f>IFERROR(IF('別紙様式2-2（４・５月分）'!P232="ベア加算","", IF(OR(T232="新加算Ⅰ",T232="新加算Ⅱ",T232="新加算Ⅲ",T232="新加算Ⅳ"),ROUNDDOWN(ROUND(L230*VLOOKUP(K230,'【参考】数式用'!$A$5:$I$27,MATCH("ベア加算",'【参考】数式用'!$B$4:$I$4,0)+1,0),0),0)*AF232,"")),"")</f>
        <v/>
      </c>
      <c r="AM232" s="1081"/>
      <c r="AN232" s="1083"/>
      <c r="AO232" s="817"/>
      <c r="AP232" s="1083"/>
      <c r="AQ232" s="1084"/>
      <c r="AR232" s="1085"/>
      <c r="AS232" s="1074"/>
      <c r="AT232" s="688"/>
      <c r="AU232" s="935" t="str">
        <f>IF(AND(AA230&lt;&gt;7,AC230&lt;&gt;3),"V列に色付け","")</f>
        <v/>
      </c>
      <c r="AV232" s="1020"/>
      <c r="AW232" s="937"/>
      <c r="AX232" s="1086"/>
      <c r="AY232" s="629" t="str">
        <f>IF(AL232&lt;&gt;"",IF(AM232="○","入力済","未入力"),"")</f>
        <v/>
      </c>
      <c r="AZ232" s="629"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629" t="str">
        <f>IF(OR(T232="新加算Ⅴ（７）",T232="新加算Ⅴ（９）",T232="新加算Ⅴ（10）",T232="新加算Ⅴ（12）",T232="新加算Ⅴ（13）",T232="新加算Ⅴ（14）"),IF(OR(AO232="○",AO232="令和６年度中に満たす"),"入力済","未入力"),"")</f>
        <v/>
      </c>
      <c r="BB232" s="629" t="str">
        <f>IF(OR(T232="新加算Ⅰ",T232="新加算Ⅱ",T232="新加算Ⅲ",T232="新加算Ⅴ（１）",T232="新加算Ⅴ（３）",T232="新加算Ⅴ（８）"),IF(OR(AP232="○",AP232="令和６年度中に満たす"),"入力済","未入力"),"")</f>
        <v/>
      </c>
      <c r="BC232" s="1087" t="str">
        <f>IF(OR(T232="新加算Ⅰ",T232="新加算Ⅱ",T232="新加算Ⅴ（１）",T232="新加算Ⅴ（２）",T232="新加算Ⅴ（３）",T232="新加算Ⅴ（４）",T232="新加算Ⅴ（５）",T232="新加算Ⅴ（６）",T232="新加算Ⅴ（７）",T232="新加算Ⅴ（９）",T232="新加算Ⅴ（10）",T232="新加算Ⅴ（12）"),IF(AQ232&lt;&gt;"",1,""),"")</f>
        <v/>
      </c>
      <c r="BD232" s="935" t="str">
        <f>IF(OR(T232="新加算Ⅰ",T232="新加算Ⅴ（１）",T232="新加算Ⅴ（２）",T232="新加算Ⅴ（５）",T232="新加算Ⅴ（７）",T232="新加算Ⅴ（10）"),IF(AR232="","未入力","入力済"),"")</f>
        <v/>
      </c>
      <c r="BE232" s="908" t="str">
        <f>G230</f>
        <v/>
      </c>
      <c r="BF232" s="222"/>
      <c r="BG232" s="221"/>
    </row>
    <row r="233" ht="30.0" customHeight="1">
      <c r="A233" s="788"/>
      <c r="B233" s="746"/>
      <c r="C233" s="747"/>
      <c r="D233" s="747"/>
      <c r="E233" s="747"/>
      <c r="F233" s="748"/>
      <c r="G233" s="749"/>
      <c r="H233" s="749"/>
      <c r="I233" s="749"/>
      <c r="J233" s="982"/>
      <c r="K233" s="749"/>
      <c r="L233" s="983"/>
      <c r="M233" s="984" t="str">
        <f>IF('別紙様式2-2（４・５月分）'!P178="","",'別紙様式2-2（４・５月分）'!P178)</f>
        <v/>
      </c>
      <c r="N233" s="1010"/>
      <c r="O233" s="1015"/>
      <c r="P233" s="1018"/>
      <c r="Q233" s="1016"/>
      <c r="R233" s="1088"/>
      <c r="S233" s="990"/>
      <c r="T233" s="1089"/>
      <c r="U233" s="1090"/>
      <c r="V233" s="993"/>
      <c r="W233" s="1091"/>
      <c r="X233" s="994"/>
      <c r="Y233" s="1091"/>
      <c r="Z233" s="994"/>
      <c r="AA233" s="1091"/>
      <c r="AB233" s="994"/>
      <c r="AC233" s="1091"/>
      <c r="AD233" s="994"/>
      <c r="AE233" s="994"/>
      <c r="AF233" s="994"/>
      <c r="AG233" s="995"/>
      <c r="AH233" s="996"/>
      <c r="AI233" s="996"/>
      <c r="AJ233" s="998"/>
      <c r="AK233" s="1092"/>
      <c r="AL233" s="1093"/>
      <c r="AM233" s="1092"/>
      <c r="AN233" s="766"/>
      <c r="AO233" s="765"/>
      <c r="AP233" s="766"/>
      <c r="AQ233" s="1094"/>
      <c r="AR233" s="1095"/>
      <c r="AS233" s="1096" t="str">
        <f>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688"/>
      <c r="AU233" s="935"/>
      <c r="AV233" s="1020" t="str">
        <f>IF('別紙様式2-2（４・５月分）'!N178="","",'別紙様式2-2（４・５月分）'!N178)</f>
        <v/>
      </c>
      <c r="AW233" s="937"/>
      <c r="AX233" s="1097"/>
      <c r="AY233" s="629" t="str">
        <f t="shared" ref="AY233:AZ233" si="56">IF(OR(T233="新加算Ⅰ",T233="新加算Ⅱ",T233="新加算Ⅲ",T233="新加算Ⅳ",T233="新加算Ⅴ（１）",T233="新加算Ⅴ（２）",T233="新加算Ⅴ（３）",T233="新加算ⅠⅤ（４）",T233="新加算Ⅴ（５）",T233="新加算Ⅴ（６）",T233="新加算Ⅴ（８）",T233="新加算Ⅴ（11）"),IF(AI233="○","","未入力"),"")</f>
        <v/>
      </c>
      <c r="AZ233" s="629" t="str">
        <f t="shared" si="56"/>
        <v/>
      </c>
      <c r="BA233" s="629" t="str">
        <f>IF(OR(U233="新加算Ⅴ（７）",U233="新加算Ⅴ（９）",U233="新加算Ⅴ（10）",U233="新加算Ⅴ（12）",U233="新加算Ⅴ（13）",U233="新加算Ⅴ（14）"),IF(AK233="○","","未入力"),"")</f>
        <v/>
      </c>
      <c r="BB233" s="629" t="str">
        <f>IF(OR(U233="新加算Ⅰ",U233="新加算Ⅱ",U233="新加算Ⅲ",U233="新加算Ⅴ（１）",U233="新加算Ⅴ（３）",U233="新加算Ⅴ（８）"),IF(AL233="○","","未入力"),"")</f>
        <v/>
      </c>
      <c r="BC233" s="1087" t="str">
        <f>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935" t="str">
        <f>IF(AND(T233&lt;&gt;"（参考）令和７年度の移行予定",OR(U233="新加算Ⅰ",U233="新加算Ⅴ（１）",U233="新加算Ⅴ（２）",U233="新加算Ⅴ（５）",U233="新加算Ⅴ（７）",U233="新加算Ⅴ（10）")),IF(AN233="","未入力",IF(AN233="いずれも取得していない","要件を満たさない","")),"")</f>
        <v/>
      </c>
      <c r="BE233" s="908" t="str">
        <f>G230</f>
        <v/>
      </c>
      <c r="BF233" s="222"/>
      <c r="BG233" s="221"/>
    </row>
    <row r="234" ht="30.0" customHeight="1">
      <c r="A234" s="789">
        <v>56.0</v>
      </c>
      <c r="B234" s="722" t="str">
        <f>IF('基本情報入力シート'!C109="","",'基本情報入力シート'!C109)</f>
        <v/>
      </c>
      <c r="C234" s="723"/>
      <c r="D234" s="723"/>
      <c r="E234" s="723"/>
      <c r="F234" s="724"/>
      <c r="G234" s="725" t="str">
        <f>IF('基本情報入力シート'!M109="","",'基本情報入力シート'!M109)</f>
        <v/>
      </c>
      <c r="H234" s="725" t="str">
        <f>IF('基本情報入力シート'!R109="","",'基本情報入力シート'!R109)</f>
        <v/>
      </c>
      <c r="I234" s="725" t="str">
        <f>IF('基本情報入力シート'!W109="","",'基本情報入力シート'!W109)</f>
        <v/>
      </c>
      <c r="J234" s="941" t="str">
        <f>IF('基本情報入力シート'!X109="","",'基本情報入力シート'!X109)</f>
        <v/>
      </c>
      <c r="K234" s="725" t="str">
        <f>IF('基本情報入力シート'!Y109="","",'基本情報入力シート'!Y109)</f>
        <v/>
      </c>
      <c r="L234" s="942" t="str">
        <f>IF('基本情報入力シート'!AB109="","",'基本情報入力シート'!AB109)</f>
        <v/>
      </c>
      <c r="M234" s="912" t="str">
        <f>IF('別紙様式2-2（４・５月分）'!P179="","",'別紙様式2-2（４・５月分）'!P179)</f>
        <v/>
      </c>
      <c r="N234" s="1004" t="str">
        <f>IF(SUM('別紙様式2-2（４・５月分）'!Q179:Q181)=0,"",SUM('別紙様式2-2（４・５月分）'!Q179:Q181))</f>
        <v/>
      </c>
      <c r="O234" s="914" t="str">
        <f>IFERROR(VLOOKUP('別紙様式2-2（４・５月分）'!AQ179,'【参考】数式用'!$AR$5:$AS$22,2,FALSE),"")</f>
        <v/>
      </c>
      <c r="P234" s="915"/>
      <c r="Q234" s="916"/>
      <c r="R234" s="1053" t="str">
        <f>IFERROR(VLOOKUP(K234,'【参考】数式用'!$A$5:$AB$37,MATCH(O234,'【参考】数式用'!$B$4:$AB$4,0)+1,0),"")</f>
        <v/>
      </c>
      <c r="S234" s="918" t="s">
        <v>451</v>
      </c>
      <c r="T234" s="1054" t="str">
        <f>IF('別紙様式2-3（６月以降分）'!T234="","",'別紙様式2-3（６月以降分）'!T234)</f>
        <v/>
      </c>
      <c r="U234" s="1055" t="str">
        <f>IFERROR(VLOOKUP(K234,'【参考】数式用'!$A$5:$AB$37,MATCH(T234,'【参考】数式用'!$B$4:$AB$4,0)+1,0),"")</f>
        <v/>
      </c>
      <c r="V234" s="921" t="s">
        <v>107</v>
      </c>
      <c r="W234" s="923">
        <f>'別紙様式2-3（６月以降分）'!W234</f>
        <v>6</v>
      </c>
      <c r="X234" s="923" t="s">
        <v>108</v>
      </c>
      <c r="Y234" s="923">
        <f>'別紙様式2-3（６月以降分）'!Y234</f>
        <v>6</v>
      </c>
      <c r="Z234" s="923" t="s">
        <v>392</v>
      </c>
      <c r="AA234" s="923">
        <f>'別紙様式2-3（６月以降分）'!AA234</f>
        <v>7</v>
      </c>
      <c r="AB234" s="923" t="s">
        <v>108</v>
      </c>
      <c r="AC234" s="923">
        <f>'別紙様式2-3（６月以降分）'!AC234</f>
        <v>3</v>
      </c>
      <c r="AD234" s="923" t="s">
        <v>109</v>
      </c>
      <c r="AE234" s="923" t="s">
        <v>120</v>
      </c>
      <c r="AF234" s="923">
        <f>IF(W234&gt;=1,(AA234*12+AC234)-(W234*12+Y234)+1,"")</f>
        <v>10</v>
      </c>
      <c r="AG234" s="924" t="s">
        <v>393</v>
      </c>
      <c r="AH234" s="1056">
        <f>'別紙様式2-3（６月以降分）'!AH234</f>
        <v>0</v>
      </c>
      <c r="AI234" s="1056">
        <f>'別紙様式2-3（６月以降分）'!AI234</f>
        <v>0</v>
      </c>
      <c r="AJ234" s="1057">
        <f>'別紙様式2-3（６月以降分）'!AJ234</f>
        <v>0</v>
      </c>
      <c r="AK234" s="1058" t="str">
        <f>IF('別紙様式2-3（６月以降分）'!AK234="","",'別紙様式2-3（６月以降分）'!AK234)</f>
        <v/>
      </c>
      <c r="AL234" s="932">
        <f>'別紙様式2-3（６月以降分）'!AL234</f>
        <v>0</v>
      </c>
      <c r="AM234" s="1058" t="str">
        <f>IF('別紙様式2-3（６月以降分）'!AM234="","",'別紙様式2-3（６月以降分）'!AM234)</f>
        <v/>
      </c>
      <c r="AN234" s="931" t="str">
        <f>IF('別紙様式2-3（６月以降分）'!AN234="","",'別紙様式2-3（６月以降分）'!AN234)</f>
        <v/>
      </c>
      <c r="AO234" s="928" t="str">
        <f>IF('別紙様式2-3（６月以降分）'!AO234="","",'別紙様式2-3（６月以降分）'!AO234)</f>
        <v/>
      </c>
      <c r="AP234" s="931" t="str">
        <f>IF('別紙様式2-3（６月以降分）'!AP234="","",'別紙様式2-3（６月以降分）'!AP234)</f>
        <v/>
      </c>
      <c r="AQ234" s="1059" t="str">
        <f>IF('別紙様式2-3（６月以降分）'!AQ234="","",'別紙様式2-3（６月以降分）'!AQ234)</f>
        <v/>
      </c>
      <c r="AR234" s="1060" t="str">
        <f>IF('別紙様式2-3（６月以降分）'!AR234="","",'別紙様式2-3（６月以降分）'!AR234)</f>
        <v/>
      </c>
      <c r="AS234" s="1061" t="str">
        <f>IF(AU236="","",IF(U236&lt;U234,"！加算の要件上は問題ありませんが、令和６年度当初の新加算の加算率と比較して、移行後の加算率が下がる計画になっています。",""))</f>
        <v/>
      </c>
      <c r="AT234" s="818"/>
      <c r="AU234" s="693"/>
      <c r="AV234" s="1020" t="str">
        <f>IF('別紙様式2-2（４・５月分）'!N179="","",'別紙様式2-2（４・５月分）'!N179)</f>
        <v/>
      </c>
      <c r="AW234" s="937" t="str">
        <f>IF(SUM('別紙様式2-2（４・５月分）'!O179:O181)=0,"",SUM('別紙様式2-2（４・５月分）'!O179:O181))</f>
        <v/>
      </c>
      <c r="AX234" s="1064" t="str">
        <f>IFERROR(VLOOKUP(K234,'【参考】数式用'!$AH$2:$AI$34,2,FALSE),"")</f>
        <v/>
      </c>
      <c r="AY234" s="772"/>
      <c r="AZ234" s="10"/>
      <c r="BA234" s="10"/>
      <c r="BB234" s="10"/>
      <c r="BC234" s="10"/>
      <c r="BD234" s="10"/>
      <c r="BE234" s="908" t="str">
        <f>G234</f>
        <v/>
      </c>
      <c r="BF234" s="222"/>
      <c r="BG234" s="221"/>
    </row>
    <row r="235" ht="15.0" customHeight="1">
      <c r="A235" s="787"/>
      <c r="B235" s="722"/>
      <c r="C235" s="723"/>
      <c r="D235" s="723"/>
      <c r="E235" s="723"/>
      <c r="F235" s="724"/>
      <c r="G235" s="725"/>
      <c r="H235" s="725"/>
      <c r="I235" s="725"/>
      <c r="J235" s="941"/>
      <c r="K235" s="725"/>
      <c r="L235" s="942"/>
      <c r="M235" s="943" t="str">
        <f>IF('別紙様式2-2（４・５月分）'!P180="","",'別紙様式2-2（４・５月分）'!P180)</f>
        <v/>
      </c>
      <c r="N235" s="1007"/>
      <c r="O235" s="945"/>
      <c r="P235" s="946"/>
      <c r="Q235" s="947"/>
      <c r="R235" s="1065"/>
      <c r="S235" s="949"/>
      <c r="T235" s="1066"/>
      <c r="U235" s="1067"/>
      <c r="V235" s="952"/>
      <c r="W235" s="778"/>
      <c r="X235" s="778"/>
      <c r="Y235" s="778"/>
      <c r="Z235" s="778"/>
      <c r="AA235" s="778"/>
      <c r="AB235" s="778"/>
      <c r="AC235" s="778"/>
      <c r="AD235" s="778"/>
      <c r="AE235" s="778"/>
      <c r="AF235" s="778"/>
      <c r="AG235" s="954"/>
      <c r="AH235" s="1068"/>
      <c r="AI235" s="1068"/>
      <c r="AJ235" s="1069"/>
      <c r="AK235" s="1070"/>
      <c r="AL235" s="960"/>
      <c r="AM235" s="1070"/>
      <c r="AN235" s="825"/>
      <c r="AO235" s="819"/>
      <c r="AP235" s="825"/>
      <c r="AQ235" s="1072"/>
      <c r="AR235" s="1073"/>
      <c r="AS235" s="1074" t="str">
        <f>IF(AU236="","",IF(OR(AA236="",AA236&lt;&gt;7,AC236="",AC236&lt;&gt;3),"！算定期間の終わりが令和７年３月になっていません。年度内の廃止予定等がなければ、算定対象月を令和７年３月にしてください。",""))</f>
        <v/>
      </c>
      <c r="AT235" s="818"/>
      <c r="AU235" s="935"/>
      <c r="AV235" s="1020" t="str">
        <f>IF('別紙様式2-2（４・５月分）'!N180="","",'別紙様式2-2（４・５月分）'!N180)</f>
        <v/>
      </c>
      <c r="AW235" s="937"/>
      <c r="AX235" s="1076"/>
      <c r="AY235" s="638"/>
      <c r="AZ235" s="10"/>
      <c r="BA235" s="10"/>
      <c r="BB235" s="10"/>
      <c r="BC235" s="10"/>
      <c r="BD235" s="10"/>
      <c r="BE235" s="908" t="str">
        <f>G234</f>
        <v/>
      </c>
      <c r="BF235" s="222"/>
      <c r="BG235" s="221"/>
    </row>
    <row r="236" ht="15.0" customHeight="1">
      <c r="A236" s="798"/>
      <c r="B236" s="722"/>
      <c r="C236" s="723"/>
      <c r="D236" s="723"/>
      <c r="E236" s="723"/>
      <c r="F236" s="724"/>
      <c r="G236" s="725"/>
      <c r="H236" s="725"/>
      <c r="I236" s="725"/>
      <c r="J236" s="941"/>
      <c r="K236" s="725"/>
      <c r="L236" s="942"/>
      <c r="M236" s="964"/>
      <c r="N236" s="1009"/>
      <c r="O236" s="1013" t="s">
        <v>111</v>
      </c>
      <c r="P236" s="1017" t="str">
        <f>IFERROR(VLOOKUP('別紙様式2-2（４・５月分）'!AQ179,'【参考】数式用'!$AR$5:$AT$22,3,FALSE),"")</f>
        <v/>
      </c>
      <c r="Q236" s="1014" t="s">
        <v>113</v>
      </c>
      <c r="R236" s="1077" t="str">
        <f>IFERROR(VLOOKUP(K234,'【参考】数式用'!$A$5:$AB$37,MATCH(P236,'【参考】数式用'!$B$4:$AB$4,0)+1,0),"")</f>
        <v/>
      </c>
      <c r="S236" s="970" t="s">
        <v>452</v>
      </c>
      <c r="T236" s="1078"/>
      <c r="U236" s="1079" t="str">
        <f>IFERROR(VLOOKUP(K234,'【参考】数式用'!$A$5:$AB$37,MATCH(T236,'【参考】数式用'!$B$4:$AB$4,0)+1,0),"")</f>
        <v/>
      </c>
      <c r="V236" s="973" t="s">
        <v>107</v>
      </c>
      <c r="W236" s="1080"/>
      <c r="X236" s="812" t="s">
        <v>108</v>
      </c>
      <c r="Y236" s="1080"/>
      <c r="Z236" s="812" t="s">
        <v>392</v>
      </c>
      <c r="AA236" s="1080"/>
      <c r="AB236" s="812" t="s">
        <v>108</v>
      </c>
      <c r="AC236" s="1080"/>
      <c r="AD236" s="812" t="s">
        <v>109</v>
      </c>
      <c r="AE236" s="812" t="s">
        <v>120</v>
      </c>
      <c r="AF236" s="812" t="str">
        <f>IF(W236&gt;=1,(AA236*12+AC236)-(W236*12+Y236)+1,"")</f>
        <v/>
      </c>
      <c r="AG236" s="974" t="s">
        <v>393</v>
      </c>
      <c r="AH236" s="975">
        <f>IFERROR(ROUNDDOWN(ROUND(L234*U236,0),0)*AF236,"")</f>
        <v>0</v>
      </c>
      <c r="AI236" s="975">
        <f>IFERROR(ROUNDDOWN(ROUND((L234*(U236-AW234)),0),0)*AF236,"")</f>
        <v>0</v>
      </c>
      <c r="AJ236" s="977" t="str">
        <f>IFERROR(ROUNDDOWN(ROUNDDOWN(ROUND(L234*VLOOKUP(K234,'【参考】数式用'!$A$5:$AB$27,MATCH("新加算Ⅳ",'【参考】数式用'!$B$4:$AB$4,0)+1,0),0),0)*AF236*0.5,0),"")</f>
        <v/>
      </c>
      <c r="AK236" s="1081"/>
      <c r="AL236" s="1082" t="str">
        <f>IFERROR(IF('別紙様式2-2（４・５月分）'!P236="ベア加算","", IF(OR(T236="新加算Ⅰ",T236="新加算Ⅱ",T236="新加算Ⅲ",T236="新加算Ⅳ"),ROUNDDOWN(ROUND(L234*VLOOKUP(K234,'【参考】数式用'!$A$5:$I$27,MATCH("ベア加算",'【参考】数式用'!$B$4:$I$4,0)+1,0),0),0)*AF236,"")),"")</f>
        <v/>
      </c>
      <c r="AM236" s="1081"/>
      <c r="AN236" s="1083"/>
      <c r="AO236" s="817"/>
      <c r="AP236" s="1083"/>
      <c r="AQ236" s="1084"/>
      <c r="AR236" s="1085"/>
      <c r="AS236" s="1074"/>
      <c r="AT236" s="688"/>
      <c r="AU236" s="935" t="str">
        <f>IF(AND(AA234&lt;&gt;7,AC234&lt;&gt;3),"V列に色付け","")</f>
        <v/>
      </c>
      <c r="AV236" s="1020"/>
      <c r="AW236" s="937"/>
      <c r="AX236" s="1086"/>
      <c r="AY236" s="629" t="str">
        <f>IF(AL236&lt;&gt;"",IF(AM236="○","入力済","未入力"),"")</f>
        <v/>
      </c>
      <c r="AZ236" s="629"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629" t="str">
        <f>IF(OR(T236="新加算Ⅴ（７）",T236="新加算Ⅴ（９）",T236="新加算Ⅴ（10）",T236="新加算Ⅴ（12）",T236="新加算Ⅴ（13）",T236="新加算Ⅴ（14）"),IF(OR(AO236="○",AO236="令和６年度中に満たす"),"入力済","未入力"),"")</f>
        <v/>
      </c>
      <c r="BB236" s="629" t="str">
        <f>IF(OR(T236="新加算Ⅰ",T236="新加算Ⅱ",T236="新加算Ⅲ",T236="新加算Ⅴ（１）",T236="新加算Ⅴ（３）",T236="新加算Ⅴ（８）"),IF(OR(AP236="○",AP236="令和６年度中に満たす"),"入力済","未入力"),"")</f>
        <v/>
      </c>
      <c r="BC236" s="1087" t="str">
        <f>IF(OR(T236="新加算Ⅰ",T236="新加算Ⅱ",T236="新加算Ⅴ（１）",T236="新加算Ⅴ（２）",T236="新加算Ⅴ（３）",T236="新加算Ⅴ（４）",T236="新加算Ⅴ（５）",T236="新加算Ⅴ（６）",T236="新加算Ⅴ（７）",T236="新加算Ⅴ（９）",T236="新加算Ⅴ（10）",T236="新加算Ⅴ（12）"),IF(AQ236&lt;&gt;"",1,""),"")</f>
        <v/>
      </c>
      <c r="BD236" s="935" t="str">
        <f>IF(OR(T236="新加算Ⅰ",T236="新加算Ⅴ（１）",T236="新加算Ⅴ（２）",T236="新加算Ⅴ（５）",T236="新加算Ⅴ（７）",T236="新加算Ⅴ（10）"),IF(AR236="","未入力","入力済"),"")</f>
        <v/>
      </c>
      <c r="BE236" s="908" t="str">
        <f>G234</f>
        <v/>
      </c>
      <c r="BF236" s="222"/>
      <c r="BG236" s="221"/>
    </row>
    <row r="237" ht="30.0" customHeight="1">
      <c r="A237" s="788"/>
      <c r="B237" s="746"/>
      <c r="C237" s="747"/>
      <c r="D237" s="747"/>
      <c r="E237" s="747"/>
      <c r="F237" s="748"/>
      <c r="G237" s="749"/>
      <c r="H237" s="749"/>
      <c r="I237" s="749"/>
      <c r="J237" s="982"/>
      <c r="K237" s="749"/>
      <c r="L237" s="983"/>
      <c r="M237" s="984" t="str">
        <f>IF('別紙様式2-2（４・５月分）'!P181="","",'別紙様式2-2（４・５月分）'!P181)</f>
        <v/>
      </c>
      <c r="N237" s="1010"/>
      <c r="O237" s="1015"/>
      <c r="P237" s="1018"/>
      <c r="Q237" s="1016"/>
      <c r="R237" s="1088"/>
      <c r="S237" s="990"/>
      <c r="T237" s="1089"/>
      <c r="U237" s="1090"/>
      <c r="V237" s="993"/>
      <c r="W237" s="1091"/>
      <c r="X237" s="994"/>
      <c r="Y237" s="1091"/>
      <c r="Z237" s="994"/>
      <c r="AA237" s="1091"/>
      <c r="AB237" s="994"/>
      <c r="AC237" s="1091"/>
      <c r="AD237" s="994"/>
      <c r="AE237" s="994"/>
      <c r="AF237" s="994"/>
      <c r="AG237" s="995"/>
      <c r="AH237" s="996"/>
      <c r="AI237" s="996"/>
      <c r="AJ237" s="998"/>
      <c r="AK237" s="1092"/>
      <c r="AL237" s="1093"/>
      <c r="AM237" s="1092"/>
      <c r="AN237" s="766"/>
      <c r="AO237" s="765"/>
      <c r="AP237" s="766"/>
      <c r="AQ237" s="1094"/>
      <c r="AR237" s="1095"/>
      <c r="AS237" s="1096" t="str">
        <f>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688"/>
      <c r="AU237" s="935"/>
      <c r="AV237" s="1020" t="str">
        <f>IF('別紙様式2-2（４・５月分）'!N181="","",'別紙様式2-2（４・５月分）'!N181)</f>
        <v/>
      </c>
      <c r="AW237" s="937"/>
      <c r="AX237" s="1097"/>
      <c r="AY237" s="629" t="str">
        <f t="shared" ref="AY237:AZ237" si="57">IF(OR(T237="新加算Ⅰ",T237="新加算Ⅱ",T237="新加算Ⅲ",T237="新加算Ⅳ",T237="新加算Ⅴ（１）",T237="新加算Ⅴ（２）",T237="新加算Ⅴ（３）",T237="新加算ⅠⅤ（４）",T237="新加算Ⅴ（５）",T237="新加算Ⅴ（６）",T237="新加算Ⅴ（８）",T237="新加算Ⅴ（11）"),IF(AI237="○","","未入力"),"")</f>
        <v/>
      </c>
      <c r="AZ237" s="629" t="str">
        <f t="shared" si="57"/>
        <v/>
      </c>
      <c r="BA237" s="629" t="str">
        <f>IF(OR(U237="新加算Ⅴ（７）",U237="新加算Ⅴ（９）",U237="新加算Ⅴ（10）",U237="新加算Ⅴ（12）",U237="新加算Ⅴ（13）",U237="新加算Ⅴ（14）"),IF(AK237="○","","未入力"),"")</f>
        <v/>
      </c>
      <c r="BB237" s="629" t="str">
        <f>IF(OR(U237="新加算Ⅰ",U237="新加算Ⅱ",U237="新加算Ⅲ",U237="新加算Ⅴ（１）",U237="新加算Ⅴ（３）",U237="新加算Ⅴ（８）"),IF(AL237="○","","未入力"),"")</f>
        <v/>
      </c>
      <c r="BC237" s="1087" t="str">
        <f>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935" t="str">
        <f>IF(AND(T237&lt;&gt;"（参考）令和７年度の移行予定",OR(U237="新加算Ⅰ",U237="新加算Ⅴ（１）",U237="新加算Ⅴ（２）",U237="新加算Ⅴ（５）",U237="新加算Ⅴ（７）",U237="新加算Ⅴ（10）")),IF(AN237="","未入力",IF(AN237="いずれも取得していない","要件を満たさない","")),"")</f>
        <v/>
      </c>
      <c r="BE237" s="908" t="str">
        <f>G234</f>
        <v/>
      </c>
      <c r="BF237" s="222"/>
      <c r="BG237" s="221"/>
    </row>
    <row r="238" ht="30.0" customHeight="1">
      <c r="A238" s="773">
        <v>57.0</v>
      </c>
      <c r="B238" s="722" t="str">
        <f>IF('基本情報入力シート'!C110="","",'基本情報入力シート'!C110)</f>
        <v/>
      </c>
      <c r="C238" s="723"/>
      <c r="D238" s="723"/>
      <c r="E238" s="723"/>
      <c r="F238" s="724"/>
      <c r="G238" s="725" t="str">
        <f>IF('基本情報入力シート'!M110="","",'基本情報入力シート'!M110)</f>
        <v/>
      </c>
      <c r="H238" s="725" t="str">
        <f>IF('基本情報入力シート'!R110="","",'基本情報入力シート'!R110)</f>
        <v/>
      </c>
      <c r="I238" s="725" t="str">
        <f>IF('基本情報入力シート'!W110="","",'基本情報入力シート'!W110)</f>
        <v/>
      </c>
      <c r="J238" s="941" t="str">
        <f>IF('基本情報入力シート'!X110="","",'基本情報入力シート'!X110)</f>
        <v/>
      </c>
      <c r="K238" s="725" t="str">
        <f>IF('基本情報入力シート'!Y110="","",'基本情報入力シート'!Y110)</f>
        <v/>
      </c>
      <c r="L238" s="942" t="str">
        <f>IF('基本情報入力シート'!AB110="","",'基本情報入力シート'!AB110)</f>
        <v/>
      </c>
      <c r="M238" s="912" t="str">
        <f>IF('別紙様式2-2（４・５月分）'!P182="","",'別紙様式2-2（４・５月分）'!P182)</f>
        <v/>
      </c>
      <c r="N238" s="1004" t="str">
        <f>IF(SUM('別紙様式2-2（４・５月分）'!Q182:Q184)=0,"",SUM('別紙様式2-2（４・５月分）'!Q182:Q184))</f>
        <v/>
      </c>
      <c r="O238" s="914" t="str">
        <f>IFERROR(VLOOKUP('別紙様式2-2（４・５月分）'!AQ182,'【参考】数式用'!$AR$5:$AS$22,2,FALSE),"")</f>
        <v/>
      </c>
      <c r="P238" s="915"/>
      <c r="Q238" s="916"/>
      <c r="R238" s="1053" t="str">
        <f>IFERROR(VLOOKUP(K238,'【参考】数式用'!$A$5:$AB$37,MATCH(O238,'【参考】数式用'!$B$4:$AB$4,0)+1,0),"")</f>
        <v/>
      </c>
      <c r="S238" s="918" t="s">
        <v>451</v>
      </c>
      <c r="T238" s="1054" t="str">
        <f>IF('別紙様式2-3（６月以降分）'!T238="","",'別紙様式2-3（６月以降分）'!T238)</f>
        <v/>
      </c>
      <c r="U238" s="1055" t="str">
        <f>IFERROR(VLOOKUP(K238,'【参考】数式用'!$A$5:$AB$37,MATCH(T238,'【参考】数式用'!$B$4:$AB$4,0)+1,0),"")</f>
        <v/>
      </c>
      <c r="V238" s="921" t="s">
        <v>107</v>
      </c>
      <c r="W238" s="923">
        <f>'別紙様式2-3（６月以降分）'!W238</f>
        <v>6</v>
      </c>
      <c r="X238" s="923" t="s">
        <v>108</v>
      </c>
      <c r="Y238" s="923">
        <f>'別紙様式2-3（６月以降分）'!Y238</f>
        <v>6</v>
      </c>
      <c r="Z238" s="923" t="s">
        <v>392</v>
      </c>
      <c r="AA238" s="923">
        <f>'別紙様式2-3（６月以降分）'!AA238</f>
        <v>7</v>
      </c>
      <c r="AB238" s="923" t="s">
        <v>108</v>
      </c>
      <c r="AC238" s="923">
        <f>'別紙様式2-3（６月以降分）'!AC238</f>
        <v>3</v>
      </c>
      <c r="AD238" s="923" t="s">
        <v>109</v>
      </c>
      <c r="AE238" s="923" t="s">
        <v>120</v>
      </c>
      <c r="AF238" s="923">
        <f>IF(W238&gt;=1,(AA238*12+AC238)-(W238*12+Y238)+1,"")</f>
        <v>10</v>
      </c>
      <c r="AG238" s="924" t="s">
        <v>393</v>
      </c>
      <c r="AH238" s="1056">
        <f>'別紙様式2-3（６月以降分）'!AH238</f>
        <v>0</v>
      </c>
      <c r="AI238" s="1056">
        <f>'別紙様式2-3（６月以降分）'!AI238</f>
        <v>0</v>
      </c>
      <c r="AJ238" s="1057">
        <f>'別紙様式2-3（６月以降分）'!AJ238</f>
        <v>0</v>
      </c>
      <c r="AK238" s="1058" t="str">
        <f>IF('別紙様式2-3（６月以降分）'!AK238="","",'別紙様式2-3（６月以降分）'!AK238)</f>
        <v/>
      </c>
      <c r="AL238" s="932">
        <f>'別紙様式2-3（６月以降分）'!AL238</f>
        <v>0</v>
      </c>
      <c r="AM238" s="1058" t="str">
        <f>IF('別紙様式2-3（６月以降分）'!AM238="","",'別紙様式2-3（６月以降分）'!AM238)</f>
        <v/>
      </c>
      <c r="AN238" s="931" t="str">
        <f>IF('別紙様式2-3（６月以降分）'!AN238="","",'別紙様式2-3（６月以降分）'!AN238)</f>
        <v/>
      </c>
      <c r="AO238" s="928" t="str">
        <f>IF('別紙様式2-3（６月以降分）'!AO238="","",'別紙様式2-3（６月以降分）'!AO238)</f>
        <v/>
      </c>
      <c r="AP238" s="931" t="str">
        <f>IF('別紙様式2-3（６月以降分）'!AP238="","",'別紙様式2-3（６月以降分）'!AP238)</f>
        <v/>
      </c>
      <c r="AQ238" s="1059" t="str">
        <f>IF('別紙様式2-3（６月以降分）'!AQ238="","",'別紙様式2-3（６月以降分）'!AQ238)</f>
        <v/>
      </c>
      <c r="AR238" s="1060" t="str">
        <f>IF('別紙様式2-3（６月以降分）'!AR238="","",'別紙様式2-3（６月以降分）'!AR238)</f>
        <v/>
      </c>
      <c r="AS238" s="1061" t="str">
        <f>IF(AU240="","",IF(U240&lt;U238,"！加算の要件上は問題ありませんが、令和６年度当初の新加算の加算率と比較して、移行後の加算率が下がる計画になっています。",""))</f>
        <v/>
      </c>
      <c r="AT238" s="818"/>
      <c r="AU238" s="693"/>
      <c r="AV238" s="1020" t="str">
        <f>IF('別紙様式2-2（４・５月分）'!N182="","",'別紙様式2-2（４・５月分）'!N182)</f>
        <v/>
      </c>
      <c r="AW238" s="937" t="str">
        <f>IF(SUM('別紙様式2-2（４・５月分）'!O182:O184)=0,"",SUM('別紙様式2-2（４・５月分）'!O182:O184))</f>
        <v/>
      </c>
      <c r="AX238" s="1064" t="str">
        <f>IFERROR(VLOOKUP(K238,'【参考】数式用'!$AH$2:$AI$34,2,FALSE),"")</f>
        <v/>
      </c>
      <c r="AY238" s="772"/>
      <c r="AZ238" s="10"/>
      <c r="BA238" s="10"/>
      <c r="BB238" s="10"/>
      <c r="BC238" s="10"/>
      <c r="BD238" s="10"/>
      <c r="BE238" s="908" t="str">
        <f>G238</f>
        <v/>
      </c>
      <c r="BF238" s="222"/>
      <c r="BG238" s="221"/>
    </row>
    <row r="239" ht="15.0" customHeight="1">
      <c r="A239" s="787"/>
      <c r="B239" s="722"/>
      <c r="C239" s="723"/>
      <c r="D239" s="723"/>
      <c r="E239" s="723"/>
      <c r="F239" s="724"/>
      <c r="G239" s="725"/>
      <c r="H239" s="725"/>
      <c r="I239" s="725"/>
      <c r="J239" s="941"/>
      <c r="K239" s="725"/>
      <c r="L239" s="942"/>
      <c r="M239" s="943" t="str">
        <f>IF('別紙様式2-2（４・５月分）'!P183="","",'別紙様式2-2（４・５月分）'!P183)</f>
        <v/>
      </c>
      <c r="N239" s="1007"/>
      <c r="O239" s="945"/>
      <c r="P239" s="946"/>
      <c r="Q239" s="947"/>
      <c r="R239" s="1065"/>
      <c r="S239" s="949"/>
      <c r="T239" s="1066"/>
      <c r="U239" s="1067"/>
      <c r="V239" s="952"/>
      <c r="W239" s="778"/>
      <c r="X239" s="778"/>
      <c r="Y239" s="778"/>
      <c r="Z239" s="778"/>
      <c r="AA239" s="778"/>
      <c r="AB239" s="778"/>
      <c r="AC239" s="778"/>
      <c r="AD239" s="778"/>
      <c r="AE239" s="778"/>
      <c r="AF239" s="778"/>
      <c r="AG239" s="954"/>
      <c r="AH239" s="1068"/>
      <c r="AI239" s="1068"/>
      <c r="AJ239" s="1069"/>
      <c r="AK239" s="1070"/>
      <c r="AL239" s="960"/>
      <c r="AM239" s="1070"/>
      <c r="AN239" s="825"/>
      <c r="AO239" s="819"/>
      <c r="AP239" s="825"/>
      <c r="AQ239" s="1072"/>
      <c r="AR239" s="1073"/>
      <c r="AS239" s="1074" t="str">
        <f>IF(AU240="","",IF(OR(AA240="",AA240&lt;&gt;7,AC240="",AC240&lt;&gt;3),"！算定期間の終わりが令和７年３月になっていません。年度内の廃止予定等がなければ、算定対象月を令和７年３月にしてください。",""))</f>
        <v/>
      </c>
      <c r="AT239" s="818"/>
      <c r="AU239" s="935"/>
      <c r="AV239" s="1020" t="str">
        <f>IF('別紙様式2-2（４・５月分）'!N183="","",'別紙様式2-2（４・５月分）'!N183)</f>
        <v/>
      </c>
      <c r="AW239" s="937"/>
      <c r="AX239" s="1076"/>
      <c r="AY239" s="638"/>
      <c r="AZ239" s="10"/>
      <c r="BA239" s="10"/>
      <c r="BB239" s="10"/>
      <c r="BC239" s="10"/>
      <c r="BD239" s="10"/>
      <c r="BE239" s="908" t="str">
        <f>G238</f>
        <v/>
      </c>
      <c r="BF239" s="222"/>
      <c r="BG239" s="221"/>
    </row>
    <row r="240" ht="15.0" customHeight="1">
      <c r="A240" s="798"/>
      <c r="B240" s="722"/>
      <c r="C240" s="723"/>
      <c r="D240" s="723"/>
      <c r="E240" s="723"/>
      <c r="F240" s="724"/>
      <c r="G240" s="725"/>
      <c r="H240" s="725"/>
      <c r="I240" s="725"/>
      <c r="J240" s="941"/>
      <c r="K240" s="725"/>
      <c r="L240" s="942"/>
      <c r="M240" s="964"/>
      <c r="N240" s="1009"/>
      <c r="O240" s="1013" t="s">
        <v>111</v>
      </c>
      <c r="P240" s="1017" t="str">
        <f>IFERROR(VLOOKUP('別紙様式2-2（４・５月分）'!AQ182,'【参考】数式用'!$AR$5:$AT$22,3,FALSE),"")</f>
        <v/>
      </c>
      <c r="Q240" s="1014" t="s">
        <v>113</v>
      </c>
      <c r="R240" s="1077" t="str">
        <f>IFERROR(VLOOKUP(K238,'【参考】数式用'!$A$5:$AB$37,MATCH(P240,'【参考】数式用'!$B$4:$AB$4,0)+1,0),"")</f>
        <v/>
      </c>
      <c r="S240" s="970" t="s">
        <v>452</v>
      </c>
      <c r="T240" s="1078"/>
      <c r="U240" s="1079" t="str">
        <f>IFERROR(VLOOKUP(K238,'【参考】数式用'!$A$5:$AB$37,MATCH(T240,'【参考】数式用'!$B$4:$AB$4,0)+1,0),"")</f>
        <v/>
      </c>
      <c r="V240" s="973" t="s">
        <v>107</v>
      </c>
      <c r="W240" s="1080"/>
      <c r="X240" s="812" t="s">
        <v>108</v>
      </c>
      <c r="Y240" s="1080"/>
      <c r="Z240" s="812" t="s">
        <v>392</v>
      </c>
      <c r="AA240" s="1080"/>
      <c r="AB240" s="812" t="s">
        <v>108</v>
      </c>
      <c r="AC240" s="1080"/>
      <c r="AD240" s="812" t="s">
        <v>109</v>
      </c>
      <c r="AE240" s="812" t="s">
        <v>120</v>
      </c>
      <c r="AF240" s="812" t="str">
        <f>IF(W240&gt;=1,(AA240*12+AC240)-(W240*12+Y240)+1,"")</f>
        <v/>
      </c>
      <c r="AG240" s="974" t="s">
        <v>393</v>
      </c>
      <c r="AH240" s="975">
        <f>IFERROR(ROUNDDOWN(ROUND(L238*U240,0),0)*AF240,"")</f>
        <v>0</v>
      </c>
      <c r="AI240" s="975">
        <f>IFERROR(ROUNDDOWN(ROUND((L238*(U240-AW238)),0),0)*AF240,"")</f>
        <v>0</v>
      </c>
      <c r="AJ240" s="977" t="str">
        <f>IFERROR(ROUNDDOWN(ROUNDDOWN(ROUND(L238*VLOOKUP(K238,'【参考】数式用'!$A$5:$AB$27,MATCH("新加算Ⅳ",'【参考】数式用'!$B$4:$AB$4,0)+1,0),0),0)*AF240*0.5,0),"")</f>
        <v/>
      </c>
      <c r="AK240" s="1081"/>
      <c r="AL240" s="1082" t="str">
        <f>IFERROR(IF('別紙様式2-2（４・５月分）'!P240="ベア加算","", IF(OR(T240="新加算Ⅰ",T240="新加算Ⅱ",T240="新加算Ⅲ",T240="新加算Ⅳ"),ROUNDDOWN(ROUND(L238*VLOOKUP(K238,'【参考】数式用'!$A$5:$I$27,MATCH("ベア加算",'【参考】数式用'!$B$4:$I$4,0)+1,0),0),0)*AF240,"")),"")</f>
        <v/>
      </c>
      <c r="AM240" s="1081"/>
      <c r="AN240" s="1083"/>
      <c r="AO240" s="817"/>
      <c r="AP240" s="1083"/>
      <c r="AQ240" s="1084"/>
      <c r="AR240" s="1085"/>
      <c r="AS240" s="1074"/>
      <c r="AT240" s="688"/>
      <c r="AU240" s="935" t="str">
        <f>IF(AND(AA238&lt;&gt;7,AC238&lt;&gt;3),"V列に色付け","")</f>
        <v/>
      </c>
      <c r="AV240" s="1020"/>
      <c r="AW240" s="937"/>
      <c r="AX240" s="1086"/>
      <c r="AY240" s="629" t="str">
        <f>IF(AL240&lt;&gt;"",IF(AM240="○","入力済","未入力"),"")</f>
        <v/>
      </c>
      <c r="AZ240" s="629"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629" t="str">
        <f>IF(OR(T240="新加算Ⅴ（７）",T240="新加算Ⅴ（９）",T240="新加算Ⅴ（10）",T240="新加算Ⅴ（12）",T240="新加算Ⅴ（13）",T240="新加算Ⅴ（14）"),IF(OR(AO240="○",AO240="令和６年度中に満たす"),"入力済","未入力"),"")</f>
        <v/>
      </c>
      <c r="BB240" s="629" t="str">
        <f>IF(OR(T240="新加算Ⅰ",T240="新加算Ⅱ",T240="新加算Ⅲ",T240="新加算Ⅴ（１）",T240="新加算Ⅴ（３）",T240="新加算Ⅴ（８）"),IF(OR(AP240="○",AP240="令和６年度中に満たす"),"入力済","未入力"),"")</f>
        <v/>
      </c>
      <c r="BC240" s="1087" t="str">
        <f>IF(OR(T240="新加算Ⅰ",T240="新加算Ⅱ",T240="新加算Ⅴ（１）",T240="新加算Ⅴ（２）",T240="新加算Ⅴ（３）",T240="新加算Ⅴ（４）",T240="新加算Ⅴ（５）",T240="新加算Ⅴ（６）",T240="新加算Ⅴ（７）",T240="新加算Ⅴ（９）",T240="新加算Ⅴ（10）",T240="新加算Ⅴ（12）"),IF(AQ240&lt;&gt;"",1,""),"")</f>
        <v/>
      </c>
      <c r="BD240" s="935" t="str">
        <f>IF(OR(T240="新加算Ⅰ",T240="新加算Ⅴ（１）",T240="新加算Ⅴ（２）",T240="新加算Ⅴ（５）",T240="新加算Ⅴ（７）",T240="新加算Ⅴ（10）"),IF(AR240="","未入力","入力済"),"")</f>
        <v/>
      </c>
      <c r="BE240" s="908" t="str">
        <f>G238</f>
        <v/>
      </c>
      <c r="BF240" s="222"/>
      <c r="BG240" s="221"/>
    </row>
    <row r="241" ht="30.0" customHeight="1">
      <c r="A241" s="788"/>
      <c r="B241" s="746"/>
      <c r="C241" s="747"/>
      <c r="D241" s="747"/>
      <c r="E241" s="747"/>
      <c r="F241" s="748"/>
      <c r="G241" s="749"/>
      <c r="H241" s="749"/>
      <c r="I241" s="749"/>
      <c r="J241" s="982"/>
      <c r="K241" s="749"/>
      <c r="L241" s="983"/>
      <c r="M241" s="984" t="str">
        <f>IF('別紙様式2-2（４・５月分）'!P184="","",'別紙様式2-2（４・５月分）'!P184)</f>
        <v/>
      </c>
      <c r="N241" s="1010"/>
      <c r="O241" s="1015"/>
      <c r="P241" s="1018"/>
      <c r="Q241" s="1016"/>
      <c r="R241" s="1088"/>
      <c r="S241" s="990"/>
      <c r="T241" s="1089"/>
      <c r="U241" s="1090"/>
      <c r="V241" s="993"/>
      <c r="W241" s="1091"/>
      <c r="X241" s="994"/>
      <c r="Y241" s="1091"/>
      <c r="Z241" s="994"/>
      <c r="AA241" s="1091"/>
      <c r="AB241" s="994"/>
      <c r="AC241" s="1091"/>
      <c r="AD241" s="994"/>
      <c r="AE241" s="994"/>
      <c r="AF241" s="994"/>
      <c r="AG241" s="995"/>
      <c r="AH241" s="996"/>
      <c r="AI241" s="996"/>
      <c r="AJ241" s="998"/>
      <c r="AK241" s="1092"/>
      <c r="AL241" s="1093"/>
      <c r="AM241" s="1092"/>
      <c r="AN241" s="766"/>
      <c r="AO241" s="765"/>
      <c r="AP241" s="766"/>
      <c r="AQ241" s="1094"/>
      <c r="AR241" s="1095"/>
      <c r="AS241" s="1096" t="str">
        <f>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688"/>
      <c r="AU241" s="935"/>
      <c r="AV241" s="1020" t="str">
        <f>IF('別紙様式2-2（４・５月分）'!N184="","",'別紙様式2-2（４・５月分）'!N184)</f>
        <v/>
      </c>
      <c r="AW241" s="937"/>
      <c r="AX241" s="1097"/>
      <c r="AY241" s="629" t="str">
        <f t="shared" ref="AY241:AZ241" si="58">IF(OR(T241="新加算Ⅰ",T241="新加算Ⅱ",T241="新加算Ⅲ",T241="新加算Ⅳ",T241="新加算Ⅴ（１）",T241="新加算Ⅴ（２）",T241="新加算Ⅴ（３）",T241="新加算ⅠⅤ（４）",T241="新加算Ⅴ（５）",T241="新加算Ⅴ（６）",T241="新加算Ⅴ（８）",T241="新加算Ⅴ（11）"),IF(AI241="○","","未入力"),"")</f>
        <v/>
      </c>
      <c r="AZ241" s="629" t="str">
        <f t="shared" si="58"/>
        <v/>
      </c>
      <c r="BA241" s="629" t="str">
        <f>IF(OR(U241="新加算Ⅴ（７）",U241="新加算Ⅴ（９）",U241="新加算Ⅴ（10）",U241="新加算Ⅴ（12）",U241="新加算Ⅴ（13）",U241="新加算Ⅴ（14）"),IF(AK241="○","","未入力"),"")</f>
        <v/>
      </c>
      <c r="BB241" s="629" t="str">
        <f>IF(OR(U241="新加算Ⅰ",U241="新加算Ⅱ",U241="新加算Ⅲ",U241="新加算Ⅴ（１）",U241="新加算Ⅴ（３）",U241="新加算Ⅴ（８）"),IF(AL241="○","","未入力"),"")</f>
        <v/>
      </c>
      <c r="BC241" s="1087" t="str">
        <f>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935" t="str">
        <f>IF(AND(T241&lt;&gt;"（参考）令和７年度の移行予定",OR(U241="新加算Ⅰ",U241="新加算Ⅴ（１）",U241="新加算Ⅴ（２）",U241="新加算Ⅴ（５）",U241="新加算Ⅴ（７）",U241="新加算Ⅴ（10）")),IF(AN241="","未入力",IF(AN241="いずれも取得していない","要件を満たさない","")),"")</f>
        <v/>
      </c>
      <c r="BE241" s="908" t="str">
        <f>G238</f>
        <v/>
      </c>
      <c r="BF241" s="222"/>
      <c r="BG241" s="221"/>
    </row>
    <row r="242" ht="30.0" customHeight="1">
      <c r="A242" s="789">
        <v>58.0</v>
      </c>
      <c r="B242" s="1019" t="str">
        <f>IF('基本情報入力シート'!C111="","",'基本情報入力シート'!C111)</f>
        <v/>
      </c>
      <c r="C242" s="696"/>
      <c r="D242" s="696"/>
      <c r="E242" s="696"/>
      <c r="F242" s="697"/>
      <c r="G242" s="698" t="str">
        <f>IF('基本情報入力シート'!M111="","",'基本情報入力シート'!M111)</f>
        <v/>
      </c>
      <c r="H242" s="698" t="str">
        <f>IF('基本情報入力シート'!R111="","",'基本情報入力シート'!R111)</f>
        <v/>
      </c>
      <c r="I242" s="698" t="str">
        <f>IF('基本情報入力シート'!W111="","",'基本情報入力シート'!W111)</f>
        <v/>
      </c>
      <c r="J242" s="910" t="str">
        <f>IF('基本情報入力シート'!X111="","",'基本情報入力シート'!X111)</f>
        <v/>
      </c>
      <c r="K242" s="698" t="str">
        <f>IF('基本情報入力シート'!Y111="","",'基本情報入力シート'!Y111)</f>
        <v/>
      </c>
      <c r="L242" s="911" t="str">
        <f>IF('基本情報入力シート'!AB111="","",'基本情報入力シート'!AB111)</f>
        <v/>
      </c>
      <c r="M242" s="912" t="str">
        <f>IF('別紙様式2-2（４・５月分）'!P185="","",'別紙様式2-2（４・５月分）'!P185)</f>
        <v/>
      </c>
      <c r="N242" s="1004" t="str">
        <f>IF(SUM('別紙様式2-2（４・５月分）'!Q185:Q187)=0,"",SUM('別紙様式2-2（４・５月分）'!Q185:Q187))</f>
        <v/>
      </c>
      <c r="O242" s="914" t="str">
        <f>IFERROR(VLOOKUP('別紙様式2-2（４・５月分）'!AQ185,'【参考】数式用'!$AR$5:$AS$22,2,FALSE),"")</f>
        <v/>
      </c>
      <c r="P242" s="915"/>
      <c r="Q242" s="916"/>
      <c r="R242" s="1053" t="str">
        <f>IFERROR(VLOOKUP(K242,'【参考】数式用'!$A$5:$AB$37,MATCH(O242,'【参考】数式用'!$B$4:$AB$4,0)+1,0),"")</f>
        <v/>
      </c>
      <c r="S242" s="918" t="s">
        <v>451</v>
      </c>
      <c r="T242" s="1054" t="str">
        <f>IF('別紙様式2-3（６月以降分）'!T242="","",'別紙様式2-3（６月以降分）'!T242)</f>
        <v/>
      </c>
      <c r="U242" s="1055" t="str">
        <f>IFERROR(VLOOKUP(K242,'【参考】数式用'!$A$5:$AB$37,MATCH(T242,'【参考】数式用'!$B$4:$AB$4,0)+1,0),"")</f>
        <v/>
      </c>
      <c r="V242" s="921" t="s">
        <v>107</v>
      </c>
      <c r="W242" s="923">
        <f>'別紙様式2-3（６月以降分）'!W242</f>
        <v>6</v>
      </c>
      <c r="X242" s="923" t="s">
        <v>108</v>
      </c>
      <c r="Y242" s="923">
        <f>'別紙様式2-3（６月以降分）'!Y242</f>
        <v>6</v>
      </c>
      <c r="Z242" s="923" t="s">
        <v>392</v>
      </c>
      <c r="AA242" s="923">
        <f>'別紙様式2-3（６月以降分）'!AA242</f>
        <v>7</v>
      </c>
      <c r="AB242" s="923" t="s">
        <v>108</v>
      </c>
      <c r="AC242" s="923">
        <f>'別紙様式2-3（６月以降分）'!AC242</f>
        <v>3</v>
      </c>
      <c r="AD242" s="923" t="s">
        <v>109</v>
      </c>
      <c r="AE242" s="923" t="s">
        <v>120</v>
      </c>
      <c r="AF242" s="923">
        <f>IF(W242&gt;=1,(AA242*12+AC242)-(W242*12+Y242)+1,"")</f>
        <v>10</v>
      </c>
      <c r="AG242" s="924" t="s">
        <v>393</v>
      </c>
      <c r="AH242" s="1056">
        <f>'別紙様式2-3（６月以降分）'!AH242</f>
        <v>0</v>
      </c>
      <c r="AI242" s="1056">
        <f>'別紙様式2-3（６月以降分）'!AI242</f>
        <v>0</v>
      </c>
      <c r="AJ242" s="1057">
        <f>'別紙様式2-3（６月以降分）'!AJ242</f>
        <v>0</v>
      </c>
      <c r="AK242" s="1058" t="str">
        <f>IF('別紙様式2-3（６月以降分）'!AK242="","",'別紙様式2-3（６月以降分）'!AK242)</f>
        <v/>
      </c>
      <c r="AL242" s="932">
        <f>'別紙様式2-3（６月以降分）'!AL242</f>
        <v>0</v>
      </c>
      <c r="AM242" s="1058" t="str">
        <f>IF('別紙様式2-3（６月以降分）'!AM242="","",'別紙様式2-3（６月以降分）'!AM242)</f>
        <v/>
      </c>
      <c r="AN242" s="931" t="str">
        <f>IF('別紙様式2-3（６月以降分）'!AN242="","",'別紙様式2-3（６月以降分）'!AN242)</f>
        <v/>
      </c>
      <c r="AO242" s="928" t="str">
        <f>IF('別紙様式2-3（６月以降分）'!AO242="","",'別紙様式2-3（６月以降分）'!AO242)</f>
        <v/>
      </c>
      <c r="AP242" s="931" t="str">
        <f>IF('別紙様式2-3（６月以降分）'!AP242="","",'別紙様式2-3（６月以降分）'!AP242)</f>
        <v/>
      </c>
      <c r="AQ242" s="1059" t="str">
        <f>IF('別紙様式2-3（６月以降分）'!AQ242="","",'別紙様式2-3（６月以降分）'!AQ242)</f>
        <v/>
      </c>
      <c r="AR242" s="1060" t="str">
        <f>IF('別紙様式2-3（６月以降分）'!AR242="","",'別紙様式2-3（６月以降分）'!AR242)</f>
        <v/>
      </c>
      <c r="AS242" s="1061" t="str">
        <f>IF(AU244="","",IF(U244&lt;U242,"！加算の要件上は問題ありませんが、令和６年度当初の新加算の加算率と比較して、移行後の加算率が下がる計画になっています。",""))</f>
        <v/>
      </c>
      <c r="AT242" s="818"/>
      <c r="AU242" s="693"/>
      <c r="AV242" s="1020" t="str">
        <f>IF('別紙様式2-2（４・５月分）'!N185="","",'別紙様式2-2（４・５月分）'!N185)</f>
        <v/>
      </c>
      <c r="AW242" s="937" t="str">
        <f>IF(SUM('別紙様式2-2（４・５月分）'!O185:O187)=0,"",SUM('別紙様式2-2（４・５月分）'!O185:O187))</f>
        <v/>
      </c>
      <c r="AX242" s="1064" t="str">
        <f>IFERROR(VLOOKUP(K242,'【参考】数式用'!$AH$2:$AI$34,2,FALSE),"")</f>
        <v/>
      </c>
      <c r="AY242" s="772"/>
      <c r="AZ242" s="10"/>
      <c r="BA242" s="10"/>
      <c r="BB242" s="10"/>
      <c r="BC242" s="10"/>
      <c r="BD242" s="10"/>
      <c r="BE242" s="908" t="str">
        <f>G242</f>
        <v/>
      </c>
      <c r="BF242" s="222"/>
      <c r="BG242" s="221"/>
    </row>
    <row r="243" ht="15.0" customHeight="1">
      <c r="A243" s="787"/>
      <c r="B243" s="722"/>
      <c r="C243" s="723"/>
      <c r="D243" s="723"/>
      <c r="E243" s="723"/>
      <c r="F243" s="724"/>
      <c r="G243" s="725"/>
      <c r="H243" s="725"/>
      <c r="I243" s="725"/>
      <c r="J243" s="941"/>
      <c r="K243" s="725"/>
      <c r="L243" s="942"/>
      <c r="M243" s="943" t="str">
        <f>IF('別紙様式2-2（４・５月分）'!P186="","",'別紙様式2-2（４・５月分）'!P186)</f>
        <v/>
      </c>
      <c r="N243" s="1007"/>
      <c r="O243" s="945"/>
      <c r="P243" s="946"/>
      <c r="Q243" s="947"/>
      <c r="R243" s="1065"/>
      <c r="S243" s="949"/>
      <c r="T243" s="1066"/>
      <c r="U243" s="1067"/>
      <c r="V243" s="952"/>
      <c r="W243" s="778"/>
      <c r="X243" s="778"/>
      <c r="Y243" s="778"/>
      <c r="Z243" s="778"/>
      <c r="AA243" s="778"/>
      <c r="AB243" s="778"/>
      <c r="AC243" s="778"/>
      <c r="AD243" s="778"/>
      <c r="AE243" s="778"/>
      <c r="AF243" s="778"/>
      <c r="AG243" s="954"/>
      <c r="AH243" s="1068"/>
      <c r="AI243" s="1068"/>
      <c r="AJ243" s="1069"/>
      <c r="AK243" s="1070"/>
      <c r="AL243" s="960"/>
      <c r="AM243" s="1070"/>
      <c r="AN243" s="825"/>
      <c r="AO243" s="819"/>
      <c r="AP243" s="825"/>
      <c r="AQ243" s="1072"/>
      <c r="AR243" s="1073"/>
      <c r="AS243" s="1074" t="str">
        <f>IF(AU244="","",IF(OR(AA244="",AA244&lt;&gt;7,AC244="",AC244&lt;&gt;3),"！算定期間の終わりが令和７年３月になっていません。年度内の廃止予定等がなければ、算定対象月を令和７年３月にしてください。",""))</f>
        <v/>
      </c>
      <c r="AT243" s="818"/>
      <c r="AU243" s="935"/>
      <c r="AV243" s="1020" t="str">
        <f>IF('別紙様式2-2（４・５月分）'!N186="","",'別紙様式2-2（４・５月分）'!N186)</f>
        <v/>
      </c>
      <c r="AW243" s="937"/>
      <c r="AX243" s="1076"/>
      <c r="AY243" s="638"/>
      <c r="AZ243" s="10"/>
      <c r="BA243" s="10"/>
      <c r="BB243" s="10"/>
      <c r="BC243" s="10"/>
      <c r="BD243" s="10"/>
      <c r="BE243" s="908" t="str">
        <f>G242</f>
        <v/>
      </c>
      <c r="BF243" s="222"/>
      <c r="BG243" s="221"/>
    </row>
    <row r="244" ht="15.0" customHeight="1">
      <c r="A244" s="798"/>
      <c r="B244" s="722"/>
      <c r="C244" s="723"/>
      <c r="D244" s="723"/>
      <c r="E244" s="723"/>
      <c r="F244" s="724"/>
      <c r="G244" s="725"/>
      <c r="H244" s="725"/>
      <c r="I244" s="725"/>
      <c r="J244" s="941"/>
      <c r="K244" s="725"/>
      <c r="L244" s="942"/>
      <c r="M244" s="964"/>
      <c r="N244" s="1009"/>
      <c r="O244" s="1013" t="s">
        <v>111</v>
      </c>
      <c r="P244" s="1017" t="str">
        <f>IFERROR(VLOOKUP('別紙様式2-2（４・５月分）'!AQ185,'【参考】数式用'!$AR$5:$AT$22,3,FALSE),"")</f>
        <v/>
      </c>
      <c r="Q244" s="1014" t="s">
        <v>113</v>
      </c>
      <c r="R244" s="1077" t="str">
        <f>IFERROR(VLOOKUP(K242,'【参考】数式用'!$A$5:$AB$37,MATCH(P244,'【参考】数式用'!$B$4:$AB$4,0)+1,0),"")</f>
        <v/>
      </c>
      <c r="S244" s="970" t="s">
        <v>452</v>
      </c>
      <c r="T244" s="1078"/>
      <c r="U244" s="1079" t="str">
        <f>IFERROR(VLOOKUP(K242,'【参考】数式用'!$A$5:$AB$37,MATCH(T244,'【参考】数式用'!$B$4:$AB$4,0)+1,0),"")</f>
        <v/>
      </c>
      <c r="V244" s="973" t="s">
        <v>107</v>
      </c>
      <c r="W244" s="1080"/>
      <c r="X244" s="812" t="s">
        <v>108</v>
      </c>
      <c r="Y244" s="1080"/>
      <c r="Z244" s="812" t="s">
        <v>392</v>
      </c>
      <c r="AA244" s="1080"/>
      <c r="AB244" s="812" t="s">
        <v>108</v>
      </c>
      <c r="AC244" s="1080"/>
      <c r="AD244" s="812" t="s">
        <v>109</v>
      </c>
      <c r="AE244" s="812" t="s">
        <v>120</v>
      </c>
      <c r="AF244" s="812" t="str">
        <f>IF(W244&gt;=1,(AA244*12+AC244)-(W244*12+Y244)+1,"")</f>
        <v/>
      </c>
      <c r="AG244" s="974" t="s">
        <v>393</v>
      </c>
      <c r="AH244" s="975">
        <f>IFERROR(ROUNDDOWN(ROUND(L242*U244,0),0)*AF244,"")</f>
        <v>0</v>
      </c>
      <c r="AI244" s="975">
        <f>IFERROR(ROUNDDOWN(ROUND((L242*(U244-AW242)),0),0)*AF244,"")</f>
        <v>0</v>
      </c>
      <c r="AJ244" s="977" t="str">
        <f>IFERROR(ROUNDDOWN(ROUNDDOWN(ROUND(L242*VLOOKUP(K242,'【参考】数式用'!$A$5:$AB$27,MATCH("新加算Ⅳ",'【参考】数式用'!$B$4:$AB$4,0)+1,0),0),0)*AF244*0.5,0),"")</f>
        <v/>
      </c>
      <c r="AK244" s="1081"/>
      <c r="AL244" s="1082" t="str">
        <f>IFERROR(IF('別紙様式2-2（４・５月分）'!P244="ベア加算","", IF(OR(T244="新加算Ⅰ",T244="新加算Ⅱ",T244="新加算Ⅲ",T244="新加算Ⅳ"),ROUNDDOWN(ROUND(L242*VLOOKUP(K242,'【参考】数式用'!$A$5:$I$27,MATCH("ベア加算",'【参考】数式用'!$B$4:$I$4,0)+1,0),0),0)*AF244,"")),"")</f>
        <v/>
      </c>
      <c r="AM244" s="1081"/>
      <c r="AN244" s="1083"/>
      <c r="AO244" s="817"/>
      <c r="AP244" s="1083"/>
      <c r="AQ244" s="1084"/>
      <c r="AR244" s="1085"/>
      <c r="AS244" s="1074"/>
      <c r="AT244" s="688"/>
      <c r="AU244" s="935" t="str">
        <f>IF(AND(AA242&lt;&gt;7,AC242&lt;&gt;3),"V列に色付け","")</f>
        <v/>
      </c>
      <c r="AV244" s="1020"/>
      <c r="AW244" s="937"/>
      <c r="AX244" s="1086"/>
      <c r="AY244" s="629" t="str">
        <f>IF(AL244&lt;&gt;"",IF(AM244="○","入力済","未入力"),"")</f>
        <v/>
      </c>
      <c r="AZ244" s="629"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629" t="str">
        <f>IF(OR(T244="新加算Ⅴ（７）",T244="新加算Ⅴ（９）",T244="新加算Ⅴ（10）",T244="新加算Ⅴ（12）",T244="新加算Ⅴ（13）",T244="新加算Ⅴ（14）"),IF(OR(AO244="○",AO244="令和６年度中に満たす"),"入力済","未入力"),"")</f>
        <v/>
      </c>
      <c r="BB244" s="629" t="str">
        <f>IF(OR(T244="新加算Ⅰ",T244="新加算Ⅱ",T244="新加算Ⅲ",T244="新加算Ⅴ（１）",T244="新加算Ⅴ（３）",T244="新加算Ⅴ（８）"),IF(OR(AP244="○",AP244="令和６年度中に満たす"),"入力済","未入力"),"")</f>
        <v/>
      </c>
      <c r="BC244" s="1087" t="str">
        <f>IF(OR(T244="新加算Ⅰ",T244="新加算Ⅱ",T244="新加算Ⅴ（１）",T244="新加算Ⅴ（２）",T244="新加算Ⅴ（３）",T244="新加算Ⅴ（４）",T244="新加算Ⅴ（５）",T244="新加算Ⅴ（６）",T244="新加算Ⅴ（７）",T244="新加算Ⅴ（９）",T244="新加算Ⅴ（10）",T244="新加算Ⅴ（12）"),IF(AQ244&lt;&gt;"",1,""),"")</f>
        <v/>
      </c>
      <c r="BD244" s="935" t="str">
        <f>IF(OR(T244="新加算Ⅰ",T244="新加算Ⅴ（１）",T244="新加算Ⅴ（２）",T244="新加算Ⅴ（５）",T244="新加算Ⅴ（７）",T244="新加算Ⅴ（10）"),IF(AR244="","未入力","入力済"),"")</f>
        <v/>
      </c>
      <c r="BE244" s="908" t="str">
        <f>G242</f>
        <v/>
      </c>
      <c r="BF244" s="222"/>
      <c r="BG244" s="221"/>
    </row>
    <row r="245" ht="30.0" customHeight="1">
      <c r="A245" s="788"/>
      <c r="B245" s="746"/>
      <c r="C245" s="747"/>
      <c r="D245" s="747"/>
      <c r="E245" s="747"/>
      <c r="F245" s="748"/>
      <c r="G245" s="749"/>
      <c r="H245" s="749"/>
      <c r="I245" s="749"/>
      <c r="J245" s="982"/>
      <c r="K245" s="749"/>
      <c r="L245" s="983"/>
      <c r="M245" s="984" t="str">
        <f>IF('別紙様式2-2（４・５月分）'!P187="","",'別紙様式2-2（４・５月分）'!P187)</f>
        <v/>
      </c>
      <c r="N245" s="1010"/>
      <c r="O245" s="1015"/>
      <c r="P245" s="1018"/>
      <c r="Q245" s="1016"/>
      <c r="R245" s="1088"/>
      <c r="S245" s="990"/>
      <c r="T245" s="1089"/>
      <c r="U245" s="1090"/>
      <c r="V245" s="993"/>
      <c r="W245" s="1091"/>
      <c r="X245" s="994"/>
      <c r="Y245" s="1091"/>
      <c r="Z245" s="994"/>
      <c r="AA245" s="1091"/>
      <c r="AB245" s="994"/>
      <c r="AC245" s="1091"/>
      <c r="AD245" s="994"/>
      <c r="AE245" s="994"/>
      <c r="AF245" s="994"/>
      <c r="AG245" s="995"/>
      <c r="AH245" s="996"/>
      <c r="AI245" s="996"/>
      <c r="AJ245" s="998"/>
      <c r="AK245" s="1092"/>
      <c r="AL245" s="1093"/>
      <c r="AM245" s="1092"/>
      <c r="AN245" s="766"/>
      <c r="AO245" s="765"/>
      <c r="AP245" s="766"/>
      <c r="AQ245" s="1094"/>
      <c r="AR245" s="1095"/>
      <c r="AS245" s="1096" t="str">
        <f>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688"/>
      <c r="AU245" s="935"/>
      <c r="AV245" s="1020" t="str">
        <f>IF('別紙様式2-2（４・５月分）'!N187="","",'別紙様式2-2（４・５月分）'!N187)</f>
        <v/>
      </c>
      <c r="AW245" s="937"/>
      <c r="AX245" s="1097"/>
      <c r="AY245" s="629" t="str">
        <f t="shared" ref="AY245:AZ245" si="59">IF(OR(T245="新加算Ⅰ",T245="新加算Ⅱ",T245="新加算Ⅲ",T245="新加算Ⅳ",T245="新加算Ⅴ（１）",T245="新加算Ⅴ（２）",T245="新加算Ⅴ（３）",T245="新加算ⅠⅤ（４）",T245="新加算Ⅴ（５）",T245="新加算Ⅴ（６）",T245="新加算Ⅴ（８）",T245="新加算Ⅴ（11）"),IF(AI245="○","","未入力"),"")</f>
        <v/>
      </c>
      <c r="AZ245" s="629" t="str">
        <f t="shared" si="59"/>
        <v/>
      </c>
      <c r="BA245" s="629" t="str">
        <f>IF(OR(U245="新加算Ⅴ（７）",U245="新加算Ⅴ（９）",U245="新加算Ⅴ（10）",U245="新加算Ⅴ（12）",U245="新加算Ⅴ（13）",U245="新加算Ⅴ（14）"),IF(AK245="○","","未入力"),"")</f>
        <v/>
      </c>
      <c r="BB245" s="629" t="str">
        <f>IF(OR(U245="新加算Ⅰ",U245="新加算Ⅱ",U245="新加算Ⅲ",U245="新加算Ⅴ（１）",U245="新加算Ⅴ（３）",U245="新加算Ⅴ（８）"),IF(AL245="○","","未入力"),"")</f>
        <v/>
      </c>
      <c r="BC245" s="1087" t="str">
        <f>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935" t="str">
        <f>IF(AND(T245&lt;&gt;"（参考）令和７年度の移行予定",OR(U245="新加算Ⅰ",U245="新加算Ⅴ（１）",U245="新加算Ⅴ（２）",U245="新加算Ⅴ（５）",U245="新加算Ⅴ（７）",U245="新加算Ⅴ（10）")),IF(AN245="","未入力",IF(AN245="いずれも取得していない","要件を満たさない","")),"")</f>
        <v/>
      </c>
      <c r="BE245" s="908" t="str">
        <f>G242</f>
        <v/>
      </c>
      <c r="BF245" s="222"/>
      <c r="BG245" s="221"/>
    </row>
    <row r="246" ht="30.0" customHeight="1">
      <c r="A246" s="773">
        <v>59.0</v>
      </c>
      <c r="B246" s="722" t="str">
        <f>IF('基本情報入力シート'!C112="","",'基本情報入力シート'!C112)</f>
        <v/>
      </c>
      <c r="C246" s="723"/>
      <c r="D246" s="723"/>
      <c r="E246" s="723"/>
      <c r="F246" s="724"/>
      <c r="G246" s="725" t="str">
        <f>IF('基本情報入力シート'!M112="","",'基本情報入力シート'!M112)</f>
        <v/>
      </c>
      <c r="H246" s="725" t="str">
        <f>IF('基本情報入力シート'!R112="","",'基本情報入力シート'!R112)</f>
        <v/>
      </c>
      <c r="I246" s="725" t="str">
        <f>IF('基本情報入力シート'!W112="","",'基本情報入力シート'!W112)</f>
        <v/>
      </c>
      <c r="J246" s="941" t="str">
        <f>IF('基本情報入力シート'!X112="","",'基本情報入力シート'!X112)</f>
        <v/>
      </c>
      <c r="K246" s="725" t="str">
        <f>IF('基本情報入力シート'!Y112="","",'基本情報入力シート'!Y112)</f>
        <v/>
      </c>
      <c r="L246" s="942" t="str">
        <f>IF('基本情報入力シート'!AB112="","",'基本情報入力シート'!AB112)</f>
        <v/>
      </c>
      <c r="M246" s="912" t="str">
        <f>IF('別紙様式2-2（４・５月分）'!P188="","",'別紙様式2-2（４・５月分）'!P188)</f>
        <v/>
      </c>
      <c r="N246" s="1004" t="str">
        <f>IF(SUM('別紙様式2-2（４・５月分）'!Q188:Q190)=0,"",SUM('別紙様式2-2（４・５月分）'!Q188:Q190))</f>
        <v/>
      </c>
      <c r="O246" s="914" t="str">
        <f>IFERROR(VLOOKUP('別紙様式2-2（４・５月分）'!AQ188,'【参考】数式用'!$AR$5:$AS$22,2,FALSE),"")</f>
        <v/>
      </c>
      <c r="P246" s="915"/>
      <c r="Q246" s="916"/>
      <c r="R246" s="1053" t="str">
        <f>IFERROR(VLOOKUP(K246,'【参考】数式用'!$A$5:$AB$37,MATCH(O246,'【参考】数式用'!$B$4:$AB$4,0)+1,0),"")</f>
        <v/>
      </c>
      <c r="S246" s="918" t="s">
        <v>451</v>
      </c>
      <c r="T246" s="1054" t="str">
        <f>IF('別紙様式2-3（６月以降分）'!T246="","",'別紙様式2-3（６月以降分）'!T246)</f>
        <v/>
      </c>
      <c r="U246" s="1055" t="str">
        <f>IFERROR(VLOOKUP(K246,'【参考】数式用'!$A$5:$AB$37,MATCH(T246,'【参考】数式用'!$B$4:$AB$4,0)+1,0),"")</f>
        <v/>
      </c>
      <c r="V246" s="921" t="s">
        <v>107</v>
      </c>
      <c r="W246" s="923">
        <f>'別紙様式2-3（６月以降分）'!W246</f>
        <v>6</v>
      </c>
      <c r="X246" s="923" t="s">
        <v>108</v>
      </c>
      <c r="Y246" s="923">
        <f>'別紙様式2-3（６月以降分）'!Y246</f>
        <v>6</v>
      </c>
      <c r="Z246" s="923" t="s">
        <v>392</v>
      </c>
      <c r="AA246" s="923">
        <f>'別紙様式2-3（６月以降分）'!AA246</f>
        <v>7</v>
      </c>
      <c r="AB246" s="923" t="s">
        <v>108</v>
      </c>
      <c r="AC246" s="923">
        <f>'別紙様式2-3（６月以降分）'!AC246</f>
        <v>3</v>
      </c>
      <c r="AD246" s="923" t="s">
        <v>109</v>
      </c>
      <c r="AE246" s="923" t="s">
        <v>120</v>
      </c>
      <c r="AF246" s="923">
        <f>IF(W246&gt;=1,(AA246*12+AC246)-(W246*12+Y246)+1,"")</f>
        <v>10</v>
      </c>
      <c r="AG246" s="924" t="s">
        <v>393</v>
      </c>
      <c r="AH246" s="1056">
        <f>'別紙様式2-3（６月以降分）'!AH246</f>
        <v>0</v>
      </c>
      <c r="AI246" s="1056">
        <f>'別紙様式2-3（６月以降分）'!AI246</f>
        <v>0</v>
      </c>
      <c r="AJ246" s="1057">
        <f>'別紙様式2-3（６月以降分）'!AJ246</f>
        <v>0</v>
      </c>
      <c r="AK246" s="1058" t="str">
        <f>IF('別紙様式2-3（６月以降分）'!AK246="","",'別紙様式2-3（６月以降分）'!AK246)</f>
        <v/>
      </c>
      <c r="AL246" s="932">
        <f>'別紙様式2-3（６月以降分）'!AL246</f>
        <v>0</v>
      </c>
      <c r="AM246" s="1058" t="str">
        <f>IF('別紙様式2-3（６月以降分）'!AM246="","",'別紙様式2-3（６月以降分）'!AM246)</f>
        <v/>
      </c>
      <c r="AN246" s="931" t="str">
        <f>IF('別紙様式2-3（６月以降分）'!AN246="","",'別紙様式2-3（６月以降分）'!AN246)</f>
        <v/>
      </c>
      <c r="AO246" s="928" t="str">
        <f>IF('別紙様式2-3（６月以降分）'!AO246="","",'別紙様式2-3（６月以降分）'!AO246)</f>
        <v/>
      </c>
      <c r="AP246" s="931" t="str">
        <f>IF('別紙様式2-3（６月以降分）'!AP246="","",'別紙様式2-3（６月以降分）'!AP246)</f>
        <v/>
      </c>
      <c r="AQ246" s="1059" t="str">
        <f>IF('別紙様式2-3（６月以降分）'!AQ246="","",'別紙様式2-3（６月以降分）'!AQ246)</f>
        <v/>
      </c>
      <c r="AR246" s="1060" t="str">
        <f>IF('別紙様式2-3（６月以降分）'!AR246="","",'別紙様式2-3（６月以降分）'!AR246)</f>
        <v/>
      </c>
      <c r="AS246" s="1061" t="str">
        <f>IF(AU248="","",IF(U248&lt;U246,"！加算の要件上は問題ありませんが、令和６年度当初の新加算の加算率と比較して、移行後の加算率が下がる計画になっています。",""))</f>
        <v/>
      </c>
      <c r="AT246" s="818"/>
      <c r="AU246" s="693"/>
      <c r="AV246" s="1020" t="str">
        <f>IF('別紙様式2-2（４・５月分）'!N188="","",'別紙様式2-2（４・５月分）'!N188)</f>
        <v/>
      </c>
      <c r="AW246" s="937" t="str">
        <f>IF(SUM('別紙様式2-2（４・５月分）'!O188:O190)=0,"",SUM('別紙様式2-2（４・５月分）'!O188:O190))</f>
        <v/>
      </c>
      <c r="AX246" s="1064" t="str">
        <f>IFERROR(VLOOKUP(K246,'【参考】数式用'!$AH$2:$AI$34,2,FALSE),"")</f>
        <v/>
      </c>
      <c r="AY246" s="772"/>
      <c r="AZ246" s="10"/>
      <c r="BA246" s="10"/>
      <c r="BB246" s="10"/>
      <c r="BC246" s="10"/>
      <c r="BD246" s="10"/>
      <c r="BE246" s="908" t="str">
        <f>G246</f>
        <v/>
      </c>
      <c r="BF246" s="222"/>
      <c r="BG246" s="221"/>
    </row>
    <row r="247" ht="15.0" customHeight="1">
      <c r="A247" s="787"/>
      <c r="B247" s="722"/>
      <c r="C247" s="723"/>
      <c r="D247" s="723"/>
      <c r="E247" s="723"/>
      <c r="F247" s="724"/>
      <c r="G247" s="725"/>
      <c r="H247" s="725"/>
      <c r="I247" s="725"/>
      <c r="J247" s="941"/>
      <c r="K247" s="725"/>
      <c r="L247" s="942"/>
      <c r="M247" s="943" t="str">
        <f>IF('別紙様式2-2（４・５月分）'!P189="","",'別紙様式2-2（４・５月分）'!P189)</f>
        <v/>
      </c>
      <c r="N247" s="1007"/>
      <c r="O247" s="945"/>
      <c r="P247" s="946"/>
      <c r="Q247" s="947"/>
      <c r="R247" s="1065"/>
      <c r="S247" s="949"/>
      <c r="T247" s="1066"/>
      <c r="U247" s="1067"/>
      <c r="V247" s="952"/>
      <c r="W247" s="778"/>
      <c r="X247" s="778"/>
      <c r="Y247" s="778"/>
      <c r="Z247" s="778"/>
      <c r="AA247" s="778"/>
      <c r="AB247" s="778"/>
      <c r="AC247" s="778"/>
      <c r="AD247" s="778"/>
      <c r="AE247" s="778"/>
      <c r="AF247" s="778"/>
      <c r="AG247" s="954"/>
      <c r="AH247" s="1068"/>
      <c r="AI247" s="1068"/>
      <c r="AJ247" s="1069"/>
      <c r="AK247" s="1070"/>
      <c r="AL247" s="960"/>
      <c r="AM247" s="1070"/>
      <c r="AN247" s="825"/>
      <c r="AO247" s="819"/>
      <c r="AP247" s="825"/>
      <c r="AQ247" s="1072"/>
      <c r="AR247" s="1073"/>
      <c r="AS247" s="1074" t="str">
        <f>IF(AU248="","",IF(OR(AA248="",AA248&lt;&gt;7,AC248="",AC248&lt;&gt;3),"！算定期間の終わりが令和７年３月になっていません。年度内の廃止予定等がなければ、算定対象月を令和７年３月にしてください。",""))</f>
        <v/>
      </c>
      <c r="AT247" s="818"/>
      <c r="AU247" s="935"/>
      <c r="AV247" s="1020" t="str">
        <f>IF('別紙様式2-2（４・５月分）'!N189="","",'別紙様式2-2（４・５月分）'!N189)</f>
        <v/>
      </c>
      <c r="AW247" s="937"/>
      <c r="AX247" s="1076"/>
      <c r="AY247" s="638"/>
      <c r="AZ247" s="10"/>
      <c r="BA247" s="10"/>
      <c r="BB247" s="10"/>
      <c r="BC247" s="10"/>
      <c r="BD247" s="10"/>
      <c r="BE247" s="908" t="str">
        <f>G246</f>
        <v/>
      </c>
      <c r="BF247" s="222"/>
      <c r="BG247" s="221"/>
    </row>
    <row r="248" ht="15.0" customHeight="1">
      <c r="A248" s="798"/>
      <c r="B248" s="722"/>
      <c r="C248" s="723"/>
      <c r="D248" s="723"/>
      <c r="E248" s="723"/>
      <c r="F248" s="724"/>
      <c r="G248" s="725"/>
      <c r="H248" s="725"/>
      <c r="I248" s="725"/>
      <c r="J248" s="941"/>
      <c r="K248" s="725"/>
      <c r="L248" s="942"/>
      <c r="M248" s="964"/>
      <c r="N248" s="1009"/>
      <c r="O248" s="1013" t="s">
        <v>111</v>
      </c>
      <c r="P248" s="1017" t="str">
        <f>IFERROR(VLOOKUP('別紙様式2-2（４・５月分）'!AQ188,'【参考】数式用'!$AR$5:$AT$22,3,FALSE),"")</f>
        <v/>
      </c>
      <c r="Q248" s="1014" t="s">
        <v>113</v>
      </c>
      <c r="R248" s="1077" t="str">
        <f>IFERROR(VLOOKUP(K246,'【参考】数式用'!$A$5:$AB$37,MATCH(P248,'【参考】数式用'!$B$4:$AB$4,0)+1,0),"")</f>
        <v/>
      </c>
      <c r="S248" s="970" t="s">
        <v>452</v>
      </c>
      <c r="T248" s="1078"/>
      <c r="U248" s="1079" t="str">
        <f>IFERROR(VLOOKUP(K246,'【参考】数式用'!$A$5:$AB$37,MATCH(T248,'【参考】数式用'!$B$4:$AB$4,0)+1,0),"")</f>
        <v/>
      </c>
      <c r="V248" s="973" t="s">
        <v>107</v>
      </c>
      <c r="W248" s="1080"/>
      <c r="X248" s="812" t="s">
        <v>108</v>
      </c>
      <c r="Y248" s="1080"/>
      <c r="Z248" s="812" t="s">
        <v>392</v>
      </c>
      <c r="AA248" s="1080"/>
      <c r="AB248" s="812" t="s">
        <v>108</v>
      </c>
      <c r="AC248" s="1080"/>
      <c r="AD248" s="812" t="s">
        <v>109</v>
      </c>
      <c r="AE248" s="812" t="s">
        <v>120</v>
      </c>
      <c r="AF248" s="812" t="str">
        <f>IF(W248&gt;=1,(AA248*12+AC248)-(W248*12+Y248)+1,"")</f>
        <v/>
      </c>
      <c r="AG248" s="974" t="s">
        <v>393</v>
      </c>
      <c r="AH248" s="975">
        <f>IFERROR(ROUNDDOWN(ROUND(L246*U248,0),0)*AF248,"")</f>
        <v>0</v>
      </c>
      <c r="AI248" s="975">
        <f>IFERROR(ROUNDDOWN(ROUND((L246*(U248-AW246)),0),0)*AF248,"")</f>
        <v>0</v>
      </c>
      <c r="AJ248" s="977" t="str">
        <f>IFERROR(ROUNDDOWN(ROUNDDOWN(ROUND(L246*VLOOKUP(K246,'【参考】数式用'!$A$5:$AB$27,MATCH("新加算Ⅳ",'【参考】数式用'!$B$4:$AB$4,0)+1,0),0),0)*AF248*0.5,0),"")</f>
        <v/>
      </c>
      <c r="AK248" s="1081"/>
      <c r="AL248" s="1082" t="str">
        <f>IFERROR(IF('別紙様式2-2（４・５月分）'!P248="ベア加算","", IF(OR(T248="新加算Ⅰ",T248="新加算Ⅱ",T248="新加算Ⅲ",T248="新加算Ⅳ"),ROUNDDOWN(ROUND(L246*VLOOKUP(K246,'【参考】数式用'!$A$5:$I$27,MATCH("ベア加算",'【参考】数式用'!$B$4:$I$4,0)+1,0),0),0)*AF248,"")),"")</f>
        <v/>
      </c>
      <c r="AM248" s="1081"/>
      <c r="AN248" s="1083"/>
      <c r="AO248" s="817"/>
      <c r="AP248" s="1083"/>
      <c r="AQ248" s="1084"/>
      <c r="AR248" s="1085"/>
      <c r="AS248" s="1074"/>
      <c r="AT248" s="688"/>
      <c r="AU248" s="935" t="str">
        <f>IF(AND(AA246&lt;&gt;7,AC246&lt;&gt;3),"V列に色付け","")</f>
        <v/>
      </c>
      <c r="AV248" s="1020"/>
      <c r="AW248" s="937"/>
      <c r="AX248" s="1086"/>
      <c r="AY248" s="629" t="str">
        <f>IF(AL248&lt;&gt;"",IF(AM248="○","入力済","未入力"),"")</f>
        <v/>
      </c>
      <c r="AZ248" s="629"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629" t="str">
        <f>IF(OR(T248="新加算Ⅴ（７）",T248="新加算Ⅴ（９）",T248="新加算Ⅴ（10）",T248="新加算Ⅴ（12）",T248="新加算Ⅴ（13）",T248="新加算Ⅴ（14）"),IF(OR(AO248="○",AO248="令和６年度中に満たす"),"入力済","未入力"),"")</f>
        <v/>
      </c>
      <c r="BB248" s="629" t="str">
        <f>IF(OR(T248="新加算Ⅰ",T248="新加算Ⅱ",T248="新加算Ⅲ",T248="新加算Ⅴ（１）",T248="新加算Ⅴ（３）",T248="新加算Ⅴ（８）"),IF(OR(AP248="○",AP248="令和６年度中に満たす"),"入力済","未入力"),"")</f>
        <v/>
      </c>
      <c r="BC248" s="1087" t="str">
        <f>IF(OR(T248="新加算Ⅰ",T248="新加算Ⅱ",T248="新加算Ⅴ（１）",T248="新加算Ⅴ（２）",T248="新加算Ⅴ（３）",T248="新加算Ⅴ（４）",T248="新加算Ⅴ（５）",T248="新加算Ⅴ（６）",T248="新加算Ⅴ（７）",T248="新加算Ⅴ（９）",T248="新加算Ⅴ（10）",T248="新加算Ⅴ（12）"),IF(AQ248&lt;&gt;"",1,""),"")</f>
        <v/>
      </c>
      <c r="BD248" s="935" t="str">
        <f>IF(OR(T248="新加算Ⅰ",T248="新加算Ⅴ（１）",T248="新加算Ⅴ（２）",T248="新加算Ⅴ（５）",T248="新加算Ⅴ（７）",T248="新加算Ⅴ（10）"),IF(AR248="","未入力","入力済"),"")</f>
        <v/>
      </c>
      <c r="BE248" s="908" t="str">
        <f>G246</f>
        <v/>
      </c>
      <c r="BF248" s="222"/>
      <c r="BG248" s="221"/>
    </row>
    <row r="249" ht="30.0" customHeight="1">
      <c r="A249" s="788"/>
      <c r="B249" s="746"/>
      <c r="C249" s="747"/>
      <c r="D249" s="747"/>
      <c r="E249" s="747"/>
      <c r="F249" s="748"/>
      <c r="G249" s="749"/>
      <c r="H249" s="749"/>
      <c r="I249" s="749"/>
      <c r="J249" s="982"/>
      <c r="K249" s="749"/>
      <c r="L249" s="983"/>
      <c r="M249" s="984" t="str">
        <f>IF('別紙様式2-2（４・５月分）'!P190="","",'別紙様式2-2（４・５月分）'!P190)</f>
        <v/>
      </c>
      <c r="N249" s="1010"/>
      <c r="O249" s="1015"/>
      <c r="P249" s="1018"/>
      <c r="Q249" s="1016"/>
      <c r="R249" s="1088"/>
      <c r="S249" s="990"/>
      <c r="T249" s="1089"/>
      <c r="U249" s="1090"/>
      <c r="V249" s="993"/>
      <c r="W249" s="1091"/>
      <c r="X249" s="994"/>
      <c r="Y249" s="1091"/>
      <c r="Z249" s="994"/>
      <c r="AA249" s="1091"/>
      <c r="AB249" s="994"/>
      <c r="AC249" s="1091"/>
      <c r="AD249" s="994"/>
      <c r="AE249" s="994"/>
      <c r="AF249" s="994"/>
      <c r="AG249" s="995"/>
      <c r="AH249" s="996"/>
      <c r="AI249" s="996"/>
      <c r="AJ249" s="998"/>
      <c r="AK249" s="1092"/>
      <c r="AL249" s="1093"/>
      <c r="AM249" s="1092"/>
      <c r="AN249" s="766"/>
      <c r="AO249" s="765"/>
      <c r="AP249" s="766"/>
      <c r="AQ249" s="1094"/>
      <c r="AR249" s="1095"/>
      <c r="AS249" s="1096" t="str">
        <f>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688"/>
      <c r="AU249" s="935"/>
      <c r="AV249" s="1020" t="str">
        <f>IF('別紙様式2-2（４・５月分）'!N190="","",'別紙様式2-2（４・５月分）'!N190)</f>
        <v/>
      </c>
      <c r="AW249" s="937"/>
      <c r="AX249" s="1097"/>
      <c r="AY249" s="629" t="str">
        <f t="shared" ref="AY249:AZ249" si="60">IF(OR(T249="新加算Ⅰ",T249="新加算Ⅱ",T249="新加算Ⅲ",T249="新加算Ⅳ",T249="新加算Ⅴ（１）",T249="新加算Ⅴ（２）",T249="新加算Ⅴ（３）",T249="新加算ⅠⅤ（４）",T249="新加算Ⅴ（５）",T249="新加算Ⅴ（６）",T249="新加算Ⅴ（８）",T249="新加算Ⅴ（11）"),IF(AI249="○","","未入力"),"")</f>
        <v/>
      </c>
      <c r="AZ249" s="629" t="str">
        <f t="shared" si="60"/>
        <v/>
      </c>
      <c r="BA249" s="629" t="str">
        <f>IF(OR(U249="新加算Ⅴ（７）",U249="新加算Ⅴ（９）",U249="新加算Ⅴ（10）",U249="新加算Ⅴ（12）",U249="新加算Ⅴ（13）",U249="新加算Ⅴ（14）"),IF(AK249="○","","未入力"),"")</f>
        <v/>
      </c>
      <c r="BB249" s="629" t="str">
        <f>IF(OR(U249="新加算Ⅰ",U249="新加算Ⅱ",U249="新加算Ⅲ",U249="新加算Ⅴ（１）",U249="新加算Ⅴ（３）",U249="新加算Ⅴ（８）"),IF(AL249="○","","未入力"),"")</f>
        <v/>
      </c>
      <c r="BC249" s="1087" t="str">
        <f>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935" t="str">
        <f>IF(AND(T249&lt;&gt;"（参考）令和７年度の移行予定",OR(U249="新加算Ⅰ",U249="新加算Ⅴ（１）",U249="新加算Ⅴ（２）",U249="新加算Ⅴ（５）",U249="新加算Ⅴ（７）",U249="新加算Ⅴ（10）")),IF(AN249="","未入力",IF(AN249="いずれも取得していない","要件を満たさない","")),"")</f>
        <v/>
      </c>
      <c r="BE249" s="908" t="str">
        <f>G246</f>
        <v/>
      </c>
      <c r="BF249" s="222"/>
      <c r="BG249" s="221"/>
    </row>
    <row r="250" ht="30.0" customHeight="1">
      <c r="A250" s="789">
        <v>60.0</v>
      </c>
      <c r="B250" s="1019" t="str">
        <f>IF('基本情報入力シート'!C113="","",'基本情報入力シート'!C113)</f>
        <v/>
      </c>
      <c r="C250" s="696"/>
      <c r="D250" s="696"/>
      <c r="E250" s="696"/>
      <c r="F250" s="697"/>
      <c r="G250" s="698" t="str">
        <f>IF('基本情報入力シート'!M113="","",'基本情報入力シート'!M113)</f>
        <v/>
      </c>
      <c r="H250" s="698" t="str">
        <f>IF('基本情報入力シート'!R113="","",'基本情報入力シート'!R113)</f>
        <v/>
      </c>
      <c r="I250" s="698" t="str">
        <f>IF('基本情報入力シート'!W113="","",'基本情報入力シート'!W113)</f>
        <v/>
      </c>
      <c r="J250" s="910" t="str">
        <f>IF('基本情報入力シート'!X113="","",'基本情報入力シート'!X113)</f>
        <v/>
      </c>
      <c r="K250" s="698" t="str">
        <f>IF('基本情報入力シート'!Y113="","",'基本情報入力シート'!Y113)</f>
        <v/>
      </c>
      <c r="L250" s="911" t="str">
        <f>IF('基本情報入力シート'!AB113="","",'基本情報入力シート'!AB113)</f>
        <v/>
      </c>
      <c r="M250" s="912" t="str">
        <f>IF('別紙様式2-2（４・５月分）'!P191="","",'別紙様式2-2（４・５月分）'!P191)</f>
        <v/>
      </c>
      <c r="N250" s="1004" t="str">
        <f>IF(SUM('別紙様式2-2（４・５月分）'!Q191:Q193)=0,"",SUM('別紙様式2-2（４・５月分）'!Q191:Q193))</f>
        <v/>
      </c>
      <c r="O250" s="914" t="str">
        <f>IFERROR(VLOOKUP('別紙様式2-2（４・５月分）'!AQ191,'【参考】数式用'!$AR$5:$AS$22,2,FALSE),"")</f>
        <v/>
      </c>
      <c r="P250" s="915"/>
      <c r="Q250" s="916"/>
      <c r="R250" s="1053" t="str">
        <f>IFERROR(VLOOKUP(K250,'【参考】数式用'!$A$5:$AB$37,MATCH(O250,'【参考】数式用'!$B$4:$AB$4,0)+1,0),"")</f>
        <v/>
      </c>
      <c r="S250" s="918" t="s">
        <v>451</v>
      </c>
      <c r="T250" s="1054" t="str">
        <f>IF('別紙様式2-3（６月以降分）'!T250="","",'別紙様式2-3（６月以降分）'!T250)</f>
        <v/>
      </c>
      <c r="U250" s="1055" t="str">
        <f>IFERROR(VLOOKUP(K250,'【参考】数式用'!$A$5:$AB$37,MATCH(T250,'【参考】数式用'!$B$4:$AB$4,0)+1,0),"")</f>
        <v/>
      </c>
      <c r="V250" s="921" t="s">
        <v>107</v>
      </c>
      <c r="W250" s="923">
        <f>'別紙様式2-3（６月以降分）'!W250</f>
        <v>6</v>
      </c>
      <c r="X250" s="923" t="s">
        <v>108</v>
      </c>
      <c r="Y250" s="923">
        <f>'別紙様式2-3（６月以降分）'!Y250</f>
        <v>6</v>
      </c>
      <c r="Z250" s="923" t="s">
        <v>392</v>
      </c>
      <c r="AA250" s="923">
        <f>'別紙様式2-3（６月以降分）'!AA250</f>
        <v>7</v>
      </c>
      <c r="AB250" s="923" t="s">
        <v>108</v>
      </c>
      <c r="AC250" s="923">
        <f>'別紙様式2-3（６月以降分）'!AC250</f>
        <v>3</v>
      </c>
      <c r="AD250" s="923" t="s">
        <v>109</v>
      </c>
      <c r="AE250" s="923" t="s">
        <v>120</v>
      </c>
      <c r="AF250" s="923">
        <f>IF(W250&gt;=1,(AA250*12+AC250)-(W250*12+Y250)+1,"")</f>
        <v>10</v>
      </c>
      <c r="AG250" s="924" t="s">
        <v>393</v>
      </c>
      <c r="AH250" s="1056">
        <f>'別紙様式2-3（６月以降分）'!AH250</f>
        <v>0</v>
      </c>
      <c r="AI250" s="1056">
        <f>'別紙様式2-3（６月以降分）'!AI250</f>
        <v>0</v>
      </c>
      <c r="AJ250" s="1057">
        <f>'別紙様式2-3（６月以降分）'!AJ250</f>
        <v>0</v>
      </c>
      <c r="AK250" s="1058" t="str">
        <f>IF('別紙様式2-3（６月以降分）'!AK250="","",'別紙様式2-3（６月以降分）'!AK250)</f>
        <v/>
      </c>
      <c r="AL250" s="932">
        <f>'別紙様式2-3（６月以降分）'!AL250</f>
        <v>0</v>
      </c>
      <c r="AM250" s="1058" t="str">
        <f>IF('別紙様式2-3（６月以降分）'!AM250="","",'別紙様式2-3（６月以降分）'!AM250)</f>
        <v/>
      </c>
      <c r="AN250" s="931" t="str">
        <f>IF('別紙様式2-3（６月以降分）'!AN250="","",'別紙様式2-3（６月以降分）'!AN250)</f>
        <v/>
      </c>
      <c r="AO250" s="928" t="str">
        <f>IF('別紙様式2-3（６月以降分）'!AO250="","",'別紙様式2-3（６月以降分）'!AO250)</f>
        <v/>
      </c>
      <c r="AP250" s="931" t="str">
        <f>IF('別紙様式2-3（６月以降分）'!AP250="","",'別紙様式2-3（６月以降分）'!AP250)</f>
        <v/>
      </c>
      <c r="AQ250" s="1059" t="str">
        <f>IF('別紙様式2-3（６月以降分）'!AQ250="","",'別紙様式2-3（６月以降分）'!AQ250)</f>
        <v/>
      </c>
      <c r="AR250" s="1060" t="str">
        <f>IF('別紙様式2-3（６月以降分）'!AR250="","",'別紙様式2-3（６月以降分）'!AR250)</f>
        <v/>
      </c>
      <c r="AS250" s="1061" t="str">
        <f>IF(AU252="","",IF(U252&lt;U250,"！加算の要件上は問題ありませんが、令和６年度当初の新加算の加算率と比較して、移行後の加算率が下がる計画になっています。",""))</f>
        <v/>
      </c>
      <c r="AT250" s="818"/>
      <c r="AU250" s="693"/>
      <c r="AV250" s="1020" t="str">
        <f>IF('別紙様式2-2（４・５月分）'!N191="","",'別紙様式2-2（４・５月分）'!N191)</f>
        <v/>
      </c>
      <c r="AW250" s="937" t="str">
        <f>IF(SUM('別紙様式2-2（４・５月分）'!O191:O193)=0,"",SUM('別紙様式2-2（４・５月分）'!O191:O193))</f>
        <v/>
      </c>
      <c r="AX250" s="1064" t="str">
        <f>IFERROR(VLOOKUP(K250,'【参考】数式用'!$AH$2:$AI$34,2,FALSE),"")</f>
        <v/>
      </c>
      <c r="AY250" s="772"/>
      <c r="AZ250" s="10"/>
      <c r="BA250" s="10"/>
      <c r="BB250" s="10"/>
      <c r="BC250" s="10"/>
      <c r="BD250" s="10"/>
      <c r="BE250" s="908" t="str">
        <f>G250</f>
        <v/>
      </c>
      <c r="BF250" s="222"/>
      <c r="BG250" s="221"/>
    </row>
    <row r="251" ht="15.0" customHeight="1">
      <c r="A251" s="787"/>
      <c r="B251" s="722"/>
      <c r="C251" s="723"/>
      <c r="D251" s="723"/>
      <c r="E251" s="723"/>
      <c r="F251" s="724"/>
      <c r="G251" s="725"/>
      <c r="H251" s="725"/>
      <c r="I251" s="725"/>
      <c r="J251" s="941"/>
      <c r="K251" s="725"/>
      <c r="L251" s="942"/>
      <c r="M251" s="943" t="str">
        <f>IF('別紙様式2-2（４・５月分）'!P192="","",'別紙様式2-2（４・５月分）'!P192)</f>
        <v/>
      </c>
      <c r="N251" s="1007"/>
      <c r="O251" s="945"/>
      <c r="P251" s="946"/>
      <c r="Q251" s="947"/>
      <c r="R251" s="1065"/>
      <c r="S251" s="949"/>
      <c r="T251" s="1066"/>
      <c r="U251" s="1067"/>
      <c r="V251" s="952"/>
      <c r="W251" s="778"/>
      <c r="X251" s="778"/>
      <c r="Y251" s="778"/>
      <c r="Z251" s="778"/>
      <c r="AA251" s="778"/>
      <c r="AB251" s="778"/>
      <c r="AC251" s="778"/>
      <c r="AD251" s="778"/>
      <c r="AE251" s="778"/>
      <c r="AF251" s="778"/>
      <c r="AG251" s="954"/>
      <c r="AH251" s="1068"/>
      <c r="AI251" s="1068"/>
      <c r="AJ251" s="1069"/>
      <c r="AK251" s="1070"/>
      <c r="AL251" s="960"/>
      <c r="AM251" s="1070"/>
      <c r="AN251" s="825"/>
      <c r="AO251" s="819"/>
      <c r="AP251" s="825"/>
      <c r="AQ251" s="1072"/>
      <c r="AR251" s="1073"/>
      <c r="AS251" s="1074" t="str">
        <f>IF(AU252="","",IF(OR(AA252="",AA252&lt;&gt;7,AC252="",AC252&lt;&gt;3),"！算定期間の終わりが令和７年３月になっていません。年度内の廃止予定等がなければ、算定対象月を令和７年３月にしてください。",""))</f>
        <v/>
      </c>
      <c r="AT251" s="818"/>
      <c r="AU251" s="935"/>
      <c r="AV251" s="1020" t="str">
        <f>IF('別紙様式2-2（４・５月分）'!N192="","",'別紙様式2-2（４・５月分）'!N192)</f>
        <v/>
      </c>
      <c r="AW251" s="937"/>
      <c r="AX251" s="1076"/>
      <c r="AY251" s="638"/>
      <c r="AZ251" s="10"/>
      <c r="BA251" s="10"/>
      <c r="BB251" s="10"/>
      <c r="BC251" s="10"/>
      <c r="BD251" s="10"/>
      <c r="BE251" s="908" t="str">
        <f>G250</f>
        <v/>
      </c>
      <c r="BF251" s="222"/>
      <c r="BG251" s="221"/>
    </row>
    <row r="252" ht="15.0" customHeight="1">
      <c r="A252" s="798"/>
      <c r="B252" s="722"/>
      <c r="C252" s="723"/>
      <c r="D252" s="723"/>
      <c r="E252" s="723"/>
      <c r="F252" s="724"/>
      <c r="G252" s="725"/>
      <c r="H252" s="725"/>
      <c r="I252" s="725"/>
      <c r="J252" s="941"/>
      <c r="K252" s="725"/>
      <c r="L252" s="942"/>
      <c r="M252" s="964"/>
      <c r="N252" s="1009"/>
      <c r="O252" s="1013" t="s">
        <v>111</v>
      </c>
      <c r="P252" s="1017" t="str">
        <f>IFERROR(VLOOKUP('別紙様式2-2（４・５月分）'!AQ191,'【参考】数式用'!$AR$5:$AT$22,3,FALSE),"")</f>
        <v/>
      </c>
      <c r="Q252" s="1014" t="s">
        <v>113</v>
      </c>
      <c r="R252" s="1077" t="str">
        <f>IFERROR(VLOOKUP(K250,'【参考】数式用'!$A$5:$AB$37,MATCH(P252,'【参考】数式用'!$B$4:$AB$4,0)+1,0),"")</f>
        <v/>
      </c>
      <c r="S252" s="970" t="s">
        <v>452</v>
      </c>
      <c r="T252" s="1078"/>
      <c r="U252" s="1079" t="str">
        <f>IFERROR(VLOOKUP(K250,'【参考】数式用'!$A$5:$AB$37,MATCH(T252,'【参考】数式用'!$B$4:$AB$4,0)+1,0),"")</f>
        <v/>
      </c>
      <c r="V252" s="973" t="s">
        <v>107</v>
      </c>
      <c r="W252" s="1080"/>
      <c r="X252" s="812" t="s">
        <v>108</v>
      </c>
      <c r="Y252" s="1080"/>
      <c r="Z252" s="812" t="s">
        <v>392</v>
      </c>
      <c r="AA252" s="1080"/>
      <c r="AB252" s="812" t="s">
        <v>108</v>
      </c>
      <c r="AC252" s="1080"/>
      <c r="AD252" s="812" t="s">
        <v>109</v>
      </c>
      <c r="AE252" s="812" t="s">
        <v>120</v>
      </c>
      <c r="AF252" s="812" t="str">
        <f>IF(W252&gt;=1,(AA252*12+AC252)-(W252*12+Y252)+1,"")</f>
        <v/>
      </c>
      <c r="AG252" s="974" t="s">
        <v>393</v>
      </c>
      <c r="AH252" s="975">
        <f>IFERROR(ROUNDDOWN(ROUND(L250*U252,0),0)*AF252,"")</f>
        <v>0</v>
      </c>
      <c r="AI252" s="975">
        <f>IFERROR(ROUNDDOWN(ROUND((L250*(U252-AW250)),0),0)*AF252,"")</f>
        <v>0</v>
      </c>
      <c r="AJ252" s="977" t="str">
        <f>IFERROR(ROUNDDOWN(ROUNDDOWN(ROUND(L250*VLOOKUP(K250,'【参考】数式用'!$A$5:$AB$27,MATCH("新加算Ⅳ",'【参考】数式用'!$B$4:$AB$4,0)+1,0),0),0)*AF252*0.5,0),"")</f>
        <v/>
      </c>
      <c r="AK252" s="1081"/>
      <c r="AL252" s="1082" t="str">
        <f>IFERROR(IF('別紙様式2-2（４・５月分）'!P252="ベア加算","", IF(OR(T252="新加算Ⅰ",T252="新加算Ⅱ",T252="新加算Ⅲ",T252="新加算Ⅳ"),ROUNDDOWN(ROUND(L250*VLOOKUP(K250,'【参考】数式用'!$A$5:$I$27,MATCH("ベア加算",'【参考】数式用'!$B$4:$I$4,0)+1,0),0),0)*AF252,"")),"")</f>
        <v/>
      </c>
      <c r="AM252" s="1081"/>
      <c r="AN252" s="1083"/>
      <c r="AO252" s="817"/>
      <c r="AP252" s="1083"/>
      <c r="AQ252" s="1084"/>
      <c r="AR252" s="1085"/>
      <c r="AS252" s="1074"/>
      <c r="AT252" s="688"/>
      <c r="AU252" s="935" t="str">
        <f>IF(AND(AA250&lt;&gt;7,AC250&lt;&gt;3),"V列に色付け","")</f>
        <v/>
      </c>
      <c r="AV252" s="1020"/>
      <c r="AW252" s="937"/>
      <c r="AX252" s="1086"/>
      <c r="AY252" s="629" t="str">
        <f>IF(AL252&lt;&gt;"",IF(AM252="○","入力済","未入力"),"")</f>
        <v/>
      </c>
      <c r="AZ252" s="629"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629" t="str">
        <f>IF(OR(T252="新加算Ⅴ（７）",T252="新加算Ⅴ（９）",T252="新加算Ⅴ（10）",T252="新加算Ⅴ（12）",T252="新加算Ⅴ（13）",T252="新加算Ⅴ（14）"),IF(OR(AO252="○",AO252="令和６年度中に満たす"),"入力済","未入力"),"")</f>
        <v/>
      </c>
      <c r="BB252" s="629" t="str">
        <f>IF(OR(T252="新加算Ⅰ",T252="新加算Ⅱ",T252="新加算Ⅲ",T252="新加算Ⅴ（１）",T252="新加算Ⅴ（３）",T252="新加算Ⅴ（８）"),IF(OR(AP252="○",AP252="令和６年度中に満たす"),"入力済","未入力"),"")</f>
        <v/>
      </c>
      <c r="BC252" s="1087" t="str">
        <f>IF(OR(T252="新加算Ⅰ",T252="新加算Ⅱ",T252="新加算Ⅴ（１）",T252="新加算Ⅴ（２）",T252="新加算Ⅴ（３）",T252="新加算Ⅴ（４）",T252="新加算Ⅴ（５）",T252="新加算Ⅴ（６）",T252="新加算Ⅴ（７）",T252="新加算Ⅴ（９）",T252="新加算Ⅴ（10）",T252="新加算Ⅴ（12）"),IF(AQ252&lt;&gt;"",1,""),"")</f>
        <v/>
      </c>
      <c r="BD252" s="935" t="str">
        <f>IF(OR(T252="新加算Ⅰ",T252="新加算Ⅴ（１）",T252="新加算Ⅴ（２）",T252="新加算Ⅴ（５）",T252="新加算Ⅴ（７）",T252="新加算Ⅴ（10）"),IF(AR252="","未入力","入力済"),"")</f>
        <v/>
      </c>
      <c r="BE252" s="908" t="str">
        <f>G250</f>
        <v/>
      </c>
      <c r="BF252" s="222"/>
      <c r="BG252" s="221"/>
    </row>
    <row r="253" ht="30.0" customHeight="1">
      <c r="A253" s="788"/>
      <c r="B253" s="746"/>
      <c r="C253" s="747"/>
      <c r="D253" s="747"/>
      <c r="E253" s="747"/>
      <c r="F253" s="748"/>
      <c r="G253" s="749"/>
      <c r="H253" s="749"/>
      <c r="I253" s="749"/>
      <c r="J253" s="982"/>
      <c r="K253" s="749"/>
      <c r="L253" s="983"/>
      <c r="M253" s="984" t="str">
        <f>IF('別紙様式2-2（４・５月分）'!P193="","",'別紙様式2-2（４・５月分）'!P193)</f>
        <v/>
      </c>
      <c r="N253" s="1010"/>
      <c r="O253" s="1015"/>
      <c r="P253" s="1018"/>
      <c r="Q253" s="1016"/>
      <c r="R253" s="1088"/>
      <c r="S253" s="990"/>
      <c r="T253" s="1089"/>
      <c r="U253" s="1090"/>
      <c r="V253" s="993"/>
      <c r="W253" s="1091"/>
      <c r="X253" s="994"/>
      <c r="Y253" s="1091"/>
      <c r="Z253" s="994"/>
      <c r="AA253" s="1091"/>
      <c r="AB253" s="994"/>
      <c r="AC253" s="1091"/>
      <c r="AD253" s="994"/>
      <c r="AE253" s="994"/>
      <c r="AF253" s="994"/>
      <c r="AG253" s="995"/>
      <c r="AH253" s="996"/>
      <c r="AI253" s="996"/>
      <c r="AJ253" s="998"/>
      <c r="AK253" s="1092"/>
      <c r="AL253" s="1093"/>
      <c r="AM253" s="1092"/>
      <c r="AN253" s="766"/>
      <c r="AO253" s="765"/>
      <c r="AP253" s="766"/>
      <c r="AQ253" s="1094"/>
      <c r="AR253" s="1095"/>
      <c r="AS253" s="1096" t="str">
        <f>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688"/>
      <c r="AU253" s="935"/>
      <c r="AV253" s="1020" t="str">
        <f>IF('別紙様式2-2（４・５月分）'!N193="","",'別紙様式2-2（４・５月分）'!N193)</f>
        <v/>
      </c>
      <c r="AW253" s="937"/>
      <c r="AX253" s="1097"/>
      <c r="AY253" s="629" t="str">
        <f t="shared" ref="AY253:AZ253" si="61">IF(OR(T253="新加算Ⅰ",T253="新加算Ⅱ",T253="新加算Ⅲ",T253="新加算Ⅳ",T253="新加算Ⅴ（１）",T253="新加算Ⅴ（２）",T253="新加算Ⅴ（３）",T253="新加算ⅠⅤ（４）",T253="新加算Ⅴ（５）",T253="新加算Ⅴ（６）",T253="新加算Ⅴ（８）",T253="新加算Ⅴ（11）"),IF(AI253="○","","未入力"),"")</f>
        <v/>
      </c>
      <c r="AZ253" s="629" t="str">
        <f t="shared" si="61"/>
        <v/>
      </c>
      <c r="BA253" s="629" t="str">
        <f>IF(OR(U253="新加算Ⅴ（７）",U253="新加算Ⅴ（９）",U253="新加算Ⅴ（10）",U253="新加算Ⅴ（12）",U253="新加算Ⅴ（13）",U253="新加算Ⅴ（14）"),IF(AK253="○","","未入力"),"")</f>
        <v/>
      </c>
      <c r="BB253" s="629" t="str">
        <f>IF(OR(U253="新加算Ⅰ",U253="新加算Ⅱ",U253="新加算Ⅲ",U253="新加算Ⅴ（１）",U253="新加算Ⅴ（３）",U253="新加算Ⅴ（８）"),IF(AL253="○","","未入力"),"")</f>
        <v/>
      </c>
      <c r="BC253" s="1087" t="str">
        <f>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935" t="str">
        <f>IF(AND(T253&lt;&gt;"（参考）令和７年度の移行予定",OR(U253="新加算Ⅰ",U253="新加算Ⅴ（１）",U253="新加算Ⅴ（２）",U253="新加算Ⅴ（５）",U253="新加算Ⅴ（７）",U253="新加算Ⅴ（10）")),IF(AN253="","未入力",IF(AN253="いずれも取得していない","要件を満たさない","")),"")</f>
        <v/>
      </c>
      <c r="BE253" s="908" t="str">
        <f>G250</f>
        <v/>
      </c>
      <c r="BF253" s="222"/>
      <c r="BG253" s="221"/>
    </row>
    <row r="254" ht="30.0" customHeight="1">
      <c r="A254" s="773">
        <v>61.0</v>
      </c>
      <c r="B254" s="722" t="str">
        <f>IF('基本情報入力シート'!C114="","",'基本情報入力シート'!C114)</f>
        <v/>
      </c>
      <c r="C254" s="723"/>
      <c r="D254" s="723"/>
      <c r="E254" s="723"/>
      <c r="F254" s="724"/>
      <c r="G254" s="725" t="str">
        <f>IF('基本情報入力シート'!M114="","",'基本情報入力シート'!M114)</f>
        <v/>
      </c>
      <c r="H254" s="725" t="str">
        <f>IF('基本情報入力シート'!R114="","",'基本情報入力シート'!R114)</f>
        <v/>
      </c>
      <c r="I254" s="725" t="str">
        <f>IF('基本情報入力シート'!W114="","",'基本情報入力シート'!W114)</f>
        <v/>
      </c>
      <c r="J254" s="941" t="str">
        <f>IF('基本情報入力シート'!X114="","",'基本情報入力シート'!X114)</f>
        <v/>
      </c>
      <c r="K254" s="725" t="str">
        <f>IF('基本情報入力シート'!Y114="","",'基本情報入力シート'!Y114)</f>
        <v/>
      </c>
      <c r="L254" s="942" t="str">
        <f>IF('基本情報入力シート'!AB114="","",'基本情報入力シート'!AB114)</f>
        <v/>
      </c>
      <c r="M254" s="912" t="str">
        <f>IF('別紙様式2-2（４・５月分）'!P194="","",'別紙様式2-2（４・５月分）'!P194)</f>
        <v/>
      </c>
      <c r="N254" s="1004" t="str">
        <f>IF(SUM('別紙様式2-2（４・５月分）'!Q194:Q196)=0,"",SUM('別紙様式2-2（４・５月分）'!Q194:Q196))</f>
        <v/>
      </c>
      <c r="O254" s="914" t="str">
        <f>IFERROR(VLOOKUP('別紙様式2-2（４・５月分）'!AQ194,'【参考】数式用'!$AR$5:$AS$22,2,FALSE),"")</f>
        <v/>
      </c>
      <c r="P254" s="915"/>
      <c r="Q254" s="916"/>
      <c r="R254" s="1053" t="str">
        <f>IFERROR(VLOOKUP(K254,'【参考】数式用'!$A$5:$AB$37,MATCH(O254,'【参考】数式用'!$B$4:$AB$4,0)+1,0),"")</f>
        <v/>
      </c>
      <c r="S254" s="918" t="s">
        <v>451</v>
      </c>
      <c r="T254" s="1054" t="str">
        <f>IF('別紙様式2-3（６月以降分）'!T254="","",'別紙様式2-3（６月以降分）'!T254)</f>
        <v/>
      </c>
      <c r="U254" s="1055" t="str">
        <f>IFERROR(VLOOKUP(K254,'【参考】数式用'!$A$5:$AB$37,MATCH(T254,'【参考】数式用'!$B$4:$AB$4,0)+1,0),"")</f>
        <v/>
      </c>
      <c r="V254" s="921" t="s">
        <v>107</v>
      </c>
      <c r="W254" s="923">
        <f>'別紙様式2-3（６月以降分）'!W254</f>
        <v>6</v>
      </c>
      <c r="X254" s="923" t="s">
        <v>108</v>
      </c>
      <c r="Y254" s="923">
        <f>'別紙様式2-3（６月以降分）'!Y254</f>
        <v>6</v>
      </c>
      <c r="Z254" s="923" t="s">
        <v>392</v>
      </c>
      <c r="AA254" s="923">
        <f>'別紙様式2-3（６月以降分）'!AA254</f>
        <v>7</v>
      </c>
      <c r="AB254" s="923" t="s">
        <v>108</v>
      </c>
      <c r="AC254" s="923">
        <f>'別紙様式2-3（６月以降分）'!AC254</f>
        <v>3</v>
      </c>
      <c r="AD254" s="923" t="s">
        <v>109</v>
      </c>
      <c r="AE254" s="923" t="s">
        <v>120</v>
      </c>
      <c r="AF254" s="923">
        <f>IF(W254&gt;=1,(AA254*12+AC254)-(W254*12+Y254)+1,"")</f>
        <v>10</v>
      </c>
      <c r="AG254" s="924" t="s">
        <v>393</v>
      </c>
      <c r="AH254" s="1056">
        <f>'別紙様式2-3（６月以降分）'!AH254</f>
        <v>0</v>
      </c>
      <c r="AI254" s="1056">
        <f>'別紙様式2-3（６月以降分）'!AI254</f>
        <v>0</v>
      </c>
      <c r="AJ254" s="1057">
        <f>'別紙様式2-3（６月以降分）'!AJ254</f>
        <v>0</v>
      </c>
      <c r="AK254" s="1058" t="str">
        <f>IF('別紙様式2-3（６月以降分）'!AK254="","",'別紙様式2-3（６月以降分）'!AK254)</f>
        <v/>
      </c>
      <c r="AL254" s="932">
        <f>'別紙様式2-3（６月以降分）'!AL254</f>
        <v>0</v>
      </c>
      <c r="AM254" s="1058" t="str">
        <f>IF('別紙様式2-3（６月以降分）'!AM254="","",'別紙様式2-3（６月以降分）'!AM254)</f>
        <v/>
      </c>
      <c r="AN254" s="931" t="str">
        <f>IF('別紙様式2-3（６月以降分）'!AN254="","",'別紙様式2-3（６月以降分）'!AN254)</f>
        <v/>
      </c>
      <c r="AO254" s="928" t="str">
        <f>IF('別紙様式2-3（６月以降分）'!AO254="","",'別紙様式2-3（６月以降分）'!AO254)</f>
        <v/>
      </c>
      <c r="AP254" s="931" t="str">
        <f>IF('別紙様式2-3（６月以降分）'!AP254="","",'別紙様式2-3（６月以降分）'!AP254)</f>
        <v/>
      </c>
      <c r="AQ254" s="1059" t="str">
        <f>IF('別紙様式2-3（６月以降分）'!AQ254="","",'別紙様式2-3（６月以降分）'!AQ254)</f>
        <v/>
      </c>
      <c r="AR254" s="1060" t="str">
        <f>IF('別紙様式2-3（６月以降分）'!AR254="","",'別紙様式2-3（６月以降分）'!AR254)</f>
        <v/>
      </c>
      <c r="AS254" s="1061" t="str">
        <f>IF(AU256="","",IF(U256&lt;U254,"！加算の要件上は問題ありませんが、令和６年度当初の新加算の加算率と比較して、移行後の加算率が下がる計画になっています。",""))</f>
        <v/>
      </c>
      <c r="AT254" s="818"/>
      <c r="AU254" s="693"/>
      <c r="AV254" s="1020" t="str">
        <f>IF('別紙様式2-2（４・５月分）'!N194="","",'別紙様式2-2（４・５月分）'!N194)</f>
        <v/>
      </c>
      <c r="AW254" s="937" t="str">
        <f>IF(SUM('別紙様式2-2（４・５月分）'!O194:O196)=0,"",SUM('別紙様式2-2（４・５月分）'!O194:O196))</f>
        <v/>
      </c>
      <c r="AX254" s="1064" t="str">
        <f>IFERROR(VLOOKUP(K254,'【参考】数式用'!$AH$2:$AI$34,2,FALSE),"")</f>
        <v/>
      </c>
      <c r="AY254" s="772"/>
      <c r="AZ254" s="10"/>
      <c r="BA254" s="10"/>
      <c r="BB254" s="10"/>
      <c r="BC254" s="10"/>
      <c r="BD254" s="10"/>
      <c r="BE254" s="908" t="str">
        <f>G254</f>
        <v/>
      </c>
      <c r="BF254" s="222"/>
      <c r="BG254" s="221"/>
    </row>
    <row r="255" ht="15.0" customHeight="1">
      <c r="A255" s="787"/>
      <c r="B255" s="722"/>
      <c r="C255" s="723"/>
      <c r="D255" s="723"/>
      <c r="E255" s="723"/>
      <c r="F255" s="724"/>
      <c r="G255" s="725"/>
      <c r="H255" s="725"/>
      <c r="I255" s="725"/>
      <c r="J255" s="941"/>
      <c r="K255" s="725"/>
      <c r="L255" s="942"/>
      <c r="M255" s="943" t="str">
        <f>IF('別紙様式2-2（４・５月分）'!P195="","",'別紙様式2-2（４・５月分）'!P195)</f>
        <v/>
      </c>
      <c r="N255" s="1007"/>
      <c r="O255" s="945"/>
      <c r="P255" s="946"/>
      <c r="Q255" s="947"/>
      <c r="R255" s="1065"/>
      <c r="S255" s="949"/>
      <c r="T255" s="1066"/>
      <c r="U255" s="1067"/>
      <c r="V255" s="952"/>
      <c r="W255" s="778"/>
      <c r="X255" s="778"/>
      <c r="Y255" s="778"/>
      <c r="Z255" s="778"/>
      <c r="AA255" s="778"/>
      <c r="AB255" s="778"/>
      <c r="AC255" s="778"/>
      <c r="AD255" s="778"/>
      <c r="AE255" s="778"/>
      <c r="AF255" s="778"/>
      <c r="AG255" s="954"/>
      <c r="AH255" s="1068"/>
      <c r="AI255" s="1068"/>
      <c r="AJ255" s="1069"/>
      <c r="AK255" s="1070"/>
      <c r="AL255" s="960"/>
      <c r="AM255" s="1070"/>
      <c r="AN255" s="825"/>
      <c r="AO255" s="819"/>
      <c r="AP255" s="825"/>
      <c r="AQ255" s="1072"/>
      <c r="AR255" s="1073"/>
      <c r="AS255" s="1074" t="str">
        <f>IF(AU256="","",IF(OR(AA256="",AA256&lt;&gt;7,AC256="",AC256&lt;&gt;3),"！算定期間の終わりが令和７年３月になっていません。年度内の廃止予定等がなければ、算定対象月を令和７年３月にしてください。",""))</f>
        <v/>
      </c>
      <c r="AT255" s="818"/>
      <c r="AU255" s="935"/>
      <c r="AV255" s="1020" t="str">
        <f>IF('別紙様式2-2（４・５月分）'!N195="","",'別紙様式2-2（４・５月分）'!N195)</f>
        <v/>
      </c>
      <c r="AW255" s="937"/>
      <c r="AX255" s="1076"/>
      <c r="AY255" s="638"/>
      <c r="AZ255" s="10"/>
      <c r="BA255" s="10"/>
      <c r="BB255" s="10"/>
      <c r="BC255" s="10"/>
      <c r="BD255" s="10"/>
      <c r="BE255" s="908" t="str">
        <f>G254</f>
        <v/>
      </c>
      <c r="BF255" s="222"/>
      <c r="BG255" s="221"/>
    </row>
    <row r="256" ht="15.0" customHeight="1">
      <c r="A256" s="798"/>
      <c r="B256" s="722"/>
      <c r="C256" s="723"/>
      <c r="D256" s="723"/>
      <c r="E256" s="723"/>
      <c r="F256" s="724"/>
      <c r="G256" s="725"/>
      <c r="H256" s="725"/>
      <c r="I256" s="725"/>
      <c r="J256" s="941"/>
      <c r="K256" s="725"/>
      <c r="L256" s="942"/>
      <c r="M256" s="964"/>
      <c r="N256" s="1009"/>
      <c r="O256" s="1013" t="s">
        <v>111</v>
      </c>
      <c r="P256" s="1017" t="str">
        <f>IFERROR(VLOOKUP('別紙様式2-2（４・５月分）'!AQ194,'【参考】数式用'!$AR$5:$AT$22,3,FALSE),"")</f>
        <v/>
      </c>
      <c r="Q256" s="1014" t="s">
        <v>113</v>
      </c>
      <c r="R256" s="1077" t="str">
        <f>IFERROR(VLOOKUP(K254,'【参考】数式用'!$A$5:$AB$37,MATCH(P256,'【参考】数式用'!$B$4:$AB$4,0)+1,0),"")</f>
        <v/>
      </c>
      <c r="S256" s="970" t="s">
        <v>452</v>
      </c>
      <c r="T256" s="1078"/>
      <c r="U256" s="1079" t="str">
        <f>IFERROR(VLOOKUP(K254,'【参考】数式用'!$A$5:$AB$37,MATCH(T256,'【参考】数式用'!$B$4:$AB$4,0)+1,0),"")</f>
        <v/>
      </c>
      <c r="V256" s="973" t="s">
        <v>107</v>
      </c>
      <c r="W256" s="1080"/>
      <c r="X256" s="812" t="s">
        <v>108</v>
      </c>
      <c r="Y256" s="1080"/>
      <c r="Z256" s="812" t="s">
        <v>392</v>
      </c>
      <c r="AA256" s="1080"/>
      <c r="AB256" s="812" t="s">
        <v>108</v>
      </c>
      <c r="AC256" s="1080"/>
      <c r="AD256" s="812" t="s">
        <v>109</v>
      </c>
      <c r="AE256" s="812" t="s">
        <v>120</v>
      </c>
      <c r="AF256" s="812" t="str">
        <f>IF(W256&gt;=1,(AA256*12+AC256)-(W256*12+Y256)+1,"")</f>
        <v/>
      </c>
      <c r="AG256" s="974" t="s">
        <v>393</v>
      </c>
      <c r="AH256" s="975">
        <f>IFERROR(ROUNDDOWN(ROUND(L254*U256,0),0)*AF256,"")</f>
        <v>0</v>
      </c>
      <c r="AI256" s="975">
        <f>IFERROR(ROUNDDOWN(ROUND((L254*(U256-AW254)),0),0)*AF256,"")</f>
        <v>0</v>
      </c>
      <c r="AJ256" s="977" t="str">
        <f>IFERROR(ROUNDDOWN(ROUNDDOWN(ROUND(L254*VLOOKUP(K254,'【参考】数式用'!$A$5:$AB$27,MATCH("新加算Ⅳ",'【参考】数式用'!$B$4:$AB$4,0)+1,0),0),0)*AF256*0.5,0),"")</f>
        <v/>
      </c>
      <c r="AK256" s="1081"/>
      <c r="AL256" s="1082" t="str">
        <f>IFERROR(IF('別紙様式2-2（４・５月分）'!P256="ベア加算","", IF(OR(T256="新加算Ⅰ",T256="新加算Ⅱ",T256="新加算Ⅲ",T256="新加算Ⅳ"),ROUNDDOWN(ROUND(L254*VLOOKUP(K254,'【参考】数式用'!$A$5:$I$27,MATCH("ベア加算",'【参考】数式用'!$B$4:$I$4,0)+1,0),0),0)*AF256,"")),"")</f>
        <v/>
      </c>
      <c r="AM256" s="1081"/>
      <c r="AN256" s="1083"/>
      <c r="AO256" s="817"/>
      <c r="AP256" s="1083"/>
      <c r="AQ256" s="1084"/>
      <c r="AR256" s="1085"/>
      <c r="AS256" s="1074"/>
      <c r="AT256" s="688"/>
      <c r="AU256" s="935" t="str">
        <f>IF(AND(AA254&lt;&gt;7,AC254&lt;&gt;3),"V列に色付け","")</f>
        <v/>
      </c>
      <c r="AV256" s="1020"/>
      <c r="AW256" s="937"/>
      <c r="AX256" s="1086"/>
      <c r="AY256" s="629" t="str">
        <f>IF(AL256&lt;&gt;"",IF(AM256="○","入力済","未入力"),"")</f>
        <v/>
      </c>
      <c r="AZ256" s="629"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629" t="str">
        <f>IF(OR(T256="新加算Ⅴ（７）",T256="新加算Ⅴ（９）",T256="新加算Ⅴ（10）",T256="新加算Ⅴ（12）",T256="新加算Ⅴ（13）",T256="新加算Ⅴ（14）"),IF(OR(AO256="○",AO256="令和６年度中に満たす"),"入力済","未入力"),"")</f>
        <v/>
      </c>
      <c r="BB256" s="629" t="str">
        <f>IF(OR(T256="新加算Ⅰ",T256="新加算Ⅱ",T256="新加算Ⅲ",T256="新加算Ⅴ（１）",T256="新加算Ⅴ（３）",T256="新加算Ⅴ（８）"),IF(OR(AP256="○",AP256="令和６年度中に満たす"),"入力済","未入力"),"")</f>
        <v/>
      </c>
      <c r="BC256" s="1087" t="str">
        <f>IF(OR(T256="新加算Ⅰ",T256="新加算Ⅱ",T256="新加算Ⅴ（１）",T256="新加算Ⅴ（２）",T256="新加算Ⅴ（３）",T256="新加算Ⅴ（４）",T256="新加算Ⅴ（５）",T256="新加算Ⅴ（６）",T256="新加算Ⅴ（７）",T256="新加算Ⅴ（９）",T256="新加算Ⅴ（10）",T256="新加算Ⅴ（12）"),IF(AQ256&lt;&gt;"",1,""),"")</f>
        <v/>
      </c>
      <c r="BD256" s="935" t="str">
        <f>IF(OR(T256="新加算Ⅰ",T256="新加算Ⅴ（１）",T256="新加算Ⅴ（２）",T256="新加算Ⅴ（５）",T256="新加算Ⅴ（７）",T256="新加算Ⅴ（10）"),IF(AR256="","未入力","入力済"),"")</f>
        <v/>
      </c>
      <c r="BE256" s="908" t="str">
        <f>G254</f>
        <v/>
      </c>
      <c r="BF256" s="222"/>
      <c r="BG256" s="221"/>
    </row>
    <row r="257" ht="30.0" customHeight="1">
      <c r="A257" s="788"/>
      <c r="B257" s="746"/>
      <c r="C257" s="747"/>
      <c r="D257" s="747"/>
      <c r="E257" s="747"/>
      <c r="F257" s="748"/>
      <c r="G257" s="749"/>
      <c r="H257" s="749"/>
      <c r="I257" s="749"/>
      <c r="J257" s="982"/>
      <c r="K257" s="749"/>
      <c r="L257" s="983"/>
      <c r="M257" s="984" t="str">
        <f>IF('別紙様式2-2（４・５月分）'!P196="","",'別紙様式2-2（４・５月分）'!P196)</f>
        <v/>
      </c>
      <c r="N257" s="1010"/>
      <c r="O257" s="1015"/>
      <c r="P257" s="1018"/>
      <c r="Q257" s="1016"/>
      <c r="R257" s="1088"/>
      <c r="S257" s="990"/>
      <c r="T257" s="1089"/>
      <c r="U257" s="1090"/>
      <c r="V257" s="993"/>
      <c r="W257" s="1091"/>
      <c r="X257" s="994"/>
      <c r="Y257" s="1091"/>
      <c r="Z257" s="994"/>
      <c r="AA257" s="1091"/>
      <c r="AB257" s="994"/>
      <c r="AC257" s="1091"/>
      <c r="AD257" s="994"/>
      <c r="AE257" s="994"/>
      <c r="AF257" s="994"/>
      <c r="AG257" s="995"/>
      <c r="AH257" s="996"/>
      <c r="AI257" s="996"/>
      <c r="AJ257" s="998"/>
      <c r="AK257" s="1092"/>
      <c r="AL257" s="1093"/>
      <c r="AM257" s="1092"/>
      <c r="AN257" s="766"/>
      <c r="AO257" s="765"/>
      <c r="AP257" s="766"/>
      <c r="AQ257" s="1094"/>
      <c r="AR257" s="1095"/>
      <c r="AS257" s="1096" t="str">
        <f>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688"/>
      <c r="AU257" s="935"/>
      <c r="AV257" s="1020" t="str">
        <f>IF('別紙様式2-2（４・５月分）'!N196="","",'別紙様式2-2（４・５月分）'!N196)</f>
        <v/>
      </c>
      <c r="AW257" s="937"/>
      <c r="AX257" s="1097"/>
      <c r="AY257" s="629" t="str">
        <f t="shared" ref="AY257:AZ257" si="62">IF(OR(T257="新加算Ⅰ",T257="新加算Ⅱ",T257="新加算Ⅲ",T257="新加算Ⅳ",T257="新加算Ⅴ（１）",T257="新加算Ⅴ（２）",T257="新加算Ⅴ（３）",T257="新加算ⅠⅤ（４）",T257="新加算Ⅴ（５）",T257="新加算Ⅴ（６）",T257="新加算Ⅴ（８）",T257="新加算Ⅴ（11）"),IF(AI257="○","","未入力"),"")</f>
        <v/>
      </c>
      <c r="AZ257" s="629" t="str">
        <f t="shared" si="62"/>
        <v/>
      </c>
      <c r="BA257" s="629" t="str">
        <f>IF(OR(U257="新加算Ⅴ（７）",U257="新加算Ⅴ（９）",U257="新加算Ⅴ（10）",U257="新加算Ⅴ（12）",U257="新加算Ⅴ（13）",U257="新加算Ⅴ（14）"),IF(AK257="○","","未入力"),"")</f>
        <v/>
      </c>
      <c r="BB257" s="629" t="str">
        <f>IF(OR(U257="新加算Ⅰ",U257="新加算Ⅱ",U257="新加算Ⅲ",U257="新加算Ⅴ（１）",U257="新加算Ⅴ（３）",U257="新加算Ⅴ（８）"),IF(AL257="○","","未入力"),"")</f>
        <v/>
      </c>
      <c r="BC257" s="1087" t="str">
        <f>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935" t="str">
        <f>IF(AND(T257&lt;&gt;"（参考）令和７年度の移行予定",OR(U257="新加算Ⅰ",U257="新加算Ⅴ（１）",U257="新加算Ⅴ（２）",U257="新加算Ⅴ（５）",U257="新加算Ⅴ（７）",U257="新加算Ⅴ（10）")),IF(AN257="","未入力",IF(AN257="いずれも取得していない","要件を満たさない","")),"")</f>
        <v/>
      </c>
      <c r="BE257" s="908" t="str">
        <f>G254</f>
        <v/>
      </c>
      <c r="BF257" s="222"/>
      <c r="BG257" s="221"/>
    </row>
    <row r="258" ht="30.0" customHeight="1">
      <c r="A258" s="789">
        <v>62.0</v>
      </c>
      <c r="B258" s="1019" t="str">
        <f>IF('基本情報入力シート'!C115="","",'基本情報入力シート'!C115)</f>
        <v/>
      </c>
      <c r="C258" s="696"/>
      <c r="D258" s="696"/>
      <c r="E258" s="696"/>
      <c r="F258" s="697"/>
      <c r="G258" s="698" t="str">
        <f>IF('基本情報入力シート'!M115="","",'基本情報入力シート'!M115)</f>
        <v/>
      </c>
      <c r="H258" s="698" t="str">
        <f>IF('基本情報入力シート'!R115="","",'基本情報入力シート'!R115)</f>
        <v/>
      </c>
      <c r="I258" s="698" t="str">
        <f>IF('基本情報入力シート'!W115="","",'基本情報入力シート'!W115)</f>
        <v/>
      </c>
      <c r="J258" s="910" t="str">
        <f>IF('基本情報入力シート'!X115="","",'基本情報入力シート'!X115)</f>
        <v/>
      </c>
      <c r="K258" s="698" t="str">
        <f>IF('基本情報入力シート'!Y115="","",'基本情報入力シート'!Y115)</f>
        <v/>
      </c>
      <c r="L258" s="911" t="str">
        <f>IF('基本情報入力シート'!AB115="","",'基本情報入力シート'!AB115)</f>
        <v/>
      </c>
      <c r="M258" s="912" t="str">
        <f>IF('別紙様式2-2（４・５月分）'!P197="","",'別紙様式2-2（４・５月分）'!P197)</f>
        <v/>
      </c>
      <c r="N258" s="1004" t="str">
        <f>IF(SUM('別紙様式2-2（４・５月分）'!Q197:Q199)=0,"",SUM('別紙様式2-2（４・５月分）'!Q197:Q199))</f>
        <v/>
      </c>
      <c r="O258" s="914" t="str">
        <f>IFERROR(VLOOKUP('別紙様式2-2（４・５月分）'!AQ197,'【参考】数式用'!$AR$5:$AS$22,2,FALSE),"")</f>
        <v/>
      </c>
      <c r="P258" s="915"/>
      <c r="Q258" s="916"/>
      <c r="R258" s="1053" t="str">
        <f>IFERROR(VLOOKUP(K258,'【参考】数式用'!$A$5:$AB$37,MATCH(O258,'【参考】数式用'!$B$4:$AB$4,0)+1,0),"")</f>
        <v/>
      </c>
      <c r="S258" s="918" t="s">
        <v>451</v>
      </c>
      <c r="T258" s="1054" t="str">
        <f>IF('別紙様式2-3（６月以降分）'!T258="","",'別紙様式2-3（６月以降分）'!T258)</f>
        <v/>
      </c>
      <c r="U258" s="1055" t="str">
        <f>IFERROR(VLOOKUP(K258,'【参考】数式用'!$A$5:$AB$37,MATCH(T258,'【参考】数式用'!$B$4:$AB$4,0)+1,0),"")</f>
        <v/>
      </c>
      <c r="V258" s="921" t="s">
        <v>107</v>
      </c>
      <c r="W258" s="923">
        <f>'別紙様式2-3（６月以降分）'!W258</f>
        <v>6</v>
      </c>
      <c r="X258" s="923" t="s">
        <v>108</v>
      </c>
      <c r="Y258" s="923">
        <f>'別紙様式2-3（６月以降分）'!Y258</f>
        <v>6</v>
      </c>
      <c r="Z258" s="923" t="s">
        <v>392</v>
      </c>
      <c r="AA258" s="923">
        <f>'別紙様式2-3（６月以降分）'!AA258</f>
        <v>7</v>
      </c>
      <c r="AB258" s="923" t="s">
        <v>108</v>
      </c>
      <c r="AC258" s="923">
        <f>'別紙様式2-3（６月以降分）'!AC258</f>
        <v>3</v>
      </c>
      <c r="AD258" s="923" t="s">
        <v>109</v>
      </c>
      <c r="AE258" s="923" t="s">
        <v>120</v>
      </c>
      <c r="AF258" s="923">
        <f>IF(W258&gt;=1,(AA258*12+AC258)-(W258*12+Y258)+1,"")</f>
        <v>10</v>
      </c>
      <c r="AG258" s="924" t="s">
        <v>393</v>
      </c>
      <c r="AH258" s="1056">
        <f>'別紙様式2-3（６月以降分）'!AH258</f>
        <v>0</v>
      </c>
      <c r="AI258" s="1056">
        <f>'別紙様式2-3（６月以降分）'!AI258</f>
        <v>0</v>
      </c>
      <c r="AJ258" s="1057">
        <f>'別紙様式2-3（６月以降分）'!AJ258</f>
        <v>0</v>
      </c>
      <c r="AK258" s="1058" t="str">
        <f>IF('別紙様式2-3（６月以降分）'!AK258="","",'別紙様式2-3（６月以降分）'!AK258)</f>
        <v/>
      </c>
      <c r="AL258" s="932">
        <f>'別紙様式2-3（６月以降分）'!AL258</f>
        <v>0</v>
      </c>
      <c r="AM258" s="1058" t="str">
        <f>IF('別紙様式2-3（６月以降分）'!AM258="","",'別紙様式2-3（６月以降分）'!AM258)</f>
        <v/>
      </c>
      <c r="AN258" s="931" t="str">
        <f>IF('別紙様式2-3（６月以降分）'!AN258="","",'別紙様式2-3（６月以降分）'!AN258)</f>
        <v/>
      </c>
      <c r="AO258" s="928" t="str">
        <f>IF('別紙様式2-3（６月以降分）'!AO258="","",'別紙様式2-3（６月以降分）'!AO258)</f>
        <v/>
      </c>
      <c r="AP258" s="931" t="str">
        <f>IF('別紙様式2-3（６月以降分）'!AP258="","",'別紙様式2-3（６月以降分）'!AP258)</f>
        <v/>
      </c>
      <c r="AQ258" s="1059" t="str">
        <f>IF('別紙様式2-3（６月以降分）'!AQ258="","",'別紙様式2-3（６月以降分）'!AQ258)</f>
        <v/>
      </c>
      <c r="AR258" s="1060" t="str">
        <f>IF('別紙様式2-3（６月以降分）'!AR258="","",'別紙様式2-3（６月以降分）'!AR258)</f>
        <v/>
      </c>
      <c r="AS258" s="1061" t="str">
        <f>IF(AU260="","",IF(U260&lt;U258,"！加算の要件上は問題ありませんが、令和６年度当初の新加算の加算率と比較して、移行後の加算率が下がる計画になっています。",""))</f>
        <v/>
      </c>
      <c r="AT258" s="818"/>
      <c r="AU258" s="693"/>
      <c r="AV258" s="1020" t="str">
        <f>IF('別紙様式2-2（４・５月分）'!N197="","",'別紙様式2-2（４・５月分）'!N197)</f>
        <v/>
      </c>
      <c r="AW258" s="937" t="str">
        <f>IF(SUM('別紙様式2-2（４・５月分）'!O197:O199)=0,"",SUM('別紙様式2-2（４・５月分）'!O197:O199))</f>
        <v/>
      </c>
      <c r="AX258" s="1064" t="str">
        <f>IFERROR(VLOOKUP(K258,'【参考】数式用'!$AH$2:$AI$34,2,FALSE),"")</f>
        <v/>
      </c>
      <c r="AY258" s="772"/>
      <c r="AZ258" s="10"/>
      <c r="BA258" s="10"/>
      <c r="BB258" s="10"/>
      <c r="BC258" s="10"/>
      <c r="BD258" s="10"/>
      <c r="BE258" s="908" t="str">
        <f>G258</f>
        <v/>
      </c>
      <c r="BF258" s="222"/>
      <c r="BG258" s="221"/>
    </row>
    <row r="259" ht="15.0" customHeight="1">
      <c r="A259" s="787"/>
      <c r="B259" s="722"/>
      <c r="C259" s="723"/>
      <c r="D259" s="723"/>
      <c r="E259" s="723"/>
      <c r="F259" s="724"/>
      <c r="G259" s="725"/>
      <c r="H259" s="725"/>
      <c r="I259" s="725"/>
      <c r="J259" s="941"/>
      <c r="K259" s="725"/>
      <c r="L259" s="942"/>
      <c r="M259" s="943" t="str">
        <f>IF('別紙様式2-2（４・５月分）'!P198="","",'別紙様式2-2（４・５月分）'!P198)</f>
        <v/>
      </c>
      <c r="N259" s="1007"/>
      <c r="O259" s="945"/>
      <c r="P259" s="946"/>
      <c r="Q259" s="947"/>
      <c r="R259" s="1065"/>
      <c r="S259" s="949"/>
      <c r="T259" s="1066"/>
      <c r="U259" s="1067"/>
      <c r="V259" s="952"/>
      <c r="W259" s="778"/>
      <c r="X259" s="778"/>
      <c r="Y259" s="778"/>
      <c r="Z259" s="778"/>
      <c r="AA259" s="778"/>
      <c r="AB259" s="778"/>
      <c r="AC259" s="778"/>
      <c r="AD259" s="778"/>
      <c r="AE259" s="778"/>
      <c r="AF259" s="778"/>
      <c r="AG259" s="954"/>
      <c r="AH259" s="1068"/>
      <c r="AI259" s="1068"/>
      <c r="AJ259" s="1069"/>
      <c r="AK259" s="1070"/>
      <c r="AL259" s="960"/>
      <c r="AM259" s="1070"/>
      <c r="AN259" s="825"/>
      <c r="AO259" s="819"/>
      <c r="AP259" s="825"/>
      <c r="AQ259" s="1072"/>
      <c r="AR259" s="1073"/>
      <c r="AS259" s="1074" t="str">
        <f>IF(AU260="","",IF(OR(AA260="",AA260&lt;&gt;7,AC260="",AC260&lt;&gt;3),"！算定期間の終わりが令和７年３月になっていません。年度内の廃止予定等がなければ、算定対象月を令和７年３月にしてください。",""))</f>
        <v/>
      </c>
      <c r="AT259" s="818"/>
      <c r="AU259" s="935"/>
      <c r="AV259" s="1020" t="str">
        <f>IF('別紙様式2-2（４・５月分）'!N198="","",'別紙様式2-2（４・５月分）'!N198)</f>
        <v/>
      </c>
      <c r="AW259" s="937"/>
      <c r="AX259" s="1076"/>
      <c r="AY259" s="638"/>
      <c r="AZ259" s="10"/>
      <c r="BA259" s="10"/>
      <c r="BB259" s="10"/>
      <c r="BC259" s="10"/>
      <c r="BD259" s="10"/>
      <c r="BE259" s="908" t="str">
        <f>G258</f>
        <v/>
      </c>
      <c r="BF259" s="222"/>
      <c r="BG259" s="221"/>
    </row>
    <row r="260" ht="15.0" customHeight="1">
      <c r="A260" s="798"/>
      <c r="B260" s="722"/>
      <c r="C260" s="723"/>
      <c r="D260" s="723"/>
      <c r="E260" s="723"/>
      <c r="F260" s="724"/>
      <c r="G260" s="725"/>
      <c r="H260" s="725"/>
      <c r="I260" s="725"/>
      <c r="J260" s="941"/>
      <c r="K260" s="725"/>
      <c r="L260" s="942"/>
      <c r="M260" s="964"/>
      <c r="N260" s="1009"/>
      <c r="O260" s="1013" t="s">
        <v>111</v>
      </c>
      <c r="P260" s="1017" t="str">
        <f>IFERROR(VLOOKUP('別紙様式2-2（４・５月分）'!AQ197,'【参考】数式用'!$AR$5:$AT$22,3,FALSE),"")</f>
        <v/>
      </c>
      <c r="Q260" s="1014" t="s">
        <v>113</v>
      </c>
      <c r="R260" s="1077" t="str">
        <f>IFERROR(VLOOKUP(K258,'【参考】数式用'!$A$5:$AB$37,MATCH(P260,'【参考】数式用'!$B$4:$AB$4,0)+1,0),"")</f>
        <v/>
      </c>
      <c r="S260" s="970" t="s">
        <v>452</v>
      </c>
      <c r="T260" s="1078"/>
      <c r="U260" s="1079" t="str">
        <f>IFERROR(VLOOKUP(K258,'【参考】数式用'!$A$5:$AB$37,MATCH(T260,'【参考】数式用'!$B$4:$AB$4,0)+1,0),"")</f>
        <v/>
      </c>
      <c r="V260" s="973" t="s">
        <v>107</v>
      </c>
      <c r="W260" s="1080"/>
      <c r="X260" s="812" t="s">
        <v>108</v>
      </c>
      <c r="Y260" s="1080"/>
      <c r="Z260" s="812" t="s">
        <v>392</v>
      </c>
      <c r="AA260" s="1080"/>
      <c r="AB260" s="812" t="s">
        <v>108</v>
      </c>
      <c r="AC260" s="1080"/>
      <c r="AD260" s="812" t="s">
        <v>109</v>
      </c>
      <c r="AE260" s="812" t="s">
        <v>120</v>
      </c>
      <c r="AF260" s="812" t="str">
        <f>IF(W260&gt;=1,(AA260*12+AC260)-(W260*12+Y260)+1,"")</f>
        <v/>
      </c>
      <c r="AG260" s="974" t="s">
        <v>393</v>
      </c>
      <c r="AH260" s="975">
        <f>IFERROR(ROUNDDOWN(ROUND(L258*U260,0),0)*AF260,"")</f>
        <v>0</v>
      </c>
      <c r="AI260" s="975">
        <f>IFERROR(ROUNDDOWN(ROUND((L258*(U260-AW258)),0),0)*AF260,"")</f>
        <v>0</v>
      </c>
      <c r="AJ260" s="977" t="str">
        <f>IFERROR(ROUNDDOWN(ROUNDDOWN(ROUND(L258*VLOOKUP(K258,'【参考】数式用'!$A$5:$AB$27,MATCH("新加算Ⅳ",'【参考】数式用'!$B$4:$AB$4,0)+1,0),0),0)*AF260*0.5,0),"")</f>
        <v/>
      </c>
      <c r="AK260" s="1081"/>
      <c r="AL260" s="1082" t="str">
        <f>IFERROR(IF('別紙様式2-2（４・５月分）'!P260="ベア加算","", IF(OR(T260="新加算Ⅰ",T260="新加算Ⅱ",T260="新加算Ⅲ",T260="新加算Ⅳ"),ROUNDDOWN(ROUND(L258*VLOOKUP(K258,'【参考】数式用'!$A$5:$I$27,MATCH("ベア加算",'【参考】数式用'!$B$4:$I$4,0)+1,0),0),0)*AF260,"")),"")</f>
        <v/>
      </c>
      <c r="AM260" s="1081"/>
      <c r="AN260" s="1083"/>
      <c r="AO260" s="817"/>
      <c r="AP260" s="1083"/>
      <c r="AQ260" s="1084"/>
      <c r="AR260" s="1085"/>
      <c r="AS260" s="1074"/>
      <c r="AT260" s="688"/>
      <c r="AU260" s="935" t="str">
        <f>IF(AND(AA258&lt;&gt;7,AC258&lt;&gt;3),"V列に色付け","")</f>
        <v/>
      </c>
      <c r="AV260" s="1020"/>
      <c r="AW260" s="937"/>
      <c r="AX260" s="1086"/>
      <c r="AY260" s="629" t="str">
        <f>IF(AL260&lt;&gt;"",IF(AM260="○","入力済","未入力"),"")</f>
        <v/>
      </c>
      <c r="AZ260" s="629"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629" t="str">
        <f>IF(OR(T260="新加算Ⅴ（７）",T260="新加算Ⅴ（９）",T260="新加算Ⅴ（10）",T260="新加算Ⅴ（12）",T260="新加算Ⅴ（13）",T260="新加算Ⅴ（14）"),IF(OR(AO260="○",AO260="令和６年度中に満たす"),"入力済","未入力"),"")</f>
        <v/>
      </c>
      <c r="BB260" s="629" t="str">
        <f>IF(OR(T260="新加算Ⅰ",T260="新加算Ⅱ",T260="新加算Ⅲ",T260="新加算Ⅴ（１）",T260="新加算Ⅴ（３）",T260="新加算Ⅴ（８）"),IF(OR(AP260="○",AP260="令和６年度中に満たす"),"入力済","未入力"),"")</f>
        <v/>
      </c>
      <c r="BC260" s="1087" t="str">
        <f>IF(OR(T260="新加算Ⅰ",T260="新加算Ⅱ",T260="新加算Ⅴ（１）",T260="新加算Ⅴ（２）",T260="新加算Ⅴ（３）",T260="新加算Ⅴ（４）",T260="新加算Ⅴ（５）",T260="新加算Ⅴ（６）",T260="新加算Ⅴ（７）",T260="新加算Ⅴ（９）",T260="新加算Ⅴ（10）",T260="新加算Ⅴ（12）"),IF(AQ260&lt;&gt;"",1,""),"")</f>
        <v/>
      </c>
      <c r="BD260" s="935" t="str">
        <f>IF(OR(T260="新加算Ⅰ",T260="新加算Ⅴ（１）",T260="新加算Ⅴ（２）",T260="新加算Ⅴ（５）",T260="新加算Ⅴ（７）",T260="新加算Ⅴ（10）"),IF(AR260="","未入力","入力済"),"")</f>
        <v/>
      </c>
      <c r="BE260" s="908" t="str">
        <f>G258</f>
        <v/>
      </c>
      <c r="BF260" s="222"/>
      <c r="BG260" s="221"/>
    </row>
    <row r="261" ht="30.0" customHeight="1">
      <c r="A261" s="788"/>
      <c r="B261" s="746"/>
      <c r="C261" s="747"/>
      <c r="D261" s="747"/>
      <c r="E261" s="747"/>
      <c r="F261" s="748"/>
      <c r="G261" s="749"/>
      <c r="H261" s="749"/>
      <c r="I261" s="749"/>
      <c r="J261" s="982"/>
      <c r="K261" s="749"/>
      <c r="L261" s="983"/>
      <c r="M261" s="984" t="str">
        <f>IF('別紙様式2-2（４・５月分）'!P199="","",'別紙様式2-2（４・５月分）'!P199)</f>
        <v/>
      </c>
      <c r="N261" s="1010"/>
      <c r="O261" s="1015"/>
      <c r="P261" s="1018"/>
      <c r="Q261" s="1016"/>
      <c r="R261" s="1088"/>
      <c r="S261" s="990"/>
      <c r="T261" s="1089"/>
      <c r="U261" s="1090"/>
      <c r="V261" s="993"/>
      <c r="W261" s="1091"/>
      <c r="X261" s="994"/>
      <c r="Y261" s="1091"/>
      <c r="Z261" s="994"/>
      <c r="AA261" s="1091"/>
      <c r="AB261" s="994"/>
      <c r="AC261" s="1091"/>
      <c r="AD261" s="994"/>
      <c r="AE261" s="994"/>
      <c r="AF261" s="994"/>
      <c r="AG261" s="995"/>
      <c r="AH261" s="996"/>
      <c r="AI261" s="996"/>
      <c r="AJ261" s="998"/>
      <c r="AK261" s="1092"/>
      <c r="AL261" s="1093"/>
      <c r="AM261" s="1092"/>
      <c r="AN261" s="766"/>
      <c r="AO261" s="765"/>
      <c r="AP261" s="766"/>
      <c r="AQ261" s="1094"/>
      <c r="AR261" s="1095"/>
      <c r="AS261" s="1096" t="str">
        <f>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688"/>
      <c r="AU261" s="935"/>
      <c r="AV261" s="1020" t="str">
        <f>IF('別紙様式2-2（４・５月分）'!N199="","",'別紙様式2-2（４・５月分）'!N199)</f>
        <v/>
      </c>
      <c r="AW261" s="937"/>
      <c r="AX261" s="1097"/>
      <c r="AY261" s="629" t="str">
        <f t="shared" ref="AY261:AZ261" si="63">IF(OR(T261="新加算Ⅰ",T261="新加算Ⅱ",T261="新加算Ⅲ",T261="新加算Ⅳ",T261="新加算Ⅴ（１）",T261="新加算Ⅴ（２）",T261="新加算Ⅴ（３）",T261="新加算ⅠⅤ（４）",T261="新加算Ⅴ（５）",T261="新加算Ⅴ（６）",T261="新加算Ⅴ（８）",T261="新加算Ⅴ（11）"),IF(AI261="○","","未入力"),"")</f>
        <v/>
      </c>
      <c r="AZ261" s="629" t="str">
        <f t="shared" si="63"/>
        <v/>
      </c>
      <c r="BA261" s="629" t="str">
        <f>IF(OR(U261="新加算Ⅴ（７）",U261="新加算Ⅴ（９）",U261="新加算Ⅴ（10）",U261="新加算Ⅴ（12）",U261="新加算Ⅴ（13）",U261="新加算Ⅴ（14）"),IF(AK261="○","","未入力"),"")</f>
        <v/>
      </c>
      <c r="BB261" s="629" t="str">
        <f>IF(OR(U261="新加算Ⅰ",U261="新加算Ⅱ",U261="新加算Ⅲ",U261="新加算Ⅴ（１）",U261="新加算Ⅴ（３）",U261="新加算Ⅴ（８）"),IF(AL261="○","","未入力"),"")</f>
        <v/>
      </c>
      <c r="BC261" s="1087" t="str">
        <f>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935" t="str">
        <f>IF(AND(T261&lt;&gt;"（参考）令和７年度の移行予定",OR(U261="新加算Ⅰ",U261="新加算Ⅴ（１）",U261="新加算Ⅴ（２）",U261="新加算Ⅴ（５）",U261="新加算Ⅴ（７）",U261="新加算Ⅴ（10）")),IF(AN261="","未入力",IF(AN261="いずれも取得していない","要件を満たさない","")),"")</f>
        <v/>
      </c>
      <c r="BE261" s="908" t="str">
        <f>G258</f>
        <v/>
      </c>
      <c r="BF261" s="222"/>
      <c r="BG261" s="221"/>
    </row>
    <row r="262" ht="30.0" customHeight="1">
      <c r="A262" s="773">
        <v>63.0</v>
      </c>
      <c r="B262" s="722" t="str">
        <f>IF('基本情報入力シート'!C116="","",'基本情報入力シート'!C116)</f>
        <v/>
      </c>
      <c r="C262" s="723"/>
      <c r="D262" s="723"/>
      <c r="E262" s="723"/>
      <c r="F262" s="724"/>
      <c r="G262" s="725" t="str">
        <f>IF('基本情報入力シート'!M116="","",'基本情報入力シート'!M116)</f>
        <v/>
      </c>
      <c r="H262" s="725" t="str">
        <f>IF('基本情報入力シート'!R116="","",'基本情報入力シート'!R116)</f>
        <v/>
      </c>
      <c r="I262" s="725" t="str">
        <f>IF('基本情報入力シート'!W116="","",'基本情報入力シート'!W116)</f>
        <v/>
      </c>
      <c r="J262" s="941" t="str">
        <f>IF('基本情報入力シート'!X116="","",'基本情報入力シート'!X116)</f>
        <v/>
      </c>
      <c r="K262" s="725" t="str">
        <f>IF('基本情報入力シート'!Y116="","",'基本情報入力シート'!Y116)</f>
        <v/>
      </c>
      <c r="L262" s="942" t="str">
        <f>IF('基本情報入力シート'!AB116="","",'基本情報入力シート'!AB116)</f>
        <v/>
      </c>
      <c r="M262" s="912" t="str">
        <f>IF('別紙様式2-2（４・５月分）'!P200="","",'別紙様式2-2（４・５月分）'!P200)</f>
        <v/>
      </c>
      <c r="N262" s="1004" t="str">
        <f>IF(SUM('別紙様式2-2（４・５月分）'!Q200:Q202)=0,"",SUM('別紙様式2-2（４・５月分）'!Q200:Q202))</f>
        <v/>
      </c>
      <c r="O262" s="914" t="str">
        <f>IFERROR(VLOOKUP('別紙様式2-2（４・５月分）'!AQ200,'【参考】数式用'!$AR$5:$AS$22,2,FALSE),"")</f>
        <v/>
      </c>
      <c r="P262" s="915"/>
      <c r="Q262" s="916"/>
      <c r="R262" s="1053" t="str">
        <f>IFERROR(VLOOKUP(K262,'【参考】数式用'!$A$5:$AB$37,MATCH(O262,'【参考】数式用'!$B$4:$AB$4,0)+1,0),"")</f>
        <v/>
      </c>
      <c r="S262" s="918" t="s">
        <v>451</v>
      </c>
      <c r="T262" s="1054" t="str">
        <f>IF('別紙様式2-3（６月以降分）'!T262="","",'別紙様式2-3（６月以降分）'!T262)</f>
        <v/>
      </c>
      <c r="U262" s="1055" t="str">
        <f>IFERROR(VLOOKUP(K262,'【参考】数式用'!$A$5:$AB$37,MATCH(T262,'【参考】数式用'!$B$4:$AB$4,0)+1,0),"")</f>
        <v/>
      </c>
      <c r="V262" s="921" t="s">
        <v>107</v>
      </c>
      <c r="W262" s="923">
        <f>'別紙様式2-3（６月以降分）'!W262</f>
        <v>6</v>
      </c>
      <c r="X262" s="923" t="s">
        <v>108</v>
      </c>
      <c r="Y262" s="923">
        <f>'別紙様式2-3（６月以降分）'!Y262</f>
        <v>6</v>
      </c>
      <c r="Z262" s="923" t="s">
        <v>392</v>
      </c>
      <c r="AA262" s="923">
        <f>'別紙様式2-3（６月以降分）'!AA262</f>
        <v>7</v>
      </c>
      <c r="AB262" s="923" t="s">
        <v>108</v>
      </c>
      <c r="AC262" s="923">
        <f>'別紙様式2-3（６月以降分）'!AC262</f>
        <v>3</v>
      </c>
      <c r="AD262" s="923" t="s">
        <v>109</v>
      </c>
      <c r="AE262" s="923" t="s">
        <v>120</v>
      </c>
      <c r="AF262" s="923">
        <f>IF(W262&gt;=1,(AA262*12+AC262)-(W262*12+Y262)+1,"")</f>
        <v>10</v>
      </c>
      <c r="AG262" s="924" t="s">
        <v>393</v>
      </c>
      <c r="AH262" s="1056">
        <f>'別紙様式2-3（６月以降分）'!AH262</f>
        <v>0</v>
      </c>
      <c r="AI262" s="1056">
        <f>'別紙様式2-3（６月以降分）'!AI262</f>
        <v>0</v>
      </c>
      <c r="AJ262" s="1057">
        <f>'別紙様式2-3（６月以降分）'!AJ262</f>
        <v>0</v>
      </c>
      <c r="AK262" s="1058" t="str">
        <f>IF('別紙様式2-3（６月以降分）'!AK262="","",'別紙様式2-3（６月以降分）'!AK262)</f>
        <v/>
      </c>
      <c r="AL262" s="932">
        <f>'別紙様式2-3（６月以降分）'!AL262</f>
        <v>0</v>
      </c>
      <c r="AM262" s="1058" t="str">
        <f>IF('別紙様式2-3（６月以降分）'!AM262="","",'別紙様式2-3（６月以降分）'!AM262)</f>
        <v/>
      </c>
      <c r="AN262" s="931" t="str">
        <f>IF('別紙様式2-3（６月以降分）'!AN262="","",'別紙様式2-3（６月以降分）'!AN262)</f>
        <v/>
      </c>
      <c r="AO262" s="928" t="str">
        <f>IF('別紙様式2-3（６月以降分）'!AO262="","",'別紙様式2-3（６月以降分）'!AO262)</f>
        <v/>
      </c>
      <c r="AP262" s="931" t="str">
        <f>IF('別紙様式2-3（６月以降分）'!AP262="","",'別紙様式2-3（６月以降分）'!AP262)</f>
        <v/>
      </c>
      <c r="AQ262" s="1059" t="str">
        <f>IF('別紙様式2-3（６月以降分）'!AQ262="","",'別紙様式2-3（６月以降分）'!AQ262)</f>
        <v/>
      </c>
      <c r="AR262" s="1060" t="str">
        <f>IF('別紙様式2-3（６月以降分）'!AR262="","",'別紙様式2-3（６月以降分）'!AR262)</f>
        <v/>
      </c>
      <c r="AS262" s="1061" t="str">
        <f>IF(AU264="","",IF(U264&lt;U262,"！加算の要件上は問題ありませんが、令和６年度当初の新加算の加算率と比較して、移行後の加算率が下がる計画になっています。",""))</f>
        <v/>
      </c>
      <c r="AT262" s="818"/>
      <c r="AU262" s="693"/>
      <c r="AV262" s="1020" t="str">
        <f>IF('別紙様式2-2（４・５月分）'!N200="","",'別紙様式2-2（４・５月分）'!N200)</f>
        <v/>
      </c>
      <c r="AW262" s="937" t="str">
        <f>IF(SUM('別紙様式2-2（４・５月分）'!O200:O202)=0,"",SUM('別紙様式2-2（４・５月分）'!O200:O202))</f>
        <v/>
      </c>
      <c r="AX262" s="1064" t="str">
        <f>IFERROR(VLOOKUP(K262,'【参考】数式用'!$AH$2:$AI$34,2,FALSE),"")</f>
        <v/>
      </c>
      <c r="AY262" s="772"/>
      <c r="AZ262" s="10"/>
      <c r="BA262" s="10"/>
      <c r="BB262" s="10"/>
      <c r="BC262" s="10"/>
      <c r="BD262" s="10"/>
      <c r="BE262" s="908" t="str">
        <f>G262</f>
        <v/>
      </c>
      <c r="BF262" s="222"/>
      <c r="BG262" s="221"/>
    </row>
    <row r="263" ht="15.0" customHeight="1">
      <c r="A263" s="787"/>
      <c r="B263" s="722"/>
      <c r="C263" s="723"/>
      <c r="D263" s="723"/>
      <c r="E263" s="723"/>
      <c r="F263" s="724"/>
      <c r="G263" s="725"/>
      <c r="H263" s="725"/>
      <c r="I263" s="725"/>
      <c r="J263" s="941"/>
      <c r="K263" s="725"/>
      <c r="L263" s="942"/>
      <c r="M263" s="943" t="str">
        <f>IF('別紙様式2-2（４・５月分）'!P201="","",'別紙様式2-2（４・５月分）'!P201)</f>
        <v/>
      </c>
      <c r="N263" s="1007"/>
      <c r="O263" s="945"/>
      <c r="P263" s="946"/>
      <c r="Q263" s="947"/>
      <c r="R263" s="1065"/>
      <c r="S263" s="949"/>
      <c r="T263" s="1066"/>
      <c r="U263" s="1067"/>
      <c r="V263" s="952"/>
      <c r="W263" s="778"/>
      <c r="X263" s="778"/>
      <c r="Y263" s="778"/>
      <c r="Z263" s="778"/>
      <c r="AA263" s="778"/>
      <c r="AB263" s="778"/>
      <c r="AC263" s="778"/>
      <c r="AD263" s="778"/>
      <c r="AE263" s="778"/>
      <c r="AF263" s="778"/>
      <c r="AG263" s="954"/>
      <c r="AH263" s="1068"/>
      <c r="AI263" s="1068"/>
      <c r="AJ263" s="1069"/>
      <c r="AK263" s="1070"/>
      <c r="AL263" s="960"/>
      <c r="AM263" s="1070"/>
      <c r="AN263" s="825"/>
      <c r="AO263" s="819"/>
      <c r="AP263" s="825"/>
      <c r="AQ263" s="1072"/>
      <c r="AR263" s="1073"/>
      <c r="AS263" s="1074" t="str">
        <f>IF(AU264="","",IF(OR(AA264="",AA264&lt;&gt;7,AC264="",AC264&lt;&gt;3),"！算定期間の終わりが令和７年３月になっていません。年度内の廃止予定等がなければ、算定対象月を令和７年３月にしてください。",""))</f>
        <v/>
      </c>
      <c r="AT263" s="818"/>
      <c r="AU263" s="935"/>
      <c r="AV263" s="1020" t="str">
        <f>IF('別紙様式2-2（４・５月分）'!N201="","",'別紙様式2-2（４・５月分）'!N201)</f>
        <v/>
      </c>
      <c r="AW263" s="937"/>
      <c r="AX263" s="1076"/>
      <c r="AY263" s="638"/>
      <c r="AZ263" s="10"/>
      <c r="BA263" s="10"/>
      <c r="BB263" s="10"/>
      <c r="BC263" s="10"/>
      <c r="BD263" s="10"/>
      <c r="BE263" s="908" t="str">
        <f>G262</f>
        <v/>
      </c>
      <c r="BF263" s="222"/>
      <c r="BG263" s="221"/>
    </row>
    <row r="264" ht="15.0" customHeight="1">
      <c r="A264" s="798"/>
      <c r="B264" s="722"/>
      <c r="C264" s="723"/>
      <c r="D264" s="723"/>
      <c r="E264" s="723"/>
      <c r="F264" s="724"/>
      <c r="G264" s="725"/>
      <c r="H264" s="725"/>
      <c r="I264" s="725"/>
      <c r="J264" s="941"/>
      <c r="K264" s="725"/>
      <c r="L264" s="942"/>
      <c r="M264" s="964"/>
      <c r="N264" s="1009"/>
      <c r="O264" s="1013" t="s">
        <v>111</v>
      </c>
      <c r="P264" s="1017" t="str">
        <f>IFERROR(VLOOKUP('別紙様式2-2（４・５月分）'!AQ200,'【参考】数式用'!$AR$5:$AT$22,3,FALSE),"")</f>
        <v/>
      </c>
      <c r="Q264" s="1014" t="s">
        <v>113</v>
      </c>
      <c r="R264" s="1077" t="str">
        <f>IFERROR(VLOOKUP(K262,'【参考】数式用'!$A$5:$AB$37,MATCH(P264,'【参考】数式用'!$B$4:$AB$4,0)+1,0),"")</f>
        <v/>
      </c>
      <c r="S264" s="970" t="s">
        <v>452</v>
      </c>
      <c r="T264" s="1078"/>
      <c r="U264" s="1079" t="str">
        <f>IFERROR(VLOOKUP(K262,'【参考】数式用'!$A$5:$AB$37,MATCH(T264,'【参考】数式用'!$B$4:$AB$4,0)+1,0),"")</f>
        <v/>
      </c>
      <c r="V264" s="973" t="s">
        <v>107</v>
      </c>
      <c r="W264" s="1080"/>
      <c r="X264" s="812" t="s">
        <v>108</v>
      </c>
      <c r="Y264" s="1080"/>
      <c r="Z264" s="812" t="s">
        <v>392</v>
      </c>
      <c r="AA264" s="1080"/>
      <c r="AB264" s="812" t="s">
        <v>108</v>
      </c>
      <c r="AC264" s="1080"/>
      <c r="AD264" s="812" t="s">
        <v>109</v>
      </c>
      <c r="AE264" s="812" t="s">
        <v>120</v>
      </c>
      <c r="AF264" s="812" t="str">
        <f>IF(W264&gt;=1,(AA264*12+AC264)-(W264*12+Y264)+1,"")</f>
        <v/>
      </c>
      <c r="AG264" s="974" t="s">
        <v>393</v>
      </c>
      <c r="AH264" s="975">
        <f>IFERROR(ROUNDDOWN(ROUND(L262*U264,0),0)*AF264,"")</f>
        <v>0</v>
      </c>
      <c r="AI264" s="975">
        <f>IFERROR(ROUNDDOWN(ROUND((L262*(U264-AW262)),0),0)*AF264,"")</f>
        <v>0</v>
      </c>
      <c r="AJ264" s="977" t="str">
        <f>IFERROR(ROUNDDOWN(ROUNDDOWN(ROUND(L262*VLOOKUP(K262,'【参考】数式用'!$A$5:$AB$27,MATCH("新加算Ⅳ",'【参考】数式用'!$B$4:$AB$4,0)+1,0),0),0)*AF264*0.5,0),"")</f>
        <v/>
      </c>
      <c r="AK264" s="1081"/>
      <c r="AL264" s="1082" t="str">
        <f>IFERROR(IF('別紙様式2-2（４・５月分）'!P264="ベア加算","", IF(OR(T264="新加算Ⅰ",T264="新加算Ⅱ",T264="新加算Ⅲ",T264="新加算Ⅳ"),ROUNDDOWN(ROUND(L262*VLOOKUP(K262,'【参考】数式用'!$A$5:$I$27,MATCH("ベア加算",'【参考】数式用'!$B$4:$I$4,0)+1,0),0),0)*AF264,"")),"")</f>
        <v/>
      </c>
      <c r="AM264" s="1081"/>
      <c r="AN264" s="1083"/>
      <c r="AO264" s="817"/>
      <c r="AP264" s="1083"/>
      <c r="AQ264" s="1084"/>
      <c r="AR264" s="1085"/>
      <c r="AS264" s="1074"/>
      <c r="AT264" s="688"/>
      <c r="AU264" s="935" t="str">
        <f>IF(AND(AA262&lt;&gt;7,AC262&lt;&gt;3),"V列に色付け","")</f>
        <v/>
      </c>
      <c r="AV264" s="1020"/>
      <c r="AW264" s="937"/>
      <c r="AX264" s="1086"/>
      <c r="AY264" s="629" t="str">
        <f>IF(AL264&lt;&gt;"",IF(AM264="○","入力済","未入力"),"")</f>
        <v/>
      </c>
      <c r="AZ264" s="629"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629" t="str">
        <f>IF(OR(T264="新加算Ⅴ（７）",T264="新加算Ⅴ（９）",T264="新加算Ⅴ（10）",T264="新加算Ⅴ（12）",T264="新加算Ⅴ（13）",T264="新加算Ⅴ（14）"),IF(OR(AO264="○",AO264="令和６年度中に満たす"),"入力済","未入力"),"")</f>
        <v/>
      </c>
      <c r="BB264" s="629" t="str">
        <f>IF(OR(T264="新加算Ⅰ",T264="新加算Ⅱ",T264="新加算Ⅲ",T264="新加算Ⅴ（１）",T264="新加算Ⅴ（３）",T264="新加算Ⅴ（８）"),IF(OR(AP264="○",AP264="令和６年度中に満たす"),"入力済","未入力"),"")</f>
        <v/>
      </c>
      <c r="BC264" s="1087" t="str">
        <f>IF(OR(T264="新加算Ⅰ",T264="新加算Ⅱ",T264="新加算Ⅴ（１）",T264="新加算Ⅴ（２）",T264="新加算Ⅴ（３）",T264="新加算Ⅴ（４）",T264="新加算Ⅴ（５）",T264="新加算Ⅴ（６）",T264="新加算Ⅴ（７）",T264="新加算Ⅴ（９）",T264="新加算Ⅴ（10）",T264="新加算Ⅴ（12）"),IF(AQ264&lt;&gt;"",1,""),"")</f>
        <v/>
      </c>
      <c r="BD264" s="935" t="str">
        <f>IF(OR(T264="新加算Ⅰ",T264="新加算Ⅴ（１）",T264="新加算Ⅴ（２）",T264="新加算Ⅴ（５）",T264="新加算Ⅴ（７）",T264="新加算Ⅴ（10）"),IF(AR264="","未入力","入力済"),"")</f>
        <v/>
      </c>
      <c r="BE264" s="908" t="str">
        <f>G262</f>
        <v/>
      </c>
      <c r="BF264" s="222"/>
      <c r="BG264" s="221"/>
    </row>
    <row r="265" ht="30.0" customHeight="1">
      <c r="A265" s="788"/>
      <c r="B265" s="746"/>
      <c r="C265" s="747"/>
      <c r="D265" s="747"/>
      <c r="E265" s="747"/>
      <c r="F265" s="748"/>
      <c r="G265" s="749"/>
      <c r="H265" s="749"/>
      <c r="I265" s="749"/>
      <c r="J265" s="982"/>
      <c r="K265" s="749"/>
      <c r="L265" s="983"/>
      <c r="M265" s="984" t="str">
        <f>IF('別紙様式2-2（４・５月分）'!P202="","",'別紙様式2-2（４・５月分）'!P202)</f>
        <v/>
      </c>
      <c r="N265" s="1010"/>
      <c r="O265" s="1015"/>
      <c r="P265" s="1018"/>
      <c r="Q265" s="1016"/>
      <c r="R265" s="1088"/>
      <c r="S265" s="990"/>
      <c r="T265" s="1089"/>
      <c r="U265" s="1090"/>
      <c r="V265" s="993"/>
      <c r="W265" s="1091"/>
      <c r="X265" s="994"/>
      <c r="Y265" s="1091"/>
      <c r="Z265" s="994"/>
      <c r="AA265" s="1091"/>
      <c r="AB265" s="994"/>
      <c r="AC265" s="1091"/>
      <c r="AD265" s="994"/>
      <c r="AE265" s="994"/>
      <c r="AF265" s="994"/>
      <c r="AG265" s="995"/>
      <c r="AH265" s="996"/>
      <c r="AI265" s="996"/>
      <c r="AJ265" s="998"/>
      <c r="AK265" s="1092"/>
      <c r="AL265" s="1093"/>
      <c r="AM265" s="1092"/>
      <c r="AN265" s="766"/>
      <c r="AO265" s="765"/>
      <c r="AP265" s="766"/>
      <c r="AQ265" s="1094"/>
      <c r="AR265" s="1095"/>
      <c r="AS265" s="1096" t="str">
        <f>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688"/>
      <c r="AU265" s="935"/>
      <c r="AV265" s="1020" t="str">
        <f>IF('別紙様式2-2（４・５月分）'!N202="","",'別紙様式2-2（４・５月分）'!N202)</f>
        <v/>
      </c>
      <c r="AW265" s="937"/>
      <c r="AX265" s="1097"/>
      <c r="AY265" s="629" t="str">
        <f t="shared" ref="AY265:AZ265" si="64">IF(OR(T265="新加算Ⅰ",T265="新加算Ⅱ",T265="新加算Ⅲ",T265="新加算Ⅳ",T265="新加算Ⅴ（１）",T265="新加算Ⅴ（２）",T265="新加算Ⅴ（３）",T265="新加算ⅠⅤ（４）",T265="新加算Ⅴ（５）",T265="新加算Ⅴ（６）",T265="新加算Ⅴ（８）",T265="新加算Ⅴ（11）"),IF(AI265="○","","未入力"),"")</f>
        <v/>
      </c>
      <c r="AZ265" s="629" t="str">
        <f t="shared" si="64"/>
        <v/>
      </c>
      <c r="BA265" s="629" t="str">
        <f>IF(OR(U265="新加算Ⅴ（７）",U265="新加算Ⅴ（９）",U265="新加算Ⅴ（10）",U265="新加算Ⅴ（12）",U265="新加算Ⅴ（13）",U265="新加算Ⅴ（14）"),IF(AK265="○","","未入力"),"")</f>
        <v/>
      </c>
      <c r="BB265" s="629" t="str">
        <f>IF(OR(U265="新加算Ⅰ",U265="新加算Ⅱ",U265="新加算Ⅲ",U265="新加算Ⅴ（１）",U265="新加算Ⅴ（３）",U265="新加算Ⅴ（８）"),IF(AL265="○","","未入力"),"")</f>
        <v/>
      </c>
      <c r="BC265" s="1087" t="str">
        <f>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935" t="str">
        <f>IF(AND(T265&lt;&gt;"（参考）令和７年度の移行予定",OR(U265="新加算Ⅰ",U265="新加算Ⅴ（１）",U265="新加算Ⅴ（２）",U265="新加算Ⅴ（５）",U265="新加算Ⅴ（７）",U265="新加算Ⅴ（10）")),IF(AN265="","未入力",IF(AN265="いずれも取得していない","要件を満たさない","")),"")</f>
        <v/>
      </c>
      <c r="BE265" s="908" t="str">
        <f>G262</f>
        <v/>
      </c>
      <c r="BF265" s="222"/>
      <c r="BG265" s="221"/>
    </row>
    <row r="266" ht="30.0" customHeight="1">
      <c r="A266" s="789">
        <v>64.0</v>
      </c>
      <c r="B266" s="1019" t="str">
        <f>IF('基本情報入力シート'!C117="","",'基本情報入力シート'!C117)</f>
        <v/>
      </c>
      <c r="C266" s="696"/>
      <c r="D266" s="696"/>
      <c r="E266" s="696"/>
      <c r="F266" s="697"/>
      <c r="G266" s="698" t="str">
        <f>IF('基本情報入力シート'!M117="","",'基本情報入力シート'!M117)</f>
        <v/>
      </c>
      <c r="H266" s="698" t="str">
        <f>IF('基本情報入力シート'!R117="","",'基本情報入力シート'!R117)</f>
        <v/>
      </c>
      <c r="I266" s="698" t="str">
        <f>IF('基本情報入力シート'!W117="","",'基本情報入力シート'!W117)</f>
        <v/>
      </c>
      <c r="J266" s="910" t="str">
        <f>IF('基本情報入力シート'!X117="","",'基本情報入力シート'!X117)</f>
        <v/>
      </c>
      <c r="K266" s="698" t="str">
        <f>IF('基本情報入力シート'!Y117="","",'基本情報入力シート'!Y117)</f>
        <v/>
      </c>
      <c r="L266" s="911" t="str">
        <f>IF('基本情報入力シート'!AB117="","",'基本情報入力シート'!AB117)</f>
        <v/>
      </c>
      <c r="M266" s="912" t="str">
        <f>IF('別紙様式2-2（４・５月分）'!P203="","",'別紙様式2-2（４・５月分）'!P203)</f>
        <v/>
      </c>
      <c r="N266" s="1004" t="str">
        <f>IF(SUM('別紙様式2-2（４・５月分）'!Q203:Q205)=0,"",SUM('別紙様式2-2（４・５月分）'!Q203:Q205))</f>
        <v/>
      </c>
      <c r="O266" s="914" t="str">
        <f>IFERROR(VLOOKUP('別紙様式2-2（４・５月分）'!AQ203,'【参考】数式用'!$AR$5:$AS$22,2,FALSE),"")</f>
        <v/>
      </c>
      <c r="P266" s="915"/>
      <c r="Q266" s="916"/>
      <c r="R266" s="1053" t="str">
        <f>IFERROR(VLOOKUP(K266,'【参考】数式用'!$A$5:$AB$37,MATCH(O266,'【参考】数式用'!$B$4:$AB$4,0)+1,0),"")</f>
        <v/>
      </c>
      <c r="S266" s="918" t="s">
        <v>451</v>
      </c>
      <c r="T266" s="1054" t="str">
        <f>IF('別紙様式2-3（６月以降分）'!T266="","",'別紙様式2-3（６月以降分）'!T266)</f>
        <v/>
      </c>
      <c r="U266" s="1055" t="str">
        <f>IFERROR(VLOOKUP(K266,'【参考】数式用'!$A$5:$AB$37,MATCH(T266,'【参考】数式用'!$B$4:$AB$4,0)+1,0),"")</f>
        <v/>
      </c>
      <c r="V266" s="921" t="s">
        <v>107</v>
      </c>
      <c r="W266" s="923">
        <f>'別紙様式2-3（６月以降分）'!W266</f>
        <v>6</v>
      </c>
      <c r="X266" s="923" t="s">
        <v>108</v>
      </c>
      <c r="Y266" s="923">
        <f>'別紙様式2-3（６月以降分）'!Y266</f>
        <v>6</v>
      </c>
      <c r="Z266" s="923" t="s">
        <v>392</v>
      </c>
      <c r="AA266" s="923">
        <f>'別紙様式2-3（６月以降分）'!AA266</f>
        <v>7</v>
      </c>
      <c r="AB266" s="923" t="s">
        <v>108</v>
      </c>
      <c r="AC266" s="923">
        <f>'別紙様式2-3（６月以降分）'!AC266</f>
        <v>3</v>
      </c>
      <c r="AD266" s="923" t="s">
        <v>109</v>
      </c>
      <c r="AE266" s="923" t="s">
        <v>120</v>
      </c>
      <c r="AF266" s="923">
        <f>IF(W266&gt;=1,(AA266*12+AC266)-(W266*12+Y266)+1,"")</f>
        <v>10</v>
      </c>
      <c r="AG266" s="924" t="s">
        <v>393</v>
      </c>
      <c r="AH266" s="1056">
        <f>'別紙様式2-3（６月以降分）'!AH266</f>
        <v>0</v>
      </c>
      <c r="AI266" s="1056">
        <f>'別紙様式2-3（６月以降分）'!AI266</f>
        <v>0</v>
      </c>
      <c r="AJ266" s="1057">
        <f>'別紙様式2-3（６月以降分）'!AJ266</f>
        <v>0</v>
      </c>
      <c r="AK266" s="1058" t="str">
        <f>IF('別紙様式2-3（６月以降分）'!AK266="","",'別紙様式2-3（６月以降分）'!AK266)</f>
        <v/>
      </c>
      <c r="AL266" s="932">
        <f>'別紙様式2-3（６月以降分）'!AL266</f>
        <v>0</v>
      </c>
      <c r="AM266" s="1058" t="str">
        <f>IF('別紙様式2-3（６月以降分）'!AM266="","",'別紙様式2-3（６月以降分）'!AM266)</f>
        <v/>
      </c>
      <c r="AN266" s="931" t="str">
        <f>IF('別紙様式2-3（６月以降分）'!AN266="","",'別紙様式2-3（６月以降分）'!AN266)</f>
        <v/>
      </c>
      <c r="AO266" s="928" t="str">
        <f>IF('別紙様式2-3（６月以降分）'!AO266="","",'別紙様式2-3（６月以降分）'!AO266)</f>
        <v/>
      </c>
      <c r="AP266" s="931" t="str">
        <f>IF('別紙様式2-3（６月以降分）'!AP266="","",'別紙様式2-3（６月以降分）'!AP266)</f>
        <v/>
      </c>
      <c r="AQ266" s="1059" t="str">
        <f>IF('別紙様式2-3（６月以降分）'!AQ266="","",'別紙様式2-3（６月以降分）'!AQ266)</f>
        <v/>
      </c>
      <c r="AR266" s="1060" t="str">
        <f>IF('別紙様式2-3（６月以降分）'!AR266="","",'別紙様式2-3（６月以降分）'!AR266)</f>
        <v/>
      </c>
      <c r="AS266" s="1061" t="str">
        <f>IF(AU268="","",IF(U268&lt;U266,"！加算の要件上は問題ありませんが、令和６年度当初の新加算の加算率と比較して、移行後の加算率が下がる計画になっています。",""))</f>
        <v/>
      </c>
      <c r="AT266" s="818"/>
      <c r="AU266" s="693"/>
      <c r="AV266" s="1020" t="str">
        <f>IF('別紙様式2-2（４・５月分）'!N203="","",'別紙様式2-2（４・５月分）'!N203)</f>
        <v/>
      </c>
      <c r="AW266" s="937" t="str">
        <f>IF(SUM('別紙様式2-2（４・５月分）'!O203:O205)=0,"",SUM('別紙様式2-2（４・５月分）'!O203:O205))</f>
        <v/>
      </c>
      <c r="AX266" s="1064" t="str">
        <f>IFERROR(VLOOKUP(K266,'【参考】数式用'!$AH$2:$AI$34,2,FALSE),"")</f>
        <v/>
      </c>
      <c r="AY266" s="772"/>
      <c r="AZ266" s="10"/>
      <c r="BA266" s="10"/>
      <c r="BB266" s="10"/>
      <c r="BC266" s="10"/>
      <c r="BD266" s="10"/>
      <c r="BE266" s="908" t="str">
        <f>G266</f>
        <v/>
      </c>
      <c r="BF266" s="222"/>
      <c r="BG266" s="221"/>
    </row>
    <row r="267" ht="15.0" customHeight="1">
      <c r="A267" s="787"/>
      <c r="B267" s="722"/>
      <c r="C267" s="723"/>
      <c r="D267" s="723"/>
      <c r="E267" s="723"/>
      <c r="F267" s="724"/>
      <c r="G267" s="725"/>
      <c r="H267" s="725"/>
      <c r="I267" s="725"/>
      <c r="J267" s="941"/>
      <c r="K267" s="725"/>
      <c r="L267" s="942"/>
      <c r="M267" s="943" t="str">
        <f>IF('別紙様式2-2（４・５月分）'!P204="","",'別紙様式2-2（４・５月分）'!P204)</f>
        <v/>
      </c>
      <c r="N267" s="1007"/>
      <c r="O267" s="945"/>
      <c r="P267" s="946"/>
      <c r="Q267" s="947"/>
      <c r="R267" s="1065"/>
      <c r="S267" s="949"/>
      <c r="T267" s="1066"/>
      <c r="U267" s="1067"/>
      <c r="V267" s="952"/>
      <c r="W267" s="778"/>
      <c r="X267" s="778"/>
      <c r="Y267" s="778"/>
      <c r="Z267" s="778"/>
      <c r="AA267" s="778"/>
      <c r="AB267" s="778"/>
      <c r="AC267" s="778"/>
      <c r="AD267" s="778"/>
      <c r="AE267" s="778"/>
      <c r="AF267" s="778"/>
      <c r="AG267" s="954"/>
      <c r="AH267" s="1068"/>
      <c r="AI267" s="1068"/>
      <c r="AJ267" s="1069"/>
      <c r="AK267" s="1070"/>
      <c r="AL267" s="960"/>
      <c r="AM267" s="1070"/>
      <c r="AN267" s="825"/>
      <c r="AO267" s="819"/>
      <c r="AP267" s="825"/>
      <c r="AQ267" s="1072"/>
      <c r="AR267" s="1073"/>
      <c r="AS267" s="1074" t="str">
        <f>IF(AU268="","",IF(OR(AA268="",AA268&lt;&gt;7,AC268="",AC268&lt;&gt;3),"！算定期間の終わりが令和７年３月になっていません。年度内の廃止予定等がなければ、算定対象月を令和７年３月にしてください。",""))</f>
        <v/>
      </c>
      <c r="AT267" s="818"/>
      <c r="AU267" s="935"/>
      <c r="AV267" s="1020" t="str">
        <f>IF('別紙様式2-2（４・５月分）'!N204="","",'別紙様式2-2（４・５月分）'!N204)</f>
        <v/>
      </c>
      <c r="AW267" s="937"/>
      <c r="AX267" s="1076"/>
      <c r="AY267" s="638"/>
      <c r="AZ267" s="10"/>
      <c r="BA267" s="10"/>
      <c r="BB267" s="10"/>
      <c r="BC267" s="10"/>
      <c r="BD267" s="10"/>
      <c r="BE267" s="908" t="str">
        <f>G266</f>
        <v/>
      </c>
      <c r="BF267" s="222"/>
      <c r="BG267" s="221"/>
    </row>
    <row r="268" ht="15.0" customHeight="1">
      <c r="A268" s="798"/>
      <c r="B268" s="722"/>
      <c r="C268" s="723"/>
      <c r="D268" s="723"/>
      <c r="E268" s="723"/>
      <c r="F268" s="724"/>
      <c r="G268" s="725"/>
      <c r="H268" s="725"/>
      <c r="I268" s="725"/>
      <c r="J268" s="941"/>
      <c r="K268" s="725"/>
      <c r="L268" s="942"/>
      <c r="M268" s="964"/>
      <c r="N268" s="1009"/>
      <c r="O268" s="1013" t="s">
        <v>111</v>
      </c>
      <c r="P268" s="1017" t="str">
        <f>IFERROR(VLOOKUP('別紙様式2-2（４・５月分）'!AQ203,'【参考】数式用'!$AR$5:$AT$22,3,FALSE),"")</f>
        <v/>
      </c>
      <c r="Q268" s="1014" t="s">
        <v>113</v>
      </c>
      <c r="R268" s="1077" t="str">
        <f>IFERROR(VLOOKUP(K266,'【参考】数式用'!$A$5:$AB$37,MATCH(P268,'【参考】数式用'!$B$4:$AB$4,0)+1,0),"")</f>
        <v/>
      </c>
      <c r="S268" s="970" t="s">
        <v>452</v>
      </c>
      <c r="T268" s="1078"/>
      <c r="U268" s="1079" t="str">
        <f>IFERROR(VLOOKUP(K266,'【参考】数式用'!$A$5:$AB$37,MATCH(T268,'【参考】数式用'!$B$4:$AB$4,0)+1,0),"")</f>
        <v/>
      </c>
      <c r="V268" s="973" t="s">
        <v>107</v>
      </c>
      <c r="W268" s="1080"/>
      <c r="X268" s="812" t="s">
        <v>108</v>
      </c>
      <c r="Y268" s="1080"/>
      <c r="Z268" s="812" t="s">
        <v>392</v>
      </c>
      <c r="AA268" s="1080"/>
      <c r="AB268" s="812" t="s">
        <v>108</v>
      </c>
      <c r="AC268" s="1080"/>
      <c r="AD268" s="812" t="s">
        <v>109</v>
      </c>
      <c r="AE268" s="812" t="s">
        <v>120</v>
      </c>
      <c r="AF268" s="812" t="str">
        <f>IF(W268&gt;=1,(AA268*12+AC268)-(W268*12+Y268)+1,"")</f>
        <v/>
      </c>
      <c r="AG268" s="974" t="s">
        <v>393</v>
      </c>
      <c r="AH268" s="975">
        <f>IFERROR(ROUNDDOWN(ROUND(L266*U268,0),0)*AF268,"")</f>
        <v>0</v>
      </c>
      <c r="AI268" s="975">
        <f>IFERROR(ROUNDDOWN(ROUND((L266*(U268-AW266)),0),0)*AF268,"")</f>
        <v>0</v>
      </c>
      <c r="AJ268" s="977" t="str">
        <f>IFERROR(ROUNDDOWN(ROUNDDOWN(ROUND(L266*VLOOKUP(K266,'【参考】数式用'!$A$5:$AB$27,MATCH("新加算Ⅳ",'【参考】数式用'!$B$4:$AB$4,0)+1,0),0),0)*AF268*0.5,0),"")</f>
        <v/>
      </c>
      <c r="AK268" s="1081"/>
      <c r="AL268" s="1082" t="str">
        <f>IFERROR(IF('別紙様式2-2（４・５月分）'!P268="ベア加算","", IF(OR(T268="新加算Ⅰ",T268="新加算Ⅱ",T268="新加算Ⅲ",T268="新加算Ⅳ"),ROUNDDOWN(ROUND(L266*VLOOKUP(K266,'【参考】数式用'!$A$5:$I$27,MATCH("ベア加算",'【参考】数式用'!$B$4:$I$4,0)+1,0),0),0)*AF268,"")),"")</f>
        <v/>
      </c>
      <c r="AM268" s="1081"/>
      <c r="AN268" s="1083"/>
      <c r="AO268" s="817"/>
      <c r="AP268" s="1083"/>
      <c r="AQ268" s="1084"/>
      <c r="AR268" s="1085"/>
      <c r="AS268" s="1074"/>
      <c r="AT268" s="688"/>
      <c r="AU268" s="935" t="str">
        <f>IF(AND(AA266&lt;&gt;7,AC266&lt;&gt;3),"V列に色付け","")</f>
        <v/>
      </c>
      <c r="AV268" s="1020"/>
      <c r="AW268" s="937"/>
      <c r="AX268" s="1086"/>
      <c r="AY268" s="629" t="str">
        <f>IF(AL268&lt;&gt;"",IF(AM268="○","入力済","未入力"),"")</f>
        <v/>
      </c>
      <c r="AZ268" s="629"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629" t="str">
        <f>IF(OR(T268="新加算Ⅴ（７）",T268="新加算Ⅴ（９）",T268="新加算Ⅴ（10）",T268="新加算Ⅴ（12）",T268="新加算Ⅴ（13）",T268="新加算Ⅴ（14）"),IF(OR(AO268="○",AO268="令和６年度中に満たす"),"入力済","未入力"),"")</f>
        <v/>
      </c>
      <c r="BB268" s="629" t="str">
        <f>IF(OR(T268="新加算Ⅰ",T268="新加算Ⅱ",T268="新加算Ⅲ",T268="新加算Ⅴ（１）",T268="新加算Ⅴ（３）",T268="新加算Ⅴ（８）"),IF(OR(AP268="○",AP268="令和６年度中に満たす"),"入力済","未入力"),"")</f>
        <v/>
      </c>
      <c r="BC268" s="1087" t="str">
        <f>IF(OR(T268="新加算Ⅰ",T268="新加算Ⅱ",T268="新加算Ⅴ（１）",T268="新加算Ⅴ（２）",T268="新加算Ⅴ（３）",T268="新加算Ⅴ（４）",T268="新加算Ⅴ（５）",T268="新加算Ⅴ（６）",T268="新加算Ⅴ（７）",T268="新加算Ⅴ（９）",T268="新加算Ⅴ（10）",T268="新加算Ⅴ（12）"),IF(AQ268&lt;&gt;"",1,""),"")</f>
        <v/>
      </c>
      <c r="BD268" s="935" t="str">
        <f>IF(OR(T268="新加算Ⅰ",T268="新加算Ⅴ（１）",T268="新加算Ⅴ（２）",T268="新加算Ⅴ（５）",T268="新加算Ⅴ（７）",T268="新加算Ⅴ（10）"),IF(AR268="","未入力","入力済"),"")</f>
        <v/>
      </c>
      <c r="BE268" s="908" t="str">
        <f>G266</f>
        <v/>
      </c>
      <c r="BF268" s="222"/>
      <c r="BG268" s="221"/>
    </row>
    <row r="269" ht="30.0" customHeight="1">
      <c r="A269" s="788"/>
      <c r="B269" s="746"/>
      <c r="C269" s="747"/>
      <c r="D269" s="747"/>
      <c r="E269" s="747"/>
      <c r="F269" s="748"/>
      <c r="G269" s="749"/>
      <c r="H269" s="749"/>
      <c r="I269" s="749"/>
      <c r="J269" s="982"/>
      <c r="K269" s="749"/>
      <c r="L269" s="983"/>
      <c r="M269" s="984" t="str">
        <f>IF('別紙様式2-2（４・５月分）'!P205="","",'別紙様式2-2（４・５月分）'!P205)</f>
        <v/>
      </c>
      <c r="N269" s="1010"/>
      <c r="O269" s="1015"/>
      <c r="P269" s="1018"/>
      <c r="Q269" s="1016"/>
      <c r="R269" s="1088"/>
      <c r="S269" s="990"/>
      <c r="T269" s="1089"/>
      <c r="U269" s="1090"/>
      <c r="V269" s="993"/>
      <c r="W269" s="1091"/>
      <c r="X269" s="994"/>
      <c r="Y269" s="1091"/>
      <c r="Z269" s="994"/>
      <c r="AA269" s="1091"/>
      <c r="AB269" s="994"/>
      <c r="AC269" s="1091"/>
      <c r="AD269" s="994"/>
      <c r="AE269" s="994"/>
      <c r="AF269" s="994"/>
      <c r="AG269" s="995"/>
      <c r="AH269" s="996"/>
      <c r="AI269" s="996"/>
      <c r="AJ269" s="998"/>
      <c r="AK269" s="1092"/>
      <c r="AL269" s="1093"/>
      <c r="AM269" s="1092"/>
      <c r="AN269" s="766"/>
      <c r="AO269" s="765"/>
      <c r="AP269" s="766"/>
      <c r="AQ269" s="1094"/>
      <c r="AR269" s="1095"/>
      <c r="AS269" s="1096" t="str">
        <f>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688"/>
      <c r="AU269" s="935"/>
      <c r="AV269" s="1020" t="str">
        <f>IF('別紙様式2-2（４・５月分）'!N205="","",'別紙様式2-2（４・５月分）'!N205)</f>
        <v/>
      </c>
      <c r="AW269" s="937"/>
      <c r="AX269" s="1097"/>
      <c r="AY269" s="629" t="str">
        <f t="shared" ref="AY269:AZ269" si="65">IF(OR(T269="新加算Ⅰ",T269="新加算Ⅱ",T269="新加算Ⅲ",T269="新加算Ⅳ",T269="新加算Ⅴ（１）",T269="新加算Ⅴ（２）",T269="新加算Ⅴ（３）",T269="新加算ⅠⅤ（４）",T269="新加算Ⅴ（５）",T269="新加算Ⅴ（６）",T269="新加算Ⅴ（８）",T269="新加算Ⅴ（11）"),IF(AI269="○","","未入力"),"")</f>
        <v/>
      </c>
      <c r="AZ269" s="629" t="str">
        <f t="shared" si="65"/>
        <v/>
      </c>
      <c r="BA269" s="629" t="str">
        <f>IF(OR(U269="新加算Ⅴ（７）",U269="新加算Ⅴ（９）",U269="新加算Ⅴ（10）",U269="新加算Ⅴ（12）",U269="新加算Ⅴ（13）",U269="新加算Ⅴ（14）"),IF(AK269="○","","未入力"),"")</f>
        <v/>
      </c>
      <c r="BB269" s="629" t="str">
        <f>IF(OR(U269="新加算Ⅰ",U269="新加算Ⅱ",U269="新加算Ⅲ",U269="新加算Ⅴ（１）",U269="新加算Ⅴ（３）",U269="新加算Ⅴ（８）"),IF(AL269="○","","未入力"),"")</f>
        <v/>
      </c>
      <c r="BC269" s="1087" t="str">
        <f>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935" t="str">
        <f>IF(AND(T269&lt;&gt;"（参考）令和７年度の移行予定",OR(U269="新加算Ⅰ",U269="新加算Ⅴ（１）",U269="新加算Ⅴ（２）",U269="新加算Ⅴ（５）",U269="新加算Ⅴ（７）",U269="新加算Ⅴ（10）")),IF(AN269="","未入力",IF(AN269="いずれも取得していない","要件を満たさない","")),"")</f>
        <v/>
      </c>
      <c r="BE269" s="908" t="str">
        <f>G266</f>
        <v/>
      </c>
      <c r="BF269" s="222"/>
      <c r="BG269" s="221"/>
    </row>
    <row r="270" ht="30.0" customHeight="1">
      <c r="A270" s="773">
        <v>65.0</v>
      </c>
      <c r="B270" s="722" t="str">
        <f>IF('基本情報入力シート'!C118="","",'基本情報入力シート'!C118)</f>
        <v/>
      </c>
      <c r="C270" s="723"/>
      <c r="D270" s="723"/>
      <c r="E270" s="723"/>
      <c r="F270" s="724"/>
      <c r="G270" s="725" t="str">
        <f>IF('基本情報入力シート'!M118="","",'基本情報入力シート'!M118)</f>
        <v/>
      </c>
      <c r="H270" s="725" t="str">
        <f>IF('基本情報入力シート'!R118="","",'基本情報入力シート'!R118)</f>
        <v/>
      </c>
      <c r="I270" s="725" t="str">
        <f>IF('基本情報入力シート'!W118="","",'基本情報入力シート'!W118)</f>
        <v/>
      </c>
      <c r="J270" s="941" t="str">
        <f>IF('基本情報入力シート'!X118="","",'基本情報入力シート'!X118)</f>
        <v/>
      </c>
      <c r="K270" s="725" t="str">
        <f>IF('基本情報入力シート'!Y118="","",'基本情報入力シート'!Y118)</f>
        <v/>
      </c>
      <c r="L270" s="942" t="str">
        <f>IF('基本情報入力シート'!AB118="","",'基本情報入力シート'!AB118)</f>
        <v/>
      </c>
      <c r="M270" s="912" t="str">
        <f>IF('別紙様式2-2（４・５月分）'!P206="","",'別紙様式2-2（４・５月分）'!P206)</f>
        <v/>
      </c>
      <c r="N270" s="1004" t="str">
        <f>IF(SUM('別紙様式2-2（４・５月分）'!Q206:Q208)=0,"",SUM('別紙様式2-2（４・５月分）'!Q206:Q208))</f>
        <v/>
      </c>
      <c r="O270" s="914" t="str">
        <f>IFERROR(VLOOKUP('別紙様式2-2（４・５月分）'!AQ206,'【参考】数式用'!$AR$5:$AS$22,2,FALSE),"")</f>
        <v/>
      </c>
      <c r="P270" s="915"/>
      <c r="Q270" s="916"/>
      <c r="R270" s="1053" t="str">
        <f>IFERROR(VLOOKUP(K270,'【参考】数式用'!$A$5:$AB$37,MATCH(O270,'【参考】数式用'!$B$4:$AB$4,0)+1,0),"")</f>
        <v/>
      </c>
      <c r="S270" s="918" t="s">
        <v>451</v>
      </c>
      <c r="T270" s="1054" t="str">
        <f>IF('別紙様式2-3（６月以降分）'!T270="","",'別紙様式2-3（６月以降分）'!T270)</f>
        <v/>
      </c>
      <c r="U270" s="1055" t="str">
        <f>IFERROR(VLOOKUP(K270,'【参考】数式用'!$A$5:$AB$37,MATCH(T270,'【参考】数式用'!$B$4:$AB$4,0)+1,0),"")</f>
        <v/>
      </c>
      <c r="V270" s="921" t="s">
        <v>107</v>
      </c>
      <c r="W270" s="923">
        <f>'別紙様式2-3（６月以降分）'!W270</f>
        <v>6</v>
      </c>
      <c r="X270" s="923" t="s">
        <v>108</v>
      </c>
      <c r="Y270" s="923">
        <f>'別紙様式2-3（６月以降分）'!Y270</f>
        <v>6</v>
      </c>
      <c r="Z270" s="923" t="s">
        <v>392</v>
      </c>
      <c r="AA270" s="923">
        <f>'別紙様式2-3（６月以降分）'!AA270</f>
        <v>7</v>
      </c>
      <c r="AB270" s="923" t="s">
        <v>108</v>
      </c>
      <c r="AC270" s="923">
        <f>'別紙様式2-3（６月以降分）'!AC270</f>
        <v>3</v>
      </c>
      <c r="AD270" s="923" t="s">
        <v>109</v>
      </c>
      <c r="AE270" s="923" t="s">
        <v>120</v>
      </c>
      <c r="AF270" s="923">
        <f>IF(W270&gt;=1,(AA270*12+AC270)-(W270*12+Y270)+1,"")</f>
        <v>10</v>
      </c>
      <c r="AG270" s="924" t="s">
        <v>393</v>
      </c>
      <c r="AH270" s="1056">
        <f>'別紙様式2-3（６月以降分）'!AH270</f>
        <v>0</v>
      </c>
      <c r="AI270" s="1056">
        <f>'別紙様式2-3（６月以降分）'!AI270</f>
        <v>0</v>
      </c>
      <c r="AJ270" s="1057">
        <f>'別紙様式2-3（６月以降分）'!AJ270</f>
        <v>0</v>
      </c>
      <c r="AK270" s="1058" t="str">
        <f>IF('別紙様式2-3（６月以降分）'!AK270="","",'別紙様式2-3（６月以降分）'!AK270)</f>
        <v/>
      </c>
      <c r="AL270" s="932">
        <f>'別紙様式2-3（６月以降分）'!AL270</f>
        <v>0</v>
      </c>
      <c r="AM270" s="1058" t="str">
        <f>IF('別紙様式2-3（６月以降分）'!AM270="","",'別紙様式2-3（６月以降分）'!AM270)</f>
        <v/>
      </c>
      <c r="AN270" s="931" t="str">
        <f>IF('別紙様式2-3（６月以降分）'!AN270="","",'別紙様式2-3（６月以降分）'!AN270)</f>
        <v/>
      </c>
      <c r="AO270" s="928" t="str">
        <f>IF('別紙様式2-3（６月以降分）'!AO270="","",'別紙様式2-3（６月以降分）'!AO270)</f>
        <v/>
      </c>
      <c r="AP270" s="931" t="str">
        <f>IF('別紙様式2-3（６月以降分）'!AP270="","",'別紙様式2-3（６月以降分）'!AP270)</f>
        <v/>
      </c>
      <c r="AQ270" s="1059" t="str">
        <f>IF('別紙様式2-3（６月以降分）'!AQ270="","",'別紙様式2-3（６月以降分）'!AQ270)</f>
        <v/>
      </c>
      <c r="AR270" s="1060" t="str">
        <f>IF('別紙様式2-3（６月以降分）'!AR270="","",'別紙様式2-3（６月以降分）'!AR270)</f>
        <v/>
      </c>
      <c r="AS270" s="1061" t="str">
        <f>IF(AU272="","",IF(U272&lt;U270,"！加算の要件上は問題ありませんが、令和６年度当初の新加算の加算率と比較して、移行後の加算率が下がる計画になっています。",""))</f>
        <v/>
      </c>
      <c r="AT270" s="818"/>
      <c r="AU270" s="693"/>
      <c r="AV270" s="1020" t="str">
        <f>IF('別紙様式2-2（４・５月分）'!N206="","",'別紙様式2-2（４・５月分）'!N206)</f>
        <v/>
      </c>
      <c r="AW270" s="937" t="str">
        <f>IF(SUM('別紙様式2-2（４・５月分）'!O206:O208)=0,"",SUM('別紙様式2-2（４・５月分）'!O206:O208))</f>
        <v/>
      </c>
      <c r="AX270" s="1064" t="str">
        <f>IFERROR(VLOOKUP(K270,'【参考】数式用'!$AH$2:$AI$34,2,FALSE),"")</f>
        <v/>
      </c>
      <c r="AY270" s="772"/>
      <c r="AZ270" s="10"/>
      <c r="BA270" s="10"/>
      <c r="BB270" s="10"/>
      <c r="BC270" s="10"/>
      <c r="BD270" s="10"/>
      <c r="BE270" s="908" t="str">
        <f>G270</f>
        <v/>
      </c>
      <c r="BF270" s="222"/>
      <c r="BG270" s="221"/>
    </row>
    <row r="271" ht="15.0" customHeight="1">
      <c r="A271" s="787"/>
      <c r="B271" s="722"/>
      <c r="C271" s="723"/>
      <c r="D271" s="723"/>
      <c r="E271" s="723"/>
      <c r="F271" s="724"/>
      <c r="G271" s="725"/>
      <c r="H271" s="725"/>
      <c r="I271" s="725"/>
      <c r="J271" s="941"/>
      <c r="K271" s="725"/>
      <c r="L271" s="942"/>
      <c r="M271" s="943" t="str">
        <f>IF('別紙様式2-2（４・５月分）'!P207="","",'別紙様式2-2（４・５月分）'!P207)</f>
        <v/>
      </c>
      <c r="N271" s="1007"/>
      <c r="O271" s="945"/>
      <c r="P271" s="946"/>
      <c r="Q271" s="947"/>
      <c r="R271" s="1065"/>
      <c r="S271" s="949"/>
      <c r="T271" s="1066"/>
      <c r="U271" s="1067"/>
      <c r="V271" s="952"/>
      <c r="W271" s="778"/>
      <c r="X271" s="778"/>
      <c r="Y271" s="778"/>
      <c r="Z271" s="778"/>
      <c r="AA271" s="778"/>
      <c r="AB271" s="778"/>
      <c r="AC271" s="778"/>
      <c r="AD271" s="778"/>
      <c r="AE271" s="778"/>
      <c r="AF271" s="778"/>
      <c r="AG271" s="954"/>
      <c r="AH271" s="1068"/>
      <c r="AI271" s="1068"/>
      <c r="AJ271" s="1069"/>
      <c r="AK271" s="1070"/>
      <c r="AL271" s="960"/>
      <c r="AM271" s="1070"/>
      <c r="AN271" s="825"/>
      <c r="AO271" s="819"/>
      <c r="AP271" s="825"/>
      <c r="AQ271" s="1072"/>
      <c r="AR271" s="1073"/>
      <c r="AS271" s="1074" t="str">
        <f>IF(AU272="","",IF(OR(AA272="",AA272&lt;&gt;7,AC272="",AC272&lt;&gt;3),"！算定期間の終わりが令和７年３月になっていません。年度内の廃止予定等がなければ、算定対象月を令和７年３月にしてください。",""))</f>
        <v/>
      </c>
      <c r="AT271" s="818"/>
      <c r="AU271" s="935"/>
      <c r="AV271" s="1020" t="str">
        <f>IF('別紙様式2-2（４・５月分）'!N207="","",'別紙様式2-2（４・５月分）'!N207)</f>
        <v/>
      </c>
      <c r="AW271" s="937"/>
      <c r="AX271" s="1076"/>
      <c r="AY271" s="638"/>
      <c r="AZ271" s="10"/>
      <c r="BA271" s="10"/>
      <c r="BB271" s="10"/>
      <c r="BC271" s="10"/>
      <c r="BD271" s="10"/>
      <c r="BE271" s="908" t="str">
        <f>G270</f>
        <v/>
      </c>
      <c r="BF271" s="222"/>
      <c r="BG271" s="221"/>
    </row>
    <row r="272" ht="15.0" customHeight="1">
      <c r="A272" s="798"/>
      <c r="B272" s="722"/>
      <c r="C272" s="723"/>
      <c r="D272" s="723"/>
      <c r="E272" s="723"/>
      <c r="F272" s="724"/>
      <c r="G272" s="725"/>
      <c r="H272" s="725"/>
      <c r="I272" s="725"/>
      <c r="J272" s="941"/>
      <c r="K272" s="725"/>
      <c r="L272" s="942"/>
      <c r="M272" s="964"/>
      <c r="N272" s="1009"/>
      <c r="O272" s="1013" t="s">
        <v>111</v>
      </c>
      <c r="P272" s="1017" t="str">
        <f>IFERROR(VLOOKUP('別紙様式2-2（４・５月分）'!AQ206,'【参考】数式用'!$AR$5:$AT$22,3,FALSE),"")</f>
        <v/>
      </c>
      <c r="Q272" s="1014" t="s">
        <v>113</v>
      </c>
      <c r="R272" s="1077" t="str">
        <f>IFERROR(VLOOKUP(K270,'【参考】数式用'!$A$5:$AB$37,MATCH(P272,'【参考】数式用'!$B$4:$AB$4,0)+1,0),"")</f>
        <v/>
      </c>
      <c r="S272" s="970" t="s">
        <v>452</v>
      </c>
      <c r="T272" s="1078"/>
      <c r="U272" s="1079" t="str">
        <f>IFERROR(VLOOKUP(K270,'【参考】数式用'!$A$5:$AB$37,MATCH(T272,'【参考】数式用'!$B$4:$AB$4,0)+1,0),"")</f>
        <v/>
      </c>
      <c r="V272" s="973" t="s">
        <v>107</v>
      </c>
      <c r="W272" s="1080"/>
      <c r="X272" s="812" t="s">
        <v>108</v>
      </c>
      <c r="Y272" s="1080"/>
      <c r="Z272" s="812" t="s">
        <v>392</v>
      </c>
      <c r="AA272" s="1080"/>
      <c r="AB272" s="812" t="s">
        <v>108</v>
      </c>
      <c r="AC272" s="1080"/>
      <c r="AD272" s="812" t="s">
        <v>109</v>
      </c>
      <c r="AE272" s="812" t="s">
        <v>120</v>
      </c>
      <c r="AF272" s="812" t="str">
        <f>IF(W272&gt;=1,(AA272*12+AC272)-(W272*12+Y272)+1,"")</f>
        <v/>
      </c>
      <c r="AG272" s="974" t="s">
        <v>393</v>
      </c>
      <c r="AH272" s="975">
        <f>IFERROR(ROUNDDOWN(ROUND(L270*U272,0),0)*AF272,"")</f>
        <v>0</v>
      </c>
      <c r="AI272" s="975">
        <f>IFERROR(ROUNDDOWN(ROUND((L270*(U272-AW270)),0),0)*AF272,"")</f>
        <v>0</v>
      </c>
      <c r="AJ272" s="977" t="str">
        <f>IFERROR(ROUNDDOWN(ROUNDDOWN(ROUND(L270*VLOOKUP(K270,'【参考】数式用'!$A$5:$AB$27,MATCH("新加算Ⅳ",'【参考】数式用'!$B$4:$AB$4,0)+1,0),0),0)*AF272*0.5,0),"")</f>
        <v/>
      </c>
      <c r="AK272" s="1081"/>
      <c r="AL272" s="1082" t="str">
        <f>IFERROR(IF('別紙様式2-2（４・５月分）'!P272="ベア加算","", IF(OR(T272="新加算Ⅰ",T272="新加算Ⅱ",T272="新加算Ⅲ",T272="新加算Ⅳ"),ROUNDDOWN(ROUND(L270*VLOOKUP(K270,'【参考】数式用'!$A$5:$I$27,MATCH("ベア加算",'【参考】数式用'!$B$4:$I$4,0)+1,0),0),0)*AF272,"")),"")</f>
        <v/>
      </c>
      <c r="AM272" s="1081"/>
      <c r="AN272" s="1083"/>
      <c r="AO272" s="817"/>
      <c r="AP272" s="1083"/>
      <c r="AQ272" s="1084"/>
      <c r="AR272" s="1085"/>
      <c r="AS272" s="1074"/>
      <c r="AT272" s="688"/>
      <c r="AU272" s="935" t="str">
        <f>IF(AND(AA270&lt;&gt;7,AC270&lt;&gt;3),"V列に色付け","")</f>
        <v/>
      </c>
      <c r="AV272" s="1020"/>
      <c r="AW272" s="937"/>
      <c r="AX272" s="1086"/>
      <c r="AY272" s="629" t="str">
        <f>IF(AL272&lt;&gt;"",IF(AM272="○","入力済","未入力"),"")</f>
        <v/>
      </c>
      <c r="AZ272" s="629"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629" t="str">
        <f>IF(OR(T272="新加算Ⅴ（７）",T272="新加算Ⅴ（９）",T272="新加算Ⅴ（10）",T272="新加算Ⅴ（12）",T272="新加算Ⅴ（13）",T272="新加算Ⅴ（14）"),IF(OR(AO272="○",AO272="令和６年度中に満たす"),"入力済","未入力"),"")</f>
        <v/>
      </c>
      <c r="BB272" s="629" t="str">
        <f>IF(OR(T272="新加算Ⅰ",T272="新加算Ⅱ",T272="新加算Ⅲ",T272="新加算Ⅴ（１）",T272="新加算Ⅴ（３）",T272="新加算Ⅴ（８）"),IF(OR(AP272="○",AP272="令和６年度中に満たす"),"入力済","未入力"),"")</f>
        <v/>
      </c>
      <c r="BC272" s="1087" t="str">
        <f>IF(OR(T272="新加算Ⅰ",T272="新加算Ⅱ",T272="新加算Ⅴ（１）",T272="新加算Ⅴ（２）",T272="新加算Ⅴ（３）",T272="新加算Ⅴ（４）",T272="新加算Ⅴ（５）",T272="新加算Ⅴ（６）",T272="新加算Ⅴ（７）",T272="新加算Ⅴ（９）",T272="新加算Ⅴ（10）",T272="新加算Ⅴ（12）"),IF(AQ272&lt;&gt;"",1,""),"")</f>
        <v/>
      </c>
      <c r="BD272" s="935" t="str">
        <f>IF(OR(T272="新加算Ⅰ",T272="新加算Ⅴ（１）",T272="新加算Ⅴ（２）",T272="新加算Ⅴ（５）",T272="新加算Ⅴ（７）",T272="新加算Ⅴ（10）"),IF(AR272="","未入力","入力済"),"")</f>
        <v/>
      </c>
      <c r="BE272" s="908" t="str">
        <f>G270</f>
        <v/>
      </c>
      <c r="BF272" s="222"/>
      <c r="BG272" s="221"/>
    </row>
    <row r="273" ht="30.0" customHeight="1">
      <c r="A273" s="788"/>
      <c r="B273" s="746"/>
      <c r="C273" s="747"/>
      <c r="D273" s="747"/>
      <c r="E273" s="747"/>
      <c r="F273" s="748"/>
      <c r="G273" s="749"/>
      <c r="H273" s="749"/>
      <c r="I273" s="749"/>
      <c r="J273" s="982"/>
      <c r="K273" s="749"/>
      <c r="L273" s="983"/>
      <c r="M273" s="984" t="str">
        <f>IF('別紙様式2-2（４・５月分）'!P208="","",'別紙様式2-2（４・５月分）'!P208)</f>
        <v/>
      </c>
      <c r="N273" s="1010"/>
      <c r="O273" s="1015"/>
      <c r="P273" s="1018"/>
      <c r="Q273" s="1016"/>
      <c r="R273" s="1088"/>
      <c r="S273" s="990"/>
      <c r="T273" s="1089"/>
      <c r="U273" s="1090"/>
      <c r="V273" s="993"/>
      <c r="W273" s="1091"/>
      <c r="X273" s="994"/>
      <c r="Y273" s="1091"/>
      <c r="Z273" s="994"/>
      <c r="AA273" s="1091"/>
      <c r="AB273" s="994"/>
      <c r="AC273" s="1091"/>
      <c r="AD273" s="994"/>
      <c r="AE273" s="994"/>
      <c r="AF273" s="994"/>
      <c r="AG273" s="995"/>
      <c r="AH273" s="996"/>
      <c r="AI273" s="996"/>
      <c r="AJ273" s="998"/>
      <c r="AK273" s="1092"/>
      <c r="AL273" s="1093"/>
      <c r="AM273" s="1092"/>
      <c r="AN273" s="766"/>
      <c r="AO273" s="765"/>
      <c r="AP273" s="766"/>
      <c r="AQ273" s="1094"/>
      <c r="AR273" s="1095"/>
      <c r="AS273" s="1096" t="str">
        <f>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688"/>
      <c r="AU273" s="935"/>
      <c r="AV273" s="1020" t="str">
        <f>IF('別紙様式2-2（４・５月分）'!N208="","",'別紙様式2-2（４・５月分）'!N208)</f>
        <v/>
      </c>
      <c r="AW273" s="937"/>
      <c r="AX273" s="1097"/>
      <c r="AY273" s="629" t="str">
        <f t="shared" ref="AY273:AZ273" si="66">IF(OR(T273="新加算Ⅰ",T273="新加算Ⅱ",T273="新加算Ⅲ",T273="新加算Ⅳ",T273="新加算Ⅴ（１）",T273="新加算Ⅴ（２）",T273="新加算Ⅴ（３）",T273="新加算ⅠⅤ（４）",T273="新加算Ⅴ（５）",T273="新加算Ⅴ（６）",T273="新加算Ⅴ（８）",T273="新加算Ⅴ（11）"),IF(AI273="○","","未入力"),"")</f>
        <v/>
      </c>
      <c r="AZ273" s="629" t="str">
        <f t="shared" si="66"/>
        <v/>
      </c>
      <c r="BA273" s="629" t="str">
        <f>IF(OR(U273="新加算Ⅴ（７）",U273="新加算Ⅴ（９）",U273="新加算Ⅴ（10）",U273="新加算Ⅴ（12）",U273="新加算Ⅴ（13）",U273="新加算Ⅴ（14）"),IF(AK273="○","","未入力"),"")</f>
        <v/>
      </c>
      <c r="BB273" s="629" t="str">
        <f>IF(OR(U273="新加算Ⅰ",U273="新加算Ⅱ",U273="新加算Ⅲ",U273="新加算Ⅴ（１）",U273="新加算Ⅴ（３）",U273="新加算Ⅴ（８）"),IF(AL273="○","","未入力"),"")</f>
        <v/>
      </c>
      <c r="BC273" s="1087" t="str">
        <f>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935" t="str">
        <f>IF(AND(T273&lt;&gt;"（参考）令和７年度の移行予定",OR(U273="新加算Ⅰ",U273="新加算Ⅴ（１）",U273="新加算Ⅴ（２）",U273="新加算Ⅴ（５）",U273="新加算Ⅴ（７）",U273="新加算Ⅴ（10）")),IF(AN273="","未入力",IF(AN273="いずれも取得していない","要件を満たさない","")),"")</f>
        <v/>
      </c>
      <c r="BE273" s="908" t="str">
        <f>G270</f>
        <v/>
      </c>
      <c r="BF273" s="222"/>
      <c r="BG273" s="221"/>
    </row>
    <row r="274" ht="30.0" customHeight="1">
      <c r="A274" s="789">
        <v>66.0</v>
      </c>
      <c r="B274" s="1019" t="str">
        <f>IF('基本情報入力シート'!C119="","",'基本情報入力シート'!C119)</f>
        <v/>
      </c>
      <c r="C274" s="696"/>
      <c r="D274" s="696"/>
      <c r="E274" s="696"/>
      <c r="F274" s="697"/>
      <c r="G274" s="698" t="str">
        <f>IF('基本情報入力シート'!M119="","",'基本情報入力シート'!M119)</f>
        <v/>
      </c>
      <c r="H274" s="698" t="str">
        <f>IF('基本情報入力シート'!R119="","",'基本情報入力シート'!R119)</f>
        <v/>
      </c>
      <c r="I274" s="698" t="str">
        <f>IF('基本情報入力シート'!W119="","",'基本情報入力シート'!W119)</f>
        <v/>
      </c>
      <c r="J274" s="910" t="str">
        <f>IF('基本情報入力シート'!X119="","",'基本情報入力シート'!X119)</f>
        <v/>
      </c>
      <c r="K274" s="698" t="str">
        <f>IF('基本情報入力シート'!Y119="","",'基本情報入力シート'!Y119)</f>
        <v/>
      </c>
      <c r="L274" s="911" t="str">
        <f>IF('基本情報入力シート'!AB119="","",'基本情報入力シート'!AB119)</f>
        <v/>
      </c>
      <c r="M274" s="912" t="str">
        <f>IF('別紙様式2-2（４・５月分）'!P209="","",'別紙様式2-2（４・５月分）'!P209)</f>
        <v/>
      </c>
      <c r="N274" s="1004" t="str">
        <f>IF(SUM('別紙様式2-2（４・５月分）'!Q209:Q211)=0,"",SUM('別紙様式2-2（４・５月分）'!Q209:Q211))</f>
        <v/>
      </c>
      <c r="O274" s="914" t="str">
        <f>IFERROR(VLOOKUP('別紙様式2-2（４・５月分）'!AQ209,'【参考】数式用'!$AR$5:$AS$22,2,FALSE),"")</f>
        <v/>
      </c>
      <c r="P274" s="915"/>
      <c r="Q274" s="916"/>
      <c r="R274" s="1053" t="str">
        <f>IFERROR(VLOOKUP(K274,'【参考】数式用'!$A$5:$AB$37,MATCH(O274,'【参考】数式用'!$B$4:$AB$4,0)+1,0),"")</f>
        <v/>
      </c>
      <c r="S274" s="918" t="s">
        <v>451</v>
      </c>
      <c r="T274" s="1054" t="str">
        <f>IF('別紙様式2-3（６月以降分）'!T274="","",'別紙様式2-3（６月以降分）'!T274)</f>
        <v/>
      </c>
      <c r="U274" s="1055" t="str">
        <f>IFERROR(VLOOKUP(K274,'【参考】数式用'!$A$5:$AB$37,MATCH(T274,'【参考】数式用'!$B$4:$AB$4,0)+1,0),"")</f>
        <v/>
      </c>
      <c r="V274" s="921" t="s">
        <v>107</v>
      </c>
      <c r="W274" s="923">
        <f>'別紙様式2-3（６月以降分）'!W274</f>
        <v>6</v>
      </c>
      <c r="X274" s="923" t="s">
        <v>108</v>
      </c>
      <c r="Y274" s="923">
        <f>'別紙様式2-3（６月以降分）'!Y274</f>
        <v>6</v>
      </c>
      <c r="Z274" s="923" t="s">
        <v>392</v>
      </c>
      <c r="AA274" s="923">
        <f>'別紙様式2-3（６月以降分）'!AA274</f>
        <v>7</v>
      </c>
      <c r="AB274" s="923" t="s">
        <v>108</v>
      </c>
      <c r="AC274" s="923">
        <f>'別紙様式2-3（６月以降分）'!AC274</f>
        <v>3</v>
      </c>
      <c r="AD274" s="923" t="s">
        <v>109</v>
      </c>
      <c r="AE274" s="923" t="s">
        <v>120</v>
      </c>
      <c r="AF274" s="923">
        <f>IF(W274&gt;=1,(AA274*12+AC274)-(W274*12+Y274)+1,"")</f>
        <v>10</v>
      </c>
      <c r="AG274" s="924" t="s">
        <v>393</v>
      </c>
      <c r="AH274" s="1056">
        <f>'別紙様式2-3（６月以降分）'!AH274</f>
        <v>0</v>
      </c>
      <c r="AI274" s="1056">
        <f>'別紙様式2-3（６月以降分）'!AI274</f>
        <v>0</v>
      </c>
      <c r="AJ274" s="1057">
        <f>'別紙様式2-3（６月以降分）'!AJ274</f>
        <v>0</v>
      </c>
      <c r="AK274" s="1058" t="str">
        <f>IF('別紙様式2-3（６月以降分）'!AK274="","",'別紙様式2-3（６月以降分）'!AK274)</f>
        <v/>
      </c>
      <c r="AL274" s="932">
        <f>'別紙様式2-3（６月以降分）'!AL274</f>
        <v>0</v>
      </c>
      <c r="AM274" s="1058" t="str">
        <f>IF('別紙様式2-3（６月以降分）'!AM274="","",'別紙様式2-3（６月以降分）'!AM274)</f>
        <v/>
      </c>
      <c r="AN274" s="931" t="str">
        <f>IF('別紙様式2-3（６月以降分）'!AN274="","",'別紙様式2-3（６月以降分）'!AN274)</f>
        <v/>
      </c>
      <c r="AO274" s="928" t="str">
        <f>IF('別紙様式2-3（６月以降分）'!AO274="","",'別紙様式2-3（６月以降分）'!AO274)</f>
        <v/>
      </c>
      <c r="AP274" s="931" t="str">
        <f>IF('別紙様式2-3（６月以降分）'!AP274="","",'別紙様式2-3（６月以降分）'!AP274)</f>
        <v/>
      </c>
      <c r="AQ274" s="1059" t="str">
        <f>IF('別紙様式2-3（６月以降分）'!AQ274="","",'別紙様式2-3（６月以降分）'!AQ274)</f>
        <v/>
      </c>
      <c r="AR274" s="1060" t="str">
        <f>IF('別紙様式2-3（６月以降分）'!AR274="","",'別紙様式2-3（６月以降分）'!AR274)</f>
        <v/>
      </c>
      <c r="AS274" s="1061" t="str">
        <f>IF(AU276="","",IF(U276&lt;U274,"！加算の要件上は問題ありませんが、令和６年度当初の新加算の加算率と比較して、移行後の加算率が下がる計画になっています。",""))</f>
        <v/>
      </c>
      <c r="AT274" s="818"/>
      <c r="AU274" s="693"/>
      <c r="AV274" s="1020" t="str">
        <f>IF('別紙様式2-2（４・５月分）'!N209="","",'別紙様式2-2（４・５月分）'!N209)</f>
        <v/>
      </c>
      <c r="AW274" s="937" t="str">
        <f>IF(SUM('別紙様式2-2（４・５月分）'!O209:O211)=0,"",SUM('別紙様式2-2（４・５月分）'!O209:O211))</f>
        <v/>
      </c>
      <c r="AX274" s="1064" t="str">
        <f>IFERROR(VLOOKUP(K274,'【参考】数式用'!$AH$2:$AI$34,2,FALSE),"")</f>
        <v/>
      </c>
      <c r="AY274" s="772"/>
      <c r="AZ274" s="10"/>
      <c r="BA274" s="10"/>
      <c r="BB274" s="10"/>
      <c r="BC274" s="10"/>
      <c r="BD274" s="10"/>
      <c r="BE274" s="908" t="str">
        <f>G274</f>
        <v/>
      </c>
      <c r="BF274" s="222"/>
      <c r="BG274" s="221"/>
    </row>
    <row r="275" ht="15.0" customHeight="1">
      <c r="A275" s="787"/>
      <c r="B275" s="722"/>
      <c r="C275" s="723"/>
      <c r="D275" s="723"/>
      <c r="E275" s="723"/>
      <c r="F275" s="724"/>
      <c r="G275" s="725"/>
      <c r="H275" s="725"/>
      <c r="I275" s="725"/>
      <c r="J275" s="941"/>
      <c r="K275" s="725"/>
      <c r="L275" s="942"/>
      <c r="M275" s="943" t="str">
        <f>IF('別紙様式2-2（４・５月分）'!P210="","",'別紙様式2-2（４・５月分）'!P210)</f>
        <v/>
      </c>
      <c r="N275" s="1007"/>
      <c r="O275" s="945"/>
      <c r="P275" s="946"/>
      <c r="Q275" s="947"/>
      <c r="R275" s="1065"/>
      <c r="S275" s="949"/>
      <c r="T275" s="1066"/>
      <c r="U275" s="1067"/>
      <c r="V275" s="952"/>
      <c r="W275" s="778"/>
      <c r="X275" s="778"/>
      <c r="Y275" s="778"/>
      <c r="Z275" s="778"/>
      <c r="AA275" s="778"/>
      <c r="AB275" s="778"/>
      <c r="AC275" s="778"/>
      <c r="AD275" s="778"/>
      <c r="AE275" s="778"/>
      <c r="AF275" s="778"/>
      <c r="AG275" s="954"/>
      <c r="AH275" s="1068"/>
      <c r="AI275" s="1068"/>
      <c r="AJ275" s="1069"/>
      <c r="AK275" s="1070"/>
      <c r="AL275" s="960"/>
      <c r="AM275" s="1070"/>
      <c r="AN275" s="825"/>
      <c r="AO275" s="819"/>
      <c r="AP275" s="825"/>
      <c r="AQ275" s="1072"/>
      <c r="AR275" s="1073"/>
      <c r="AS275" s="1074" t="str">
        <f>IF(AU276="","",IF(OR(AA276="",AA276&lt;&gt;7,AC276="",AC276&lt;&gt;3),"！算定期間の終わりが令和７年３月になっていません。年度内の廃止予定等がなければ、算定対象月を令和７年３月にしてください。",""))</f>
        <v/>
      </c>
      <c r="AT275" s="818"/>
      <c r="AU275" s="935"/>
      <c r="AV275" s="1020" t="str">
        <f>IF('別紙様式2-2（４・５月分）'!N210="","",'別紙様式2-2（４・５月分）'!N210)</f>
        <v/>
      </c>
      <c r="AW275" s="937"/>
      <c r="AX275" s="1076"/>
      <c r="AY275" s="638"/>
      <c r="AZ275" s="10"/>
      <c r="BA275" s="10"/>
      <c r="BB275" s="10"/>
      <c r="BC275" s="10"/>
      <c r="BD275" s="10"/>
      <c r="BE275" s="908" t="str">
        <f>G274</f>
        <v/>
      </c>
      <c r="BF275" s="222"/>
      <c r="BG275" s="221"/>
    </row>
    <row r="276" ht="15.0" customHeight="1">
      <c r="A276" s="798"/>
      <c r="B276" s="722"/>
      <c r="C276" s="723"/>
      <c r="D276" s="723"/>
      <c r="E276" s="723"/>
      <c r="F276" s="724"/>
      <c r="G276" s="725"/>
      <c r="H276" s="725"/>
      <c r="I276" s="725"/>
      <c r="J276" s="941"/>
      <c r="K276" s="725"/>
      <c r="L276" s="942"/>
      <c r="M276" s="964"/>
      <c r="N276" s="1009"/>
      <c r="O276" s="1013" t="s">
        <v>111</v>
      </c>
      <c r="P276" s="1017" t="str">
        <f>IFERROR(VLOOKUP('別紙様式2-2（４・５月分）'!AQ209,'【参考】数式用'!$AR$5:$AT$22,3,FALSE),"")</f>
        <v/>
      </c>
      <c r="Q276" s="1014" t="s">
        <v>113</v>
      </c>
      <c r="R276" s="1077" t="str">
        <f>IFERROR(VLOOKUP(K274,'【参考】数式用'!$A$5:$AB$37,MATCH(P276,'【参考】数式用'!$B$4:$AB$4,0)+1,0),"")</f>
        <v/>
      </c>
      <c r="S276" s="970" t="s">
        <v>452</v>
      </c>
      <c r="T276" s="1078"/>
      <c r="U276" s="1079" t="str">
        <f>IFERROR(VLOOKUP(K274,'【参考】数式用'!$A$5:$AB$37,MATCH(T276,'【参考】数式用'!$B$4:$AB$4,0)+1,0),"")</f>
        <v/>
      </c>
      <c r="V276" s="973" t="s">
        <v>107</v>
      </c>
      <c r="W276" s="1080"/>
      <c r="X276" s="812" t="s">
        <v>108</v>
      </c>
      <c r="Y276" s="1080"/>
      <c r="Z276" s="812" t="s">
        <v>392</v>
      </c>
      <c r="AA276" s="1080"/>
      <c r="AB276" s="812" t="s">
        <v>108</v>
      </c>
      <c r="AC276" s="1080"/>
      <c r="AD276" s="812" t="s">
        <v>109</v>
      </c>
      <c r="AE276" s="812" t="s">
        <v>120</v>
      </c>
      <c r="AF276" s="812" t="str">
        <f>IF(W276&gt;=1,(AA276*12+AC276)-(W276*12+Y276)+1,"")</f>
        <v/>
      </c>
      <c r="AG276" s="974" t="s">
        <v>393</v>
      </c>
      <c r="AH276" s="975">
        <f>IFERROR(ROUNDDOWN(ROUND(L274*U276,0),0)*AF276,"")</f>
        <v>0</v>
      </c>
      <c r="AI276" s="975">
        <f>IFERROR(ROUNDDOWN(ROUND((L274*(U276-AW274)),0),0)*AF276,"")</f>
        <v>0</v>
      </c>
      <c r="AJ276" s="977" t="str">
        <f>IFERROR(ROUNDDOWN(ROUNDDOWN(ROUND(L274*VLOOKUP(K274,'【参考】数式用'!$A$5:$AB$27,MATCH("新加算Ⅳ",'【参考】数式用'!$B$4:$AB$4,0)+1,0),0),0)*AF276*0.5,0),"")</f>
        <v/>
      </c>
      <c r="AK276" s="1081"/>
      <c r="AL276" s="1082" t="str">
        <f>IFERROR(IF('別紙様式2-2（４・５月分）'!P276="ベア加算","", IF(OR(T276="新加算Ⅰ",T276="新加算Ⅱ",T276="新加算Ⅲ",T276="新加算Ⅳ"),ROUNDDOWN(ROUND(L274*VLOOKUP(K274,'【参考】数式用'!$A$5:$I$27,MATCH("ベア加算",'【参考】数式用'!$B$4:$I$4,0)+1,0),0),0)*AF276,"")),"")</f>
        <v/>
      </c>
      <c r="AM276" s="1081"/>
      <c r="AN276" s="1083"/>
      <c r="AO276" s="817"/>
      <c r="AP276" s="1083"/>
      <c r="AQ276" s="1084"/>
      <c r="AR276" s="1085"/>
      <c r="AS276" s="1074"/>
      <c r="AT276" s="688"/>
      <c r="AU276" s="935" t="str">
        <f>IF(AND(AA274&lt;&gt;7,AC274&lt;&gt;3),"V列に色付け","")</f>
        <v/>
      </c>
      <c r="AV276" s="1020"/>
      <c r="AW276" s="937"/>
      <c r="AX276" s="1086"/>
      <c r="AY276" s="629" t="str">
        <f>IF(AL276&lt;&gt;"",IF(AM276="○","入力済","未入力"),"")</f>
        <v/>
      </c>
      <c r="AZ276" s="629"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629" t="str">
        <f>IF(OR(T276="新加算Ⅴ（７）",T276="新加算Ⅴ（９）",T276="新加算Ⅴ（10）",T276="新加算Ⅴ（12）",T276="新加算Ⅴ（13）",T276="新加算Ⅴ（14）"),IF(OR(AO276="○",AO276="令和６年度中に満たす"),"入力済","未入力"),"")</f>
        <v/>
      </c>
      <c r="BB276" s="629" t="str">
        <f>IF(OR(T276="新加算Ⅰ",T276="新加算Ⅱ",T276="新加算Ⅲ",T276="新加算Ⅴ（１）",T276="新加算Ⅴ（３）",T276="新加算Ⅴ（８）"),IF(OR(AP276="○",AP276="令和６年度中に満たす"),"入力済","未入力"),"")</f>
        <v/>
      </c>
      <c r="BC276" s="1087" t="str">
        <f>IF(OR(T276="新加算Ⅰ",T276="新加算Ⅱ",T276="新加算Ⅴ（１）",T276="新加算Ⅴ（２）",T276="新加算Ⅴ（３）",T276="新加算Ⅴ（４）",T276="新加算Ⅴ（５）",T276="新加算Ⅴ（６）",T276="新加算Ⅴ（７）",T276="新加算Ⅴ（９）",T276="新加算Ⅴ（10）",T276="新加算Ⅴ（12）"),IF(AQ276&lt;&gt;"",1,""),"")</f>
        <v/>
      </c>
      <c r="BD276" s="935" t="str">
        <f>IF(OR(T276="新加算Ⅰ",T276="新加算Ⅴ（１）",T276="新加算Ⅴ（２）",T276="新加算Ⅴ（５）",T276="新加算Ⅴ（７）",T276="新加算Ⅴ（10）"),IF(AR276="","未入力","入力済"),"")</f>
        <v/>
      </c>
      <c r="BE276" s="908" t="str">
        <f>G274</f>
        <v/>
      </c>
      <c r="BF276" s="222"/>
      <c r="BG276" s="221"/>
    </row>
    <row r="277" ht="30.0" customHeight="1">
      <c r="A277" s="788"/>
      <c r="B277" s="746"/>
      <c r="C277" s="747"/>
      <c r="D277" s="747"/>
      <c r="E277" s="747"/>
      <c r="F277" s="748"/>
      <c r="G277" s="749"/>
      <c r="H277" s="749"/>
      <c r="I277" s="749"/>
      <c r="J277" s="982"/>
      <c r="K277" s="749"/>
      <c r="L277" s="983"/>
      <c r="M277" s="984" t="str">
        <f>IF('別紙様式2-2（４・５月分）'!P211="","",'別紙様式2-2（４・５月分）'!P211)</f>
        <v/>
      </c>
      <c r="N277" s="1010"/>
      <c r="O277" s="1015"/>
      <c r="P277" s="1018"/>
      <c r="Q277" s="1016"/>
      <c r="R277" s="1088"/>
      <c r="S277" s="990"/>
      <c r="T277" s="1089"/>
      <c r="U277" s="1090"/>
      <c r="V277" s="993"/>
      <c r="W277" s="1091"/>
      <c r="X277" s="994"/>
      <c r="Y277" s="1091"/>
      <c r="Z277" s="994"/>
      <c r="AA277" s="1091"/>
      <c r="AB277" s="994"/>
      <c r="AC277" s="1091"/>
      <c r="AD277" s="994"/>
      <c r="AE277" s="994"/>
      <c r="AF277" s="994"/>
      <c r="AG277" s="995"/>
      <c r="AH277" s="996"/>
      <c r="AI277" s="996"/>
      <c r="AJ277" s="998"/>
      <c r="AK277" s="1092"/>
      <c r="AL277" s="1093"/>
      <c r="AM277" s="1092"/>
      <c r="AN277" s="766"/>
      <c r="AO277" s="765"/>
      <c r="AP277" s="766"/>
      <c r="AQ277" s="1094"/>
      <c r="AR277" s="1095"/>
      <c r="AS277" s="1096" t="str">
        <f>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688"/>
      <c r="AU277" s="935"/>
      <c r="AV277" s="1020" t="str">
        <f>IF('別紙様式2-2（４・５月分）'!N211="","",'別紙様式2-2（４・５月分）'!N211)</f>
        <v/>
      </c>
      <c r="AW277" s="937"/>
      <c r="AX277" s="1097"/>
      <c r="AY277" s="629" t="str">
        <f t="shared" ref="AY277:AZ277" si="67">IF(OR(T277="新加算Ⅰ",T277="新加算Ⅱ",T277="新加算Ⅲ",T277="新加算Ⅳ",T277="新加算Ⅴ（１）",T277="新加算Ⅴ（２）",T277="新加算Ⅴ（３）",T277="新加算ⅠⅤ（４）",T277="新加算Ⅴ（５）",T277="新加算Ⅴ（６）",T277="新加算Ⅴ（８）",T277="新加算Ⅴ（11）"),IF(AI277="○","","未入力"),"")</f>
        <v/>
      </c>
      <c r="AZ277" s="629" t="str">
        <f t="shared" si="67"/>
        <v/>
      </c>
      <c r="BA277" s="629" t="str">
        <f>IF(OR(U277="新加算Ⅴ（７）",U277="新加算Ⅴ（９）",U277="新加算Ⅴ（10）",U277="新加算Ⅴ（12）",U277="新加算Ⅴ（13）",U277="新加算Ⅴ（14）"),IF(AK277="○","","未入力"),"")</f>
        <v/>
      </c>
      <c r="BB277" s="629" t="str">
        <f>IF(OR(U277="新加算Ⅰ",U277="新加算Ⅱ",U277="新加算Ⅲ",U277="新加算Ⅴ（１）",U277="新加算Ⅴ（３）",U277="新加算Ⅴ（８）"),IF(AL277="○","","未入力"),"")</f>
        <v/>
      </c>
      <c r="BC277" s="1087" t="str">
        <f>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935" t="str">
        <f>IF(AND(T277&lt;&gt;"（参考）令和７年度の移行予定",OR(U277="新加算Ⅰ",U277="新加算Ⅴ（１）",U277="新加算Ⅴ（２）",U277="新加算Ⅴ（５）",U277="新加算Ⅴ（７）",U277="新加算Ⅴ（10）")),IF(AN277="","未入力",IF(AN277="いずれも取得していない","要件を満たさない","")),"")</f>
        <v/>
      </c>
      <c r="BE277" s="908" t="str">
        <f>G274</f>
        <v/>
      </c>
      <c r="BF277" s="222"/>
      <c r="BG277" s="221"/>
    </row>
    <row r="278" ht="30.0" customHeight="1">
      <c r="A278" s="773">
        <v>67.0</v>
      </c>
      <c r="B278" s="722" t="str">
        <f>IF('基本情報入力シート'!C120="","",'基本情報入力シート'!C120)</f>
        <v/>
      </c>
      <c r="C278" s="723"/>
      <c r="D278" s="723"/>
      <c r="E278" s="723"/>
      <c r="F278" s="724"/>
      <c r="G278" s="725" t="str">
        <f>IF('基本情報入力シート'!M120="","",'基本情報入力シート'!M120)</f>
        <v/>
      </c>
      <c r="H278" s="725" t="str">
        <f>IF('基本情報入力シート'!R120="","",'基本情報入力シート'!R120)</f>
        <v/>
      </c>
      <c r="I278" s="725" t="str">
        <f>IF('基本情報入力シート'!W120="","",'基本情報入力シート'!W120)</f>
        <v/>
      </c>
      <c r="J278" s="941" t="str">
        <f>IF('基本情報入力シート'!X120="","",'基本情報入力シート'!X120)</f>
        <v/>
      </c>
      <c r="K278" s="725" t="str">
        <f>IF('基本情報入力シート'!Y120="","",'基本情報入力シート'!Y120)</f>
        <v/>
      </c>
      <c r="L278" s="942" t="str">
        <f>IF('基本情報入力シート'!AB120="","",'基本情報入力シート'!AB120)</f>
        <v/>
      </c>
      <c r="M278" s="912" t="str">
        <f>IF('別紙様式2-2（４・５月分）'!P212="","",'別紙様式2-2（４・５月分）'!P212)</f>
        <v/>
      </c>
      <c r="N278" s="1004" t="str">
        <f>IF(SUM('別紙様式2-2（４・５月分）'!Q212:Q214)=0,"",SUM('別紙様式2-2（４・５月分）'!Q212:Q214))</f>
        <v/>
      </c>
      <c r="O278" s="914" t="str">
        <f>IFERROR(VLOOKUP('別紙様式2-2（４・５月分）'!AQ212,'【参考】数式用'!$AR$5:$AS$22,2,FALSE),"")</f>
        <v/>
      </c>
      <c r="P278" s="915"/>
      <c r="Q278" s="916"/>
      <c r="R278" s="1053" t="str">
        <f>IFERROR(VLOOKUP(K278,'【参考】数式用'!$A$5:$AB$37,MATCH(O278,'【参考】数式用'!$B$4:$AB$4,0)+1,0),"")</f>
        <v/>
      </c>
      <c r="S278" s="918" t="s">
        <v>451</v>
      </c>
      <c r="T278" s="1054" t="str">
        <f>IF('別紙様式2-3（６月以降分）'!T278="","",'別紙様式2-3（６月以降分）'!T278)</f>
        <v/>
      </c>
      <c r="U278" s="1055" t="str">
        <f>IFERROR(VLOOKUP(K278,'【参考】数式用'!$A$5:$AB$37,MATCH(T278,'【参考】数式用'!$B$4:$AB$4,0)+1,0),"")</f>
        <v/>
      </c>
      <c r="V278" s="921" t="s">
        <v>107</v>
      </c>
      <c r="W278" s="923">
        <f>'別紙様式2-3（６月以降分）'!W278</f>
        <v>6</v>
      </c>
      <c r="X278" s="923" t="s">
        <v>108</v>
      </c>
      <c r="Y278" s="923">
        <f>'別紙様式2-3（６月以降分）'!Y278</f>
        <v>6</v>
      </c>
      <c r="Z278" s="923" t="s">
        <v>392</v>
      </c>
      <c r="AA278" s="923">
        <f>'別紙様式2-3（６月以降分）'!AA278</f>
        <v>7</v>
      </c>
      <c r="AB278" s="923" t="s">
        <v>108</v>
      </c>
      <c r="AC278" s="923">
        <f>'別紙様式2-3（６月以降分）'!AC278</f>
        <v>3</v>
      </c>
      <c r="AD278" s="923" t="s">
        <v>109</v>
      </c>
      <c r="AE278" s="923" t="s">
        <v>120</v>
      </c>
      <c r="AF278" s="923">
        <f>IF(W278&gt;=1,(AA278*12+AC278)-(W278*12+Y278)+1,"")</f>
        <v>10</v>
      </c>
      <c r="AG278" s="924" t="s">
        <v>393</v>
      </c>
      <c r="AH278" s="1056">
        <f>'別紙様式2-3（６月以降分）'!AH278</f>
        <v>0</v>
      </c>
      <c r="AI278" s="1056">
        <f>'別紙様式2-3（６月以降分）'!AI278</f>
        <v>0</v>
      </c>
      <c r="AJ278" s="1057">
        <f>'別紙様式2-3（６月以降分）'!AJ278</f>
        <v>0</v>
      </c>
      <c r="AK278" s="1058" t="str">
        <f>IF('別紙様式2-3（６月以降分）'!AK278="","",'別紙様式2-3（６月以降分）'!AK278)</f>
        <v/>
      </c>
      <c r="AL278" s="932">
        <f>'別紙様式2-3（６月以降分）'!AL278</f>
        <v>0</v>
      </c>
      <c r="AM278" s="1058" t="str">
        <f>IF('別紙様式2-3（６月以降分）'!AM278="","",'別紙様式2-3（６月以降分）'!AM278)</f>
        <v/>
      </c>
      <c r="AN278" s="931" t="str">
        <f>IF('別紙様式2-3（６月以降分）'!AN278="","",'別紙様式2-3（６月以降分）'!AN278)</f>
        <v/>
      </c>
      <c r="AO278" s="928" t="str">
        <f>IF('別紙様式2-3（６月以降分）'!AO278="","",'別紙様式2-3（６月以降分）'!AO278)</f>
        <v/>
      </c>
      <c r="AP278" s="931" t="str">
        <f>IF('別紙様式2-3（６月以降分）'!AP278="","",'別紙様式2-3（６月以降分）'!AP278)</f>
        <v/>
      </c>
      <c r="AQ278" s="1059" t="str">
        <f>IF('別紙様式2-3（６月以降分）'!AQ278="","",'別紙様式2-3（６月以降分）'!AQ278)</f>
        <v/>
      </c>
      <c r="AR278" s="1060" t="str">
        <f>IF('別紙様式2-3（６月以降分）'!AR278="","",'別紙様式2-3（６月以降分）'!AR278)</f>
        <v/>
      </c>
      <c r="AS278" s="1061" t="str">
        <f>IF(AU280="","",IF(U280&lt;U278,"！加算の要件上は問題ありませんが、令和６年度当初の新加算の加算率と比較して、移行後の加算率が下がる計画になっています。",""))</f>
        <v/>
      </c>
      <c r="AT278" s="818"/>
      <c r="AU278" s="693"/>
      <c r="AV278" s="1020" t="str">
        <f>IF('別紙様式2-2（４・５月分）'!N212="","",'別紙様式2-2（４・５月分）'!N212)</f>
        <v/>
      </c>
      <c r="AW278" s="937" t="str">
        <f>IF(SUM('別紙様式2-2（４・５月分）'!O212:O214)=0,"",SUM('別紙様式2-2（４・５月分）'!O212:O214))</f>
        <v/>
      </c>
      <c r="AX278" s="1064" t="str">
        <f>IFERROR(VLOOKUP(K278,'【参考】数式用'!$AH$2:$AI$34,2,FALSE),"")</f>
        <v/>
      </c>
      <c r="AY278" s="772"/>
      <c r="AZ278" s="10"/>
      <c r="BA278" s="10"/>
      <c r="BB278" s="10"/>
      <c r="BC278" s="10"/>
      <c r="BD278" s="10"/>
      <c r="BE278" s="908" t="str">
        <f>G278</f>
        <v/>
      </c>
      <c r="BF278" s="222"/>
      <c r="BG278" s="221"/>
    </row>
    <row r="279" ht="15.0" customHeight="1">
      <c r="A279" s="787"/>
      <c r="B279" s="722"/>
      <c r="C279" s="723"/>
      <c r="D279" s="723"/>
      <c r="E279" s="723"/>
      <c r="F279" s="724"/>
      <c r="G279" s="725"/>
      <c r="H279" s="725"/>
      <c r="I279" s="725"/>
      <c r="J279" s="941"/>
      <c r="K279" s="725"/>
      <c r="L279" s="942"/>
      <c r="M279" s="943" t="str">
        <f>IF('別紙様式2-2（４・５月分）'!P213="","",'別紙様式2-2（４・５月分）'!P213)</f>
        <v/>
      </c>
      <c r="N279" s="1007"/>
      <c r="O279" s="945"/>
      <c r="P279" s="946"/>
      <c r="Q279" s="947"/>
      <c r="R279" s="1065"/>
      <c r="S279" s="949"/>
      <c r="T279" s="1066"/>
      <c r="U279" s="1067"/>
      <c r="V279" s="952"/>
      <c r="W279" s="778"/>
      <c r="X279" s="778"/>
      <c r="Y279" s="778"/>
      <c r="Z279" s="778"/>
      <c r="AA279" s="778"/>
      <c r="AB279" s="778"/>
      <c r="AC279" s="778"/>
      <c r="AD279" s="778"/>
      <c r="AE279" s="778"/>
      <c r="AF279" s="778"/>
      <c r="AG279" s="954"/>
      <c r="AH279" s="1068"/>
      <c r="AI279" s="1068"/>
      <c r="AJ279" s="1069"/>
      <c r="AK279" s="1070"/>
      <c r="AL279" s="960"/>
      <c r="AM279" s="1070"/>
      <c r="AN279" s="825"/>
      <c r="AO279" s="819"/>
      <c r="AP279" s="825"/>
      <c r="AQ279" s="1072"/>
      <c r="AR279" s="1073"/>
      <c r="AS279" s="1074" t="str">
        <f>IF(AU280="","",IF(OR(AA280="",AA280&lt;&gt;7,AC280="",AC280&lt;&gt;3),"！算定期間の終わりが令和７年３月になっていません。年度内の廃止予定等がなければ、算定対象月を令和７年３月にしてください。",""))</f>
        <v/>
      </c>
      <c r="AT279" s="818"/>
      <c r="AU279" s="935"/>
      <c r="AV279" s="1020" t="str">
        <f>IF('別紙様式2-2（４・５月分）'!N213="","",'別紙様式2-2（４・５月分）'!N213)</f>
        <v/>
      </c>
      <c r="AW279" s="937"/>
      <c r="AX279" s="1076"/>
      <c r="AY279" s="638"/>
      <c r="AZ279" s="10"/>
      <c r="BA279" s="10"/>
      <c r="BB279" s="10"/>
      <c r="BC279" s="10"/>
      <c r="BD279" s="10"/>
      <c r="BE279" s="908" t="str">
        <f>G278</f>
        <v/>
      </c>
      <c r="BF279" s="222"/>
      <c r="BG279" s="221"/>
    </row>
    <row r="280" ht="15.0" customHeight="1">
      <c r="A280" s="798"/>
      <c r="B280" s="722"/>
      <c r="C280" s="723"/>
      <c r="D280" s="723"/>
      <c r="E280" s="723"/>
      <c r="F280" s="724"/>
      <c r="G280" s="725"/>
      <c r="H280" s="725"/>
      <c r="I280" s="725"/>
      <c r="J280" s="941"/>
      <c r="K280" s="725"/>
      <c r="L280" s="942"/>
      <c r="M280" s="964"/>
      <c r="N280" s="1009"/>
      <c r="O280" s="1013" t="s">
        <v>111</v>
      </c>
      <c r="P280" s="1017" t="str">
        <f>IFERROR(VLOOKUP('別紙様式2-2（４・５月分）'!AQ212,'【参考】数式用'!$AR$5:$AT$22,3,FALSE),"")</f>
        <v/>
      </c>
      <c r="Q280" s="1014" t="s">
        <v>113</v>
      </c>
      <c r="R280" s="1077" t="str">
        <f>IFERROR(VLOOKUP(K278,'【参考】数式用'!$A$5:$AB$37,MATCH(P280,'【参考】数式用'!$B$4:$AB$4,0)+1,0),"")</f>
        <v/>
      </c>
      <c r="S280" s="970" t="s">
        <v>452</v>
      </c>
      <c r="T280" s="1078"/>
      <c r="U280" s="1079" t="str">
        <f>IFERROR(VLOOKUP(K278,'【参考】数式用'!$A$5:$AB$37,MATCH(T280,'【参考】数式用'!$B$4:$AB$4,0)+1,0),"")</f>
        <v/>
      </c>
      <c r="V280" s="973" t="s">
        <v>107</v>
      </c>
      <c r="W280" s="1080"/>
      <c r="X280" s="812" t="s">
        <v>108</v>
      </c>
      <c r="Y280" s="1080"/>
      <c r="Z280" s="812" t="s">
        <v>392</v>
      </c>
      <c r="AA280" s="1080"/>
      <c r="AB280" s="812" t="s">
        <v>108</v>
      </c>
      <c r="AC280" s="1080"/>
      <c r="AD280" s="812" t="s">
        <v>109</v>
      </c>
      <c r="AE280" s="812" t="s">
        <v>120</v>
      </c>
      <c r="AF280" s="812" t="str">
        <f>IF(W280&gt;=1,(AA280*12+AC280)-(W280*12+Y280)+1,"")</f>
        <v/>
      </c>
      <c r="AG280" s="974" t="s">
        <v>393</v>
      </c>
      <c r="AH280" s="975">
        <f>IFERROR(ROUNDDOWN(ROUND(L278*U280,0),0)*AF280,"")</f>
        <v>0</v>
      </c>
      <c r="AI280" s="975">
        <f>IFERROR(ROUNDDOWN(ROUND((L278*(U280-AW278)),0),0)*AF280,"")</f>
        <v>0</v>
      </c>
      <c r="AJ280" s="977" t="str">
        <f>IFERROR(ROUNDDOWN(ROUNDDOWN(ROUND(L278*VLOOKUP(K278,'【参考】数式用'!$A$5:$AB$27,MATCH("新加算Ⅳ",'【参考】数式用'!$B$4:$AB$4,0)+1,0),0),0)*AF280*0.5,0),"")</f>
        <v/>
      </c>
      <c r="AK280" s="1081"/>
      <c r="AL280" s="1082" t="str">
        <f>IFERROR(IF('別紙様式2-2（４・５月分）'!P280="ベア加算","", IF(OR(T280="新加算Ⅰ",T280="新加算Ⅱ",T280="新加算Ⅲ",T280="新加算Ⅳ"),ROUNDDOWN(ROUND(L278*VLOOKUP(K278,'【参考】数式用'!$A$5:$I$27,MATCH("ベア加算",'【参考】数式用'!$B$4:$I$4,0)+1,0),0),0)*AF280,"")),"")</f>
        <v/>
      </c>
      <c r="AM280" s="1081"/>
      <c r="AN280" s="1083"/>
      <c r="AO280" s="817"/>
      <c r="AP280" s="1083"/>
      <c r="AQ280" s="1084"/>
      <c r="AR280" s="1085"/>
      <c r="AS280" s="1074"/>
      <c r="AT280" s="688"/>
      <c r="AU280" s="935" t="str">
        <f>IF(AND(AA278&lt;&gt;7,AC278&lt;&gt;3),"V列に色付け","")</f>
        <v/>
      </c>
      <c r="AV280" s="1020"/>
      <c r="AW280" s="937"/>
      <c r="AX280" s="1086"/>
      <c r="AY280" s="629" t="str">
        <f>IF(AL280&lt;&gt;"",IF(AM280="○","入力済","未入力"),"")</f>
        <v/>
      </c>
      <c r="AZ280" s="629"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629" t="str">
        <f>IF(OR(T280="新加算Ⅴ（７）",T280="新加算Ⅴ（９）",T280="新加算Ⅴ（10）",T280="新加算Ⅴ（12）",T280="新加算Ⅴ（13）",T280="新加算Ⅴ（14）"),IF(OR(AO280="○",AO280="令和６年度中に満たす"),"入力済","未入力"),"")</f>
        <v/>
      </c>
      <c r="BB280" s="629" t="str">
        <f>IF(OR(T280="新加算Ⅰ",T280="新加算Ⅱ",T280="新加算Ⅲ",T280="新加算Ⅴ（１）",T280="新加算Ⅴ（３）",T280="新加算Ⅴ（８）"),IF(OR(AP280="○",AP280="令和６年度中に満たす"),"入力済","未入力"),"")</f>
        <v/>
      </c>
      <c r="BC280" s="1087" t="str">
        <f>IF(OR(T280="新加算Ⅰ",T280="新加算Ⅱ",T280="新加算Ⅴ（１）",T280="新加算Ⅴ（２）",T280="新加算Ⅴ（３）",T280="新加算Ⅴ（４）",T280="新加算Ⅴ（５）",T280="新加算Ⅴ（６）",T280="新加算Ⅴ（７）",T280="新加算Ⅴ（９）",T280="新加算Ⅴ（10）",T280="新加算Ⅴ（12）"),IF(AQ280&lt;&gt;"",1,""),"")</f>
        <v/>
      </c>
      <c r="BD280" s="935" t="str">
        <f>IF(OR(T280="新加算Ⅰ",T280="新加算Ⅴ（１）",T280="新加算Ⅴ（２）",T280="新加算Ⅴ（５）",T280="新加算Ⅴ（７）",T280="新加算Ⅴ（10）"),IF(AR280="","未入力","入力済"),"")</f>
        <v/>
      </c>
      <c r="BE280" s="908" t="str">
        <f>G278</f>
        <v/>
      </c>
      <c r="BF280" s="222"/>
      <c r="BG280" s="221"/>
    </row>
    <row r="281" ht="30.0" customHeight="1">
      <c r="A281" s="788"/>
      <c r="B281" s="746"/>
      <c r="C281" s="747"/>
      <c r="D281" s="747"/>
      <c r="E281" s="747"/>
      <c r="F281" s="748"/>
      <c r="G281" s="749"/>
      <c r="H281" s="749"/>
      <c r="I281" s="749"/>
      <c r="J281" s="982"/>
      <c r="K281" s="749"/>
      <c r="L281" s="983"/>
      <c r="M281" s="984" t="str">
        <f>IF('別紙様式2-2（４・５月分）'!P214="","",'別紙様式2-2（４・５月分）'!P214)</f>
        <v/>
      </c>
      <c r="N281" s="1010"/>
      <c r="O281" s="1015"/>
      <c r="P281" s="1018"/>
      <c r="Q281" s="1016"/>
      <c r="R281" s="1088"/>
      <c r="S281" s="990"/>
      <c r="T281" s="1089"/>
      <c r="U281" s="1090"/>
      <c r="V281" s="993"/>
      <c r="W281" s="1091"/>
      <c r="X281" s="994"/>
      <c r="Y281" s="1091"/>
      <c r="Z281" s="994"/>
      <c r="AA281" s="1091"/>
      <c r="AB281" s="994"/>
      <c r="AC281" s="1091"/>
      <c r="AD281" s="994"/>
      <c r="AE281" s="994"/>
      <c r="AF281" s="994"/>
      <c r="AG281" s="995"/>
      <c r="AH281" s="996"/>
      <c r="AI281" s="996"/>
      <c r="AJ281" s="998"/>
      <c r="AK281" s="1092"/>
      <c r="AL281" s="1093"/>
      <c r="AM281" s="1092"/>
      <c r="AN281" s="766"/>
      <c r="AO281" s="765"/>
      <c r="AP281" s="766"/>
      <c r="AQ281" s="1094"/>
      <c r="AR281" s="1095"/>
      <c r="AS281" s="1096" t="str">
        <f>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688"/>
      <c r="AU281" s="935"/>
      <c r="AV281" s="1020" t="str">
        <f>IF('別紙様式2-2（４・５月分）'!N214="","",'別紙様式2-2（４・５月分）'!N214)</f>
        <v/>
      </c>
      <c r="AW281" s="937"/>
      <c r="AX281" s="1097"/>
      <c r="AY281" s="629" t="str">
        <f t="shared" ref="AY281:AZ281" si="68">IF(OR(T281="新加算Ⅰ",T281="新加算Ⅱ",T281="新加算Ⅲ",T281="新加算Ⅳ",T281="新加算Ⅴ（１）",T281="新加算Ⅴ（２）",T281="新加算Ⅴ（３）",T281="新加算ⅠⅤ（４）",T281="新加算Ⅴ（５）",T281="新加算Ⅴ（６）",T281="新加算Ⅴ（８）",T281="新加算Ⅴ（11）"),IF(AI281="○","","未入力"),"")</f>
        <v/>
      </c>
      <c r="AZ281" s="629" t="str">
        <f t="shared" si="68"/>
        <v/>
      </c>
      <c r="BA281" s="629" t="str">
        <f>IF(OR(U281="新加算Ⅴ（７）",U281="新加算Ⅴ（９）",U281="新加算Ⅴ（10）",U281="新加算Ⅴ（12）",U281="新加算Ⅴ（13）",U281="新加算Ⅴ（14）"),IF(AK281="○","","未入力"),"")</f>
        <v/>
      </c>
      <c r="BB281" s="629" t="str">
        <f>IF(OR(U281="新加算Ⅰ",U281="新加算Ⅱ",U281="新加算Ⅲ",U281="新加算Ⅴ（１）",U281="新加算Ⅴ（３）",U281="新加算Ⅴ（８）"),IF(AL281="○","","未入力"),"")</f>
        <v/>
      </c>
      <c r="BC281" s="1087" t="str">
        <f>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935" t="str">
        <f>IF(AND(T281&lt;&gt;"（参考）令和７年度の移行予定",OR(U281="新加算Ⅰ",U281="新加算Ⅴ（１）",U281="新加算Ⅴ（２）",U281="新加算Ⅴ（５）",U281="新加算Ⅴ（７）",U281="新加算Ⅴ（10）")),IF(AN281="","未入力",IF(AN281="いずれも取得していない","要件を満たさない","")),"")</f>
        <v/>
      </c>
      <c r="BE281" s="908" t="str">
        <f>G278</f>
        <v/>
      </c>
      <c r="BF281" s="222"/>
      <c r="BG281" s="221"/>
    </row>
    <row r="282" ht="30.0" customHeight="1">
      <c r="A282" s="789">
        <v>68.0</v>
      </c>
      <c r="B282" s="1019" t="str">
        <f>IF('基本情報入力シート'!C121="","",'基本情報入力シート'!C121)</f>
        <v/>
      </c>
      <c r="C282" s="696"/>
      <c r="D282" s="696"/>
      <c r="E282" s="696"/>
      <c r="F282" s="697"/>
      <c r="G282" s="698" t="str">
        <f>IF('基本情報入力シート'!M121="","",'基本情報入力シート'!M121)</f>
        <v/>
      </c>
      <c r="H282" s="698" t="str">
        <f>IF('基本情報入力シート'!R121="","",'基本情報入力シート'!R121)</f>
        <v/>
      </c>
      <c r="I282" s="698" t="str">
        <f>IF('基本情報入力シート'!W121="","",'基本情報入力シート'!W121)</f>
        <v/>
      </c>
      <c r="J282" s="910" t="str">
        <f>IF('基本情報入力シート'!X121="","",'基本情報入力シート'!X121)</f>
        <v/>
      </c>
      <c r="K282" s="698" t="str">
        <f>IF('基本情報入力シート'!Y121="","",'基本情報入力シート'!Y121)</f>
        <v/>
      </c>
      <c r="L282" s="911" t="str">
        <f>IF('基本情報入力シート'!AB121="","",'基本情報入力シート'!AB121)</f>
        <v/>
      </c>
      <c r="M282" s="912" t="str">
        <f>IF('別紙様式2-2（４・５月分）'!P215="","",'別紙様式2-2（４・５月分）'!P215)</f>
        <v/>
      </c>
      <c r="N282" s="1004" t="str">
        <f>IF(SUM('別紙様式2-2（４・５月分）'!Q215:Q217)=0,"",SUM('別紙様式2-2（４・５月分）'!Q215:Q217))</f>
        <v/>
      </c>
      <c r="O282" s="914" t="str">
        <f>IFERROR(VLOOKUP('別紙様式2-2（４・５月分）'!AQ215,'【参考】数式用'!$AR$5:$AS$22,2,FALSE),"")</f>
        <v/>
      </c>
      <c r="P282" s="915"/>
      <c r="Q282" s="916"/>
      <c r="R282" s="1053" t="str">
        <f>IFERROR(VLOOKUP(K282,'【参考】数式用'!$A$5:$AB$37,MATCH(O282,'【参考】数式用'!$B$4:$AB$4,0)+1,0),"")</f>
        <v/>
      </c>
      <c r="S282" s="918" t="s">
        <v>451</v>
      </c>
      <c r="T282" s="1054" t="str">
        <f>IF('別紙様式2-3（６月以降分）'!T282="","",'別紙様式2-3（６月以降分）'!T282)</f>
        <v/>
      </c>
      <c r="U282" s="1055" t="str">
        <f>IFERROR(VLOOKUP(K282,'【参考】数式用'!$A$5:$AB$37,MATCH(T282,'【参考】数式用'!$B$4:$AB$4,0)+1,0),"")</f>
        <v/>
      </c>
      <c r="V282" s="921" t="s">
        <v>107</v>
      </c>
      <c r="W282" s="923">
        <f>'別紙様式2-3（６月以降分）'!W282</f>
        <v>6</v>
      </c>
      <c r="X282" s="923" t="s">
        <v>108</v>
      </c>
      <c r="Y282" s="923">
        <f>'別紙様式2-3（６月以降分）'!Y282</f>
        <v>6</v>
      </c>
      <c r="Z282" s="923" t="s">
        <v>392</v>
      </c>
      <c r="AA282" s="923">
        <f>'別紙様式2-3（６月以降分）'!AA282</f>
        <v>7</v>
      </c>
      <c r="AB282" s="923" t="s">
        <v>108</v>
      </c>
      <c r="AC282" s="923">
        <f>'別紙様式2-3（６月以降分）'!AC282</f>
        <v>3</v>
      </c>
      <c r="AD282" s="923" t="s">
        <v>109</v>
      </c>
      <c r="AE282" s="923" t="s">
        <v>120</v>
      </c>
      <c r="AF282" s="923">
        <f>IF(W282&gt;=1,(AA282*12+AC282)-(W282*12+Y282)+1,"")</f>
        <v>10</v>
      </c>
      <c r="AG282" s="924" t="s">
        <v>393</v>
      </c>
      <c r="AH282" s="1056">
        <f>'別紙様式2-3（６月以降分）'!AH282</f>
        <v>0</v>
      </c>
      <c r="AI282" s="1056">
        <f>'別紙様式2-3（６月以降分）'!AI282</f>
        <v>0</v>
      </c>
      <c r="AJ282" s="1057">
        <f>'別紙様式2-3（６月以降分）'!AJ282</f>
        <v>0</v>
      </c>
      <c r="AK282" s="1058" t="str">
        <f>IF('別紙様式2-3（６月以降分）'!AK282="","",'別紙様式2-3（６月以降分）'!AK282)</f>
        <v/>
      </c>
      <c r="AL282" s="932">
        <f>'別紙様式2-3（６月以降分）'!AL282</f>
        <v>0</v>
      </c>
      <c r="AM282" s="1058" t="str">
        <f>IF('別紙様式2-3（６月以降分）'!AM282="","",'別紙様式2-3（６月以降分）'!AM282)</f>
        <v/>
      </c>
      <c r="AN282" s="931" t="str">
        <f>IF('別紙様式2-3（６月以降分）'!AN282="","",'別紙様式2-3（６月以降分）'!AN282)</f>
        <v/>
      </c>
      <c r="AO282" s="928" t="str">
        <f>IF('別紙様式2-3（６月以降分）'!AO282="","",'別紙様式2-3（６月以降分）'!AO282)</f>
        <v/>
      </c>
      <c r="AP282" s="931" t="str">
        <f>IF('別紙様式2-3（６月以降分）'!AP282="","",'別紙様式2-3（６月以降分）'!AP282)</f>
        <v/>
      </c>
      <c r="AQ282" s="1059" t="str">
        <f>IF('別紙様式2-3（６月以降分）'!AQ282="","",'別紙様式2-3（６月以降分）'!AQ282)</f>
        <v/>
      </c>
      <c r="AR282" s="1060" t="str">
        <f>IF('別紙様式2-3（６月以降分）'!AR282="","",'別紙様式2-3（６月以降分）'!AR282)</f>
        <v/>
      </c>
      <c r="AS282" s="1061" t="str">
        <f>IF(AU284="","",IF(U284&lt;U282,"！加算の要件上は問題ありませんが、令和６年度当初の新加算の加算率と比較して、移行後の加算率が下がる計画になっています。",""))</f>
        <v/>
      </c>
      <c r="AT282" s="818"/>
      <c r="AU282" s="693"/>
      <c r="AV282" s="1020" t="str">
        <f>IF('別紙様式2-2（４・５月分）'!N215="","",'別紙様式2-2（４・５月分）'!N215)</f>
        <v/>
      </c>
      <c r="AW282" s="937" t="str">
        <f>IF(SUM('別紙様式2-2（４・５月分）'!O215:O217)=0,"",SUM('別紙様式2-2（４・５月分）'!O215:O217))</f>
        <v/>
      </c>
      <c r="AX282" s="1064" t="str">
        <f>IFERROR(VLOOKUP(K282,'【参考】数式用'!$AH$2:$AI$34,2,FALSE),"")</f>
        <v/>
      </c>
      <c r="AY282" s="772"/>
      <c r="AZ282" s="10"/>
      <c r="BA282" s="10"/>
      <c r="BB282" s="10"/>
      <c r="BC282" s="10"/>
      <c r="BD282" s="10"/>
      <c r="BE282" s="908" t="str">
        <f>G282</f>
        <v/>
      </c>
      <c r="BF282" s="222"/>
      <c r="BG282" s="221"/>
    </row>
    <row r="283" ht="15.0" customHeight="1">
      <c r="A283" s="787"/>
      <c r="B283" s="722"/>
      <c r="C283" s="723"/>
      <c r="D283" s="723"/>
      <c r="E283" s="723"/>
      <c r="F283" s="724"/>
      <c r="G283" s="725"/>
      <c r="H283" s="725"/>
      <c r="I283" s="725"/>
      <c r="J283" s="941"/>
      <c r="K283" s="725"/>
      <c r="L283" s="942"/>
      <c r="M283" s="943" t="str">
        <f>IF('別紙様式2-2（４・５月分）'!P216="","",'別紙様式2-2（４・５月分）'!P216)</f>
        <v/>
      </c>
      <c r="N283" s="1007"/>
      <c r="O283" s="945"/>
      <c r="P283" s="946"/>
      <c r="Q283" s="947"/>
      <c r="R283" s="1065"/>
      <c r="S283" s="949"/>
      <c r="T283" s="1066"/>
      <c r="U283" s="1067"/>
      <c r="V283" s="952"/>
      <c r="W283" s="778"/>
      <c r="X283" s="778"/>
      <c r="Y283" s="778"/>
      <c r="Z283" s="778"/>
      <c r="AA283" s="778"/>
      <c r="AB283" s="778"/>
      <c r="AC283" s="778"/>
      <c r="AD283" s="778"/>
      <c r="AE283" s="778"/>
      <c r="AF283" s="778"/>
      <c r="AG283" s="954"/>
      <c r="AH283" s="1068"/>
      <c r="AI283" s="1068"/>
      <c r="AJ283" s="1069"/>
      <c r="AK283" s="1070"/>
      <c r="AL283" s="960"/>
      <c r="AM283" s="1070"/>
      <c r="AN283" s="825"/>
      <c r="AO283" s="819"/>
      <c r="AP283" s="825"/>
      <c r="AQ283" s="1072"/>
      <c r="AR283" s="1073"/>
      <c r="AS283" s="1074" t="str">
        <f>IF(AU284="","",IF(OR(AA284="",AA284&lt;&gt;7,AC284="",AC284&lt;&gt;3),"！算定期間の終わりが令和７年３月になっていません。年度内の廃止予定等がなければ、算定対象月を令和７年３月にしてください。",""))</f>
        <v/>
      </c>
      <c r="AT283" s="818"/>
      <c r="AU283" s="935"/>
      <c r="AV283" s="1020" t="str">
        <f>IF('別紙様式2-2（４・５月分）'!N216="","",'別紙様式2-2（４・５月分）'!N216)</f>
        <v/>
      </c>
      <c r="AW283" s="937"/>
      <c r="AX283" s="1076"/>
      <c r="AY283" s="638"/>
      <c r="AZ283" s="10"/>
      <c r="BA283" s="10"/>
      <c r="BB283" s="10"/>
      <c r="BC283" s="10"/>
      <c r="BD283" s="10"/>
      <c r="BE283" s="908" t="str">
        <f>G282</f>
        <v/>
      </c>
      <c r="BF283" s="222"/>
      <c r="BG283" s="221"/>
    </row>
    <row r="284" ht="15.0" customHeight="1">
      <c r="A284" s="798"/>
      <c r="B284" s="722"/>
      <c r="C284" s="723"/>
      <c r="D284" s="723"/>
      <c r="E284" s="723"/>
      <c r="F284" s="724"/>
      <c r="G284" s="725"/>
      <c r="H284" s="725"/>
      <c r="I284" s="725"/>
      <c r="J284" s="941"/>
      <c r="K284" s="725"/>
      <c r="L284" s="942"/>
      <c r="M284" s="964"/>
      <c r="N284" s="1009"/>
      <c r="O284" s="1013" t="s">
        <v>111</v>
      </c>
      <c r="P284" s="1017" t="str">
        <f>IFERROR(VLOOKUP('別紙様式2-2（４・５月分）'!AQ215,'【参考】数式用'!$AR$5:$AT$22,3,FALSE),"")</f>
        <v/>
      </c>
      <c r="Q284" s="1014" t="s">
        <v>113</v>
      </c>
      <c r="R284" s="1077" t="str">
        <f>IFERROR(VLOOKUP(K282,'【参考】数式用'!$A$5:$AB$37,MATCH(P284,'【参考】数式用'!$B$4:$AB$4,0)+1,0),"")</f>
        <v/>
      </c>
      <c r="S284" s="970" t="s">
        <v>452</v>
      </c>
      <c r="T284" s="1078"/>
      <c r="U284" s="1079" t="str">
        <f>IFERROR(VLOOKUP(K282,'【参考】数式用'!$A$5:$AB$37,MATCH(T284,'【参考】数式用'!$B$4:$AB$4,0)+1,0),"")</f>
        <v/>
      </c>
      <c r="V284" s="973" t="s">
        <v>107</v>
      </c>
      <c r="W284" s="1080"/>
      <c r="X284" s="812" t="s">
        <v>108</v>
      </c>
      <c r="Y284" s="1080"/>
      <c r="Z284" s="812" t="s">
        <v>392</v>
      </c>
      <c r="AA284" s="1080"/>
      <c r="AB284" s="812" t="s">
        <v>108</v>
      </c>
      <c r="AC284" s="1080"/>
      <c r="AD284" s="812" t="s">
        <v>109</v>
      </c>
      <c r="AE284" s="812" t="s">
        <v>120</v>
      </c>
      <c r="AF284" s="812" t="str">
        <f>IF(W284&gt;=1,(AA284*12+AC284)-(W284*12+Y284)+1,"")</f>
        <v/>
      </c>
      <c r="AG284" s="974" t="s">
        <v>393</v>
      </c>
      <c r="AH284" s="975">
        <f>IFERROR(ROUNDDOWN(ROUND(L282*U284,0),0)*AF284,"")</f>
        <v>0</v>
      </c>
      <c r="AI284" s="975">
        <f>IFERROR(ROUNDDOWN(ROUND((L282*(U284-AW282)),0),0)*AF284,"")</f>
        <v>0</v>
      </c>
      <c r="AJ284" s="977" t="str">
        <f>IFERROR(ROUNDDOWN(ROUNDDOWN(ROUND(L282*VLOOKUP(K282,'【参考】数式用'!$A$5:$AB$27,MATCH("新加算Ⅳ",'【参考】数式用'!$B$4:$AB$4,0)+1,0),0),0)*AF284*0.5,0),"")</f>
        <v/>
      </c>
      <c r="AK284" s="1081"/>
      <c r="AL284" s="1082" t="str">
        <f>IFERROR(IF('別紙様式2-2（４・５月分）'!P284="ベア加算","", IF(OR(T284="新加算Ⅰ",T284="新加算Ⅱ",T284="新加算Ⅲ",T284="新加算Ⅳ"),ROUNDDOWN(ROUND(L282*VLOOKUP(K282,'【参考】数式用'!$A$5:$I$27,MATCH("ベア加算",'【参考】数式用'!$B$4:$I$4,0)+1,0),0),0)*AF284,"")),"")</f>
        <v/>
      </c>
      <c r="AM284" s="1081"/>
      <c r="AN284" s="1083"/>
      <c r="AO284" s="817"/>
      <c r="AP284" s="1083"/>
      <c r="AQ284" s="1084"/>
      <c r="AR284" s="1085"/>
      <c r="AS284" s="1074"/>
      <c r="AT284" s="688"/>
      <c r="AU284" s="935" t="str">
        <f>IF(AND(AA282&lt;&gt;7,AC282&lt;&gt;3),"V列に色付け","")</f>
        <v/>
      </c>
      <c r="AV284" s="1020"/>
      <c r="AW284" s="937"/>
      <c r="AX284" s="1086"/>
      <c r="AY284" s="629" t="str">
        <f>IF(AL284&lt;&gt;"",IF(AM284="○","入力済","未入力"),"")</f>
        <v/>
      </c>
      <c r="AZ284" s="629"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629" t="str">
        <f>IF(OR(T284="新加算Ⅴ（７）",T284="新加算Ⅴ（９）",T284="新加算Ⅴ（10）",T284="新加算Ⅴ（12）",T284="新加算Ⅴ（13）",T284="新加算Ⅴ（14）"),IF(OR(AO284="○",AO284="令和６年度中に満たす"),"入力済","未入力"),"")</f>
        <v/>
      </c>
      <c r="BB284" s="629" t="str">
        <f>IF(OR(T284="新加算Ⅰ",T284="新加算Ⅱ",T284="新加算Ⅲ",T284="新加算Ⅴ（１）",T284="新加算Ⅴ（３）",T284="新加算Ⅴ（８）"),IF(OR(AP284="○",AP284="令和６年度中に満たす"),"入力済","未入力"),"")</f>
        <v/>
      </c>
      <c r="BC284" s="1087" t="str">
        <f>IF(OR(T284="新加算Ⅰ",T284="新加算Ⅱ",T284="新加算Ⅴ（１）",T284="新加算Ⅴ（２）",T284="新加算Ⅴ（３）",T284="新加算Ⅴ（４）",T284="新加算Ⅴ（５）",T284="新加算Ⅴ（６）",T284="新加算Ⅴ（７）",T284="新加算Ⅴ（９）",T284="新加算Ⅴ（10）",T284="新加算Ⅴ（12）"),IF(AQ284&lt;&gt;"",1,""),"")</f>
        <v/>
      </c>
      <c r="BD284" s="935" t="str">
        <f>IF(OR(T284="新加算Ⅰ",T284="新加算Ⅴ（１）",T284="新加算Ⅴ（２）",T284="新加算Ⅴ（５）",T284="新加算Ⅴ（７）",T284="新加算Ⅴ（10）"),IF(AR284="","未入力","入力済"),"")</f>
        <v/>
      </c>
      <c r="BE284" s="908" t="str">
        <f>G282</f>
        <v/>
      </c>
      <c r="BF284" s="222"/>
      <c r="BG284" s="221"/>
    </row>
    <row r="285" ht="30.0" customHeight="1">
      <c r="A285" s="788"/>
      <c r="B285" s="746"/>
      <c r="C285" s="747"/>
      <c r="D285" s="747"/>
      <c r="E285" s="747"/>
      <c r="F285" s="748"/>
      <c r="G285" s="749"/>
      <c r="H285" s="749"/>
      <c r="I285" s="749"/>
      <c r="J285" s="982"/>
      <c r="K285" s="749"/>
      <c r="L285" s="983"/>
      <c r="M285" s="984" t="str">
        <f>IF('別紙様式2-2（４・５月分）'!P217="","",'別紙様式2-2（４・５月分）'!P217)</f>
        <v/>
      </c>
      <c r="N285" s="1010"/>
      <c r="O285" s="1015"/>
      <c r="P285" s="1018"/>
      <c r="Q285" s="1016"/>
      <c r="R285" s="1088"/>
      <c r="S285" s="990"/>
      <c r="T285" s="1089"/>
      <c r="U285" s="1090"/>
      <c r="V285" s="993"/>
      <c r="W285" s="1091"/>
      <c r="X285" s="994"/>
      <c r="Y285" s="1091"/>
      <c r="Z285" s="994"/>
      <c r="AA285" s="1091"/>
      <c r="AB285" s="994"/>
      <c r="AC285" s="1091"/>
      <c r="AD285" s="994"/>
      <c r="AE285" s="994"/>
      <c r="AF285" s="994"/>
      <c r="AG285" s="995"/>
      <c r="AH285" s="996"/>
      <c r="AI285" s="996"/>
      <c r="AJ285" s="998"/>
      <c r="AK285" s="1092"/>
      <c r="AL285" s="1093"/>
      <c r="AM285" s="1092"/>
      <c r="AN285" s="766"/>
      <c r="AO285" s="765"/>
      <c r="AP285" s="766"/>
      <c r="AQ285" s="1094"/>
      <c r="AR285" s="1095"/>
      <c r="AS285" s="1096" t="str">
        <f>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688"/>
      <c r="AU285" s="935"/>
      <c r="AV285" s="1020" t="str">
        <f>IF('別紙様式2-2（４・５月分）'!N217="","",'別紙様式2-2（４・５月分）'!N217)</f>
        <v/>
      </c>
      <c r="AW285" s="937"/>
      <c r="AX285" s="1097"/>
      <c r="AY285" s="629" t="str">
        <f t="shared" ref="AY285:AZ285" si="69">IF(OR(T285="新加算Ⅰ",T285="新加算Ⅱ",T285="新加算Ⅲ",T285="新加算Ⅳ",T285="新加算Ⅴ（１）",T285="新加算Ⅴ（２）",T285="新加算Ⅴ（３）",T285="新加算ⅠⅤ（４）",T285="新加算Ⅴ（５）",T285="新加算Ⅴ（６）",T285="新加算Ⅴ（８）",T285="新加算Ⅴ（11）"),IF(AI285="○","","未入力"),"")</f>
        <v/>
      </c>
      <c r="AZ285" s="629" t="str">
        <f t="shared" si="69"/>
        <v/>
      </c>
      <c r="BA285" s="629" t="str">
        <f>IF(OR(U285="新加算Ⅴ（７）",U285="新加算Ⅴ（９）",U285="新加算Ⅴ（10）",U285="新加算Ⅴ（12）",U285="新加算Ⅴ（13）",U285="新加算Ⅴ（14）"),IF(AK285="○","","未入力"),"")</f>
        <v/>
      </c>
      <c r="BB285" s="629" t="str">
        <f>IF(OR(U285="新加算Ⅰ",U285="新加算Ⅱ",U285="新加算Ⅲ",U285="新加算Ⅴ（１）",U285="新加算Ⅴ（３）",U285="新加算Ⅴ（８）"),IF(AL285="○","","未入力"),"")</f>
        <v/>
      </c>
      <c r="BC285" s="1087" t="str">
        <f>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935" t="str">
        <f>IF(AND(T285&lt;&gt;"（参考）令和７年度の移行予定",OR(U285="新加算Ⅰ",U285="新加算Ⅴ（１）",U285="新加算Ⅴ（２）",U285="新加算Ⅴ（５）",U285="新加算Ⅴ（７）",U285="新加算Ⅴ（10）")),IF(AN285="","未入力",IF(AN285="いずれも取得していない","要件を満たさない","")),"")</f>
        <v/>
      </c>
      <c r="BE285" s="908" t="str">
        <f>G282</f>
        <v/>
      </c>
      <c r="BF285" s="222"/>
      <c r="BG285" s="221"/>
    </row>
    <row r="286" ht="30.0" customHeight="1">
      <c r="A286" s="773">
        <v>69.0</v>
      </c>
      <c r="B286" s="722" t="str">
        <f>IF('基本情報入力シート'!C122="","",'基本情報入力シート'!C122)</f>
        <v/>
      </c>
      <c r="C286" s="723"/>
      <c r="D286" s="723"/>
      <c r="E286" s="723"/>
      <c r="F286" s="724"/>
      <c r="G286" s="725" t="str">
        <f>IF('基本情報入力シート'!M122="","",'基本情報入力シート'!M122)</f>
        <v/>
      </c>
      <c r="H286" s="725" t="str">
        <f>IF('基本情報入力シート'!R122="","",'基本情報入力シート'!R122)</f>
        <v/>
      </c>
      <c r="I286" s="725" t="str">
        <f>IF('基本情報入力シート'!W122="","",'基本情報入力シート'!W122)</f>
        <v/>
      </c>
      <c r="J286" s="941" t="str">
        <f>IF('基本情報入力シート'!X122="","",'基本情報入力シート'!X122)</f>
        <v/>
      </c>
      <c r="K286" s="725" t="str">
        <f>IF('基本情報入力シート'!Y122="","",'基本情報入力シート'!Y122)</f>
        <v/>
      </c>
      <c r="L286" s="942" t="str">
        <f>IF('基本情報入力シート'!AB122="","",'基本情報入力シート'!AB122)</f>
        <v/>
      </c>
      <c r="M286" s="912" t="str">
        <f>IF('別紙様式2-2（４・５月分）'!P218="","",'別紙様式2-2（４・５月分）'!P218)</f>
        <v/>
      </c>
      <c r="N286" s="1004" t="str">
        <f>IF(SUM('別紙様式2-2（４・５月分）'!Q218:Q220)=0,"",SUM('別紙様式2-2（４・５月分）'!Q218:Q220))</f>
        <v/>
      </c>
      <c r="O286" s="914" t="str">
        <f>IFERROR(VLOOKUP('別紙様式2-2（４・５月分）'!AQ218,'【参考】数式用'!$AR$5:$AS$22,2,FALSE),"")</f>
        <v/>
      </c>
      <c r="P286" s="915"/>
      <c r="Q286" s="916"/>
      <c r="R286" s="1053" t="str">
        <f>IFERROR(VLOOKUP(K286,'【参考】数式用'!$A$5:$AB$37,MATCH(O286,'【参考】数式用'!$B$4:$AB$4,0)+1,0),"")</f>
        <v/>
      </c>
      <c r="S286" s="918" t="s">
        <v>451</v>
      </c>
      <c r="T286" s="1054" t="str">
        <f>IF('別紙様式2-3（６月以降分）'!T286="","",'別紙様式2-3（６月以降分）'!T286)</f>
        <v/>
      </c>
      <c r="U286" s="1055" t="str">
        <f>IFERROR(VLOOKUP(K286,'【参考】数式用'!$A$5:$AB$37,MATCH(T286,'【参考】数式用'!$B$4:$AB$4,0)+1,0),"")</f>
        <v/>
      </c>
      <c r="V286" s="921" t="s">
        <v>107</v>
      </c>
      <c r="W286" s="923">
        <f>'別紙様式2-3（６月以降分）'!W286</f>
        <v>6</v>
      </c>
      <c r="X286" s="923" t="s">
        <v>108</v>
      </c>
      <c r="Y286" s="923">
        <f>'別紙様式2-3（６月以降分）'!Y286</f>
        <v>6</v>
      </c>
      <c r="Z286" s="923" t="s">
        <v>392</v>
      </c>
      <c r="AA286" s="923">
        <f>'別紙様式2-3（６月以降分）'!AA286</f>
        <v>7</v>
      </c>
      <c r="AB286" s="923" t="s">
        <v>108</v>
      </c>
      <c r="AC286" s="923">
        <f>'別紙様式2-3（６月以降分）'!AC286</f>
        <v>3</v>
      </c>
      <c r="AD286" s="923" t="s">
        <v>109</v>
      </c>
      <c r="AE286" s="923" t="s">
        <v>120</v>
      </c>
      <c r="AF286" s="923">
        <f>IF(W286&gt;=1,(AA286*12+AC286)-(W286*12+Y286)+1,"")</f>
        <v>10</v>
      </c>
      <c r="AG286" s="924" t="s">
        <v>393</v>
      </c>
      <c r="AH286" s="1056">
        <f>'別紙様式2-3（６月以降分）'!AH286</f>
        <v>0</v>
      </c>
      <c r="AI286" s="1056">
        <f>'別紙様式2-3（６月以降分）'!AI286</f>
        <v>0</v>
      </c>
      <c r="AJ286" s="1057">
        <f>'別紙様式2-3（６月以降分）'!AJ286</f>
        <v>0</v>
      </c>
      <c r="AK286" s="1058" t="str">
        <f>IF('別紙様式2-3（６月以降分）'!AK286="","",'別紙様式2-3（６月以降分）'!AK286)</f>
        <v/>
      </c>
      <c r="AL286" s="932">
        <f>'別紙様式2-3（６月以降分）'!AL286</f>
        <v>0</v>
      </c>
      <c r="AM286" s="1058" t="str">
        <f>IF('別紙様式2-3（６月以降分）'!AM286="","",'別紙様式2-3（６月以降分）'!AM286)</f>
        <v/>
      </c>
      <c r="AN286" s="931" t="str">
        <f>IF('別紙様式2-3（６月以降分）'!AN286="","",'別紙様式2-3（６月以降分）'!AN286)</f>
        <v/>
      </c>
      <c r="AO286" s="928" t="str">
        <f>IF('別紙様式2-3（６月以降分）'!AO286="","",'別紙様式2-3（６月以降分）'!AO286)</f>
        <v/>
      </c>
      <c r="AP286" s="931" t="str">
        <f>IF('別紙様式2-3（６月以降分）'!AP286="","",'別紙様式2-3（６月以降分）'!AP286)</f>
        <v/>
      </c>
      <c r="AQ286" s="1059" t="str">
        <f>IF('別紙様式2-3（６月以降分）'!AQ286="","",'別紙様式2-3（６月以降分）'!AQ286)</f>
        <v/>
      </c>
      <c r="AR286" s="1060" t="str">
        <f>IF('別紙様式2-3（６月以降分）'!AR286="","",'別紙様式2-3（６月以降分）'!AR286)</f>
        <v/>
      </c>
      <c r="AS286" s="1061" t="str">
        <f>IF(AU288="","",IF(U288&lt;U286,"！加算の要件上は問題ありませんが、令和６年度当初の新加算の加算率と比較して、移行後の加算率が下がる計画になっています。",""))</f>
        <v/>
      </c>
      <c r="AT286" s="818"/>
      <c r="AU286" s="693"/>
      <c r="AV286" s="1020" t="str">
        <f>IF('別紙様式2-2（４・５月分）'!N218="","",'別紙様式2-2（４・５月分）'!N218)</f>
        <v/>
      </c>
      <c r="AW286" s="937" t="str">
        <f>IF(SUM('別紙様式2-2（４・５月分）'!O218:O220)=0,"",SUM('別紙様式2-2（４・５月分）'!O218:O220))</f>
        <v/>
      </c>
      <c r="AX286" s="1064" t="str">
        <f>IFERROR(VLOOKUP(K286,'【参考】数式用'!$AH$2:$AI$34,2,FALSE),"")</f>
        <v/>
      </c>
      <c r="AY286" s="772"/>
      <c r="AZ286" s="10"/>
      <c r="BA286" s="10"/>
      <c r="BB286" s="10"/>
      <c r="BC286" s="10"/>
      <c r="BD286" s="10"/>
      <c r="BE286" s="908" t="str">
        <f>G286</f>
        <v/>
      </c>
      <c r="BF286" s="222"/>
      <c r="BG286" s="221"/>
    </row>
    <row r="287" ht="15.0" customHeight="1">
      <c r="A287" s="787"/>
      <c r="B287" s="722"/>
      <c r="C287" s="723"/>
      <c r="D287" s="723"/>
      <c r="E287" s="723"/>
      <c r="F287" s="724"/>
      <c r="G287" s="725"/>
      <c r="H287" s="725"/>
      <c r="I287" s="725"/>
      <c r="J287" s="941"/>
      <c r="K287" s="725"/>
      <c r="L287" s="942"/>
      <c r="M287" s="943" t="str">
        <f>IF('別紙様式2-2（４・５月分）'!P219="","",'別紙様式2-2（４・５月分）'!P219)</f>
        <v/>
      </c>
      <c r="N287" s="1007"/>
      <c r="O287" s="945"/>
      <c r="P287" s="946"/>
      <c r="Q287" s="947"/>
      <c r="R287" s="1065"/>
      <c r="S287" s="949"/>
      <c r="T287" s="1066"/>
      <c r="U287" s="1067"/>
      <c r="V287" s="952"/>
      <c r="W287" s="778"/>
      <c r="X287" s="778"/>
      <c r="Y287" s="778"/>
      <c r="Z287" s="778"/>
      <c r="AA287" s="778"/>
      <c r="AB287" s="778"/>
      <c r="AC287" s="778"/>
      <c r="AD287" s="778"/>
      <c r="AE287" s="778"/>
      <c r="AF287" s="778"/>
      <c r="AG287" s="954"/>
      <c r="AH287" s="1068"/>
      <c r="AI287" s="1068"/>
      <c r="AJ287" s="1069"/>
      <c r="AK287" s="1070"/>
      <c r="AL287" s="960"/>
      <c r="AM287" s="1070"/>
      <c r="AN287" s="825"/>
      <c r="AO287" s="819"/>
      <c r="AP287" s="825"/>
      <c r="AQ287" s="1072"/>
      <c r="AR287" s="1073"/>
      <c r="AS287" s="1074" t="str">
        <f>IF(AU288="","",IF(OR(AA288="",AA288&lt;&gt;7,AC288="",AC288&lt;&gt;3),"！算定期間の終わりが令和７年３月になっていません。年度内の廃止予定等がなければ、算定対象月を令和７年３月にしてください。",""))</f>
        <v/>
      </c>
      <c r="AT287" s="818"/>
      <c r="AU287" s="935"/>
      <c r="AV287" s="1020" t="str">
        <f>IF('別紙様式2-2（４・５月分）'!N219="","",'別紙様式2-2（４・５月分）'!N219)</f>
        <v/>
      </c>
      <c r="AW287" s="937"/>
      <c r="AX287" s="1076"/>
      <c r="AY287" s="638"/>
      <c r="AZ287" s="10"/>
      <c r="BA287" s="10"/>
      <c r="BB287" s="10"/>
      <c r="BC287" s="10"/>
      <c r="BD287" s="10"/>
      <c r="BE287" s="908" t="str">
        <f>G286</f>
        <v/>
      </c>
      <c r="BF287" s="222"/>
      <c r="BG287" s="221"/>
    </row>
    <row r="288" ht="15.0" customHeight="1">
      <c r="A288" s="798"/>
      <c r="B288" s="722"/>
      <c r="C288" s="723"/>
      <c r="D288" s="723"/>
      <c r="E288" s="723"/>
      <c r="F288" s="724"/>
      <c r="G288" s="725"/>
      <c r="H288" s="725"/>
      <c r="I288" s="725"/>
      <c r="J288" s="941"/>
      <c r="K288" s="725"/>
      <c r="L288" s="942"/>
      <c r="M288" s="964"/>
      <c r="N288" s="1009"/>
      <c r="O288" s="1013" t="s">
        <v>111</v>
      </c>
      <c r="P288" s="1017" t="str">
        <f>IFERROR(VLOOKUP('別紙様式2-2（４・５月分）'!AQ218,'【参考】数式用'!$AR$5:$AT$22,3,FALSE),"")</f>
        <v/>
      </c>
      <c r="Q288" s="1014" t="s">
        <v>113</v>
      </c>
      <c r="R288" s="1077" t="str">
        <f>IFERROR(VLOOKUP(K286,'【参考】数式用'!$A$5:$AB$37,MATCH(P288,'【参考】数式用'!$B$4:$AB$4,0)+1,0),"")</f>
        <v/>
      </c>
      <c r="S288" s="970" t="s">
        <v>452</v>
      </c>
      <c r="T288" s="1078"/>
      <c r="U288" s="1079" t="str">
        <f>IFERROR(VLOOKUP(K286,'【参考】数式用'!$A$5:$AB$37,MATCH(T288,'【参考】数式用'!$B$4:$AB$4,0)+1,0),"")</f>
        <v/>
      </c>
      <c r="V288" s="973" t="s">
        <v>107</v>
      </c>
      <c r="W288" s="1080"/>
      <c r="X288" s="812" t="s">
        <v>108</v>
      </c>
      <c r="Y288" s="1080"/>
      <c r="Z288" s="812" t="s">
        <v>392</v>
      </c>
      <c r="AA288" s="1080"/>
      <c r="AB288" s="812" t="s">
        <v>108</v>
      </c>
      <c r="AC288" s="1080"/>
      <c r="AD288" s="812" t="s">
        <v>109</v>
      </c>
      <c r="AE288" s="812" t="s">
        <v>120</v>
      </c>
      <c r="AF288" s="812" t="str">
        <f>IF(W288&gt;=1,(AA288*12+AC288)-(W288*12+Y288)+1,"")</f>
        <v/>
      </c>
      <c r="AG288" s="974" t="s">
        <v>393</v>
      </c>
      <c r="AH288" s="975">
        <f>IFERROR(ROUNDDOWN(ROUND(L286*U288,0),0)*AF288,"")</f>
        <v>0</v>
      </c>
      <c r="AI288" s="975">
        <f>IFERROR(ROUNDDOWN(ROUND((L286*(U288-AW286)),0),0)*AF288,"")</f>
        <v>0</v>
      </c>
      <c r="AJ288" s="977" t="str">
        <f>IFERROR(ROUNDDOWN(ROUNDDOWN(ROUND(L286*VLOOKUP(K286,'【参考】数式用'!$A$5:$AB$27,MATCH("新加算Ⅳ",'【参考】数式用'!$B$4:$AB$4,0)+1,0),0),0)*AF288*0.5,0),"")</f>
        <v/>
      </c>
      <c r="AK288" s="1081"/>
      <c r="AL288" s="1082" t="str">
        <f>IFERROR(IF('別紙様式2-2（４・５月分）'!P288="ベア加算","", IF(OR(T288="新加算Ⅰ",T288="新加算Ⅱ",T288="新加算Ⅲ",T288="新加算Ⅳ"),ROUNDDOWN(ROUND(L286*VLOOKUP(K286,'【参考】数式用'!$A$5:$I$27,MATCH("ベア加算",'【参考】数式用'!$B$4:$I$4,0)+1,0),0),0)*AF288,"")),"")</f>
        <v/>
      </c>
      <c r="AM288" s="1081"/>
      <c r="AN288" s="1083"/>
      <c r="AO288" s="817"/>
      <c r="AP288" s="1083"/>
      <c r="AQ288" s="1084"/>
      <c r="AR288" s="1085"/>
      <c r="AS288" s="1074"/>
      <c r="AT288" s="688"/>
      <c r="AU288" s="935" t="str">
        <f>IF(AND(AA286&lt;&gt;7,AC286&lt;&gt;3),"V列に色付け","")</f>
        <v/>
      </c>
      <c r="AV288" s="1020"/>
      <c r="AW288" s="937"/>
      <c r="AX288" s="1086"/>
      <c r="AY288" s="629" t="str">
        <f>IF(AL288&lt;&gt;"",IF(AM288="○","入力済","未入力"),"")</f>
        <v/>
      </c>
      <c r="AZ288" s="629"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629" t="str">
        <f>IF(OR(T288="新加算Ⅴ（７）",T288="新加算Ⅴ（９）",T288="新加算Ⅴ（10）",T288="新加算Ⅴ（12）",T288="新加算Ⅴ（13）",T288="新加算Ⅴ（14）"),IF(OR(AO288="○",AO288="令和６年度中に満たす"),"入力済","未入力"),"")</f>
        <v/>
      </c>
      <c r="BB288" s="629" t="str">
        <f>IF(OR(T288="新加算Ⅰ",T288="新加算Ⅱ",T288="新加算Ⅲ",T288="新加算Ⅴ（１）",T288="新加算Ⅴ（３）",T288="新加算Ⅴ（８）"),IF(OR(AP288="○",AP288="令和６年度中に満たす"),"入力済","未入力"),"")</f>
        <v/>
      </c>
      <c r="BC288" s="1087" t="str">
        <f>IF(OR(T288="新加算Ⅰ",T288="新加算Ⅱ",T288="新加算Ⅴ（１）",T288="新加算Ⅴ（２）",T288="新加算Ⅴ（３）",T288="新加算Ⅴ（４）",T288="新加算Ⅴ（５）",T288="新加算Ⅴ（６）",T288="新加算Ⅴ（７）",T288="新加算Ⅴ（９）",T288="新加算Ⅴ（10）",T288="新加算Ⅴ（12）"),IF(AQ288&lt;&gt;"",1,""),"")</f>
        <v/>
      </c>
      <c r="BD288" s="935" t="str">
        <f>IF(OR(T288="新加算Ⅰ",T288="新加算Ⅴ（１）",T288="新加算Ⅴ（２）",T288="新加算Ⅴ（５）",T288="新加算Ⅴ（７）",T288="新加算Ⅴ（10）"),IF(AR288="","未入力","入力済"),"")</f>
        <v/>
      </c>
      <c r="BE288" s="908" t="str">
        <f>G286</f>
        <v/>
      </c>
      <c r="BF288" s="222"/>
      <c r="BG288" s="221"/>
    </row>
    <row r="289" ht="30.0" customHeight="1">
      <c r="A289" s="788"/>
      <c r="B289" s="746"/>
      <c r="C289" s="747"/>
      <c r="D289" s="747"/>
      <c r="E289" s="747"/>
      <c r="F289" s="748"/>
      <c r="G289" s="749"/>
      <c r="H289" s="749"/>
      <c r="I289" s="749"/>
      <c r="J289" s="982"/>
      <c r="K289" s="749"/>
      <c r="L289" s="983"/>
      <c r="M289" s="984" t="str">
        <f>IF('別紙様式2-2（４・５月分）'!P220="","",'別紙様式2-2（４・５月分）'!P220)</f>
        <v/>
      </c>
      <c r="N289" s="1010"/>
      <c r="O289" s="1015"/>
      <c r="P289" s="1018"/>
      <c r="Q289" s="1016"/>
      <c r="R289" s="1088"/>
      <c r="S289" s="990"/>
      <c r="T289" s="1089"/>
      <c r="U289" s="1090"/>
      <c r="V289" s="993"/>
      <c r="W289" s="1091"/>
      <c r="X289" s="994"/>
      <c r="Y289" s="1091"/>
      <c r="Z289" s="994"/>
      <c r="AA289" s="1091"/>
      <c r="AB289" s="994"/>
      <c r="AC289" s="1091"/>
      <c r="AD289" s="994"/>
      <c r="AE289" s="994"/>
      <c r="AF289" s="994"/>
      <c r="AG289" s="995"/>
      <c r="AH289" s="996"/>
      <c r="AI289" s="996"/>
      <c r="AJ289" s="998"/>
      <c r="AK289" s="1092"/>
      <c r="AL289" s="1093"/>
      <c r="AM289" s="1092"/>
      <c r="AN289" s="766"/>
      <c r="AO289" s="765"/>
      <c r="AP289" s="766"/>
      <c r="AQ289" s="1094"/>
      <c r="AR289" s="1095"/>
      <c r="AS289" s="1096" t="str">
        <f>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688"/>
      <c r="AU289" s="935"/>
      <c r="AV289" s="1020" t="str">
        <f>IF('別紙様式2-2（４・５月分）'!N220="","",'別紙様式2-2（４・５月分）'!N220)</f>
        <v/>
      </c>
      <c r="AW289" s="937"/>
      <c r="AX289" s="1097"/>
      <c r="AY289" s="629" t="str">
        <f t="shared" ref="AY289:AZ289" si="70">IF(OR(T289="新加算Ⅰ",T289="新加算Ⅱ",T289="新加算Ⅲ",T289="新加算Ⅳ",T289="新加算Ⅴ（１）",T289="新加算Ⅴ（２）",T289="新加算Ⅴ（３）",T289="新加算ⅠⅤ（４）",T289="新加算Ⅴ（５）",T289="新加算Ⅴ（６）",T289="新加算Ⅴ（８）",T289="新加算Ⅴ（11）"),IF(AI289="○","","未入力"),"")</f>
        <v/>
      </c>
      <c r="AZ289" s="629" t="str">
        <f t="shared" si="70"/>
        <v/>
      </c>
      <c r="BA289" s="629" t="str">
        <f>IF(OR(U289="新加算Ⅴ（７）",U289="新加算Ⅴ（９）",U289="新加算Ⅴ（10）",U289="新加算Ⅴ（12）",U289="新加算Ⅴ（13）",U289="新加算Ⅴ（14）"),IF(AK289="○","","未入力"),"")</f>
        <v/>
      </c>
      <c r="BB289" s="629" t="str">
        <f>IF(OR(U289="新加算Ⅰ",U289="新加算Ⅱ",U289="新加算Ⅲ",U289="新加算Ⅴ（１）",U289="新加算Ⅴ（３）",U289="新加算Ⅴ（８）"),IF(AL289="○","","未入力"),"")</f>
        <v/>
      </c>
      <c r="BC289" s="1087" t="str">
        <f>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935" t="str">
        <f>IF(AND(T289&lt;&gt;"（参考）令和７年度の移行予定",OR(U289="新加算Ⅰ",U289="新加算Ⅴ（１）",U289="新加算Ⅴ（２）",U289="新加算Ⅴ（５）",U289="新加算Ⅴ（７）",U289="新加算Ⅴ（10）")),IF(AN289="","未入力",IF(AN289="いずれも取得していない","要件を満たさない","")),"")</f>
        <v/>
      </c>
      <c r="BE289" s="908" t="str">
        <f>G286</f>
        <v/>
      </c>
      <c r="BF289" s="222"/>
      <c r="BG289" s="221"/>
    </row>
    <row r="290" ht="30.0" customHeight="1">
      <c r="A290" s="789">
        <v>70.0</v>
      </c>
      <c r="B290" s="1019" t="str">
        <f>IF('基本情報入力シート'!C123="","",'基本情報入力シート'!C123)</f>
        <v/>
      </c>
      <c r="C290" s="696"/>
      <c r="D290" s="696"/>
      <c r="E290" s="696"/>
      <c r="F290" s="697"/>
      <c r="G290" s="698" t="str">
        <f>IF('基本情報入力シート'!M123="","",'基本情報入力シート'!M123)</f>
        <v/>
      </c>
      <c r="H290" s="698" t="str">
        <f>IF('基本情報入力シート'!R123="","",'基本情報入力シート'!R123)</f>
        <v/>
      </c>
      <c r="I290" s="698" t="str">
        <f>IF('基本情報入力シート'!W123="","",'基本情報入力シート'!W123)</f>
        <v/>
      </c>
      <c r="J290" s="910" t="str">
        <f>IF('基本情報入力シート'!X123="","",'基本情報入力シート'!X123)</f>
        <v/>
      </c>
      <c r="K290" s="698" t="str">
        <f>IF('基本情報入力シート'!Y123="","",'基本情報入力シート'!Y123)</f>
        <v/>
      </c>
      <c r="L290" s="911" t="str">
        <f>IF('基本情報入力シート'!AB123="","",'基本情報入力シート'!AB123)</f>
        <v/>
      </c>
      <c r="M290" s="912" t="str">
        <f>IF('別紙様式2-2（４・５月分）'!P221="","",'別紙様式2-2（４・５月分）'!P221)</f>
        <v/>
      </c>
      <c r="N290" s="1004" t="str">
        <f>IF(SUM('別紙様式2-2（４・５月分）'!Q221:Q223)=0,"",SUM('別紙様式2-2（４・５月分）'!Q221:Q223))</f>
        <v/>
      </c>
      <c r="O290" s="914" t="str">
        <f>IFERROR(VLOOKUP('別紙様式2-2（４・５月分）'!AQ221,'【参考】数式用'!$AR$5:$AS$22,2,FALSE),"")</f>
        <v/>
      </c>
      <c r="P290" s="915"/>
      <c r="Q290" s="916"/>
      <c r="R290" s="1053" t="str">
        <f>IFERROR(VLOOKUP(K290,'【参考】数式用'!$A$5:$AB$37,MATCH(O290,'【参考】数式用'!$B$4:$AB$4,0)+1,0),"")</f>
        <v/>
      </c>
      <c r="S290" s="918" t="s">
        <v>451</v>
      </c>
      <c r="T290" s="1054" t="str">
        <f>IF('別紙様式2-3（６月以降分）'!T290="","",'別紙様式2-3（６月以降分）'!T290)</f>
        <v/>
      </c>
      <c r="U290" s="1055" t="str">
        <f>IFERROR(VLOOKUP(K290,'【参考】数式用'!$A$5:$AB$37,MATCH(T290,'【参考】数式用'!$B$4:$AB$4,0)+1,0),"")</f>
        <v/>
      </c>
      <c r="V290" s="921" t="s">
        <v>107</v>
      </c>
      <c r="W290" s="923">
        <f>'別紙様式2-3（６月以降分）'!W290</f>
        <v>6</v>
      </c>
      <c r="X290" s="923" t="s">
        <v>108</v>
      </c>
      <c r="Y290" s="923">
        <f>'別紙様式2-3（６月以降分）'!Y290</f>
        <v>6</v>
      </c>
      <c r="Z290" s="923" t="s">
        <v>392</v>
      </c>
      <c r="AA290" s="923">
        <f>'別紙様式2-3（６月以降分）'!AA290</f>
        <v>7</v>
      </c>
      <c r="AB290" s="923" t="s">
        <v>108</v>
      </c>
      <c r="AC290" s="923">
        <f>'別紙様式2-3（６月以降分）'!AC290</f>
        <v>3</v>
      </c>
      <c r="AD290" s="923" t="s">
        <v>109</v>
      </c>
      <c r="AE290" s="923" t="s">
        <v>120</v>
      </c>
      <c r="AF290" s="923">
        <f>IF(W290&gt;=1,(AA290*12+AC290)-(W290*12+Y290)+1,"")</f>
        <v>10</v>
      </c>
      <c r="AG290" s="924" t="s">
        <v>393</v>
      </c>
      <c r="AH290" s="1056">
        <f>'別紙様式2-3（６月以降分）'!AH290</f>
        <v>0</v>
      </c>
      <c r="AI290" s="1056">
        <f>'別紙様式2-3（６月以降分）'!AI290</f>
        <v>0</v>
      </c>
      <c r="AJ290" s="1057">
        <f>'別紙様式2-3（６月以降分）'!AJ290</f>
        <v>0</v>
      </c>
      <c r="AK290" s="1058" t="str">
        <f>IF('別紙様式2-3（６月以降分）'!AK290="","",'別紙様式2-3（６月以降分）'!AK290)</f>
        <v/>
      </c>
      <c r="AL290" s="932">
        <f>'別紙様式2-3（６月以降分）'!AL290</f>
        <v>0</v>
      </c>
      <c r="AM290" s="1058" t="str">
        <f>IF('別紙様式2-3（６月以降分）'!AM290="","",'別紙様式2-3（６月以降分）'!AM290)</f>
        <v/>
      </c>
      <c r="AN290" s="931" t="str">
        <f>IF('別紙様式2-3（６月以降分）'!AN290="","",'別紙様式2-3（６月以降分）'!AN290)</f>
        <v/>
      </c>
      <c r="AO290" s="928" t="str">
        <f>IF('別紙様式2-3（６月以降分）'!AO290="","",'別紙様式2-3（６月以降分）'!AO290)</f>
        <v/>
      </c>
      <c r="AP290" s="931" t="str">
        <f>IF('別紙様式2-3（６月以降分）'!AP290="","",'別紙様式2-3（６月以降分）'!AP290)</f>
        <v/>
      </c>
      <c r="AQ290" s="1059" t="str">
        <f>IF('別紙様式2-3（６月以降分）'!AQ290="","",'別紙様式2-3（６月以降分）'!AQ290)</f>
        <v/>
      </c>
      <c r="AR290" s="1060" t="str">
        <f>IF('別紙様式2-3（６月以降分）'!AR290="","",'別紙様式2-3（６月以降分）'!AR290)</f>
        <v/>
      </c>
      <c r="AS290" s="1061" t="str">
        <f>IF(AU292="","",IF(U292&lt;U290,"！加算の要件上は問題ありませんが、令和６年度当初の新加算の加算率と比較して、移行後の加算率が下がる計画になっています。",""))</f>
        <v/>
      </c>
      <c r="AT290" s="818"/>
      <c r="AU290" s="693"/>
      <c r="AV290" s="1020" t="str">
        <f>IF('別紙様式2-2（４・５月分）'!N221="","",'別紙様式2-2（４・５月分）'!N221)</f>
        <v/>
      </c>
      <c r="AW290" s="937" t="str">
        <f>IF(SUM('別紙様式2-2（４・５月分）'!O221:O223)=0,"",SUM('別紙様式2-2（４・５月分）'!O221:O223))</f>
        <v/>
      </c>
      <c r="AX290" s="1064" t="str">
        <f>IFERROR(VLOOKUP(K290,'【参考】数式用'!$AH$2:$AI$34,2,FALSE),"")</f>
        <v/>
      </c>
      <c r="AY290" s="772"/>
      <c r="AZ290" s="10"/>
      <c r="BA290" s="10"/>
      <c r="BB290" s="10"/>
      <c r="BC290" s="10"/>
      <c r="BD290" s="10"/>
      <c r="BE290" s="908" t="str">
        <f>G290</f>
        <v/>
      </c>
      <c r="BF290" s="222"/>
      <c r="BG290" s="221"/>
    </row>
    <row r="291" ht="15.0" customHeight="1">
      <c r="A291" s="787"/>
      <c r="B291" s="722"/>
      <c r="C291" s="723"/>
      <c r="D291" s="723"/>
      <c r="E291" s="723"/>
      <c r="F291" s="724"/>
      <c r="G291" s="725"/>
      <c r="H291" s="725"/>
      <c r="I291" s="725"/>
      <c r="J291" s="941"/>
      <c r="K291" s="725"/>
      <c r="L291" s="942"/>
      <c r="M291" s="943" t="str">
        <f>IF('別紙様式2-2（４・５月分）'!P222="","",'別紙様式2-2（４・５月分）'!P222)</f>
        <v/>
      </c>
      <c r="N291" s="1007"/>
      <c r="O291" s="945"/>
      <c r="P291" s="946"/>
      <c r="Q291" s="947"/>
      <c r="R291" s="1065"/>
      <c r="S291" s="949"/>
      <c r="T291" s="1066"/>
      <c r="U291" s="1067"/>
      <c r="V291" s="952"/>
      <c r="W291" s="778"/>
      <c r="X291" s="778"/>
      <c r="Y291" s="778"/>
      <c r="Z291" s="778"/>
      <c r="AA291" s="778"/>
      <c r="AB291" s="778"/>
      <c r="AC291" s="778"/>
      <c r="AD291" s="778"/>
      <c r="AE291" s="778"/>
      <c r="AF291" s="778"/>
      <c r="AG291" s="954"/>
      <c r="AH291" s="1068"/>
      <c r="AI291" s="1068"/>
      <c r="AJ291" s="1069"/>
      <c r="AK291" s="1070"/>
      <c r="AL291" s="960"/>
      <c r="AM291" s="1070"/>
      <c r="AN291" s="825"/>
      <c r="AO291" s="819"/>
      <c r="AP291" s="825"/>
      <c r="AQ291" s="1072"/>
      <c r="AR291" s="1073"/>
      <c r="AS291" s="1074" t="str">
        <f>IF(AU292="","",IF(OR(AA292="",AA292&lt;&gt;7,AC292="",AC292&lt;&gt;3),"！算定期間の終わりが令和７年３月になっていません。年度内の廃止予定等がなければ、算定対象月を令和７年３月にしてください。",""))</f>
        <v/>
      </c>
      <c r="AT291" s="818"/>
      <c r="AU291" s="935"/>
      <c r="AV291" s="1020" t="str">
        <f>IF('別紙様式2-2（４・５月分）'!N222="","",'別紙様式2-2（４・５月分）'!N222)</f>
        <v/>
      </c>
      <c r="AW291" s="937"/>
      <c r="AX291" s="1076"/>
      <c r="AY291" s="638"/>
      <c r="AZ291" s="10"/>
      <c r="BA291" s="10"/>
      <c r="BB291" s="10"/>
      <c r="BC291" s="10"/>
      <c r="BD291" s="10"/>
      <c r="BE291" s="908" t="str">
        <f>G290</f>
        <v/>
      </c>
      <c r="BF291" s="222"/>
      <c r="BG291" s="221"/>
    </row>
    <row r="292" ht="15.0" customHeight="1">
      <c r="A292" s="798"/>
      <c r="B292" s="722"/>
      <c r="C292" s="723"/>
      <c r="D292" s="723"/>
      <c r="E292" s="723"/>
      <c r="F292" s="724"/>
      <c r="G292" s="725"/>
      <c r="H292" s="725"/>
      <c r="I292" s="725"/>
      <c r="J292" s="941"/>
      <c r="K292" s="725"/>
      <c r="L292" s="942"/>
      <c r="M292" s="964"/>
      <c r="N292" s="1009"/>
      <c r="O292" s="1013" t="s">
        <v>111</v>
      </c>
      <c r="P292" s="1017" t="str">
        <f>IFERROR(VLOOKUP('別紙様式2-2（４・５月分）'!AQ221,'【参考】数式用'!$AR$5:$AT$22,3,FALSE),"")</f>
        <v/>
      </c>
      <c r="Q292" s="1014" t="s">
        <v>113</v>
      </c>
      <c r="R292" s="1077" t="str">
        <f>IFERROR(VLOOKUP(K290,'【参考】数式用'!$A$5:$AB$37,MATCH(P292,'【参考】数式用'!$B$4:$AB$4,0)+1,0),"")</f>
        <v/>
      </c>
      <c r="S292" s="970" t="s">
        <v>452</v>
      </c>
      <c r="T292" s="1078"/>
      <c r="U292" s="1079" t="str">
        <f>IFERROR(VLOOKUP(K290,'【参考】数式用'!$A$5:$AB$37,MATCH(T292,'【参考】数式用'!$B$4:$AB$4,0)+1,0),"")</f>
        <v/>
      </c>
      <c r="V292" s="973" t="s">
        <v>107</v>
      </c>
      <c r="W292" s="1080"/>
      <c r="X292" s="812" t="s">
        <v>108</v>
      </c>
      <c r="Y292" s="1080"/>
      <c r="Z292" s="812" t="s">
        <v>392</v>
      </c>
      <c r="AA292" s="1080"/>
      <c r="AB292" s="812" t="s">
        <v>108</v>
      </c>
      <c r="AC292" s="1080"/>
      <c r="AD292" s="812" t="s">
        <v>109</v>
      </c>
      <c r="AE292" s="812" t="s">
        <v>120</v>
      </c>
      <c r="AF292" s="812" t="str">
        <f>IF(W292&gt;=1,(AA292*12+AC292)-(W292*12+Y292)+1,"")</f>
        <v/>
      </c>
      <c r="AG292" s="974" t="s">
        <v>393</v>
      </c>
      <c r="AH292" s="975">
        <f>IFERROR(ROUNDDOWN(ROUND(L290*U292,0),0)*AF292,"")</f>
        <v>0</v>
      </c>
      <c r="AI292" s="975">
        <f>IFERROR(ROUNDDOWN(ROUND((L290*(U292-AW290)),0),0)*AF292,"")</f>
        <v>0</v>
      </c>
      <c r="AJ292" s="977" t="str">
        <f>IFERROR(ROUNDDOWN(ROUNDDOWN(ROUND(L290*VLOOKUP(K290,'【参考】数式用'!$A$5:$AB$27,MATCH("新加算Ⅳ",'【参考】数式用'!$B$4:$AB$4,0)+1,0),0),0)*AF292*0.5,0),"")</f>
        <v/>
      </c>
      <c r="AK292" s="1081"/>
      <c r="AL292" s="1082" t="str">
        <f>IFERROR(IF('別紙様式2-2（４・５月分）'!P292="ベア加算","", IF(OR(T292="新加算Ⅰ",T292="新加算Ⅱ",T292="新加算Ⅲ",T292="新加算Ⅳ"),ROUNDDOWN(ROUND(L290*VLOOKUP(K290,'【参考】数式用'!$A$5:$I$27,MATCH("ベア加算",'【参考】数式用'!$B$4:$I$4,0)+1,0),0),0)*AF292,"")),"")</f>
        <v/>
      </c>
      <c r="AM292" s="1081"/>
      <c r="AN292" s="1083"/>
      <c r="AO292" s="817"/>
      <c r="AP292" s="1083"/>
      <c r="AQ292" s="1084"/>
      <c r="AR292" s="1085"/>
      <c r="AS292" s="1074"/>
      <c r="AT292" s="688"/>
      <c r="AU292" s="935" t="str">
        <f>IF(AND(AA290&lt;&gt;7,AC290&lt;&gt;3),"V列に色付け","")</f>
        <v/>
      </c>
      <c r="AV292" s="1020"/>
      <c r="AW292" s="937"/>
      <c r="AX292" s="1086"/>
      <c r="AY292" s="629" t="str">
        <f>IF(AL292&lt;&gt;"",IF(AM292="○","入力済","未入力"),"")</f>
        <v/>
      </c>
      <c r="AZ292" s="629"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629" t="str">
        <f>IF(OR(T292="新加算Ⅴ（７）",T292="新加算Ⅴ（９）",T292="新加算Ⅴ（10）",T292="新加算Ⅴ（12）",T292="新加算Ⅴ（13）",T292="新加算Ⅴ（14）"),IF(OR(AO292="○",AO292="令和６年度中に満たす"),"入力済","未入力"),"")</f>
        <v/>
      </c>
      <c r="BB292" s="629" t="str">
        <f>IF(OR(T292="新加算Ⅰ",T292="新加算Ⅱ",T292="新加算Ⅲ",T292="新加算Ⅴ（１）",T292="新加算Ⅴ（３）",T292="新加算Ⅴ（８）"),IF(OR(AP292="○",AP292="令和６年度中に満たす"),"入力済","未入力"),"")</f>
        <v/>
      </c>
      <c r="BC292" s="1087" t="str">
        <f>IF(OR(T292="新加算Ⅰ",T292="新加算Ⅱ",T292="新加算Ⅴ（１）",T292="新加算Ⅴ（２）",T292="新加算Ⅴ（３）",T292="新加算Ⅴ（４）",T292="新加算Ⅴ（５）",T292="新加算Ⅴ（６）",T292="新加算Ⅴ（７）",T292="新加算Ⅴ（９）",T292="新加算Ⅴ（10）",T292="新加算Ⅴ（12）"),IF(AQ292&lt;&gt;"",1,""),"")</f>
        <v/>
      </c>
      <c r="BD292" s="935" t="str">
        <f>IF(OR(T292="新加算Ⅰ",T292="新加算Ⅴ（１）",T292="新加算Ⅴ（２）",T292="新加算Ⅴ（５）",T292="新加算Ⅴ（７）",T292="新加算Ⅴ（10）"),IF(AR292="","未入力","入力済"),"")</f>
        <v/>
      </c>
      <c r="BE292" s="908" t="str">
        <f>G290</f>
        <v/>
      </c>
      <c r="BF292" s="222"/>
      <c r="BG292" s="221"/>
    </row>
    <row r="293" ht="30.0" customHeight="1">
      <c r="A293" s="788"/>
      <c r="B293" s="746"/>
      <c r="C293" s="747"/>
      <c r="D293" s="747"/>
      <c r="E293" s="747"/>
      <c r="F293" s="748"/>
      <c r="G293" s="749"/>
      <c r="H293" s="749"/>
      <c r="I293" s="749"/>
      <c r="J293" s="982"/>
      <c r="K293" s="749"/>
      <c r="L293" s="983"/>
      <c r="M293" s="984" t="str">
        <f>IF('別紙様式2-2（４・５月分）'!P223="","",'別紙様式2-2（４・５月分）'!P223)</f>
        <v/>
      </c>
      <c r="N293" s="1010"/>
      <c r="O293" s="1015"/>
      <c r="P293" s="1018"/>
      <c r="Q293" s="1016"/>
      <c r="R293" s="1088"/>
      <c r="S293" s="990"/>
      <c r="T293" s="1089"/>
      <c r="U293" s="1090"/>
      <c r="V293" s="993"/>
      <c r="W293" s="1091"/>
      <c r="X293" s="994"/>
      <c r="Y293" s="1091"/>
      <c r="Z293" s="994"/>
      <c r="AA293" s="1091"/>
      <c r="AB293" s="994"/>
      <c r="AC293" s="1091"/>
      <c r="AD293" s="994"/>
      <c r="AE293" s="994"/>
      <c r="AF293" s="994"/>
      <c r="AG293" s="995"/>
      <c r="AH293" s="996"/>
      <c r="AI293" s="996"/>
      <c r="AJ293" s="998"/>
      <c r="AK293" s="1092"/>
      <c r="AL293" s="1093"/>
      <c r="AM293" s="1092"/>
      <c r="AN293" s="766"/>
      <c r="AO293" s="765"/>
      <c r="AP293" s="766"/>
      <c r="AQ293" s="1094"/>
      <c r="AR293" s="1095"/>
      <c r="AS293" s="1096" t="str">
        <f>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688"/>
      <c r="AU293" s="935"/>
      <c r="AV293" s="1020" t="str">
        <f>IF('別紙様式2-2（４・５月分）'!N223="","",'別紙様式2-2（４・５月分）'!N223)</f>
        <v/>
      </c>
      <c r="AW293" s="937"/>
      <c r="AX293" s="1097"/>
      <c r="AY293" s="629" t="str">
        <f t="shared" ref="AY293:AZ293" si="71">IF(OR(T293="新加算Ⅰ",T293="新加算Ⅱ",T293="新加算Ⅲ",T293="新加算Ⅳ",T293="新加算Ⅴ（１）",T293="新加算Ⅴ（２）",T293="新加算Ⅴ（３）",T293="新加算ⅠⅤ（４）",T293="新加算Ⅴ（５）",T293="新加算Ⅴ（６）",T293="新加算Ⅴ（８）",T293="新加算Ⅴ（11）"),IF(AI293="○","","未入力"),"")</f>
        <v/>
      </c>
      <c r="AZ293" s="629" t="str">
        <f t="shared" si="71"/>
        <v/>
      </c>
      <c r="BA293" s="629" t="str">
        <f>IF(OR(U293="新加算Ⅴ（７）",U293="新加算Ⅴ（９）",U293="新加算Ⅴ（10）",U293="新加算Ⅴ（12）",U293="新加算Ⅴ（13）",U293="新加算Ⅴ（14）"),IF(AK293="○","","未入力"),"")</f>
        <v/>
      </c>
      <c r="BB293" s="629" t="str">
        <f>IF(OR(U293="新加算Ⅰ",U293="新加算Ⅱ",U293="新加算Ⅲ",U293="新加算Ⅴ（１）",U293="新加算Ⅴ（３）",U293="新加算Ⅴ（８）"),IF(AL293="○","","未入力"),"")</f>
        <v/>
      </c>
      <c r="BC293" s="1087" t="str">
        <f>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935" t="str">
        <f>IF(AND(T293&lt;&gt;"（参考）令和７年度の移行予定",OR(U293="新加算Ⅰ",U293="新加算Ⅴ（１）",U293="新加算Ⅴ（２）",U293="新加算Ⅴ（５）",U293="新加算Ⅴ（７）",U293="新加算Ⅴ（10）")),IF(AN293="","未入力",IF(AN293="いずれも取得していない","要件を満たさない","")),"")</f>
        <v/>
      </c>
      <c r="BE293" s="908" t="str">
        <f>G290</f>
        <v/>
      </c>
      <c r="BF293" s="222"/>
      <c r="BG293" s="221"/>
    </row>
    <row r="294" ht="30.0" customHeight="1">
      <c r="A294" s="773">
        <v>71.0</v>
      </c>
      <c r="B294" s="722" t="str">
        <f>IF('基本情報入力シート'!C124="","",'基本情報入力シート'!C124)</f>
        <v/>
      </c>
      <c r="C294" s="723"/>
      <c r="D294" s="723"/>
      <c r="E294" s="723"/>
      <c r="F294" s="724"/>
      <c r="G294" s="725" t="str">
        <f>IF('基本情報入力シート'!M124="","",'基本情報入力シート'!M124)</f>
        <v/>
      </c>
      <c r="H294" s="725" t="str">
        <f>IF('基本情報入力シート'!R124="","",'基本情報入力シート'!R124)</f>
        <v/>
      </c>
      <c r="I294" s="725" t="str">
        <f>IF('基本情報入力シート'!W124="","",'基本情報入力シート'!W124)</f>
        <v/>
      </c>
      <c r="J294" s="941" t="str">
        <f>IF('基本情報入力シート'!X124="","",'基本情報入力シート'!X124)</f>
        <v/>
      </c>
      <c r="K294" s="725" t="str">
        <f>IF('基本情報入力シート'!Y124="","",'基本情報入力シート'!Y124)</f>
        <v/>
      </c>
      <c r="L294" s="942" t="str">
        <f>IF('基本情報入力シート'!AB124="","",'基本情報入力シート'!AB124)</f>
        <v/>
      </c>
      <c r="M294" s="912" t="str">
        <f>IF('別紙様式2-2（４・５月分）'!P224="","",'別紙様式2-2（４・５月分）'!P224)</f>
        <v/>
      </c>
      <c r="N294" s="1004" t="str">
        <f>IF(SUM('別紙様式2-2（４・５月分）'!Q224:Q226)=0,"",SUM('別紙様式2-2（４・５月分）'!Q224:Q226))</f>
        <v/>
      </c>
      <c r="O294" s="914" t="str">
        <f>IFERROR(VLOOKUP('別紙様式2-2（４・５月分）'!AQ224,'【参考】数式用'!$AR$5:$AS$22,2,FALSE),"")</f>
        <v/>
      </c>
      <c r="P294" s="915"/>
      <c r="Q294" s="916"/>
      <c r="R294" s="1053" t="str">
        <f>IFERROR(VLOOKUP(K294,'【参考】数式用'!$A$5:$AB$37,MATCH(O294,'【参考】数式用'!$B$4:$AB$4,0)+1,0),"")</f>
        <v/>
      </c>
      <c r="S294" s="918" t="s">
        <v>451</v>
      </c>
      <c r="T294" s="1054" t="str">
        <f>IF('別紙様式2-3（６月以降分）'!T294="","",'別紙様式2-3（６月以降分）'!T294)</f>
        <v/>
      </c>
      <c r="U294" s="1055" t="str">
        <f>IFERROR(VLOOKUP(K294,'【参考】数式用'!$A$5:$AB$37,MATCH(T294,'【参考】数式用'!$B$4:$AB$4,0)+1,0),"")</f>
        <v/>
      </c>
      <c r="V294" s="921" t="s">
        <v>107</v>
      </c>
      <c r="W294" s="923">
        <f>'別紙様式2-3（６月以降分）'!W294</f>
        <v>6</v>
      </c>
      <c r="X294" s="923" t="s">
        <v>108</v>
      </c>
      <c r="Y294" s="923">
        <f>'別紙様式2-3（６月以降分）'!Y294</f>
        <v>6</v>
      </c>
      <c r="Z294" s="923" t="s">
        <v>392</v>
      </c>
      <c r="AA294" s="923">
        <f>'別紙様式2-3（６月以降分）'!AA294</f>
        <v>7</v>
      </c>
      <c r="AB294" s="923" t="s">
        <v>108</v>
      </c>
      <c r="AC294" s="923">
        <f>'別紙様式2-3（６月以降分）'!AC294</f>
        <v>3</v>
      </c>
      <c r="AD294" s="923" t="s">
        <v>109</v>
      </c>
      <c r="AE294" s="923" t="s">
        <v>120</v>
      </c>
      <c r="AF294" s="923">
        <f>IF(W294&gt;=1,(AA294*12+AC294)-(W294*12+Y294)+1,"")</f>
        <v>10</v>
      </c>
      <c r="AG294" s="924" t="s">
        <v>393</v>
      </c>
      <c r="AH294" s="1056">
        <f>'別紙様式2-3（６月以降分）'!AH294</f>
        <v>0</v>
      </c>
      <c r="AI294" s="1056">
        <f>'別紙様式2-3（６月以降分）'!AI294</f>
        <v>0</v>
      </c>
      <c r="AJ294" s="1057">
        <f>'別紙様式2-3（６月以降分）'!AJ294</f>
        <v>0</v>
      </c>
      <c r="AK294" s="1058" t="str">
        <f>IF('別紙様式2-3（６月以降分）'!AK294="","",'別紙様式2-3（６月以降分）'!AK294)</f>
        <v/>
      </c>
      <c r="AL294" s="932">
        <f>'別紙様式2-3（６月以降分）'!AL294</f>
        <v>0</v>
      </c>
      <c r="AM294" s="1058" t="str">
        <f>IF('別紙様式2-3（６月以降分）'!AM294="","",'別紙様式2-3（６月以降分）'!AM294)</f>
        <v/>
      </c>
      <c r="AN294" s="931" t="str">
        <f>IF('別紙様式2-3（６月以降分）'!AN294="","",'別紙様式2-3（６月以降分）'!AN294)</f>
        <v/>
      </c>
      <c r="AO294" s="928" t="str">
        <f>IF('別紙様式2-3（６月以降分）'!AO294="","",'別紙様式2-3（６月以降分）'!AO294)</f>
        <v/>
      </c>
      <c r="AP294" s="931" t="str">
        <f>IF('別紙様式2-3（６月以降分）'!AP294="","",'別紙様式2-3（６月以降分）'!AP294)</f>
        <v/>
      </c>
      <c r="AQ294" s="1059" t="str">
        <f>IF('別紙様式2-3（６月以降分）'!AQ294="","",'別紙様式2-3（６月以降分）'!AQ294)</f>
        <v/>
      </c>
      <c r="AR294" s="1060" t="str">
        <f>IF('別紙様式2-3（６月以降分）'!AR294="","",'別紙様式2-3（６月以降分）'!AR294)</f>
        <v/>
      </c>
      <c r="AS294" s="1061" t="str">
        <f>IF(AU296="","",IF(U296&lt;U294,"！加算の要件上は問題ありませんが、令和６年度当初の新加算の加算率と比較して、移行後の加算率が下がる計画になっています。",""))</f>
        <v/>
      </c>
      <c r="AT294" s="818"/>
      <c r="AU294" s="693"/>
      <c r="AV294" s="1020" t="str">
        <f>IF('別紙様式2-2（４・５月分）'!N224="","",'別紙様式2-2（４・５月分）'!N224)</f>
        <v/>
      </c>
      <c r="AW294" s="937" t="str">
        <f>IF(SUM('別紙様式2-2（４・５月分）'!O224:O226)=0,"",SUM('別紙様式2-2（４・５月分）'!O224:O226))</f>
        <v/>
      </c>
      <c r="AX294" s="1064" t="str">
        <f>IFERROR(VLOOKUP(K294,'【参考】数式用'!$AH$2:$AI$34,2,FALSE),"")</f>
        <v/>
      </c>
      <c r="AY294" s="772"/>
      <c r="AZ294" s="10"/>
      <c r="BA294" s="10"/>
      <c r="BB294" s="10"/>
      <c r="BC294" s="10"/>
      <c r="BD294" s="10"/>
      <c r="BE294" s="908" t="str">
        <f>G294</f>
        <v/>
      </c>
      <c r="BF294" s="222"/>
      <c r="BG294" s="221"/>
    </row>
    <row r="295" ht="15.0" customHeight="1">
      <c r="A295" s="787"/>
      <c r="B295" s="722"/>
      <c r="C295" s="723"/>
      <c r="D295" s="723"/>
      <c r="E295" s="723"/>
      <c r="F295" s="724"/>
      <c r="G295" s="725"/>
      <c r="H295" s="725"/>
      <c r="I295" s="725"/>
      <c r="J295" s="941"/>
      <c r="K295" s="725"/>
      <c r="L295" s="942"/>
      <c r="M295" s="943" t="str">
        <f>IF('別紙様式2-2（４・５月分）'!P225="","",'別紙様式2-2（４・５月分）'!P225)</f>
        <v/>
      </c>
      <c r="N295" s="1007"/>
      <c r="O295" s="945"/>
      <c r="P295" s="946"/>
      <c r="Q295" s="947"/>
      <c r="R295" s="1065"/>
      <c r="S295" s="949"/>
      <c r="T295" s="1066"/>
      <c r="U295" s="1067"/>
      <c r="V295" s="952"/>
      <c r="W295" s="778"/>
      <c r="X295" s="778"/>
      <c r="Y295" s="778"/>
      <c r="Z295" s="778"/>
      <c r="AA295" s="778"/>
      <c r="AB295" s="778"/>
      <c r="AC295" s="778"/>
      <c r="AD295" s="778"/>
      <c r="AE295" s="778"/>
      <c r="AF295" s="778"/>
      <c r="AG295" s="954"/>
      <c r="AH295" s="1068"/>
      <c r="AI295" s="1068"/>
      <c r="AJ295" s="1069"/>
      <c r="AK295" s="1070"/>
      <c r="AL295" s="960"/>
      <c r="AM295" s="1070"/>
      <c r="AN295" s="825"/>
      <c r="AO295" s="819"/>
      <c r="AP295" s="825"/>
      <c r="AQ295" s="1072"/>
      <c r="AR295" s="1073"/>
      <c r="AS295" s="1074" t="str">
        <f>IF(AU296="","",IF(OR(AA296="",AA296&lt;&gt;7,AC296="",AC296&lt;&gt;3),"！算定期間の終わりが令和７年３月になっていません。年度内の廃止予定等がなければ、算定対象月を令和７年３月にしてください。",""))</f>
        <v/>
      </c>
      <c r="AT295" s="818"/>
      <c r="AU295" s="935"/>
      <c r="AV295" s="1020" t="str">
        <f>IF('別紙様式2-2（４・５月分）'!N225="","",'別紙様式2-2（４・５月分）'!N225)</f>
        <v/>
      </c>
      <c r="AW295" s="937"/>
      <c r="AX295" s="1076"/>
      <c r="AY295" s="638"/>
      <c r="AZ295" s="10"/>
      <c r="BA295" s="10"/>
      <c r="BB295" s="10"/>
      <c r="BC295" s="10"/>
      <c r="BD295" s="10"/>
      <c r="BE295" s="908" t="str">
        <f>G294</f>
        <v/>
      </c>
      <c r="BF295" s="222"/>
      <c r="BG295" s="221"/>
    </row>
    <row r="296" ht="15.0" customHeight="1">
      <c r="A296" s="798"/>
      <c r="B296" s="722"/>
      <c r="C296" s="723"/>
      <c r="D296" s="723"/>
      <c r="E296" s="723"/>
      <c r="F296" s="724"/>
      <c r="G296" s="725"/>
      <c r="H296" s="725"/>
      <c r="I296" s="725"/>
      <c r="J296" s="941"/>
      <c r="K296" s="725"/>
      <c r="L296" s="942"/>
      <c r="M296" s="964"/>
      <c r="N296" s="1009"/>
      <c r="O296" s="1013" t="s">
        <v>111</v>
      </c>
      <c r="P296" s="1017" t="str">
        <f>IFERROR(VLOOKUP('別紙様式2-2（４・５月分）'!AQ224,'【参考】数式用'!$AR$5:$AT$22,3,FALSE),"")</f>
        <v/>
      </c>
      <c r="Q296" s="1014" t="s">
        <v>113</v>
      </c>
      <c r="R296" s="1077" t="str">
        <f>IFERROR(VLOOKUP(K294,'【参考】数式用'!$A$5:$AB$37,MATCH(P296,'【参考】数式用'!$B$4:$AB$4,0)+1,0),"")</f>
        <v/>
      </c>
      <c r="S296" s="970" t="s">
        <v>452</v>
      </c>
      <c r="T296" s="1078"/>
      <c r="U296" s="1079" t="str">
        <f>IFERROR(VLOOKUP(K294,'【参考】数式用'!$A$5:$AB$37,MATCH(T296,'【参考】数式用'!$B$4:$AB$4,0)+1,0),"")</f>
        <v/>
      </c>
      <c r="V296" s="973" t="s">
        <v>107</v>
      </c>
      <c r="W296" s="1080"/>
      <c r="X296" s="812" t="s">
        <v>108</v>
      </c>
      <c r="Y296" s="1080"/>
      <c r="Z296" s="812" t="s">
        <v>392</v>
      </c>
      <c r="AA296" s="1080"/>
      <c r="AB296" s="812" t="s">
        <v>108</v>
      </c>
      <c r="AC296" s="1080"/>
      <c r="AD296" s="812" t="s">
        <v>109</v>
      </c>
      <c r="AE296" s="812" t="s">
        <v>120</v>
      </c>
      <c r="AF296" s="812" t="str">
        <f>IF(W296&gt;=1,(AA296*12+AC296)-(W296*12+Y296)+1,"")</f>
        <v/>
      </c>
      <c r="AG296" s="974" t="s">
        <v>393</v>
      </c>
      <c r="AH296" s="975">
        <f>IFERROR(ROUNDDOWN(ROUND(L294*U296,0),0)*AF296,"")</f>
        <v>0</v>
      </c>
      <c r="AI296" s="975">
        <f>IFERROR(ROUNDDOWN(ROUND((L294*(U296-AW294)),0),0)*AF296,"")</f>
        <v>0</v>
      </c>
      <c r="AJ296" s="977" t="str">
        <f>IFERROR(ROUNDDOWN(ROUNDDOWN(ROUND(L294*VLOOKUP(K294,'【参考】数式用'!$A$5:$AB$27,MATCH("新加算Ⅳ",'【参考】数式用'!$B$4:$AB$4,0)+1,0),0),0)*AF296*0.5,0),"")</f>
        <v/>
      </c>
      <c r="AK296" s="1081"/>
      <c r="AL296" s="1082" t="str">
        <f>IFERROR(IF('別紙様式2-2（４・５月分）'!P296="ベア加算","", IF(OR(T296="新加算Ⅰ",T296="新加算Ⅱ",T296="新加算Ⅲ",T296="新加算Ⅳ"),ROUNDDOWN(ROUND(L294*VLOOKUP(K294,'【参考】数式用'!$A$5:$I$27,MATCH("ベア加算",'【参考】数式用'!$B$4:$I$4,0)+1,0),0),0)*AF296,"")),"")</f>
        <v/>
      </c>
      <c r="AM296" s="1081"/>
      <c r="AN296" s="1083"/>
      <c r="AO296" s="817"/>
      <c r="AP296" s="1083"/>
      <c r="AQ296" s="1084"/>
      <c r="AR296" s="1085"/>
      <c r="AS296" s="1074"/>
      <c r="AT296" s="688"/>
      <c r="AU296" s="935" t="str">
        <f>IF(AND(AA294&lt;&gt;7,AC294&lt;&gt;3),"V列に色付け","")</f>
        <v/>
      </c>
      <c r="AV296" s="1020"/>
      <c r="AW296" s="937"/>
      <c r="AX296" s="1086"/>
      <c r="AY296" s="629" t="str">
        <f>IF(AL296&lt;&gt;"",IF(AM296="○","入力済","未入力"),"")</f>
        <v/>
      </c>
      <c r="AZ296" s="629"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629" t="str">
        <f>IF(OR(T296="新加算Ⅴ（７）",T296="新加算Ⅴ（９）",T296="新加算Ⅴ（10）",T296="新加算Ⅴ（12）",T296="新加算Ⅴ（13）",T296="新加算Ⅴ（14）"),IF(OR(AO296="○",AO296="令和６年度中に満たす"),"入力済","未入力"),"")</f>
        <v/>
      </c>
      <c r="BB296" s="629" t="str">
        <f>IF(OR(T296="新加算Ⅰ",T296="新加算Ⅱ",T296="新加算Ⅲ",T296="新加算Ⅴ（１）",T296="新加算Ⅴ（３）",T296="新加算Ⅴ（８）"),IF(OR(AP296="○",AP296="令和６年度中に満たす"),"入力済","未入力"),"")</f>
        <v/>
      </c>
      <c r="BC296" s="1087" t="str">
        <f>IF(OR(T296="新加算Ⅰ",T296="新加算Ⅱ",T296="新加算Ⅴ（１）",T296="新加算Ⅴ（２）",T296="新加算Ⅴ（３）",T296="新加算Ⅴ（４）",T296="新加算Ⅴ（５）",T296="新加算Ⅴ（６）",T296="新加算Ⅴ（７）",T296="新加算Ⅴ（９）",T296="新加算Ⅴ（10）",T296="新加算Ⅴ（12）"),IF(AQ296&lt;&gt;"",1,""),"")</f>
        <v/>
      </c>
      <c r="BD296" s="935" t="str">
        <f>IF(OR(T296="新加算Ⅰ",T296="新加算Ⅴ（１）",T296="新加算Ⅴ（２）",T296="新加算Ⅴ（５）",T296="新加算Ⅴ（７）",T296="新加算Ⅴ（10）"),IF(AR296="","未入力","入力済"),"")</f>
        <v/>
      </c>
      <c r="BE296" s="908" t="str">
        <f>G294</f>
        <v/>
      </c>
      <c r="BF296" s="222"/>
      <c r="BG296" s="221"/>
    </row>
    <row r="297" ht="30.0" customHeight="1">
      <c r="A297" s="788"/>
      <c r="B297" s="746"/>
      <c r="C297" s="747"/>
      <c r="D297" s="747"/>
      <c r="E297" s="747"/>
      <c r="F297" s="748"/>
      <c r="G297" s="749"/>
      <c r="H297" s="749"/>
      <c r="I297" s="749"/>
      <c r="J297" s="982"/>
      <c r="K297" s="749"/>
      <c r="L297" s="983"/>
      <c r="M297" s="984" t="str">
        <f>IF('別紙様式2-2（４・５月分）'!P226="","",'別紙様式2-2（４・５月分）'!P226)</f>
        <v/>
      </c>
      <c r="N297" s="1010"/>
      <c r="O297" s="1015"/>
      <c r="P297" s="1018"/>
      <c r="Q297" s="1016"/>
      <c r="R297" s="1088"/>
      <c r="S297" s="990"/>
      <c r="T297" s="1089"/>
      <c r="U297" s="1090"/>
      <c r="V297" s="993"/>
      <c r="W297" s="1091"/>
      <c r="X297" s="994"/>
      <c r="Y297" s="1091"/>
      <c r="Z297" s="994"/>
      <c r="AA297" s="1091"/>
      <c r="AB297" s="994"/>
      <c r="AC297" s="1091"/>
      <c r="AD297" s="994"/>
      <c r="AE297" s="994"/>
      <c r="AF297" s="994"/>
      <c r="AG297" s="995"/>
      <c r="AH297" s="996"/>
      <c r="AI297" s="996"/>
      <c r="AJ297" s="998"/>
      <c r="AK297" s="1092"/>
      <c r="AL297" s="1093"/>
      <c r="AM297" s="1092"/>
      <c r="AN297" s="766"/>
      <c r="AO297" s="765"/>
      <c r="AP297" s="766"/>
      <c r="AQ297" s="1094"/>
      <c r="AR297" s="1095"/>
      <c r="AS297" s="1096" t="str">
        <f>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688"/>
      <c r="AU297" s="935"/>
      <c r="AV297" s="1020" t="str">
        <f>IF('別紙様式2-2（４・５月分）'!N226="","",'別紙様式2-2（４・５月分）'!N226)</f>
        <v/>
      </c>
      <c r="AW297" s="937"/>
      <c r="AX297" s="1097"/>
      <c r="AY297" s="629" t="str">
        <f t="shared" ref="AY297:AZ297" si="72">IF(OR(T297="新加算Ⅰ",T297="新加算Ⅱ",T297="新加算Ⅲ",T297="新加算Ⅳ",T297="新加算Ⅴ（１）",T297="新加算Ⅴ（２）",T297="新加算Ⅴ（３）",T297="新加算ⅠⅤ（４）",T297="新加算Ⅴ（５）",T297="新加算Ⅴ（６）",T297="新加算Ⅴ（８）",T297="新加算Ⅴ（11）"),IF(AI297="○","","未入力"),"")</f>
        <v/>
      </c>
      <c r="AZ297" s="629" t="str">
        <f t="shared" si="72"/>
        <v/>
      </c>
      <c r="BA297" s="629" t="str">
        <f>IF(OR(U297="新加算Ⅴ（７）",U297="新加算Ⅴ（９）",U297="新加算Ⅴ（10）",U297="新加算Ⅴ（12）",U297="新加算Ⅴ（13）",U297="新加算Ⅴ（14）"),IF(AK297="○","","未入力"),"")</f>
        <v/>
      </c>
      <c r="BB297" s="629" t="str">
        <f>IF(OR(U297="新加算Ⅰ",U297="新加算Ⅱ",U297="新加算Ⅲ",U297="新加算Ⅴ（１）",U297="新加算Ⅴ（３）",U297="新加算Ⅴ（８）"),IF(AL297="○","","未入力"),"")</f>
        <v/>
      </c>
      <c r="BC297" s="1087" t="str">
        <f>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935" t="str">
        <f>IF(AND(T297&lt;&gt;"（参考）令和７年度の移行予定",OR(U297="新加算Ⅰ",U297="新加算Ⅴ（１）",U297="新加算Ⅴ（２）",U297="新加算Ⅴ（５）",U297="新加算Ⅴ（７）",U297="新加算Ⅴ（10）")),IF(AN297="","未入力",IF(AN297="いずれも取得していない","要件を満たさない","")),"")</f>
        <v/>
      </c>
      <c r="BE297" s="908" t="str">
        <f>G294</f>
        <v/>
      </c>
      <c r="BF297" s="222"/>
      <c r="BG297" s="221"/>
    </row>
    <row r="298" ht="30.0" customHeight="1">
      <c r="A298" s="789">
        <v>72.0</v>
      </c>
      <c r="B298" s="1019" t="str">
        <f>IF('基本情報入力シート'!C125="","",'基本情報入力シート'!C125)</f>
        <v/>
      </c>
      <c r="C298" s="696"/>
      <c r="D298" s="696"/>
      <c r="E298" s="696"/>
      <c r="F298" s="697"/>
      <c r="G298" s="698" t="str">
        <f>IF('基本情報入力シート'!M125="","",'基本情報入力シート'!M125)</f>
        <v/>
      </c>
      <c r="H298" s="698" t="str">
        <f>IF('基本情報入力シート'!R125="","",'基本情報入力シート'!R125)</f>
        <v/>
      </c>
      <c r="I298" s="698" t="str">
        <f>IF('基本情報入力シート'!W125="","",'基本情報入力シート'!W125)</f>
        <v/>
      </c>
      <c r="J298" s="910" t="str">
        <f>IF('基本情報入力シート'!X125="","",'基本情報入力シート'!X125)</f>
        <v/>
      </c>
      <c r="K298" s="698" t="str">
        <f>IF('基本情報入力シート'!Y125="","",'基本情報入力シート'!Y125)</f>
        <v/>
      </c>
      <c r="L298" s="911" t="str">
        <f>IF('基本情報入力シート'!AB125="","",'基本情報入力シート'!AB125)</f>
        <v/>
      </c>
      <c r="M298" s="912" t="str">
        <f>IF('別紙様式2-2（４・５月分）'!P227="","",'別紙様式2-2（４・５月分）'!P227)</f>
        <v/>
      </c>
      <c r="N298" s="1004" t="str">
        <f>IF(SUM('別紙様式2-2（４・５月分）'!Q227:Q229)=0,"",SUM('別紙様式2-2（４・５月分）'!Q227:Q229))</f>
        <v/>
      </c>
      <c r="O298" s="914" t="str">
        <f>IFERROR(VLOOKUP('別紙様式2-2（４・５月分）'!AQ227,'【参考】数式用'!$AR$5:$AS$22,2,FALSE),"")</f>
        <v/>
      </c>
      <c r="P298" s="915"/>
      <c r="Q298" s="916"/>
      <c r="R298" s="1053" t="str">
        <f>IFERROR(VLOOKUP(K298,'【参考】数式用'!$A$5:$AB$37,MATCH(O298,'【参考】数式用'!$B$4:$AB$4,0)+1,0),"")</f>
        <v/>
      </c>
      <c r="S298" s="918" t="s">
        <v>451</v>
      </c>
      <c r="T298" s="1054" t="str">
        <f>IF('別紙様式2-3（６月以降分）'!T298="","",'別紙様式2-3（６月以降分）'!T298)</f>
        <v/>
      </c>
      <c r="U298" s="1055" t="str">
        <f>IFERROR(VLOOKUP(K298,'【参考】数式用'!$A$5:$AB$37,MATCH(T298,'【参考】数式用'!$B$4:$AB$4,0)+1,0),"")</f>
        <v/>
      </c>
      <c r="V298" s="921" t="s">
        <v>107</v>
      </c>
      <c r="W298" s="923">
        <f>'別紙様式2-3（６月以降分）'!W298</f>
        <v>6</v>
      </c>
      <c r="X298" s="923" t="s">
        <v>108</v>
      </c>
      <c r="Y298" s="923">
        <f>'別紙様式2-3（６月以降分）'!Y298</f>
        <v>6</v>
      </c>
      <c r="Z298" s="923" t="s">
        <v>392</v>
      </c>
      <c r="AA298" s="923">
        <f>'別紙様式2-3（６月以降分）'!AA298</f>
        <v>7</v>
      </c>
      <c r="AB298" s="923" t="s">
        <v>108</v>
      </c>
      <c r="AC298" s="923">
        <f>'別紙様式2-3（６月以降分）'!AC298</f>
        <v>3</v>
      </c>
      <c r="AD298" s="923" t="s">
        <v>109</v>
      </c>
      <c r="AE298" s="923" t="s">
        <v>120</v>
      </c>
      <c r="AF298" s="923">
        <f>IF(W298&gt;=1,(AA298*12+AC298)-(W298*12+Y298)+1,"")</f>
        <v>10</v>
      </c>
      <c r="AG298" s="924" t="s">
        <v>393</v>
      </c>
      <c r="AH298" s="1056">
        <f>'別紙様式2-3（６月以降分）'!AH298</f>
        <v>0</v>
      </c>
      <c r="AI298" s="1056">
        <f>'別紙様式2-3（６月以降分）'!AI298</f>
        <v>0</v>
      </c>
      <c r="AJ298" s="1057">
        <f>'別紙様式2-3（６月以降分）'!AJ298</f>
        <v>0</v>
      </c>
      <c r="AK298" s="1058" t="str">
        <f>IF('別紙様式2-3（６月以降分）'!AK298="","",'別紙様式2-3（６月以降分）'!AK298)</f>
        <v/>
      </c>
      <c r="AL298" s="932">
        <f>'別紙様式2-3（６月以降分）'!AL298</f>
        <v>0</v>
      </c>
      <c r="AM298" s="1058" t="str">
        <f>IF('別紙様式2-3（６月以降分）'!AM298="","",'別紙様式2-3（６月以降分）'!AM298)</f>
        <v/>
      </c>
      <c r="AN298" s="931" t="str">
        <f>IF('別紙様式2-3（６月以降分）'!AN298="","",'別紙様式2-3（６月以降分）'!AN298)</f>
        <v/>
      </c>
      <c r="AO298" s="928" t="str">
        <f>IF('別紙様式2-3（６月以降分）'!AO298="","",'別紙様式2-3（６月以降分）'!AO298)</f>
        <v/>
      </c>
      <c r="AP298" s="931" t="str">
        <f>IF('別紙様式2-3（６月以降分）'!AP298="","",'別紙様式2-3（６月以降分）'!AP298)</f>
        <v/>
      </c>
      <c r="AQ298" s="1059" t="str">
        <f>IF('別紙様式2-3（６月以降分）'!AQ298="","",'別紙様式2-3（６月以降分）'!AQ298)</f>
        <v/>
      </c>
      <c r="AR298" s="1060" t="str">
        <f>IF('別紙様式2-3（６月以降分）'!AR298="","",'別紙様式2-3（６月以降分）'!AR298)</f>
        <v/>
      </c>
      <c r="AS298" s="1061" t="str">
        <f>IF(AU300="","",IF(U300&lt;U298,"！加算の要件上は問題ありませんが、令和６年度当初の新加算の加算率と比較して、移行後の加算率が下がる計画になっています。",""))</f>
        <v/>
      </c>
      <c r="AT298" s="818"/>
      <c r="AU298" s="693"/>
      <c r="AV298" s="1020" t="str">
        <f>IF('別紙様式2-2（４・５月分）'!N227="","",'別紙様式2-2（４・５月分）'!N227)</f>
        <v/>
      </c>
      <c r="AW298" s="937" t="str">
        <f>IF(SUM('別紙様式2-2（４・５月分）'!O227:O229)=0,"",SUM('別紙様式2-2（４・５月分）'!O227:O229))</f>
        <v/>
      </c>
      <c r="AX298" s="1064" t="str">
        <f>IFERROR(VLOOKUP(K298,'【参考】数式用'!$AH$2:$AI$34,2,FALSE),"")</f>
        <v/>
      </c>
      <c r="AY298" s="772"/>
      <c r="AZ298" s="10"/>
      <c r="BA298" s="10"/>
      <c r="BB298" s="10"/>
      <c r="BC298" s="10"/>
      <c r="BD298" s="10"/>
      <c r="BE298" s="908" t="str">
        <f>G298</f>
        <v/>
      </c>
      <c r="BF298" s="222"/>
      <c r="BG298" s="221"/>
    </row>
    <row r="299" ht="15.0" customHeight="1">
      <c r="A299" s="787"/>
      <c r="B299" s="722"/>
      <c r="C299" s="723"/>
      <c r="D299" s="723"/>
      <c r="E299" s="723"/>
      <c r="F299" s="724"/>
      <c r="G299" s="725"/>
      <c r="H299" s="725"/>
      <c r="I299" s="725"/>
      <c r="J299" s="941"/>
      <c r="K299" s="725"/>
      <c r="L299" s="942"/>
      <c r="M299" s="943" t="str">
        <f>IF('別紙様式2-2（４・５月分）'!P228="","",'別紙様式2-2（４・５月分）'!P228)</f>
        <v/>
      </c>
      <c r="N299" s="1007"/>
      <c r="O299" s="945"/>
      <c r="P299" s="946"/>
      <c r="Q299" s="947"/>
      <c r="R299" s="1065"/>
      <c r="S299" s="949"/>
      <c r="T299" s="1066"/>
      <c r="U299" s="1067"/>
      <c r="V299" s="952"/>
      <c r="W299" s="778"/>
      <c r="X299" s="778"/>
      <c r="Y299" s="778"/>
      <c r="Z299" s="778"/>
      <c r="AA299" s="778"/>
      <c r="AB299" s="778"/>
      <c r="AC299" s="778"/>
      <c r="AD299" s="778"/>
      <c r="AE299" s="778"/>
      <c r="AF299" s="778"/>
      <c r="AG299" s="954"/>
      <c r="AH299" s="1068"/>
      <c r="AI299" s="1068"/>
      <c r="AJ299" s="1069"/>
      <c r="AK299" s="1070"/>
      <c r="AL299" s="960"/>
      <c r="AM299" s="1070"/>
      <c r="AN299" s="825"/>
      <c r="AO299" s="819"/>
      <c r="AP299" s="825"/>
      <c r="AQ299" s="1072"/>
      <c r="AR299" s="1073"/>
      <c r="AS299" s="1074" t="str">
        <f>IF(AU300="","",IF(OR(AA300="",AA300&lt;&gt;7,AC300="",AC300&lt;&gt;3),"！算定期間の終わりが令和７年３月になっていません。年度内の廃止予定等がなければ、算定対象月を令和７年３月にしてください。",""))</f>
        <v/>
      </c>
      <c r="AT299" s="818"/>
      <c r="AU299" s="935"/>
      <c r="AV299" s="1020" t="str">
        <f>IF('別紙様式2-2（４・５月分）'!N228="","",'別紙様式2-2（４・５月分）'!N228)</f>
        <v/>
      </c>
      <c r="AW299" s="937"/>
      <c r="AX299" s="1076"/>
      <c r="AY299" s="638"/>
      <c r="AZ299" s="10"/>
      <c r="BA299" s="10"/>
      <c r="BB299" s="10"/>
      <c r="BC299" s="10"/>
      <c r="BD299" s="10"/>
      <c r="BE299" s="908" t="str">
        <f>G298</f>
        <v/>
      </c>
      <c r="BF299" s="222"/>
      <c r="BG299" s="221"/>
    </row>
    <row r="300" ht="15.0" customHeight="1">
      <c r="A300" s="798"/>
      <c r="B300" s="722"/>
      <c r="C300" s="723"/>
      <c r="D300" s="723"/>
      <c r="E300" s="723"/>
      <c r="F300" s="724"/>
      <c r="G300" s="725"/>
      <c r="H300" s="725"/>
      <c r="I300" s="725"/>
      <c r="J300" s="941"/>
      <c r="K300" s="725"/>
      <c r="L300" s="942"/>
      <c r="M300" s="964"/>
      <c r="N300" s="1009"/>
      <c r="O300" s="1013" t="s">
        <v>111</v>
      </c>
      <c r="P300" s="1017" t="str">
        <f>IFERROR(VLOOKUP('別紙様式2-2（４・５月分）'!AQ227,'【参考】数式用'!$AR$5:$AT$22,3,FALSE),"")</f>
        <v/>
      </c>
      <c r="Q300" s="1014" t="s">
        <v>113</v>
      </c>
      <c r="R300" s="1077" t="str">
        <f>IFERROR(VLOOKUP(K298,'【参考】数式用'!$A$5:$AB$37,MATCH(P300,'【参考】数式用'!$B$4:$AB$4,0)+1,0),"")</f>
        <v/>
      </c>
      <c r="S300" s="970" t="s">
        <v>452</v>
      </c>
      <c r="T300" s="1078"/>
      <c r="U300" s="1079" t="str">
        <f>IFERROR(VLOOKUP(K298,'【参考】数式用'!$A$5:$AB$37,MATCH(T300,'【参考】数式用'!$B$4:$AB$4,0)+1,0),"")</f>
        <v/>
      </c>
      <c r="V300" s="973" t="s">
        <v>107</v>
      </c>
      <c r="W300" s="1080"/>
      <c r="X300" s="812" t="s">
        <v>108</v>
      </c>
      <c r="Y300" s="1080"/>
      <c r="Z300" s="812" t="s">
        <v>392</v>
      </c>
      <c r="AA300" s="1080"/>
      <c r="AB300" s="812" t="s">
        <v>108</v>
      </c>
      <c r="AC300" s="1080"/>
      <c r="AD300" s="812" t="s">
        <v>109</v>
      </c>
      <c r="AE300" s="812" t="s">
        <v>120</v>
      </c>
      <c r="AF300" s="812" t="str">
        <f>IF(W300&gt;=1,(AA300*12+AC300)-(W300*12+Y300)+1,"")</f>
        <v/>
      </c>
      <c r="AG300" s="974" t="s">
        <v>393</v>
      </c>
      <c r="AH300" s="975">
        <f>IFERROR(ROUNDDOWN(ROUND(L298*U300,0),0)*AF300,"")</f>
        <v>0</v>
      </c>
      <c r="AI300" s="975">
        <f>IFERROR(ROUNDDOWN(ROUND((L298*(U300-AW298)),0),0)*AF300,"")</f>
        <v>0</v>
      </c>
      <c r="AJ300" s="977" t="str">
        <f>IFERROR(ROUNDDOWN(ROUNDDOWN(ROUND(L298*VLOOKUP(K298,'【参考】数式用'!$A$5:$AB$27,MATCH("新加算Ⅳ",'【参考】数式用'!$B$4:$AB$4,0)+1,0),0),0)*AF300*0.5,0),"")</f>
        <v/>
      </c>
      <c r="AK300" s="1081"/>
      <c r="AL300" s="1082" t="str">
        <f>IFERROR(IF('別紙様式2-2（４・５月分）'!P300="ベア加算","", IF(OR(T300="新加算Ⅰ",T300="新加算Ⅱ",T300="新加算Ⅲ",T300="新加算Ⅳ"),ROUNDDOWN(ROUND(L298*VLOOKUP(K298,'【参考】数式用'!$A$5:$I$27,MATCH("ベア加算",'【参考】数式用'!$B$4:$I$4,0)+1,0),0),0)*AF300,"")),"")</f>
        <v/>
      </c>
      <c r="AM300" s="1081"/>
      <c r="AN300" s="1083"/>
      <c r="AO300" s="817"/>
      <c r="AP300" s="1083"/>
      <c r="AQ300" s="1084"/>
      <c r="AR300" s="1085"/>
      <c r="AS300" s="1074"/>
      <c r="AT300" s="688"/>
      <c r="AU300" s="935" t="str">
        <f>IF(AND(AA298&lt;&gt;7,AC298&lt;&gt;3),"V列に色付け","")</f>
        <v/>
      </c>
      <c r="AV300" s="1020"/>
      <c r="AW300" s="937"/>
      <c r="AX300" s="1086"/>
      <c r="AY300" s="629" t="str">
        <f>IF(AL300&lt;&gt;"",IF(AM300="○","入力済","未入力"),"")</f>
        <v/>
      </c>
      <c r="AZ300" s="629"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629" t="str">
        <f>IF(OR(T300="新加算Ⅴ（７）",T300="新加算Ⅴ（９）",T300="新加算Ⅴ（10）",T300="新加算Ⅴ（12）",T300="新加算Ⅴ（13）",T300="新加算Ⅴ（14）"),IF(OR(AO300="○",AO300="令和６年度中に満たす"),"入力済","未入力"),"")</f>
        <v/>
      </c>
      <c r="BB300" s="629" t="str">
        <f>IF(OR(T300="新加算Ⅰ",T300="新加算Ⅱ",T300="新加算Ⅲ",T300="新加算Ⅴ（１）",T300="新加算Ⅴ（３）",T300="新加算Ⅴ（８）"),IF(OR(AP300="○",AP300="令和６年度中に満たす"),"入力済","未入力"),"")</f>
        <v/>
      </c>
      <c r="BC300" s="1087" t="str">
        <f>IF(OR(T300="新加算Ⅰ",T300="新加算Ⅱ",T300="新加算Ⅴ（１）",T300="新加算Ⅴ（２）",T300="新加算Ⅴ（３）",T300="新加算Ⅴ（４）",T300="新加算Ⅴ（５）",T300="新加算Ⅴ（６）",T300="新加算Ⅴ（７）",T300="新加算Ⅴ（９）",T300="新加算Ⅴ（10）",T300="新加算Ⅴ（12）"),IF(AQ300&lt;&gt;"",1,""),"")</f>
        <v/>
      </c>
      <c r="BD300" s="935" t="str">
        <f>IF(OR(T300="新加算Ⅰ",T300="新加算Ⅴ（１）",T300="新加算Ⅴ（２）",T300="新加算Ⅴ（５）",T300="新加算Ⅴ（７）",T300="新加算Ⅴ（10）"),IF(AR300="","未入力","入力済"),"")</f>
        <v/>
      </c>
      <c r="BE300" s="908" t="str">
        <f>G298</f>
        <v/>
      </c>
      <c r="BF300" s="222"/>
      <c r="BG300" s="221"/>
    </row>
    <row r="301" ht="30.0" customHeight="1">
      <c r="A301" s="788"/>
      <c r="B301" s="746"/>
      <c r="C301" s="747"/>
      <c r="D301" s="747"/>
      <c r="E301" s="747"/>
      <c r="F301" s="748"/>
      <c r="G301" s="749"/>
      <c r="H301" s="749"/>
      <c r="I301" s="749"/>
      <c r="J301" s="982"/>
      <c r="K301" s="749"/>
      <c r="L301" s="983"/>
      <c r="M301" s="984" t="str">
        <f>IF('別紙様式2-2（４・５月分）'!P229="","",'別紙様式2-2（４・５月分）'!P229)</f>
        <v/>
      </c>
      <c r="N301" s="1010"/>
      <c r="O301" s="1015"/>
      <c r="P301" s="1018"/>
      <c r="Q301" s="1016"/>
      <c r="R301" s="1088"/>
      <c r="S301" s="990"/>
      <c r="T301" s="1089"/>
      <c r="U301" s="1090"/>
      <c r="V301" s="993"/>
      <c r="W301" s="1091"/>
      <c r="X301" s="994"/>
      <c r="Y301" s="1091"/>
      <c r="Z301" s="994"/>
      <c r="AA301" s="1091"/>
      <c r="AB301" s="994"/>
      <c r="AC301" s="1091"/>
      <c r="AD301" s="994"/>
      <c r="AE301" s="994"/>
      <c r="AF301" s="994"/>
      <c r="AG301" s="995"/>
      <c r="AH301" s="996"/>
      <c r="AI301" s="996"/>
      <c r="AJ301" s="998"/>
      <c r="AK301" s="1092"/>
      <c r="AL301" s="1093"/>
      <c r="AM301" s="1092"/>
      <c r="AN301" s="766"/>
      <c r="AO301" s="765"/>
      <c r="AP301" s="766"/>
      <c r="AQ301" s="1094"/>
      <c r="AR301" s="1095"/>
      <c r="AS301" s="1096" t="str">
        <f>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688"/>
      <c r="AU301" s="935"/>
      <c r="AV301" s="1020" t="str">
        <f>IF('別紙様式2-2（４・５月分）'!N229="","",'別紙様式2-2（４・５月分）'!N229)</f>
        <v/>
      </c>
      <c r="AW301" s="937"/>
      <c r="AX301" s="1097"/>
      <c r="AY301" s="629" t="str">
        <f t="shared" ref="AY301:AZ301" si="73">IF(OR(T301="新加算Ⅰ",T301="新加算Ⅱ",T301="新加算Ⅲ",T301="新加算Ⅳ",T301="新加算Ⅴ（１）",T301="新加算Ⅴ（２）",T301="新加算Ⅴ（３）",T301="新加算ⅠⅤ（４）",T301="新加算Ⅴ（５）",T301="新加算Ⅴ（６）",T301="新加算Ⅴ（８）",T301="新加算Ⅴ（11）"),IF(AI301="○","","未入力"),"")</f>
        <v/>
      </c>
      <c r="AZ301" s="629" t="str">
        <f t="shared" si="73"/>
        <v/>
      </c>
      <c r="BA301" s="629" t="str">
        <f>IF(OR(U301="新加算Ⅴ（７）",U301="新加算Ⅴ（９）",U301="新加算Ⅴ（10）",U301="新加算Ⅴ（12）",U301="新加算Ⅴ（13）",U301="新加算Ⅴ（14）"),IF(AK301="○","","未入力"),"")</f>
        <v/>
      </c>
      <c r="BB301" s="629" t="str">
        <f>IF(OR(U301="新加算Ⅰ",U301="新加算Ⅱ",U301="新加算Ⅲ",U301="新加算Ⅴ（１）",U301="新加算Ⅴ（３）",U301="新加算Ⅴ（８）"),IF(AL301="○","","未入力"),"")</f>
        <v/>
      </c>
      <c r="BC301" s="1087" t="str">
        <f>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935" t="str">
        <f>IF(AND(T301&lt;&gt;"（参考）令和７年度の移行予定",OR(U301="新加算Ⅰ",U301="新加算Ⅴ（１）",U301="新加算Ⅴ（２）",U301="新加算Ⅴ（５）",U301="新加算Ⅴ（７）",U301="新加算Ⅴ（10）")),IF(AN301="","未入力",IF(AN301="いずれも取得していない","要件を満たさない","")),"")</f>
        <v/>
      </c>
      <c r="BE301" s="908" t="str">
        <f>G298</f>
        <v/>
      </c>
      <c r="BF301" s="222"/>
      <c r="BG301" s="221"/>
    </row>
    <row r="302" ht="30.0" customHeight="1">
      <c r="A302" s="773">
        <v>73.0</v>
      </c>
      <c r="B302" s="722" t="str">
        <f>IF('基本情報入力シート'!C126="","",'基本情報入力シート'!C126)</f>
        <v/>
      </c>
      <c r="C302" s="723"/>
      <c r="D302" s="723"/>
      <c r="E302" s="723"/>
      <c r="F302" s="724"/>
      <c r="G302" s="725" t="str">
        <f>IF('基本情報入力シート'!M126="","",'基本情報入力シート'!M126)</f>
        <v/>
      </c>
      <c r="H302" s="725" t="str">
        <f>IF('基本情報入力シート'!R126="","",'基本情報入力シート'!R126)</f>
        <v/>
      </c>
      <c r="I302" s="725" t="str">
        <f>IF('基本情報入力シート'!W126="","",'基本情報入力シート'!W126)</f>
        <v/>
      </c>
      <c r="J302" s="941" t="str">
        <f>IF('基本情報入力シート'!X126="","",'基本情報入力シート'!X126)</f>
        <v/>
      </c>
      <c r="K302" s="725" t="str">
        <f>IF('基本情報入力シート'!Y126="","",'基本情報入力シート'!Y126)</f>
        <v/>
      </c>
      <c r="L302" s="942" t="str">
        <f>IF('基本情報入力シート'!AB126="","",'基本情報入力シート'!AB126)</f>
        <v/>
      </c>
      <c r="M302" s="912" t="str">
        <f>IF('別紙様式2-2（４・５月分）'!P230="","",'別紙様式2-2（４・５月分）'!P230)</f>
        <v/>
      </c>
      <c r="N302" s="1004" t="str">
        <f>IF(SUM('別紙様式2-2（４・５月分）'!Q230:Q232)=0,"",SUM('別紙様式2-2（４・５月分）'!Q230:Q232))</f>
        <v/>
      </c>
      <c r="O302" s="914" t="str">
        <f>IFERROR(VLOOKUP('別紙様式2-2（４・５月分）'!AQ230,'【参考】数式用'!$AR$5:$AS$22,2,FALSE),"")</f>
        <v/>
      </c>
      <c r="P302" s="915"/>
      <c r="Q302" s="916"/>
      <c r="R302" s="1053" t="str">
        <f>IFERROR(VLOOKUP(K302,'【参考】数式用'!$A$5:$AB$37,MATCH(O302,'【参考】数式用'!$B$4:$AB$4,0)+1,0),"")</f>
        <v/>
      </c>
      <c r="S302" s="918" t="s">
        <v>451</v>
      </c>
      <c r="T302" s="1054" t="str">
        <f>IF('別紙様式2-3（６月以降分）'!T302="","",'別紙様式2-3（６月以降分）'!T302)</f>
        <v/>
      </c>
      <c r="U302" s="1055" t="str">
        <f>IFERROR(VLOOKUP(K302,'【参考】数式用'!$A$5:$AB$37,MATCH(T302,'【参考】数式用'!$B$4:$AB$4,0)+1,0),"")</f>
        <v/>
      </c>
      <c r="V302" s="921" t="s">
        <v>107</v>
      </c>
      <c r="W302" s="923">
        <f>'別紙様式2-3（６月以降分）'!W302</f>
        <v>6</v>
      </c>
      <c r="X302" s="923" t="s">
        <v>108</v>
      </c>
      <c r="Y302" s="923">
        <f>'別紙様式2-3（６月以降分）'!Y302</f>
        <v>6</v>
      </c>
      <c r="Z302" s="923" t="s">
        <v>392</v>
      </c>
      <c r="AA302" s="923">
        <f>'別紙様式2-3（６月以降分）'!AA302</f>
        <v>7</v>
      </c>
      <c r="AB302" s="923" t="s">
        <v>108</v>
      </c>
      <c r="AC302" s="923">
        <f>'別紙様式2-3（６月以降分）'!AC302</f>
        <v>3</v>
      </c>
      <c r="AD302" s="923" t="s">
        <v>109</v>
      </c>
      <c r="AE302" s="923" t="s">
        <v>120</v>
      </c>
      <c r="AF302" s="923">
        <f>IF(W302&gt;=1,(AA302*12+AC302)-(W302*12+Y302)+1,"")</f>
        <v>10</v>
      </c>
      <c r="AG302" s="924" t="s">
        <v>393</v>
      </c>
      <c r="AH302" s="1056">
        <f>'別紙様式2-3（６月以降分）'!AH302</f>
        <v>0</v>
      </c>
      <c r="AI302" s="1056">
        <f>'別紙様式2-3（６月以降分）'!AI302</f>
        <v>0</v>
      </c>
      <c r="AJ302" s="1057">
        <f>'別紙様式2-3（６月以降分）'!AJ302</f>
        <v>0</v>
      </c>
      <c r="AK302" s="1058" t="str">
        <f>IF('別紙様式2-3（６月以降分）'!AK302="","",'別紙様式2-3（６月以降分）'!AK302)</f>
        <v/>
      </c>
      <c r="AL302" s="932">
        <f>'別紙様式2-3（６月以降分）'!AL302</f>
        <v>0</v>
      </c>
      <c r="AM302" s="1058" t="str">
        <f>IF('別紙様式2-3（６月以降分）'!AM302="","",'別紙様式2-3（６月以降分）'!AM302)</f>
        <v/>
      </c>
      <c r="AN302" s="931" t="str">
        <f>IF('別紙様式2-3（６月以降分）'!AN302="","",'別紙様式2-3（６月以降分）'!AN302)</f>
        <v/>
      </c>
      <c r="AO302" s="928" t="str">
        <f>IF('別紙様式2-3（６月以降分）'!AO302="","",'別紙様式2-3（６月以降分）'!AO302)</f>
        <v/>
      </c>
      <c r="AP302" s="931" t="str">
        <f>IF('別紙様式2-3（６月以降分）'!AP302="","",'別紙様式2-3（６月以降分）'!AP302)</f>
        <v/>
      </c>
      <c r="AQ302" s="1059" t="str">
        <f>IF('別紙様式2-3（６月以降分）'!AQ302="","",'別紙様式2-3（６月以降分）'!AQ302)</f>
        <v/>
      </c>
      <c r="AR302" s="1060" t="str">
        <f>IF('別紙様式2-3（６月以降分）'!AR302="","",'別紙様式2-3（６月以降分）'!AR302)</f>
        <v/>
      </c>
      <c r="AS302" s="1061" t="str">
        <f>IF(AU304="","",IF(U304&lt;U302,"！加算の要件上は問題ありませんが、令和６年度当初の新加算の加算率と比較して、移行後の加算率が下がる計画になっています。",""))</f>
        <v/>
      </c>
      <c r="AT302" s="818"/>
      <c r="AU302" s="693"/>
      <c r="AV302" s="1020" t="str">
        <f>IF('別紙様式2-2（４・５月分）'!N230="","",'別紙様式2-2（４・５月分）'!N230)</f>
        <v/>
      </c>
      <c r="AW302" s="937" t="str">
        <f>IF(SUM('別紙様式2-2（４・５月分）'!O230:O232)=0,"",SUM('別紙様式2-2（４・５月分）'!O230:O232))</f>
        <v/>
      </c>
      <c r="AX302" s="1064" t="str">
        <f>IFERROR(VLOOKUP(K302,'【参考】数式用'!$AH$2:$AI$34,2,FALSE),"")</f>
        <v/>
      </c>
      <c r="AY302" s="772"/>
      <c r="AZ302" s="10"/>
      <c r="BA302" s="10"/>
      <c r="BB302" s="10"/>
      <c r="BC302" s="10"/>
      <c r="BD302" s="10"/>
      <c r="BE302" s="908" t="str">
        <f>G302</f>
        <v/>
      </c>
      <c r="BF302" s="222"/>
      <c r="BG302" s="221"/>
    </row>
    <row r="303" ht="15.0" customHeight="1">
      <c r="A303" s="787"/>
      <c r="B303" s="722"/>
      <c r="C303" s="723"/>
      <c r="D303" s="723"/>
      <c r="E303" s="723"/>
      <c r="F303" s="724"/>
      <c r="G303" s="725"/>
      <c r="H303" s="725"/>
      <c r="I303" s="725"/>
      <c r="J303" s="941"/>
      <c r="K303" s="725"/>
      <c r="L303" s="942"/>
      <c r="M303" s="943" t="str">
        <f>IF('別紙様式2-2（４・５月分）'!P231="","",'別紙様式2-2（４・５月分）'!P231)</f>
        <v/>
      </c>
      <c r="N303" s="1007"/>
      <c r="O303" s="945"/>
      <c r="P303" s="946"/>
      <c r="Q303" s="947"/>
      <c r="R303" s="1065"/>
      <c r="S303" s="949"/>
      <c r="T303" s="1066"/>
      <c r="U303" s="1067"/>
      <c r="V303" s="952"/>
      <c r="W303" s="778"/>
      <c r="X303" s="778"/>
      <c r="Y303" s="778"/>
      <c r="Z303" s="778"/>
      <c r="AA303" s="778"/>
      <c r="AB303" s="778"/>
      <c r="AC303" s="778"/>
      <c r="AD303" s="778"/>
      <c r="AE303" s="778"/>
      <c r="AF303" s="778"/>
      <c r="AG303" s="954"/>
      <c r="AH303" s="1068"/>
      <c r="AI303" s="1068"/>
      <c r="AJ303" s="1069"/>
      <c r="AK303" s="1070"/>
      <c r="AL303" s="960"/>
      <c r="AM303" s="1070"/>
      <c r="AN303" s="825"/>
      <c r="AO303" s="819"/>
      <c r="AP303" s="825"/>
      <c r="AQ303" s="1072"/>
      <c r="AR303" s="1073"/>
      <c r="AS303" s="1074" t="str">
        <f>IF(AU304="","",IF(OR(AA304="",AA304&lt;&gt;7,AC304="",AC304&lt;&gt;3),"！算定期間の終わりが令和７年３月になっていません。年度内の廃止予定等がなければ、算定対象月を令和７年３月にしてください。",""))</f>
        <v/>
      </c>
      <c r="AT303" s="818"/>
      <c r="AU303" s="935"/>
      <c r="AV303" s="1020" t="str">
        <f>IF('別紙様式2-2（４・５月分）'!N231="","",'別紙様式2-2（４・５月分）'!N231)</f>
        <v/>
      </c>
      <c r="AW303" s="937"/>
      <c r="AX303" s="1076"/>
      <c r="AY303" s="638"/>
      <c r="AZ303" s="10"/>
      <c r="BA303" s="10"/>
      <c r="BB303" s="10"/>
      <c r="BC303" s="10"/>
      <c r="BD303" s="10"/>
      <c r="BE303" s="908" t="str">
        <f>G302</f>
        <v/>
      </c>
      <c r="BF303" s="222"/>
      <c r="BG303" s="221"/>
    </row>
    <row r="304" ht="15.0" customHeight="1">
      <c r="A304" s="798"/>
      <c r="B304" s="722"/>
      <c r="C304" s="723"/>
      <c r="D304" s="723"/>
      <c r="E304" s="723"/>
      <c r="F304" s="724"/>
      <c r="G304" s="725"/>
      <c r="H304" s="725"/>
      <c r="I304" s="725"/>
      <c r="J304" s="941"/>
      <c r="K304" s="725"/>
      <c r="L304" s="942"/>
      <c r="M304" s="964"/>
      <c r="N304" s="1009"/>
      <c r="O304" s="1013" t="s">
        <v>111</v>
      </c>
      <c r="P304" s="1017" t="str">
        <f>IFERROR(VLOOKUP('別紙様式2-2（４・５月分）'!AQ230,'【参考】数式用'!$AR$5:$AT$22,3,FALSE),"")</f>
        <v/>
      </c>
      <c r="Q304" s="1014" t="s">
        <v>113</v>
      </c>
      <c r="R304" s="1077" t="str">
        <f>IFERROR(VLOOKUP(K302,'【参考】数式用'!$A$5:$AB$37,MATCH(P304,'【参考】数式用'!$B$4:$AB$4,0)+1,0),"")</f>
        <v/>
      </c>
      <c r="S304" s="970" t="s">
        <v>452</v>
      </c>
      <c r="T304" s="1078"/>
      <c r="U304" s="1079" t="str">
        <f>IFERROR(VLOOKUP(K302,'【参考】数式用'!$A$5:$AB$37,MATCH(T304,'【参考】数式用'!$B$4:$AB$4,0)+1,0),"")</f>
        <v/>
      </c>
      <c r="V304" s="973" t="s">
        <v>107</v>
      </c>
      <c r="W304" s="1080"/>
      <c r="X304" s="812" t="s">
        <v>108</v>
      </c>
      <c r="Y304" s="1080"/>
      <c r="Z304" s="812" t="s">
        <v>392</v>
      </c>
      <c r="AA304" s="1080"/>
      <c r="AB304" s="812" t="s">
        <v>108</v>
      </c>
      <c r="AC304" s="1080"/>
      <c r="AD304" s="812" t="s">
        <v>109</v>
      </c>
      <c r="AE304" s="812" t="s">
        <v>120</v>
      </c>
      <c r="AF304" s="812" t="str">
        <f>IF(W304&gt;=1,(AA304*12+AC304)-(W304*12+Y304)+1,"")</f>
        <v/>
      </c>
      <c r="AG304" s="974" t="s">
        <v>393</v>
      </c>
      <c r="AH304" s="975">
        <f>IFERROR(ROUNDDOWN(ROUND(L302*U304,0),0)*AF304,"")</f>
        <v>0</v>
      </c>
      <c r="AI304" s="975">
        <f>IFERROR(ROUNDDOWN(ROUND((L302*(U304-AW302)),0),0)*AF304,"")</f>
        <v>0</v>
      </c>
      <c r="AJ304" s="977" t="str">
        <f>IFERROR(ROUNDDOWN(ROUNDDOWN(ROUND(L302*VLOOKUP(K302,'【参考】数式用'!$A$5:$AB$27,MATCH("新加算Ⅳ",'【参考】数式用'!$B$4:$AB$4,0)+1,0),0),0)*AF304*0.5,0),"")</f>
        <v/>
      </c>
      <c r="AK304" s="1081"/>
      <c r="AL304" s="1082" t="str">
        <f>IFERROR(IF('別紙様式2-2（４・５月分）'!P304="ベア加算","", IF(OR(T304="新加算Ⅰ",T304="新加算Ⅱ",T304="新加算Ⅲ",T304="新加算Ⅳ"),ROUNDDOWN(ROUND(L302*VLOOKUP(K302,'【参考】数式用'!$A$5:$I$27,MATCH("ベア加算",'【参考】数式用'!$B$4:$I$4,0)+1,0),0),0)*AF304,"")),"")</f>
        <v/>
      </c>
      <c r="AM304" s="1081"/>
      <c r="AN304" s="1083"/>
      <c r="AO304" s="817"/>
      <c r="AP304" s="1083"/>
      <c r="AQ304" s="1084"/>
      <c r="AR304" s="1085"/>
      <c r="AS304" s="1074"/>
      <c r="AT304" s="688"/>
      <c r="AU304" s="935" t="str">
        <f>IF(AND(AA302&lt;&gt;7,AC302&lt;&gt;3),"V列に色付け","")</f>
        <v/>
      </c>
      <c r="AV304" s="1020"/>
      <c r="AW304" s="937"/>
      <c r="AX304" s="1086"/>
      <c r="AY304" s="629" t="str">
        <f>IF(AL304&lt;&gt;"",IF(AM304="○","入力済","未入力"),"")</f>
        <v/>
      </c>
      <c r="AZ304" s="629"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629" t="str">
        <f>IF(OR(T304="新加算Ⅴ（７）",T304="新加算Ⅴ（９）",T304="新加算Ⅴ（10）",T304="新加算Ⅴ（12）",T304="新加算Ⅴ（13）",T304="新加算Ⅴ（14）"),IF(OR(AO304="○",AO304="令和６年度中に満たす"),"入力済","未入力"),"")</f>
        <v/>
      </c>
      <c r="BB304" s="629" t="str">
        <f>IF(OR(T304="新加算Ⅰ",T304="新加算Ⅱ",T304="新加算Ⅲ",T304="新加算Ⅴ（１）",T304="新加算Ⅴ（３）",T304="新加算Ⅴ（８）"),IF(OR(AP304="○",AP304="令和６年度中に満たす"),"入力済","未入力"),"")</f>
        <v/>
      </c>
      <c r="BC304" s="1087" t="str">
        <f>IF(OR(T304="新加算Ⅰ",T304="新加算Ⅱ",T304="新加算Ⅴ（１）",T304="新加算Ⅴ（２）",T304="新加算Ⅴ（３）",T304="新加算Ⅴ（４）",T304="新加算Ⅴ（５）",T304="新加算Ⅴ（６）",T304="新加算Ⅴ（７）",T304="新加算Ⅴ（９）",T304="新加算Ⅴ（10）",T304="新加算Ⅴ（12）"),IF(AQ304&lt;&gt;"",1,""),"")</f>
        <v/>
      </c>
      <c r="BD304" s="935" t="str">
        <f>IF(OR(T304="新加算Ⅰ",T304="新加算Ⅴ（１）",T304="新加算Ⅴ（２）",T304="新加算Ⅴ（５）",T304="新加算Ⅴ（７）",T304="新加算Ⅴ（10）"),IF(AR304="","未入力","入力済"),"")</f>
        <v/>
      </c>
      <c r="BE304" s="908" t="str">
        <f>G302</f>
        <v/>
      </c>
      <c r="BF304" s="222"/>
      <c r="BG304" s="221"/>
    </row>
    <row r="305" ht="30.0" customHeight="1">
      <c r="A305" s="788"/>
      <c r="B305" s="746"/>
      <c r="C305" s="747"/>
      <c r="D305" s="747"/>
      <c r="E305" s="747"/>
      <c r="F305" s="748"/>
      <c r="G305" s="749"/>
      <c r="H305" s="749"/>
      <c r="I305" s="749"/>
      <c r="J305" s="982"/>
      <c r="K305" s="749"/>
      <c r="L305" s="983"/>
      <c r="M305" s="984" t="str">
        <f>IF('別紙様式2-2（４・５月分）'!P232="","",'別紙様式2-2（４・５月分）'!P232)</f>
        <v/>
      </c>
      <c r="N305" s="1010"/>
      <c r="O305" s="1015"/>
      <c r="P305" s="1018"/>
      <c r="Q305" s="1016"/>
      <c r="R305" s="1088"/>
      <c r="S305" s="990"/>
      <c r="T305" s="1089"/>
      <c r="U305" s="1090"/>
      <c r="V305" s="993"/>
      <c r="W305" s="1091"/>
      <c r="X305" s="994"/>
      <c r="Y305" s="1091"/>
      <c r="Z305" s="994"/>
      <c r="AA305" s="1091"/>
      <c r="AB305" s="994"/>
      <c r="AC305" s="1091"/>
      <c r="AD305" s="994"/>
      <c r="AE305" s="994"/>
      <c r="AF305" s="994"/>
      <c r="AG305" s="995"/>
      <c r="AH305" s="996"/>
      <c r="AI305" s="996"/>
      <c r="AJ305" s="998"/>
      <c r="AK305" s="1092"/>
      <c r="AL305" s="1093"/>
      <c r="AM305" s="1092"/>
      <c r="AN305" s="766"/>
      <c r="AO305" s="765"/>
      <c r="AP305" s="766"/>
      <c r="AQ305" s="1094"/>
      <c r="AR305" s="1095"/>
      <c r="AS305" s="1096" t="str">
        <f>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688"/>
      <c r="AU305" s="935"/>
      <c r="AV305" s="1020" t="str">
        <f>IF('別紙様式2-2（４・５月分）'!N232="","",'別紙様式2-2（４・５月分）'!N232)</f>
        <v/>
      </c>
      <c r="AW305" s="937"/>
      <c r="AX305" s="1097"/>
      <c r="AY305" s="629" t="str">
        <f t="shared" ref="AY305:AZ305" si="74">IF(OR(T305="新加算Ⅰ",T305="新加算Ⅱ",T305="新加算Ⅲ",T305="新加算Ⅳ",T305="新加算Ⅴ（１）",T305="新加算Ⅴ（２）",T305="新加算Ⅴ（３）",T305="新加算ⅠⅤ（４）",T305="新加算Ⅴ（５）",T305="新加算Ⅴ（６）",T305="新加算Ⅴ（８）",T305="新加算Ⅴ（11）"),IF(AI305="○","","未入力"),"")</f>
        <v/>
      </c>
      <c r="AZ305" s="629" t="str">
        <f t="shared" si="74"/>
        <v/>
      </c>
      <c r="BA305" s="629" t="str">
        <f>IF(OR(U305="新加算Ⅴ（７）",U305="新加算Ⅴ（９）",U305="新加算Ⅴ（10）",U305="新加算Ⅴ（12）",U305="新加算Ⅴ（13）",U305="新加算Ⅴ（14）"),IF(AK305="○","","未入力"),"")</f>
        <v/>
      </c>
      <c r="BB305" s="629" t="str">
        <f>IF(OR(U305="新加算Ⅰ",U305="新加算Ⅱ",U305="新加算Ⅲ",U305="新加算Ⅴ（１）",U305="新加算Ⅴ（３）",U305="新加算Ⅴ（８）"),IF(AL305="○","","未入力"),"")</f>
        <v/>
      </c>
      <c r="BC305" s="1087" t="str">
        <f>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935" t="str">
        <f>IF(AND(T305&lt;&gt;"（参考）令和７年度の移行予定",OR(U305="新加算Ⅰ",U305="新加算Ⅴ（１）",U305="新加算Ⅴ（２）",U305="新加算Ⅴ（５）",U305="新加算Ⅴ（７）",U305="新加算Ⅴ（10）")),IF(AN305="","未入力",IF(AN305="いずれも取得していない","要件を満たさない","")),"")</f>
        <v/>
      </c>
      <c r="BE305" s="908" t="str">
        <f>G302</f>
        <v/>
      </c>
      <c r="BF305" s="222"/>
      <c r="BG305" s="221"/>
    </row>
    <row r="306" ht="30.0" customHeight="1">
      <c r="A306" s="789">
        <v>74.0</v>
      </c>
      <c r="B306" s="722" t="str">
        <f>IF('基本情報入力シート'!C127="","",'基本情報入力シート'!C127)</f>
        <v/>
      </c>
      <c r="C306" s="723"/>
      <c r="D306" s="723"/>
      <c r="E306" s="723"/>
      <c r="F306" s="724"/>
      <c r="G306" s="725" t="str">
        <f>IF('基本情報入力シート'!M127="","",'基本情報入力シート'!M127)</f>
        <v/>
      </c>
      <c r="H306" s="725" t="str">
        <f>IF('基本情報入力シート'!R127="","",'基本情報入力シート'!R127)</f>
        <v/>
      </c>
      <c r="I306" s="725" t="str">
        <f>IF('基本情報入力シート'!W127="","",'基本情報入力シート'!W127)</f>
        <v/>
      </c>
      <c r="J306" s="941" t="str">
        <f>IF('基本情報入力シート'!X127="","",'基本情報入力シート'!X127)</f>
        <v/>
      </c>
      <c r="K306" s="725" t="str">
        <f>IF('基本情報入力シート'!Y127="","",'基本情報入力シート'!Y127)</f>
        <v/>
      </c>
      <c r="L306" s="942" t="str">
        <f>IF('基本情報入力シート'!AB127="","",'基本情報入力シート'!AB127)</f>
        <v/>
      </c>
      <c r="M306" s="912" t="str">
        <f>IF('別紙様式2-2（４・５月分）'!P233="","",'別紙様式2-2（４・５月分）'!P233)</f>
        <v/>
      </c>
      <c r="N306" s="1004" t="str">
        <f>IF(SUM('別紙様式2-2（４・５月分）'!Q233:Q235)=0,"",SUM('別紙様式2-2（４・５月分）'!Q233:Q235))</f>
        <v/>
      </c>
      <c r="O306" s="914" t="str">
        <f>IFERROR(VLOOKUP('別紙様式2-2（４・５月分）'!AQ233,'【参考】数式用'!$AR$5:$AS$22,2,FALSE),"")</f>
        <v/>
      </c>
      <c r="P306" s="915"/>
      <c r="Q306" s="916"/>
      <c r="R306" s="1053" t="str">
        <f>IFERROR(VLOOKUP(K306,'【参考】数式用'!$A$5:$AB$37,MATCH(O306,'【参考】数式用'!$B$4:$AB$4,0)+1,0),"")</f>
        <v/>
      </c>
      <c r="S306" s="918" t="s">
        <v>451</v>
      </c>
      <c r="T306" s="1054" t="str">
        <f>IF('別紙様式2-3（６月以降分）'!T306="","",'別紙様式2-3（６月以降分）'!T306)</f>
        <v/>
      </c>
      <c r="U306" s="1055" t="str">
        <f>IFERROR(VLOOKUP(K306,'【参考】数式用'!$A$5:$AB$37,MATCH(T306,'【参考】数式用'!$B$4:$AB$4,0)+1,0),"")</f>
        <v/>
      </c>
      <c r="V306" s="921" t="s">
        <v>107</v>
      </c>
      <c r="W306" s="923">
        <f>'別紙様式2-3（６月以降分）'!W306</f>
        <v>6</v>
      </c>
      <c r="X306" s="923" t="s">
        <v>108</v>
      </c>
      <c r="Y306" s="923">
        <f>'別紙様式2-3（６月以降分）'!Y306</f>
        <v>6</v>
      </c>
      <c r="Z306" s="923" t="s">
        <v>392</v>
      </c>
      <c r="AA306" s="923">
        <f>'別紙様式2-3（６月以降分）'!AA306</f>
        <v>7</v>
      </c>
      <c r="AB306" s="923" t="s">
        <v>108</v>
      </c>
      <c r="AC306" s="923">
        <f>'別紙様式2-3（６月以降分）'!AC306</f>
        <v>3</v>
      </c>
      <c r="AD306" s="923" t="s">
        <v>109</v>
      </c>
      <c r="AE306" s="923" t="s">
        <v>120</v>
      </c>
      <c r="AF306" s="923">
        <f>IF(W306&gt;=1,(AA306*12+AC306)-(W306*12+Y306)+1,"")</f>
        <v>10</v>
      </c>
      <c r="AG306" s="924" t="s">
        <v>393</v>
      </c>
      <c r="AH306" s="1056">
        <f>'別紙様式2-3（６月以降分）'!AH306</f>
        <v>0</v>
      </c>
      <c r="AI306" s="1056">
        <f>'別紙様式2-3（６月以降分）'!AI306</f>
        <v>0</v>
      </c>
      <c r="AJ306" s="1057">
        <f>'別紙様式2-3（６月以降分）'!AJ306</f>
        <v>0</v>
      </c>
      <c r="AK306" s="1058" t="str">
        <f>IF('別紙様式2-3（６月以降分）'!AK306="","",'別紙様式2-3（６月以降分）'!AK306)</f>
        <v/>
      </c>
      <c r="AL306" s="932">
        <f>'別紙様式2-3（６月以降分）'!AL306</f>
        <v>0</v>
      </c>
      <c r="AM306" s="1058" t="str">
        <f>IF('別紙様式2-3（６月以降分）'!AM306="","",'別紙様式2-3（６月以降分）'!AM306)</f>
        <v/>
      </c>
      <c r="AN306" s="931" t="str">
        <f>IF('別紙様式2-3（６月以降分）'!AN306="","",'別紙様式2-3（６月以降分）'!AN306)</f>
        <v/>
      </c>
      <c r="AO306" s="928" t="str">
        <f>IF('別紙様式2-3（６月以降分）'!AO306="","",'別紙様式2-3（６月以降分）'!AO306)</f>
        <v/>
      </c>
      <c r="AP306" s="931" t="str">
        <f>IF('別紙様式2-3（６月以降分）'!AP306="","",'別紙様式2-3（６月以降分）'!AP306)</f>
        <v/>
      </c>
      <c r="AQ306" s="1059" t="str">
        <f>IF('別紙様式2-3（６月以降分）'!AQ306="","",'別紙様式2-3（６月以降分）'!AQ306)</f>
        <v/>
      </c>
      <c r="AR306" s="1060" t="str">
        <f>IF('別紙様式2-3（６月以降分）'!AR306="","",'別紙様式2-3（６月以降分）'!AR306)</f>
        <v/>
      </c>
      <c r="AS306" s="1061" t="str">
        <f>IF(AU308="","",IF(U308&lt;U306,"！加算の要件上は問題ありませんが、令和６年度当初の新加算の加算率と比較して、移行後の加算率が下がる計画になっています。",""))</f>
        <v/>
      </c>
      <c r="AT306" s="818"/>
      <c r="AU306" s="693"/>
      <c r="AV306" s="1020" t="str">
        <f>IF('別紙様式2-2（４・５月分）'!N233="","",'別紙様式2-2（４・５月分）'!N233)</f>
        <v/>
      </c>
      <c r="AW306" s="937" t="str">
        <f>IF(SUM('別紙様式2-2（４・５月分）'!O233:O235)=0,"",SUM('別紙様式2-2（４・５月分）'!O233:O235))</f>
        <v/>
      </c>
      <c r="AX306" s="1064" t="str">
        <f>IFERROR(VLOOKUP(K306,'【参考】数式用'!$AH$2:$AI$34,2,FALSE),"")</f>
        <v/>
      </c>
      <c r="AY306" s="772"/>
      <c r="AZ306" s="10"/>
      <c r="BA306" s="10"/>
      <c r="BB306" s="10"/>
      <c r="BC306" s="10"/>
      <c r="BD306" s="10"/>
      <c r="BE306" s="908" t="str">
        <f>G306</f>
        <v/>
      </c>
      <c r="BF306" s="222"/>
      <c r="BG306" s="221"/>
    </row>
    <row r="307" ht="15.0" customHeight="1">
      <c r="A307" s="787"/>
      <c r="B307" s="722"/>
      <c r="C307" s="723"/>
      <c r="D307" s="723"/>
      <c r="E307" s="723"/>
      <c r="F307" s="724"/>
      <c r="G307" s="725"/>
      <c r="H307" s="725"/>
      <c r="I307" s="725"/>
      <c r="J307" s="941"/>
      <c r="K307" s="725"/>
      <c r="L307" s="942"/>
      <c r="M307" s="943" t="str">
        <f>IF('別紙様式2-2（４・５月分）'!P234="","",'別紙様式2-2（４・５月分）'!P234)</f>
        <v/>
      </c>
      <c r="N307" s="1007"/>
      <c r="O307" s="945"/>
      <c r="P307" s="946"/>
      <c r="Q307" s="947"/>
      <c r="R307" s="1065"/>
      <c r="S307" s="949"/>
      <c r="T307" s="1066"/>
      <c r="U307" s="1067"/>
      <c r="V307" s="952"/>
      <c r="W307" s="778"/>
      <c r="X307" s="778"/>
      <c r="Y307" s="778"/>
      <c r="Z307" s="778"/>
      <c r="AA307" s="778"/>
      <c r="AB307" s="778"/>
      <c r="AC307" s="778"/>
      <c r="AD307" s="778"/>
      <c r="AE307" s="778"/>
      <c r="AF307" s="778"/>
      <c r="AG307" s="954"/>
      <c r="AH307" s="1068"/>
      <c r="AI307" s="1068"/>
      <c r="AJ307" s="1069"/>
      <c r="AK307" s="1070"/>
      <c r="AL307" s="960"/>
      <c r="AM307" s="1070"/>
      <c r="AN307" s="825"/>
      <c r="AO307" s="819"/>
      <c r="AP307" s="825"/>
      <c r="AQ307" s="1072"/>
      <c r="AR307" s="1073"/>
      <c r="AS307" s="1074" t="str">
        <f>IF(AU308="","",IF(OR(AA308="",AA308&lt;&gt;7,AC308="",AC308&lt;&gt;3),"！算定期間の終わりが令和７年３月になっていません。年度内の廃止予定等がなければ、算定対象月を令和７年３月にしてください。",""))</f>
        <v/>
      </c>
      <c r="AT307" s="818"/>
      <c r="AU307" s="935"/>
      <c r="AV307" s="1020" t="str">
        <f>IF('別紙様式2-2（４・５月分）'!N234="","",'別紙様式2-2（４・５月分）'!N234)</f>
        <v/>
      </c>
      <c r="AW307" s="937"/>
      <c r="AX307" s="1076"/>
      <c r="AY307" s="638"/>
      <c r="AZ307" s="10"/>
      <c r="BA307" s="10"/>
      <c r="BB307" s="10"/>
      <c r="BC307" s="10"/>
      <c r="BD307" s="10"/>
      <c r="BE307" s="908" t="str">
        <f>G306</f>
        <v/>
      </c>
      <c r="BF307" s="222"/>
      <c r="BG307" s="221"/>
    </row>
    <row r="308" ht="15.0" customHeight="1">
      <c r="A308" s="798"/>
      <c r="B308" s="722"/>
      <c r="C308" s="723"/>
      <c r="D308" s="723"/>
      <c r="E308" s="723"/>
      <c r="F308" s="724"/>
      <c r="G308" s="725"/>
      <c r="H308" s="725"/>
      <c r="I308" s="725"/>
      <c r="J308" s="941"/>
      <c r="K308" s="725"/>
      <c r="L308" s="942"/>
      <c r="M308" s="964"/>
      <c r="N308" s="1009"/>
      <c r="O308" s="1013" t="s">
        <v>111</v>
      </c>
      <c r="P308" s="1017" t="str">
        <f>IFERROR(VLOOKUP('別紙様式2-2（４・５月分）'!AQ233,'【参考】数式用'!$AR$5:$AT$22,3,FALSE),"")</f>
        <v/>
      </c>
      <c r="Q308" s="1014" t="s">
        <v>113</v>
      </c>
      <c r="R308" s="1077" t="str">
        <f>IFERROR(VLOOKUP(K306,'【参考】数式用'!$A$5:$AB$37,MATCH(P308,'【参考】数式用'!$B$4:$AB$4,0)+1,0),"")</f>
        <v/>
      </c>
      <c r="S308" s="970" t="s">
        <v>452</v>
      </c>
      <c r="T308" s="1078"/>
      <c r="U308" s="1079" t="str">
        <f>IFERROR(VLOOKUP(K306,'【参考】数式用'!$A$5:$AB$37,MATCH(T308,'【参考】数式用'!$B$4:$AB$4,0)+1,0),"")</f>
        <v/>
      </c>
      <c r="V308" s="973" t="s">
        <v>107</v>
      </c>
      <c r="W308" s="1080"/>
      <c r="X308" s="812" t="s">
        <v>108</v>
      </c>
      <c r="Y308" s="1080"/>
      <c r="Z308" s="812" t="s">
        <v>392</v>
      </c>
      <c r="AA308" s="1080"/>
      <c r="AB308" s="812" t="s">
        <v>108</v>
      </c>
      <c r="AC308" s="1080"/>
      <c r="AD308" s="812" t="s">
        <v>109</v>
      </c>
      <c r="AE308" s="812" t="s">
        <v>120</v>
      </c>
      <c r="AF308" s="812" t="str">
        <f>IF(W308&gt;=1,(AA308*12+AC308)-(W308*12+Y308)+1,"")</f>
        <v/>
      </c>
      <c r="AG308" s="974" t="s">
        <v>393</v>
      </c>
      <c r="AH308" s="975">
        <f>IFERROR(ROUNDDOWN(ROUND(L306*U308,0),0)*AF308,"")</f>
        <v>0</v>
      </c>
      <c r="AI308" s="975">
        <f>IFERROR(ROUNDDOWN(ROUND((L306*(U308-AW306)),0),0)*AF308,"")</f>
        <v>0</v>
      </c>
      <c r="AJ308" s="977" t="str">
        <f>IFERROR(ROUNDDOWN(ROUNDDOWN(ROUND(L306*VLOOKUP(K306,'【参考】数式用'!$A$5:$AB$27,MATCH("新加算Ⅳ",'【参考】数式用'!$B$4:$AB$4,0)+1,0),0),0)*AF308*0.5,0),"")</f>
        <v/>
      </c>
      <c r="AK308" s="1081"/>
      <c r="AL308" s="1082" t="str">
        <f>IFERROR(IF('別紙様式2-2（４・５月分）'!P308="ベア加算","", IF(OR(T308="新加算Ⅰ",T308="新加算Ⅱ",T308="新加算Ⅲ",T308="新加算Ⅳ"),ROUNDDOWN(ROUND(L306*VLOOKUP(K306,'【参考】数式用'!$A$5:$I$27,MATCH("ベア加算",'【参考】数式用'!$B$4:$I$4,0)+1,0),0),0)*AF308,"")),"")</f>
        <v/>
      </c>
      <c r="AM308" s="1081"/>
      <c r="AN308" s="1083"/>
      <c r="AO308" s="817"/>
      <c r="AP308" s="1083"/>
      <c r="AQ308" s="1084"/>
      <c r="AR308" s="1085"/>
      <c r="AS308" s="1074"/>
      <c r="AT308" s="688"/>
      <c r="AU308" s="935" t="str">
        <f>IF(AND(AA306&lt;&gt;7,AC306&lt;&gt;3),"V列に色付け","")</f>
        <v/>
      </c>
      <c r="AV308" s="1020"/>
      <c r="AW308" s="937"/>
      <c r="AX308" s="1086"/>
      <c r="AY308" s="629" t="str">
        <f>IF(AL308&lt;&gt;"",IF(AM308="○","入力済","未入力"),"")</f>
        <v/>
      </c>
      <c r="AZ308" s="629"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629" t="str">
        <f>IF(OR(T308="新加算Ⅴ（７）",T308="新加算Ⅴ（９）",T308="新加算Ⅴ（10）",T308="新加算Ⅴ（12）",T308="新加算Ⅴ（13）",T308="新加算Ⅴ（14）"),IF(OR(AO308="○",AO308="令和６年度中に満たす"),"入力済","未入力"),"")</f>
        <v/>
      </c>
      <c r="BB308" s="629" t="str">
        <f>IF(OR(T308="新加算Ⅰ",T308="新加算Ⅱ",T308="新加算Ⅲ",T308="新加算Ⅴ（１）",T308="新加算Ⅴ（３）",T308="新加算Ⅴ（８）"),IF(OR(AP308="○",AP308="令和６年度中に満たす"),"入力済","未入力"),"")</f>
        <v/>
      </c>
      <c r="BC308" s="1087" t="str">
        <f>IF(OR(T308="新加算Ⅰ",T308="新加算Ⅱ",T308="新加算Ⅴ（１）",T308="新加算Ⅴ（２）",T308="新加算Ⅴ（３）",T308="新加算Ⅴ（４）",T308="新加算Ⅴ（５）",T308="新加算Ⅴ（６）",T308="新加算Ⅴ（７）",T308="新加算Ⅴ（９）",T308="新加算Ⅴ（10）",T308="新加算Ⅴ（12）"),IF(AQ308&lt;&gt;"",1,""),"")</f>
        <v/>
      </c>
      <c r="BD308" s="935" t="str">
        <f>IF(OR(T308="新加算Ⅰ",T308="新加算Ⅴ（１）",T308="新加算Ⅴ（２）",T308="新加算Ⅴ（５）",T308="新加算Ⅴ（７）",T308="新加算Ⅴ（10）"),IF(AR308="","未入力","入力済"),"")</f>
        <v/>
      </c>
      <c r="BE308" s="908" t="str">
        <f>G306</f>
        <v/>
      </c>
      <c r="BF308" s="222"/>
      <c r="BG308" s="221"/>
    </row>
    <row r="309" ht="30.0" customHeight="1">
      <c r="A309" s="788"/>
      <c r="B309" s="746"/>
      <c r="C309" s="747"/>
      <c r="D309" s="747"/>
      <c r="E309" s="747"/>
      <c r="F309" s="748"/>
      <c r="G309" s="749"/>
      <c r="H309" s="749"/>
      <c r="I309" s="749"/>
      <c r="J309" s="982"/>
      <c r="K309" s="749"/>
      <c r="L309" s="983"/>
      <c r="M309" s="984" t="str">
        <f>IF('別紙様式2-2（４・５月分）'!P235="","",'別紙様式2-2（４・５月分）'!P235)</f>
        <v/>
      </c>
      <c r="N309" s="1010"/>
      <c r="O309" s="1015"/>
      <c r="P309" s="1018"/>
      <c r="Q309" s="1016"/>
      <c r="R309" s="1088"/>
      <c r="S309" s="990"/>
      <c r="T309" s="1089"/>
      <c r="U309" s="1090"/>
      <c r="V309" s="993"/>
      <c r="W309" s="1091"/>
      <c r="X309" s="994"/>
      <c r="Y309" s="1091"/>
      <c r="Z309" s="994"/>
      <c r="AA309" s="1091"/>
      <c r="AB309" s="994"/>
      <c r="AC309" s="1091"/>
      <c r="AD309" s="994"/>
      <c r="AE309" s="994"/>
      <c r="AF309" s="994"/>
      <c r="AG309" s="995"/>
      <c r="AH309" s="996"/>
      <c r="AI309" s="996"/>
      <c r="AJ309" s="998"/>
      <c r="AK309" s="1092"/>
      <c r="AL309" s="1093"/>
      <c r="AM309" s="1092"/>
      <c r="AN309" s="766"/>
      <c r="AO309" s="765"/>
      <c r="AP309" s="766"/>
      <c r="AQ309" s="1094"/>
      <c r="AR309" s="1095"/>
      <c r="AS309" s="1096" t="str">
        <f>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688"/>
      <c r="AU309" s="935"/>
      <c r="AV309" s="1020" t="str">
        <f>IF('別紙様式2-2（４・５月分）'!N235="","",'別紙様式2-2（４・５月分）'!N235)</f>
        <v/>
      </c>
      <c r="AW309" s="937"/>
      <c r="AX309" s="1097"/>
      <c r="AY309" s="629" t="str">
        <f t="shared" ref="AY309:AZ309" si="75">IF(OR(T309="新加算Ⅰ",T309="新加算Ⅱ",T309="新加算Ⅲ",T309="新加算Ⅳ",T309="新加算Ⅴ（１）",T309="新加算Ⅴ（２）",T309="新加算Ⅴ（３）",T309="新加算ⅠⅤ（４）",T309="新加算Ⅴ（５）",T309="新加算Ⅴ（６）",T309="新加算Ⅴ（８）",T309="新加算Ⅴ（11）"),IF(AI309="○","","未入力"),"")</f>
        <v/>
      </c>
      <c r="AZ309" s="629" t="str">
        <f t="shared" si="75"/>
        <v/>
      </c>
      <c r="BA309" s="629" t="str">
        <f>IF(OR(U309="新加算Ⅴ（７）",U309="新加算Ⅴ（９）",U309="新加算Ⅴ（10）",U309="新加算Ⅴ（12）",U309="新加算Ⅴ（13）",U309="新加算Ⅴ（14）"),IF(AK309="○","","未入力"),"")</f>
        <v/>
      </c>
      <c r="BB309" s="629" t="str">
        <f>IF(OR(U309="新加算Ⅰ",U309="新加算Ⅱ",U309="新加算Ⅲ",U309="新加算Ⅴ（１）",U309="新加算Ⅴ（３）",U309="新加算Ⅴ（８）"),IF(AL309="○","","未入力"),"")</f>
        <v/>
      </c>
      <c r="BC309" s="1087" t="str">
        <f>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935" t="str">
        <f>IF(AND(T309&lt;&gt;"（参考）令和７年度の移行予定",OR(U309="新加算Ⅰ",U309="新加算Ⅴ（１）",U309="新加算Ⅴ（２）",U309="新加算Ⅴ（５）",U309="新加算Ⅴ（７）",U309="新加算Ⅴ（10）")),IF(AN309="","未入力",IF(AN309="いずれも取得していない","要件を満たさない","")),"")</f>
        <v/>
      </c>
      <c r="BE309" s="908" t="str">
        <f>G306</f>
        <v/>
      </c>
      <c r="BF309" s="222"/>
      <c r="BG309" s="221"/>
    </row>
    <row r="310" ht="30.0" customHeight="1">
      <c r="A310" s="773">
        <v>75.0</v>
      </c>
      <c r="B310" s="1019" t="str">
        <f>IF('基本情報入力シート'!C128="","",'基本情報入力シート'!C128)</f>
        <v/>
      </c>
      <c r="C310" s="696"/>
      <c r="D310" s="696"/>
      <c r="E310" s="696"/>
      <c r="F310" s="697"/>
      <c r="G310" s="698" t="str">
        <f>IF('基本情報入力シート'!M128="","",'基本情報入力シート'!M128)</f>
        <v/>
      </c>
      <c r="H310" s="698" t="str">
        <f>IF('基本情報入力シート'!R128="","",'基本情報入力シート'!R128)</f>
        <v/>
      </c>
      <c r="I310" s="698" t="str">
        <f>IF('基本情報入力シート'!W128="","",'基本情報入力シート'!W128)</f>
        <v/>
      </c>
      <c r="J310" s="910" t="str">
        <f>IF('基本情報入力シート'!X128="","",'基本情報入力シート'!X128)</f>
        <v/>
      </c>
      <c r="K310" s="698" t="str">
        <f>IF('基本情報入力シート'!Y128="","",'基本情報入力シート'!Y128)</f>
        <v/>
      </c>
      <c r="L310" s="911" t="str">
        <f>IF('基本情報入力シート'!AB128="","",'基本情報入力シート'!AB128)</f>
        <v/>
      </c>
      <c r="M310" s="912" t="str">
        <f>IF('別紙様式2-2（４・５月分）'!P236="","",'別紙様式2-2（４・５月分）'!P236)</f>
        <v/>
      </c>
      <c r="N310" s="1004" t="str">
        <f>IF(SUM('別紙様式2-2（４・５月分）'!Q236:Q238)=0,"",SUM('別紙様式2-2（４・５月分）'!Q236:Q238))</f>
        <v/>
      </c>
      <c r="O310" s="914" t="str">
        <f>IFERROR(VLOOKUP('別紙様式2-2（４・５月分）'!AQ236,'【参考】数式用'!$AR$5:$AS$22,2,FALSE),"")</f>
        <v/>
      </c>
      <c r="P310" s="915"/>
      <c r="Q310" s="916"/>
      <c r="R310" s="1053" t="str">
        <f>IFERROR(VLOOKUP(K310,'【参考】数式用'!$A$5:$AB$37,MATCH(O310,'【参考】数式用'!$B$4:$AB$4,0)+1,0),"")</f>
        <v/>
      </c>
      <c r="S310" s="918" t="s">
        <v>451</v>
      </c>
      <c r="T310" s="1054" t="str">
        <f>IF('別紙様式2-3（６月以降分）'!T310="","",'別紙様式2-3（６月以降分）'!T310)</f>
        <v/>
      </c>
      <c r="U310" s="1055" t="str">
        <f>IFERROR(VLOOKUP(K310,'【参考】数式用'!$A$5:$AB$37,MATCH(T310,'【参考】数式用'!$B$4:$AB$4,0)+1,0),"")</f>
        <v/>
      </c>
      <c r="V310" s="921" t="s">
        <v>107</v>
      </c>
      <c r="W310" s="923">
        <f>'別紙様式2-3（６月以降分）'!W310</f>
        <v>6</v>
      </c>
      <c r="X310" s="923" t="s">
        <v>108</v>
      </c>
      <c r="Y310" s="923">
        <f>'別紙様式2-3（６月以降分）'!Y310</f>
        <v>6</v>
      </c>
      <c r="Z310" s="923" t="s">
        <v>392</v>
      </c>
      <c r="AA310" s="923">
        <f>'別紙様式2-3（６月以降分）'!AA310</f>
        <v>7</v>
      </c>
      <c r="AB310" s="923" t="s">
        <v>108</v>
      </c>
      <c r="AC310" s="923">
        <f>'別紙様式2-3（６月以降分）'!AC310</f>
        <v>3</v>
      </c>
      <c r="AD310" s="923" t="s">
        <v>109</v>
      </c>
      <c r="AE310" s="923" t="s">
        <v>120</v>
      </c>
      <c r="AF310" s="923">
        <f>IF(W310&gt;=1,(AA310*12+AC310)-(W310*12+Y310)+1,"")</f>
        <v>10</v>
      </c>
      <c r="AG310" s="924" t="s">
        <v>393</v>
      </c>
      <c r="AH310" s="1056">
        <f>'別紙様式2-3（６月以降分）'!AH310</f>
        <v>0</v>
      </c>
      <c r="AI310" s="1056">
        <f>'別紙様式2-3（６月以降分）'!AI310</f>
        <v>0</v>
      </c>
      <c r="AJ310" s="1057">
        <f>'別紙様式2-3（６月以降分）'!AJ310</f>
        <v>0</v>
      </c>
      <c r="AK310" s="1058" t="str">
        <f>IF('別紙様式2-3（６月以降分）'!AK310="","",'別紙様式2-3（６月以降分）'!AK310)</f>
        <v/>
      </c>
      <c r="AL310" s="932">
        <f>'別紙様式2-3（６月以降分）'!AL310</f>
        <v>0</v>
      </c>
      <c r="AM310" s="1058" t="str">
        <f>IF('別紙様式2-3（６月以降分）'!AM310="","",'別紙様式2-3（６月以降分）'!AM310)</f>
        <v/>
      </c>
      <c r="AN310" s="931" t="str">
        <f>IF('別紙様式2-3（６月以降分）'!AN310="","",'別紙様式2-3（６月以降分）'!AN310)</f>
        <v/>
      </c>
      <c r="AO310" s="928" t="str">
        <f>IF('別紙様式2-3（６月以降分）'!AO310="","",'別紙様式2-3（６月以降分）'!AO310)</f>
        <v/>
      </c>
      <c r="AP310" s="931" t="str">
        <f>IF('別紙様式2-3（６月以降分）'!AP310="","",'別紙様式2-3（６月以降分）'!AP310)</f>
        <v/>
      </c>
      <c r="AQ310" s="1059" t="str">
        <f>IF('別紙様式2-3（６月以降分）'!AQ310="","",'別紙様式2-3（６月以降分）'!AQ310)</f>
        <v/>
      </c>
      <c r="AR310" s="1060" t="str">
        <f>IF('別紙様式2-3（６月以降分）'!AR310="","",'別紙様式2-3（６月以降分）'!AR310)</f>
        <v/>
      </c>
      <c r="AS310" s="1061" t="str">
        <f>IF(AU312="","",IF(U312&lt;U310,"！加算の要件上は問題ありませんが、令和６年度当初の新加算の加算率と比較して、移行後の加算率が下がる計画になっています。",""))</f>
        <v/>
      </c>
      <c r="AT310" s="818"/>
      <c r="AU310" s="693"/>
      <c r="AV310" s="1020" t="str">
        <f>IF('別紙様式2-2（４・５月分）'!N236="","",'別紙様式2-2（４・５月分）'!N236)</f>
        <v/>
      </c>
      <c r="AW310" s="937" t="str">
        <f>IF(SUM('別紙様式2-2（４・５月分）'!O236:O238)=0,"",SUM('別紙様式2-2（４・５月分）'!O236:O238))</f>
        <v/>
      </c>
      <c r="AX310" s="1064" t="str">
        <f>IFERROR(VLOOKUP(K310,'【参考】数式用'!$AH$2:$AI$34,2,FALSE),"")</f>
        <v/>
      </c>
      <c r="AY310" s="772"/>
      <c r="AZ310" s="10"/>
      <c r="BA310" s="10"/>
      <c r="BB310" s="10"/>
      <c r="BC310" s="10"/>
      <c r="BD310" s="10"/>
      <c r="BE310" s="908" t="str">
        <f>G310</f>
        <v/>
      </c>
      <c r="BF310" s="222"/>
      <c r="BG310" s="221"/>
    </row>
    <row r="311" ht="15.0" customHeight="1">
      <c r="A311" s="787"/>
      <c r="B311" s="722"/>
      <c r="C311" s="723"/>
      <c r="D311" s="723"/>
      <c r="E311" s="723"/>
      <c r="F311" s="724"/>
      <c r="G311" s="725"/>
      <c r="H311" s="725"/>
      <c r="I311" s="725"/>
      <c r="J311" s="941"/>
      <c r="K311" s="725"/>
      <c r="L311" s="942"/>
      <c r="M311" s="943" t="str">
        <f>IF('別紙様式2-2（４・５月分）'!P237="","",'別紙様式2-2（４・５月分）'!P237)</f>
        <v/>
      </c>
      <c r="N311" s="1007"/>
      <c r="O311" s="945"/>
      <c r="P311" s="946"/>
      <c r="Q311" s="947"/>
      <c r="R311" s="1065"/>
      <c r="S311" s="949"/>
      <c r="T311" s="1066"/>
      <c r="U311" s="1067"/>
      <c r="V311" s="952"/>
      <c r="W311" s="778"/>
      <c r="X311" s="778"/>
      <c r="Y311" s="778"/>
      <c r="Z311" s="778"/>
      <c r="AA311" s="778"/>
      <c r="AB311" s="778"/>
      <c r="AC311" s="778"/>
      <c r="AD311" s="778"/>
      <c r="AE311" s="778"/>
      <c r="AF311" s="778"/>
      <c r="AG311" s="954"/>
      <c r="AH311" s="1068"/>
      <c r="AI311" s="1068"/>
      <c r="AJ311" s="1069"/>
      <c r="AK311" s="1070"/>
      <c r="AL311" s="960"/>
      <c r="AM311" s="1070"/>
      <c r="AN311" s="825"/>
      <c r="AO311" s="819"/>
      <c r="AP311" s="825"/>
      <c r="AQ311" s="1072"/>
      <c r="AR311" s="1073"/>
      <c r="AS311" s="1074" t="str">
        <f>IF(AU312="","",IF(OR(AA312="",AA312&lt;&gt;7,AC312="",AC312&lt;&gt;3),"！算定期間の終わりが令和７年３月になっていません。年度内の廃止予定等がなければ、算定対象月を令和７年３月にしてください。",""))</f>
        <v/>
      </c>
      <c r="AT311" s="818"/>
      <c r="AU311" s="935"/>
      <c r="AV311" s="1020" t="str">
        <f>IF('別紙様式2-2（４・５月分）'!N237="","",'別紙様式2-2（４・５月分）'!N237)</f>
        <v/>
      </c>
      <c r="AW311" s="937"/>
      <c r="AX311" s="1076"/>
      <c r="AY311" s="638"/>
      <c r="AZ311" s="10"/>
      <c r="BA311" s="10"/>
      <c r="BB311" s="10"/>
      <c r="BC311" s="10"/>
      <c r="BD311" s="10"/>
      <c r="BE311" s="908" t="str">
        <f>G310</f>
        <v/>
      </c>
      <c r="BF311" s="222"/>
      <c r="BG311" s="221"/>
    </row>
    <row r="312" ht="15.0" customHeight="1">
      <c r="A312" s="798"/>
      <c r="B312" s="722"/>
      <c r="C312" s="723"/>
      <c r="D312" s="723"/>
      <c r="E312" s="723"/>
      <c r="F312" s="724"/>
      <c r="G312" s="725"/>
      <c r="H312" s="725"/>
      <c r="I312" s="725"/>
      <c r="J312" s="941"/>
      <c r="K312" s="725"/>
      <c r="L312" s="942"/>
      <c r="M312" s="964"/>
      <c r="N312" s="1009"/>
      <c r="O312" s="1013" t="s">
        <v>111</v>
      </c>
      <c r="P312" s="1017" t="str">
        <f>IFERROR(VLOOKUP('別紙様式2-2（４・５月分）'!AQ236,'【参考】数式用'!$AR$5:$AT$22,3,FALSE),"")</f>
        <v/>
      </c>
      <c r="Q312" s="1014" t="s">
        <v>113</v>
      </c>
      <c r="R312" s="1077" t="str">
        <f>IFERROR(VLOOKUP(K310,'【参考】数式用'!$A$5:$AB$37,MATCH(P312,'【参考】数式用'!$B$4:$AB$4,0)+1,0),"")</f>
        <v/>
      </c>
      <c r="S312" s="970" t="s">
        <v>452</v>
      </c>
      <c r="T312" s="1078"/>
      <c r="U312" s="1079" t="str">
        <f>IFERROR(VLOOKUP(K310,'【参考】数式用'!$A$5:$AB$37,MATCH(T312,'【参考】数式用'!$B$4:$AB$4,0)+1,0),"")</f>
        <v/>
      </c>
      <c r="V312" s="973" t="s">
        <v>107</v>
      </c>
      <c r="W312" s="1080"/>
      <c r="X312" s="812" t="s">
        <v>108</v>
      </c>
      <c r="Y312" s="1080"/>
      <c r="Z312" s="812" t="s">
        <v>392</v>
      </c>
      <c r="AA312" s="1080"/>
      <c r="AB312" s="812" t="s">
        <v>108</v>
      </c>
      <c r="AC312" s="1080"/>
      <c r="AD312" s="812" t="s">
        <v>109</v>
      </c>
      <c r="AE312" s="812" t="s">
        <v>120</v>
      </c>
      <c r="AF312" s="812" t="str">
        <f>IF(W312&gt;=1,(AA312*12+AC312)-(W312*12+Y312)+1,"")</f>
        <v/>
      </c>
      <c r="AG312" s="974" t="s">
        <v>393</v>
      </c>
      <c r="AH312" s="975">
        <f>IFERROR(ROUNDDOWN(ROUND(L310*U312,0),0)*AF312,"")</f>
        <v>0</v>
      </c>
      <c r="AI312" s="975">
        <f>IFERROR(ROUNDDOWN(ROUND((L310*(U312-AW310)),0),0)*AF312,"")</f>
        <v>0</v>
      </c>
      <c r="AJ312" s="977" t="str">
        <f>IFERROR(ROUNDDOWN(ROUNDDOWN(ROUND(L310*VLOOKUP(K310,'【参考】数式用'!$A$5:$AB$27,MATCH("新加算Ⅳ",'【参考】数式用'!$B$4:$AB$4,0)+1,0),0),0)*AF312*0.5,0),"")</f>
        <v/>
      </c>
      <c r="AK312" s="1081"/>
      <c r="AL312" s="1082" t="str">
        <f>IFERROR(IF('別紙様式2-2（４・５月分）'!P312="ベア加算","", IF(OR(T312="新加算Ⅰ",T312="新加算Ⅱ",T312="新加算Ⅲ",T312="新加算Ⅳ"),ROUNDDOWN(ROUND(L310*VLOOKUP(K310,'【参考】数式用'!$A$5:$I$27,MATCH("ベア加算",'【参考】数式用'!$B$4:$I$4,0)+1,0),0),0)*AF312,"")),"")</f>
        <v/>
      </c>
      <c r="AM312" s="1081"/>
      <c r="AN312" s="1083"/>
      <c r="AO312" s="817"/>
      <c r="AP312" s="1083"/>
      <c r="AQ312" s="1084"/>
      <c r="AR312" s="1085"/>
      <c r="AS312" s="1074"/>
      <c r="AT312" s="688"/>
      <c r="AU312" s="935" t="str">
        <f>IF(AND(AA310&lt;&gt;7,AC310&lt;&gt;3),"V列に色付け","")</f>
        <v/>
      </c>
      <c r="AV312" s="1020"/>
      <c r="AW312" s="937"/>
      <c r="AX312" s="1086"/>
      <c r="AY312" s="629" t="str">
        <f>IF(AL312&lt;&gt;"",IF(AM312="○","入力済","未入力"),"")</f>
        <v/>
      </c>
      <c r="AZ312" s="629"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629" t="str">
        <f>IF(OR(T312="新加算Ⅴ（７）",T312="新加算Ⅴ（９）",T312="新加算Ⅴ（10）",T312="新加算Ⅴ（12）",T312="新加算Ⅴ（13）",T312="新加算Ⅴ（14）"),IF(OR(AO312="○",AO312="令和６年度中に満たす"),"入力済","未入力"),"")</f>
        <v/>
      </c>
      <c r="BB312" s="629" t="str">
        <f>IF(OR(T312="新加算Ⅰ",T312="新加算Ⅱ",T312="新加算Ⅲ",T312="新加算Ⅴ（１）",T312="新加算Ⅴ（３）",T312="新加算Ⅴ（８）"),IF(OR(AP312="○",AP312="令和６年度中に満たす"),"入力済","未入力"),"")</f>
        <v/>
      </c>
      <c r="BC312" s="1087" t="str">
        <f>IF(OR(T312="新加算Ⅰ",T312="新加算Ⅱ",T312="新加算Ⅴ（１）",T312="新加算Ⅴ（２）",T312="新加算Ⅴ（３）",T312="新加算Ⅴ（４）",T312="新加算Ⅴ（５）",T312="新加算Ⅴ（６）",T312="新加算Ⅴ（７）",T312="新加算Ⅴ（９）",T312="新加算Ⅴ（10）",T312="新加算Ⅴ（12）"),IF(AQ312&lt;&gt;"",1,""),"")</f>
        <v/>
      </c>
      <c r="BD312" s="935" t="str">
        <f>IF(OR(T312="新加算Ⅰ",T312="新加算Ⅴ（１）",T312="新加算Ⅴ（２）",T312="新加算Ⅴ（５）",T312="新加算Ⅴ（７）",T312="新加算Ⅴ（10）"),IF(AR312="","未入力","入力済"),"")</f>
        <v/>
      </c>
      <c r="BE312" s="908" t="str">
        <f>G310</f>
        <v/>
      </c>
      <c r="BF312" s="222"/>
      <c r="BG312" s="221"/>
    </row>
    <row r="313" ht="30.0" customHeight="1">
      <c r="A313" s="788"/>
      <c r="B313" s="746"/>
      <c r="C313" s="747"/>
      <c r="D313" s="747"/>
      <c r="E313" s="747"/>
      <c r="F313" s="748"/>
      <c r="G313" s="749"/>
      <c r="H313" s="749"/>
      <c r="I313" s="749"/>
      <c r="J313" s="982"/>
      <c r="K313" s="749"/>
      <c r="L313" s="983"/>
      <c r="M313" s="984" t="str">
        <f>IF('別紙様式2-2（４・５月分）'!P238="","",'別紙様式2-2（４・５月分）'!P238)</f>
        <v/>
      </c>
      <c r="N313" s="1010"/>
      <c r="O313" s="1015"/>
      <c r="P313" s="1018"/>
      <c r="Q313" s="1016"/>
      <c r="R313" s="1088"/>
      <c r="S313" s="990"/>
      <c r="T313" s="1089"/>
      <c r="U313" s="1090"/>
      <c r="V313" s="993"/>
      <c r="W313" s="1091"/>
      <c r="X313" s="994"/>
      <c r="Y313" s="1091"/>
      <c r="Z313" s="994"/>
      <c r="AA313" s="1091"/>
      <c r="AB313" s="994"/>
      <c r="AC313" s="1091"/>
      <c r="AD313" s="994"/>
      <c r="AE313" s="994"/>
      <c r="AF313" s="994"/>
      <c r="AG313" s="995"/>
      <c r="AH313" s="996"/>
      <c r="AI313" s="996"/>
      <c r="AJ313" s="998"/>
      <c r="AK313" s="1092"/>
      <c r="AL313" s="1093"/>
      <c r="AM313" s="1092"/>
      <c r="AN313" s="766"/>
      <c r="AO313" s="765"/>
      <c r="AP313" s="766"/>
      <c r="AQ313" s="1094"/>
      <c r="AR313" s="1095"/>
      <c r="AS313" s="1096" t="str">
        <f>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688"/>
      <c r="AU313" s="935"/>
      <c r="AV313" s="1020" t="str">
        <f>IF('別紙様式2-2（４・５月分）'!N238="","",'別紙様式2-2（４・５月分）'!N238)</f>
        <v/>
      </c>
      <c r="AW313" s="937"/>
      <c r="AX313" s="1097"/>
      <c r="AY313" s="629" t="str">
        <f t="shared" ref="AY313:AZ313" si="76">IF(OR(T313="新加算Ⅰ",T313="新加算Ⅱ",T313="新加算Ⅲ",T313="新加算Ⅳ",T313="新加算Ⅴ（１）",T313="新加算Ⅴ（２）",T313="新加算Ⅴ（３）",T313="新加算ⅠⅤ（４）",T313="新加算Ⅴ（５）",T313="新加算Ⅴ（６）",T313="新加算Ⅴ（８）",T313="新加算Ⅴ（11）"),IF(AI313="○","","未入力"),"")</f>
        <v/>
      </c>
      <c r="AZ313" s="629" t="str">
        <f t="shared" si="76"/>
        <v/>
      </c>
      <c r="BA313" s="629" t="str">
        <f>IF(OR(U313="新加算Ⅴ（７）",U313="新加算Ⅴ（９）",U313="新加算Ⅴ（10）",U313="新加算Ⅴ（12）",U313="新加算Ⅴ（13）",U313="新加算Ⅴ（14）"),IF(AK313="○","","未入力"),"")</f>
        <v/>
      </c>
      <c r="BB313" s="629" t="str">
        <f>IF(OR(U313="新加算Ⅰ",U313="新加算Ⅱ",U313="新加算Ⅲ",U313="新加算Ⅴ（１）",U313="新加算Ⅴ（３）",U313="新加算Ⅴ（８）"),IF(AL313="○","","未入力"),"")</f>
        <v/>
      </c>
      <c r="BC313" s="1087" t="str">
        <f>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935" t="str">
        <f>IF(AND(T313&lt;&gt;"（参考）令和７年度の移行予定",OR(U313="新加算Ⅰ",U313="新加算Ⅴ（１）",U313="新加算Ⅴ（２）",U313="新加算Ⅴ（５）",U313="新加算Ⅴ（７）",U313="新加算Ⅴ（10）")),IF(AN313="","未入力",IF(AN313="いずれも取得していない","要件を満たさない","")),"")</f>
        <v/>
      </c>
      <c r="BE313" s="908" t="str">
        <f>G310</f>
        <v/>
      </c>
      <c r="BF313" s="222"/>
      <c r="BG313" s="221"/>
    </row>
    <row r="314" ht="30.0" customHeight="1">
      <c r="A314" s="789">
        <v>76.0</v>
      </c>
      <c r="B314" s="722" t="str">
        <f>IF('基本情報入力シート'!C129="","",'基本情報入力シート'!C129)</f>
        <v/>
      </c>
      <c r="C314" s="723"/>
      <c r="D314" s="723"/>
      <c r="E314" s="723"/>
      <c r="F314" s="724"/>
      <c r="G314" s="725" t="str">
        <f>IF('基本情報入力シート'!M129="","",'基本情報入力シート'!M129)</f>
        <v/>
      </c>
      <c r="H314" s="725" t="str">
        <f>IF('基本情報入力シート'!R129="","",'基本情報入力シート'!R129)</f>
        <v/>
      </c>
      <c r="I314" s="725" t="str">
        <f>IF('基本情報入力シート'!W129="","",'基本情報入力シート'!W129)</f>
        <v/>
      </c>
      <c r="J314" s="941" t="str">
        <f>IF('基本情報入力シート'!X129="","",'基本情報入力シート'!X129)</f>
        <v/>
      </c>
      <c r="K314" s="725" t="str">
        <f>IF('基本情報入力シート'!Y129="","",'基本情報入力シート'!Y129)</f>
        <v/>
      </c>
      <c r="L314" s="942" t="str">
        <f>IF('基本情報入力シート'!AB129="","",'基本情報入力シート'!AB129)</f>
        <v/>
      </c>
      <c r="M314" s="912" t="str">
        <f>IF('別紙様式2-2（４・５月分）'!P239="","",'別紙様式2-2（４・５月分）'!P239)</f>
        <v/>
      </c>
      <c r="N314" s="1004" t="str">
        <f>IF(SUM('別紙様式2-2（４・５月分）'!Q239:Q241)=0,"",SUM('別紙様式2-2（４・５月分）'!Q239:Q241))</f>
        <v/>
      </c>
      <c r="O314" s="914" t="str">
        <f>IFERROR(VLOOKUP('別紙様式2-2（４・５月分）'!AQ239,'【参考】数式用'!$AR$5:$AS$22,2,FALSE),"")</f>
        <v/>
      </c>
      <c r="P314" s="915"/>
      <c r="Q314" s="916"/>
      <c r="R314" s="1053" t="str">
        <f>IFERROR(VLOOKUP(K314,'【参考】数式用'!$A$5:$AB$37,MATCH(O314,'【参考】数式用'!$B$4:$AB$4,0)+1,0),"")</f>
        <v/>
      </c>
      <c r="S314" s="918" t="s">
        <v>451</v>
      </c>
      <c r="T314" s="1054" t="str">
        <f>IF('別紙様式2-3（６月以降分）'!T314="","",'別紙様式2-3（６月以降分）'!T314)</f>
        <v/>
      </c>
      <c r="U314" s="1055" t="str">
        <f>IFERROR(VLOOKUP(K314,'【参考】数式用'!$A$5:$AB$37,MATCH(T314,'【参考】数式用'!$B$4:$AB$4,0)+1,0),"")</f>
        <v/>
      </c>
      <c r="V314" s="921" t="s">
        <v>107</v>
      </c>
      <c r="W314" s="923">
        <f>'別紙様式2-3（６月以降分）'!W314</f>
        <v>6</v>
      </c>
      <c r="X314" s="923" t="s">
        <v>108</v>
      </c>
      <c r="Y314" s="923">
        <f>'別紙様式2-3（６月以降分）'!Y314</f>
        <v>6</v>
      </c>
      <c r="Z314" s="923" t="s">
        <v>392</v>
      </c>
      <c r="AA314" s="923">
        <f>'別紙様式2-3（６月以降分）'!AA314</f>
        <v>7</v>
      </c>
      <c r="AB314" s="923" t="s">
        <v>108</v>
      </c>
      <c r="AC314" s="923">
        <f>'別紙様式2-3（６月以降分）'!AC314</f>
        <v>3</v>
      </c>
      <c r="AD314" s="923" t="s">
        <v>109</v>
      </c>
      <c r="AE314" s="923" t="s">
        <v>120</v>
      </c>
      <c r="AF314" s="923">
        <f>IF(W314&gt;=1,(AA314*12+AC314)-(W314*12+Y314)+1,"")</f>
        <v>10</v>
      </c>
      <c r="AG314" s="924" t="s">
        <v>393</v>
      </c>
      <c r="AH314" s="1056">
        <f>'別紙様式2-3（６月以降分）'!AH314</f>
        <v>0</v>
      </c>
      <c r="AI314" s="1056">
        <f>'別紙様式2-3（６月以降分）'!AI314</f>
        <v>0</v>
      </c>
      <c r="AJ314" s="1057">
        <f>'別紙様式2-3（６月以降分）'!AJ314</f>
        <v>0</v>
      </c>
      <c r="AK314" s="1058" t="str">
        <f>IF('別紙様式2-3（６月以降分）'!AK314="","",'別紙様式2-3（６月以降分）'!AK314)</f>
        <v/>
      </c>
      <c r="AL314" s="932">
        <f>'別紙様式2-3（６月以降分）'!AL314</f>
        <v>0</v>
      </c>
      <c r="AM314" s="1058" t="str">
        <f>IF('別紙様式2-3（６月以降分）'!AM314="","",'別紙様式2-3（６月以降分）'!AM314)</f>
        <v/>
      </c>
      <c r="AN314" s="931" t="str">
        <f>IF('別紙様式2-3（６月以降分）'!AN314="","",'別紙様式2-3（６月以降分）'!AN314)</f>
        <v/>
      </c>
      <c r="AO314" s="928" t="str">
        <f>IF('別紙様式2-3（６月以降分）'!AO314="","",'別紙様式2-3（６月以降分）'!AO314)</f>
        <v/>
      </c>
      <c r="AP314" s="931" t="str">
        <f>IF('別紙様式2-3（６月以降分）'!AP314="","",'別紙様式2-3（６月以降分）'!AP314)</f>
        <v/>
      </c>
      <c r="AQ314" s="1059" t="str">
        <f>IF('別紙様式2-3（６月以降分）'!AQ314="","",'別紙様式2-3（６月以降分）'!AQ314)</f>
        <v/>
      </c>
      <c r="AR314" s="1060" t="str">
        <f>IF('別紙様式2-3（６月以降分）'!AR314="","",'別紙様式2-3（６月以降分）'!AR314)</f>
        <v/>
      </c>
      <c r="AS314" s="1061" t="str">
        <f>IF(AU316="","",IF(U316&lt;U314,"！加算の要件上は問題ありませんが、令和６年度当初の新加算の加算率と比較して、移行後の加算率が下がる計画になっています。",""))</f>
        <v/>
      </c>
      <c r="AT314" s="818"/>
      <c r="AU314" s="693"/>
      <c r="AV314" s="1020" t="str">
        <f>IF('別紙様式2-2（４・５月分）'!N239="","",'別紙様式2-2（４・５月分）'!N239)</f>
        <v/>
      </c>
      <c r="AW314" s="937" t="str">
        <f>IF(SUM('別紙様式2-2（４・５月分）'!O239:O241)=0,"",SUM('別紙様式2-2（４・５月分）'!O239:O241))</f>
        <v/>
      </c>
      <c r="AX314" s="1064" t="str">
        <f>IFERROR(VLOOKUP(K314,'【参考】数式用'!$AH$2:$AI$34,2,FALSE),"")</f>
        <v/>
      </c>
      <c r="AY314" s="772"/>
      <c r="AZ314" s="10"/>
      <c r="BA314" s="10"/>
      <c r="BB314" s="10"/>
      <c r="BC314" s="10"/>
      <c r="BD314" s="10"/>
      <c r="BE314" s="908" t="str">
        <f>G314</f>
        <v/>
      </c>
      <c r="BF314" s="222"/>
      <c r="BG314" s="221"/>
    </row>
    <row r="315" ht="15.0" customHeight="1">
      <c r="A315" s="787"/>
      <c r="B315" s="722"/>
      <c r="C315" s="723"/>
      <c r="D315" s="723"/>
      <c r="E315" s="723"/>
      <c r="F315" s="724"/>
      <c r="G315" s="725"/>
      <c r="H315" s="725"/>
      <c r="I315" s="725"/>
      <c r="J315" s="941"/>
      <c r="K315" s="725"/>
      <c r="L315" s="942"/>
      <c r="M315" s="943" t="str">
        <f>IF('別紙様式2-2（４・５月分）'!P240="","",'別紙様式2-2（４・５月分）'!P240)</f>
        <v/>
      </c>
      <c r="N315" s="1007"/>
      <c r="O315" s="945"/>
      <c r="P315" s="946"/>
      <c r="Q315" s="947"/>
      <c r="R315" s="1065"/>
      <c r="S315" s="949"/>
      <c r="T315" s="1066"/>
      <c r="U315" s="1067"/>
      <c r="V315" s="952"/>
      <c r="W315" s="778"/>
      <c r="X315" s="778"/>
      <c r="Y315" s="778"/>
      <c r="Z315" s="778"/>
      <c r="AA315" s="778"/>
      <c r="AB315" s="778"/>
      <c r="AC315" s="778"/>
      <c r="AD315" s="778"/>
      <c r="AE315" s="778"/>
      <c r="AF315" s="778"/>
      <c r="AG315" s="954"/>
      <c r="AH315" s="1068"/>
      <c r="AI315" s="1068"/>
      <c r="AJ315" s="1069"/>
      <c r="AK315" s="1070"/>
      <c r="AL315" s="960"/>
      <c r="AM315" s="1070"/>
      <c r="AN315" s="825"/>
      <c r="AO315" s="819"/>
      <c r="AP315" s="825"/>
      <c r="AQ315" s="1072"/>
      <c r="AR315" s="1073"/>
      <c r="AS315" s="1074" t="str">
        <f>IF(AU316="","",IF(OR(AA316="",AA316&lt;&gt;7,AC316="",AC316&lt;&gt;3),"！算定期間の終わりが令和７年３月になっていません。年度内の廃止予定等がなければ、算定対象月を令和７年３月にしてください。",""))</f>
        <v/>
      </c>
      <c r="AT315" s="818"/>
      <c r="AU315" s="935"/>
      <c r="AV315" s="1020" t="str">
        <f>IF('別紙様式2-2（４・５月分）'!N240="","",'別紙様式2-2（４・５月分）'!N240)</f>
        <v/>
      </c>
      <c r="AW315" s="937"/>
      <c r="AX315" s="1076"/>
      <c r="AY315" s="638"/>
      <c r="AZ315" s="10"/>
      <c r="BA315" s="10"/>
      <c r="BB315" s="10"/>
      <c r="BC315" s="10"/>
      <c r="BD315" s="10"/>
      <c r="BE315" s="908" t="str">
        <f>G314</f>
        <v/>
      </c>
      <c r="BF315" s="222"/>
      <c r="BG315" s="221"/>
    </row>
    <row r="316" ht="15.0" customHeight="1">
      <c r="A316" s="798"/>
      <c r="B316" s="722"/>
      <c r="C316" s="723"/>
      <c r="D316" s="723"/>
      <c r="E316" s="723"/>
      <c r="F316" s="724"/>
      <c r="G316" s="725"/>
      <c r="H316" s="725"/>
      <c r="I316" s="725"/>
      <c r="J316" s="941"/>
      <c r="K316" s="725"/>
      <c r="L316" s="942"/>
      <c r="M316" s="964"/>
      <c r="N316" s="1009"/>
      <c r="O316" s="1013" t="s">
        <v>111</v>
      </c>
      <c r="P316" s="1017" t="str">
        <f>IFERROR(VLOOKUP('別紙様式2-2（４・５月分）'!AQ239,'【参考】数式用'!$AR$5:$AT$22,3,FALSE),"")</f>
        <v/>
      </c>
      <c r="Q316" s="1014" t="s">
        <v>113</v>
      </c>
      <c r="R316" s="1077" t="str">
        <f>IFERROR(VLOOKUP(K314,'【参考】数式用'!$A$5:$AB$37,MATCH(P316,'【参考】数式用'!$B$4:$AB$4,0)+1,0),"")</f>
        <v/>
      </c>
      <c r="S316" s="970" t="s">
        <v>452</v>
      </c>
      <c r="T316" s="1078"/>
      <c r="U316" s="1079" t="str">
        <f>IFERROR(VLOOKUP(K314,'【参考】数式用'!$A$5:$AB$37,MATCH(T316,'【参考】数式用'!$B$4:$AB$4,0)+1,0),"")</f>
        <v/>
      </c>
      <c r="V316" s="973" t="s">
        <v>107</v>
      </c>
      <c r="W316" s="1080"/>
      <c r="X316" s="812" t="s">
        <v>108</v>
      </c>
      <c r="Y316" s="1080"/>
      <c r="Z316" s="812" t="s">
        <v>392</v>
      </c>
      <c r="AA316" s="1080"/>
      <c r="AB316" s="812" t="s">
        <v>108</v>
      </c>
      <c r="AC316" s="1080"/>
      <c r="AD316" s="812" t="s">
        <v>109</v>
      </c>
      <c r="AE316" s="812" t="s">
        <v>120</v>
      </c>
      <c r="AF316" s="812" t="str">
        <f>IF(W316&gt;=1,(AA316*12+AC316)-(W316*12+Y316)+1,"")</f>
        <v/>
      </c>
      <c r="AG316" s="974" t="s">
        <v>393</v>
      </c>
      <c r="AH316" s="975">
        <f>IFERROR(ROUNDDOWN(ROUND(L314*U316,0),0)*AF316,"")</f>
        <v>0</v>
      </c>
      <c r="AI316" s="975">
        <f>IFERROR(ROUNDDOWN(ROUND((L314*(U316-AW314)),0),0)*AF316,"")</f>
        <v>0</v>
      </c>
      <c r="AJ316" s="977" t="str">
        <f>IFERROR(ROUNDDOWN(ROUNDDOWN(ROUND(L314*VLOOKUP(K314,'【参考】数式用'!$A$5:$AB$27,MATCH("新加算Ⅳ",'【参考】数式用'!$B$4:$AB$4,0)+1,0),0),0)*AF316*0.5,0),"")</f>
        <v/>
      </c>
      <c r="AK316" s="1081"/>
      <c r="AL316" s="1082" t="str">
        <f>IFERROR(IF('別紙様式2-2（４・５月分）'!P316="ベア加算","", IF(OR(T316="新加算Ⅰ",T316="新加算Ⅱ",T316="新加算Ⅲ",T316="新加算Ⅳ"),ROUNDDOWN(ROUND(L314*VLOOKUP(K314,'【参考】数式用'!$A$5:$I$27,MATCH("ベア加算",'【参考】数式用'!$B$4:$I$4,0)+1,0),0),0)*AF316,"")),"")</f>
        <v/>
      </c>
      <c r="AM316" s="1081"/>
      <c r="AN316" s="1083"/>
      <c r="AO316" s="817"/>
      <c r="AP316" s="1083"/>
      <c r="AQ316" s="1084"/>
      <c r="AR316" s="1085"/>
      <c r="AS316" s="1074"/>
      <c r="AT316" s="688"/>
      <c r="AU316" s="935" t="str">
        <f>IF(AND(AA314&lt;&gt;7,AC314&lt;&gt;3),"V列に色付け","")</f>
        <v/>
      </c>
      <c r="AV316" s="1020"/>
      <c r="AW316" s="937"/>
      <c r="AX316" s="1086"/>
      <c r="AY316" s="629" t="str">
        <f>IF(AL316&lt;&gt;"",IF(AM316="○","入力済","未入力"),"")</f>
        <v/>
      </c>
      <c r="AZ316" s="629"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629" t="str">
        <f>IF(OR(T316="新加算Ⅴ（７）",T316="新加算Ⅴ（９）",T316="新加算Ⅴ（10）",T316="新加算Ⅴ（12）",T316="新加算Ⅴ（13）",T316="新加算Ⅴ（14）"),IF(OR(AO316="○",AO316="令和６年度中に満たす"),"入力済","未入力"),"")</f>
        <v/>
      </c>
      <c r="BB316" s="629" t="str">
        <f>IF(OR(T316="新加算Ⅰ",T316="新加算Ⅱ",T316="新加算Ⅲ",T316="新加算Ⅴ（１）",T316="新加算Ⅴ（３）",T316="新加算Ⅴ（８）"),IF(OR(AP316="○",AP316="令和６年度中に満たす"),"入力済","未入力"),"")</f>
        <v/>
      </c>
      <c r="BC316" s="1087" t="str">
        <f>IF(OR(T316="新加算Ⅰ",T316="新加算Ⅱ",T316="新加算Ⅴ（１）",T316="新加算Ⅴ（２）",T316="新加算Ⅴ（３）",T316="新加算Ⅴ（４）",T316="新加算Ⅴ（５）",T316="新加算Ⅴ（６）",T316="新加算Ⅴ（７）",T316="新加算Ⅴ（９）",T316="新加算Ⅴ（10）",T316="新加算Ⅴ（12）"),IF(AQ316&lt;&gt;"",1,""),"")</f>
        <v/>
      </c>
      <c r="BD316" s="935" t="str">
        <f>IF(OR(T316="新加算Ⅰ",T316="新加算Ⅴ（１）",T316="新加算Ⅴ（２）",T316="新加算Ⅴ（５）",T316="新加算Ⅴ（７）",T316="新加算Ⅴ（10）"),IF(AR316="","未入力","入力済"),"")</f>
        <v/>
      </c>
      <c r="BE316" s="908" t="str">
        <f>G314</f>
        <v/>
      </c>
      <c r="BF316" s="222"/>
      <c r="BG316" s="221"/>
    </row>
    <row r="317" ht="30.0" customHeight="1">
      <c r="A317" s="788"/>
      <c r="B317" s="746"/>
      <c r="C317" s="747"/>
      <c r="D317" s="747"/>
      <c r="E317" s="747"/>
      <c r="F317" s="748"/>
      <c r="G317" s="749"/>
      <c r="H317" s="749"/>
      <c r="I317" s="749"/>
      <c r="J317" s="982"/>
      <c r="K317" s="749"/>
      <c r="L317" s="983"/>
      <c r="M317" s="984" t="str">
        <f>IF('別紙様式2-2（４・５月分）'!P241="","",'別紙様式2-2（４・５月分）'!P241)</f>
        <v/>
      </c>
      <c r="N317" s="1010"/>
      <c r="O317" s="1015"/>
      <c r="P317" s="1018"/>
      <c r="Q317" s="1016"/>
      <c r="R317" s="1088"/>
      <c r="S317" s="990"/>
      <c r="T317" s="1089"/>
      <c r="U317" s="1090"/>
      <c r="V317" s="993"/>
      <c r="W317" s="1091"/>
      <c r="X317" s="994"/>
      <c r="Y317" s="1091"/>
      <c r="Z317" s="994"/>
      <c r="AA317" s="1091"/>
      <c r="AB317" s="994"/>
      <c r="AC317" s="1091"/>
      <c r="AD317" s="994"/>
      <c r="AE317" s="994"/>
      <c r="AF317" s="994"/>
      <c r="AG317" s="995"/>
      <c r="AH317" s="996"/>
      <c r="AI317" s="996"/>
      <c r="AJ317" s="998"/>
      <c r="AK317" s="1092"/>
      <c r="AL317" s="1093"/>
      <c r="AM317" s="1092"/>
      <c r="AN317" s="766"/>
      <c r="AO317" s="765"/>
      <c r="AP317" s="766"/>
      <c r="AQ317" s="1094"/>
      <c r="AR317" s="1095"/>
      <c r="AS317" s="1096" t="str">
        <f>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688"/>
      <c r="AU317" s="935"/>
      <c r="AV317" s="1020" t="str">
        <f>IF('別紙様式2-2（４・５月分）'!N241="","",'別紙様式2-2（４・５月分）'!N241)</f>
        <v/>
      </c>
      <c r="AW317" s="937"/>
      <c r="AX317" s="1097"/>
      <c r="AY317" s="629" t="str">
        <f t="shared" ref="AY317:AZ317" si="77">IF(OR(T317="新加算Ⅰ",T317="新加算Ⅱ",T317="新加算Ⅲ",T317="新加算Ⅳ",T317="新加算Ⅴ（１）",T317="新加算Ⅴ（２）",T317="新加算Ⅴ（３）",T317="新加算ⅠⅤ（４）",T317="新加算Ⅴ（５）",T317="新加算Ⅴ（６）",T317="新加算Ⅴ（８）",T317="新加算Ⅴ（11）"),IF(AI317="○","","未入力"),"")</f>
        <v/>
      </c>
      <c r="AZ317" s="629" t="str">
        <f t="shared" si="77"/>
        <v/>
      </c>
      <c r="BA317" s="629" t="str">
        <f>IF(OR(U317="新加算Ⅴ（７）",U317="新加算Ⅴ（９）",U317="新加算Ⅴ（10）",U317="新加算Ⅴ（12）",U317="新加算Ⅴ（13）",U317="新加算Ⅴ（14）"),IF(AK317="○","","未入力"),"")</f>
        <v/>
      </c>
      <c r="BB317" s="629" t="str">
        <f>IF(OR(U317="新加算Ⅰ",U317="新加算Ⅱ",U317="新加算Ⅲ",U317="新加算Ⅴ（１）",U317="新加算Ⅴ（３）",U317="新加算Ⅴ（８）"),IF(AL317="○","","未入力"),"")</f>
        <v/>
      </c>
      <c r="BC317" s="1087" t="str">
        <f>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935" t="str">
        <f>IF(AND(T317&lt;&gt;"（参考）令和７年度の移行予定",OR(U317="新加算Ⅰ",U317="新加算Ⅴ（１）",U317="新加算Ⅴ（２）",U317="新加算Ⅴ（５）",U317="新加算Ⅴ（７）",U317="新加算Ⅴ（10）")),IF(AN317="","未入力",IF(AN317="いずれも取得していない","要件を満たさない","")),"")</f>
        <v/>
      </c>
      <c r="BE317" s="908" t="str">
        <f>G314</f>
        <v/>
      </c>
      <c r="BF317" s="222"/>
      <c r="BG317" s="221"/>
    </row>
    <row r="318" ht="30.0" customHeight="1">
      <c r="A318" s="773">
        <v>77.0</v>
      </c>
      <c r="B318" s="1019" t="str">
        <f>IF('基本情報入力シート'!C130="","",'基本情報入力シート'!C130)</f>
        <v/>
      </c>
      <c r="C318" s="696"/>
      <c r="D318" s="696"/>
      <c r="E318" s="696"/>
      <c r="F318" s="697"/>
      <c r="G318" s="698" t="str">
        <f>IF('基本情報入力シート'!M130="","",'基本情報入力シート'!M130)</f>
        <v/>
      </c>
      <c r="H318" s="698" t="str">
        <f>IF('基本情報入力シート'!R130="","",'基本情報入力シート'!R130)</f>
        <v/>
      </c>
      <c r="I318" s="698" t="str">
        <f>IF('基本情報入力シート'!W130="","",'基本情報入力シート'!W130)</f>
        <v/>
      </c>
      <c r="J318" s="910" t="str">
        <f>IF('基本情報入力シート'!X130="","",'基本情報入力シート'!X130)</f>
        <v/>
      </c>
      <c r="K318" s="698" t="str">
        <f>IF('基本情報入力シート'!Y130="","",'基本情報入力シート'!Y130)</f>
        <v/>
      </c>
      <c r="L318" s="911" t="str">
        <f>IF('基本情報入力シート'!AB130="","",'基本情報入力シート'!AB130)</f>
        <v/>
      </c>
      <c r="M318" s="912" t="str">
        <f>IF('別紙様式2-2（４・５月分）'!P242="","",'別紙様式2-2（４・５月分）'!P242)</f>
        <v/>
      </c>
      <c r="N318" s="1004" t="str">
        <f>IF(SUM('別紙様式2-2（４・５月分）'!Q242:Q244)=0,"",SUM('別紙様式2-2（４・５月分）'!Q242:Q244))</f>
        <v/>
      </c>
      <c r="O318" s="914" t="str">
        <f>IFERROR(VLOOKUP('別紙様式2-2（４・５月分）'!AQ242,'【参考】数式用'!$AR$5:$AS$22,2,FALSE),"")</f>
        <v/>
      </c>
      <c r="P318" s="915"/>
      <c r="Q318" s="916"/>
      <c r="R318" s="1053" t="str">
        <f>IFERROR(VLOOKUP(K318,'【参考】数式用'!$A$5:$AB$37,MATCH(O318,'【参考】数式用'!$B$4:$AB$4,0)+1,0),"")</f>
        <v/>
      </c>
      <c r="S318" s="918" t="s">
        <v>451</v>
      </c>
      <c r="T318" s="1054" t="str">
        <f>IF('別紙様式2-3（６月以降分）'!T318="","",'別紙様式2-3（６月以降分）'!T318)</f>
        <v/>
      </c>
      <c r="U318" s="1055" t="str">
        <f>IFERROR(VLOOKUP(K318,'【参考】数式用'!$A$5:$AB$37,MATCH(T318,'【参考】数式用'!$B$4:$AB$4,0)+1,0),"")</f>
        <v/>
      </c>
      <c r="V318" s="921" t="s">
        <v>107</v>
      </c>
      <c r="W318" s="923">
        <f>'別紙様式2-3（６月以降分）'!W318</f>
        <v>6</v>
      </c>
      <c r="X318" s="923" t="s">
        <v>108</v>
      </c>
      <c r="Y318" s="923">
        <f>'別紙様式2-3（６月以降分）'!Y318</f>
        <v>6</v>
      </c>
      <c r="Z318" s="923" t="s">
        <v>392</v>
      </c>
      <c r="AA318" s="923">
        <f>'別紙様式2-3（６月以降分）'!AA318</f>
        <v>7</v>
      </c>
      <c r="AB318" s="923" t="s">
        <v>108</v>
      </c>
      <c r="AC318" s="923">
        <f>'別紙様式2-3（６月以降分）'!AC318</f>
        <v>3</v>
      </c>
      <c r="AD318" s="923" t="s">
        <v>109</v>
      </c>
      <c r="AE318" s="923" t="s">
        <v>120</v>
      </c>
      <c r="AF318" s="923">
        <f>IF(W318&gt;=1,(AA318*12+AC318)-(W318*12+Y318)+1,"")</f>
        <v>10</v>
      </c>
      <c r="AG318" s="924" t="s">
        <v>393</v>
      </c>
      <c r="AH318" s="1056">
        <f>'別紙様式2-3（６月以降分）'!AH318</f>
        <v>0</v>
      </c>
      <c r="AI318" s="1056">
        <f>'別紙様式2-3（６月以降分）'!AI318</f>
        <v>0</v>
      </c>
      <c r="AJ318" s="1057">
        <f>'別紙様式2-3（６月以降分）'!AJ318</f>
        <v>0</v>
      </c>
      <c r="AK318" s="1058" t="str">
        <f>IF('別紙様式2-3（６月以降分）'!AK318="","",'別紙様式2-3（６月以降分）'!AK318)</f>
        <v/>
      </c>
      <c r="AL318" s="932">
        <f>'別紙様式2-3（６月以降分）'!AL318</f>
        <v>0</v>
      </c>
      <c r="AM318" s="1058" t="str">
        <f>IF('別紙様式2-3（６月以降分）'!AM318="","",'別紙様式2-3（６月以降分）'!AM318)</f>
        <v/>
      </c>
      <c r="AN318" s="931" t="str">
        <f>IF('別紙様式2-3（６月以降分）'!AN318="","",'別紙様式2-3（６月以降分）'!AN318)</f>
        <v/>
      </c>
      <c r="AO318" s="928" t="str">
        <f>IF('別紙様式2-3（６月以降分）'!AO318="","",'別紙様式2-3（６月以降分）'!AO318)</f>
        <v/>
      </c>
      <c r="AP318" s="931" t="str">
        <f>IF('別紙様式2-3（６月以降分）'!AP318="","",'別紙様式2-3（６月以降分）'!AP318)</f>
        <v/>
      </c>
      <c r="AQ318" s="1059" t="str">
        <f>IF('別紙様式2-3（６月以降分）'!AQ318="","",'別紙様式2-3（６月以降分）'!AQ318)</f>
        <v/>
      </c>
      <c r="AR318" s="1060" t="str">
        <f>IF('別紙様式2-3（６月以降分）'!AR318="","",'別紙様式2-3（６月以降分）'!AR318)</f>
        <v/>
      </c>
      <c r="AS318" s="1061" t="str">
        <f>IF(AU320="","",IF(U320&lt;U318,"！加算の要件上は問題ありませんが、令和６年度当初の新加算の加算率と比較して、移行後の加算率が下がる計画になっています。",""))</f>
        <v/>
      </c>
      <c r="AT318" s="818"/>
      <c r="AU318" s="693"/>
      <c r="AV318" s="1020" t="str">
        <f>IF('別紙様式2-2（４・５月分）'!N242="","",'別紙様式2-2（４・５月分）'!N242)</f>
        <v/>
      </c>
      <c r="AW318" s="937" t="str">
        <f>IF(SUM('別紙様式2-2（４・５月分）'!O242:O244)=0,"",SUM('別紙様式2-2（４・５月分）'!O242:O244))</f>
        <v/>
      </c>
      <c r="AX318" s="1064" t="str">
        <f>IFERROR(VLOOKUP(K318,'【参考】数式用'!$AH$2:$AI$34,2,FALSE),"")</f>
        <v/>
      </c>
      <c r="AY318" s="772"/>
      <c r="AZ318" s="10"/>
      <c r="BA318" s="10"/>
      <c r="BB318" s="10"/>
      <c r="BC318" s="10"/>
      <c r="BD318" s="10"/>
      <c r="BE318" s="908" t="str">
        <f>G318</f>
        <v/>
      </c>
      <c r="BF318" s="222"/>
      <c r="BG318" s="221"/>
    </row>
    <row r="319" ht="15.0" customHeight="1">
      <c r="A319" s="787"/>
      <c r="B319" s="722"/>
      <c r="C319" s="723"/>
      <c r="D319" s="723"/>
      <c r="E319" s="723"/>
      <c r="F319" s="724"/>
      <c r="G319" s="725"/>
      <c r="H319" s="725"/>
      <c r="I319" s="725"/>
      <c r="J319" s="941"/>
      <c r="K319" s="725"/>
      <c r="L319" s="942"/>
      <c r="M319" s="943" t="str">
        <f>IF('別紙様式2-2（４・５月分）'!P243="","",'別紙様式2-2（４・５月分）'!P243)</f>
        <v/>
      </c>
      <c r="N319" s="1007"/>
      <c r="O319" s="945"/>
      <c r="P319" s="946"/>
      <c r="Q319" s="947"/>
      <c r="R319" s="1065"/>
      <c r="S319" s="949"/>
      <c r="T319" s="1066"/>
      <c r="U319" s="1067"/>
      <c r="V319" s="952"/>
      <c r="W319" s="778"/>
      <c r="X319" s="778"/>
      <c r="Y319" s="778"/>
      <c r="Z319" s="778"/>
      <c r="AA319" s="778"/>
      <c r="AB319" s="778"/>
      <c r="AC319" s="778"/>
      <c r="AD319" s="778"/>
      <c r="AE319" s="778"/>
      <c r="AF319" s="778"/>
      <c r="AG319" s="954"/>
      <c r="AH319" s="1068"/>
      <c r="AI319" s="1068"/>
      <c r="AJ319" s="1069"/>
      <c r="AK319" s="1070"/>
      <c r="AL319" s="960"/>
      <c r="AM319" s="1070"/>
      <c r="AN319" s="825"/>
      <c r="AO319" s="819"/>
      <c r="AP319" s="825"/>
      <c r="AQ319" s="1072"/>
      <c r="AR319" s="1073"/>
      <c r="AS319" s="1074" t="str">
        <f>IF(AU320="","",IF(OR(AA320="",AA320&lt;&gt;7,AC320="",AC320&lt;&gt;3),"！算定期間の終わりが令和７年３月になっていません。年度内の廃止予定等がなければ、算定対象月を令和７年３月にしてください。",""))</f>
        <v/>
      </c>
      <c r="AT319" s="818"/>
      <c r="AU319" s="935"/>
      <c r="AV319" s="1020" t="str">
        <f>IF('別紙様式2-2（４・５月分）'!N243="","",'別紙様式2-2（４・５月分）'!N243)</f>
        <v/>
      </c>
      <c r="AW319" s="937"/>
      <c r="AX319" s="1076"/>
      <c r="AY319" s="638"/>
      <c r="AZ319" s="10"/>
      <c r="BA319" s="10"/>
      <c r="BB319" s="10"/>
      <c r="BC319" s="10"/>
      <c r="BD319" s="10"/>
      <c r="BE319" s="908" t="str">
        <f>G318</f>
        <v/>
      </c>
      <c r="BF319" s="222"/>
      <c r="BG319" s="221"/>
    </row>
    <row r="320" ht="15.0" customHeight="1">
      <c r="A320" s="798"/>
      <c r="B320" s="722"/>
      <c r="C320" s="723"/>
      <c r="D320" s="723"/>
      <c r="E320" s="723"/>
      <c r="F320" s="724"/>
      <c r="G320" s="725"/>
      <c r="H320" s="725"/>
      <c r="I320" s="725"/>
      <c r="J320" s="941"/>
      <c r="K320" s="725"/>
      <c r="L320" s="942"/>
      <c r="M320" s="964"/>
      <c r="N320" s="1009"/>
      <c r="O320" s="1013" t="s">
        <v>111</v>
      </c>
      <c r="P320" s="1017" t="str">
        <f>IFERROR(VLOOKUP('別紙様式2-2（４・５月分）'!AQ242,'【参考】数式用'!$AR$5:$AT$22,3,FALSE),"")</f>
        <v/>
      </c>
      <c r="Q320" s="1014" t="s">
        <v>113</v>
      </c>
      <c r="R320" s="1077" t="str">
        <f>IFERROR(VLOOKUP(K318,'【参考】数式用'!$A$5:$AB$37,MATCH(P320,'【参考】数式用'!$B$4:$AB$4,0)+1,0),"")</f>
        <v/>
      </c>
      <c r="S320" s="970" t="s">
        <v>452</v>
      </c>
      <c r="T320" s="1078"/>
      <c r="U320" s="1079" t="str">
        <f>IFERROR(VLOOKUP(K318,'【参考】数式用'!$A$5:$AB$37,MATCH(T320,'【参考】数式用'!$B$4:$AB$4,0)+1,0),"")</f>
        <v/>
      </c>
      <c r="V320" s="973" t="s">
        <v>107</v>
      </c>
      <c r="W320" s="1080"/>
      <c r="X320" s="812" t="s">
        <v>108</v>
      </c>
      <c r="Y320" s="1080"/>
      <c r="Z320" s="812" t="s">
        <v>392</v>
      </c>
      <c r="AA320" s="1080"/>
      <c r="AB320" s="812" t="s">
        <v>108</v>
      </c>
      <c r="AC320" s="1080"/>
      <c r="AD320" s="812" t="s">
        <v>109</v>
      </c>
      <c r="AE320" s="812" t="s">
        <v>120</v>
      </c>
      <c r="AF320" s="812" t="str">
        <f>IF(W320&gt;=1,(AA320*12+AC320)-(W320*12+Y320)+1,"")</f>
        <v/>
      </c>
      <c r="AG320" s="974" t="s">
        <v>393</v>
      </c>
      <c r="AH320" s="975">
        <f>IFERROR(ROUNDDOWN(ROUND(L318*U320,0),0)*AF320,"")</f>
        <v>0</v>
      </c>
      <c r="AI320" s="975">
        <f>IFERROR(ROUNDDOWN(ROUND((L318*(U320-AW318)),0),0)*AF320,"")</f>
        <v>0</v>
      </c>
      <c r="AJ320" s="977" t="str">
        <f>IFERROR(ROUNDDOWN(ROUNDDOWN(ROUND(L318*VLOOKUP(K318,'【参考】数式用'!$A$5:$AB$27,MATCH("新加算Ⅳ",'【参考】数式用'!$B$4:$AB$4,0)+1,0),0),0)*AF320*0.5,0),"")</f>
        <v/>
      </c>
      <c r="AK320" s="1081"/>
      <c r="AL320" s="1082" t="str">
        <f>IFERROR(IF('別紙様式2-2（４・５月分）'!P320="ベア加算","", IF(OR(T320="新加算Ⅰ",T320="新加算Ⅱ",T320="新加算Ⅲ",T320="新加算Ⅳ"),ROUNDDOWN(ROUND(L318*VLOOKUP(K318,'【参考】数式用'!$A$5:$I$27,MATCH("ベア加算",'【参考】数式用'!$B$4:$I$4,0)+1,0),0),0)*AF320,"")),"")</f>
        <v/>
      </c>
      <c r="AM320" s="1081"/>
      <c r="AN320" s="1083"/>
      <c r="AO320" s="817"/>
      <c r="AP320" s="1083"/>
      <c r="AQ320" s="1084"/>
      <c r="AR320" s="1085"/>
      <c r="AS320" s="1074"/>
      <c r="AT320" s="688"/>
      <c r="AU320" s="935" t="str">
        <f>IF(AND(AA318&lt;&gt;7,AC318&lt;&gt;3),"V列に色付け","")</f>
        <v/>
      </c>
      <c r="AV320" s="1020"/>
      <c r="AW320" s="937"/>
      <c r="AX320" s="1086"/>
      <c r="AY320" s="629" t="str">
        <f>IF(AL320&lt;&gt;"",IF(AM320="○","入力済","未入力"),"")</f>
        <v/>
      </c>
      <c r="AZ320" s="629"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629" t="str">
        <f>IF(OR(T320="新加算Ⅴ（７）",T320="新加算Ⅴ（９）",T320="新加算Ⅴ（10）",T320="新加算Ⅴ（12）",T320="新加算Ⅴ（13）",T320="新加算Ⅴ（14）"),IF(OR(AO320="○",AO320="令和６年度中に満たす"),"入力済","未入力"),"")</f>
        <v/>
      </c>
      <c r="BB320" s="629" t="str">
        <f>IF(OR(T320="新加算Ⅰ",T320="新加算Ⅱ",T320="新加算Ⅲ",T320="新加算Ⅴ（１）",T320="新加算Ⅴ（３）",T320="新加算Ⅴ（８）"),IF(OR(AP320="○",AP320="令和６年度中に満たす"),"入力済","未入力"),"")</f>
        <v/>
      </c>
      <c r="BC320" s="1087" t="str">
        <f>IF(OR(T320="新加算Ⅰ",T320="新加算Ⅱ",T320="新加算Ⅴ（１）",T320="新加算Ⅴ（２）",T320="新加算Ⅴ（３）",T320="新加算Ⅴ（４）",T320="新加算Ⅴ（５）",T320="新加算Ⅴ（６）",T320="新加算Ⅴ（７）",T320="新加算Ⅴ（９）",T320="新加算Ⅴ（10）",T320="新加算Ⅴ（12）"),IF(AQ320&lt;&gt;"",1,""),"")</f>
        <v/>
      </c>
      <c r="BD320" s="935" t="str">
        <f>IF(OR(T320="新加算Ⅰ",T320="新加算Ⅴ（１）",T320="新加算Ⅴ（２）",T320="新加算Ⅴ（５）",T320="新加算Ⅴ（７）",T320="新加算Ⅴ（10）"),IF(AR320="","未入力","入力済"),"")</f>
        <v/>
      </c>
      <c r="BE320" s="908" t="str">
        <f>G318</f>
        <v/>
      </c>
      <c r="BF320" s="222"/>
      <c r="BG320" s="221"/>
    </row>
    <row r="321" ht="30.0" customHeight="1">
      <c r="A321" s="788"/>
      <c r="B321" s="746"/>
      <c r="C321" s="747"/>
      <c r="D321" s="747"/>
      <c r="E321" s="747"/>
      <c r="F321" s="748"/>
      <c r="G321" s="749"/>
      <c r="H321" s="749"/>
      <c r="I321" s="749"/>
      <c r="J321" s="982"/>
      <c r="K321" s="749"/>
      <c r="L321" s="983"/>
      <c r="M321" s="984" t="str">
        <f>IF('別紙様式2-2（４・５月分）'!P244="","",'別紙様式2-2（４・５月分）'!P244)</f>
        <v/>
      </c>
      <c r="N321" s="1010"/>
      <c r="O321" s="1015"/>
      <c r="P321" s="1018"/>
      <c r="Q321" s="1016"/>
      <c r="R321" s="1088"/>
      <c r="S321" s="990"/>
      <c r="T321" s="1089"/>
      <c r="U321" s="1090"/>
      <c r="V321" s="993"/>
      <c r="W321" s="1091"/>
      <c r="X321" s="994"/>
      <c r="Y321" s="1091"/>
      <c r="Z321" s="994"/>
      <c r="AA321" s="1091"/>
      <c r="AB321" s="994"/>
      <c r="AC321" s="1091"/>
      <c r="AD321" s="994"/>
      <c r="AE321" s="994"/>
      <c r="AF321" s="994"/>
      <c r="AG321" s="995"/>
      <c r="AH321" s="996"/>
      <c r="AI321" s="996"/>
      <c r="AJ321" s="998"/>
      <c r="AK321" s="1092"/>
      <c r="AL321" s="1093"/>
      <c r="AM321" s="1092"/>
      <c r="AN321" s="766"/>
      <c r="AO321" s="765"/>
      <c r="AP321" s="766"/>
      <c r="AQ321" s="1094"/>
      <c r="AR321" s="1095"/>
      <c r="AS321" s="1096" t="str">
        <f>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688"/>
      <c r="AU321" s="935"/>
      <c r="AV321" s="1020" t="str">
        <f>IF('別紙様式2-2（４・５月分）'!N244="","",'別紙様式2-2（４・５月分）'!N244)</f>
        <v/>
      </c>
      <c r="AW321" s="937"/>
      <c r="AX321" s="1097"/>
      <c r="AY321" s="629" t="str">
        <f t="shared" ref="AY321:AZ321" si="78">IF(OR(T321="新加算Ⅰ",T321="新加算Ⅱ",T321="新加算Ⅲ",T321="新加算Ⅳ",T321="新加算Ⅴ（１）",T321="新加算Ⅴ（２）",T321="新加算Ⅴ（３）",T321="新加算ⅠⅤ（４）",T321="新加算Ⅴ（５）",T321="新加算Ⅴ（６）",T321="新加算Ⅴ（８）",T321="新加算Ⅴ（11）"),IF(AI321="○","","未入力"),"")</f>
        <v/>
      </c>
      <c r="AZ321" s="629" t="str">
        <f t="shared" si="78"/>
        <v/>
      </c>
      <c r="BA321" s="629" t="str">
        <f>IF(OR(U321="新加算Ⅴ（７）",U321="新加算Ⅴ（９）",U321="新加算Ⅴ（10）",U321="新加算Ⅴ（12）",U321="新加算Ⅴ（13）",U321="新加算Ⅴ（14）"),IF(AK321="○","","未入力"),"")</f>
        <v/>
      </c>
      <c r="BB321" s="629" t="str">
        <f>IF(OR(U321="新加算Ⅰ",U321="新加算Ⅱ",U321="新加算Ⅲ",U321="新加算Ⅴ（１）",U321="新加算Ⅴ（３）",U321="新加算Ⅴ（８）"),IF(AL321="○","","未入力"),"")</f>
        <v/>
      </c>
      <c r="BC321" s="1087" t="str">
        <f>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935" t="str">
        <f>IF(AND(T321&lt;&gt;"（参考）令和７年度の移行予定",OR(U321="新加算Ⅰ",U321="新加算Ⅴ（１）",U321="新加算Ⅴ（２）",U321="新加算Ⅴ（５）",U321="新加算Ⅴ（７）",U321="新加算Ⅴ（10）")),IF(AN321="","未入力",IF(AN321="いずれも取得していない","要件を満たさない","")),"")</f>
        <v/>
      </c>
      <c r="BE321" s="908" t="str">
        <f>G318</f>
        <v/>
      </c>
      <c r="BF321" s="222"/>
      <c r="BG321" s="221"/>
    </row>
    <row r="322" ht="30.0" customHeight="1">
      <c r="A322" s="789">
        <v>78.0</v>
      </c>
      <c r="B322" s="722" t="str">
        <f>IF('基本情報入力シート'!C131="","",'基本情報入力シート'!C131)</f>
        <v/>
      </c>
      <c r="C322" s="723"/>
      <c r="D322" s="723"/>
      <c r="E322" s="723"/>
      <c r="F322" s="724"/>
      <c r="G322" s="725" t="str">
        <f>IF('基本情報入力シート'!M131="","",'基本情報入力シート'!M131)</f>
        <v/>
      </c>
      <c r="H322" s="725" t="str">
        <f>IF('基本情報入力シート'!R131="","",'基本情報入力シート'!R131)</f>
        <v/>
      </c>
      <c r="I322" s="725" t="str">
        <f>IF('基本情報入力シート'!W131="","",'基本情報入力シート'!W131)</f>
        <v/>
      </c>
      <c r="J322" s="941" t="str">
        <f>IF('基本情報入力シート'!X131="","",'基本情報入力シート'!X131)</f>
        <v/>
      </c>
      <c r="K322" s="725" t="str">
        <f>IF('基本情報入力シート'!Y131="","",'基本情報入力シート'!Y131)</f>
        <v/>
      </c>
      <c r="L322" s="942" t="str">
        <f>IF('基本情報入力シート'!AB131="","",'基本情報入力シート'!AB131)</f>
        <v/>
      </c>
      <c r="M322" s="912" t="str">
        <f>IF('別紙様式2-2（４・５月分）'!P245="","",'別紙様式2-2（４・５月分）'!P245)</f>
        <v/>
      </c>
      <c r="N322" s="1004" t="str">
        <f>IF(SUM('別紙様式2-2（４・５月分）'!Q245:Q247)=0,"",SUM('別紙様式2-2（４・５月分）'!Q245:Q247))</f>
        <v/>
      </c>
      <c r="O322" s="914" t="str">
        <f>IFERROR(VLOOKUP('別紙様式2-2（４・５月分）'!AQ245,'【参考】数式用'!$AR$5:$AS$22,2,FALSE),"")</f>
        <v/>
      </c>
      <c r="P322" s="915"/>
      <c r="Q322" s="916"/>
      <c r="R322" s="1053" t="str">
        <f>IFERROR(VLOOKUP(K322,'【参考】数式用'!$A$5:$AB$37,MATCH(O322,'【参考】数式用'!$B$4:$AB$4,0)+1,0),"")</f>
        <v/>
      </c>
      <c r="S322" s="918" t="s">
        <v>451</v>
      </c>
      <c r="T322" s="1054" t="str">
        <f>IF('別紙様式2-3（６月以降分）'!T322="","",'別紙様式2-3（６月以降分）'!T322)</f>
        <v/>
      </c>
      <c r="U322" s="1055" t="str">
        <f>IFERROR(VLOOKUP(K322,'【参考】数式用'!$A$5:$AB$37,MATCH(T322,'【参考】数式用'!$B$4:$AB$4,0)+1,0),"")</f>
        <v/>
      </c>
      <c r="V322" s="921" t="s">
        <v>107</v>
      </c>
      <c r="W322" s="923">
        <f>'別紙様式2-3（６月以降分）'!W322</f>
        <v>6</v>
      </c>
      <c r="X322" s="923" t="s">
        <v>108</v>
      </c>
      <c r="Y322" s="923">
        <f>'別紙様式2-3（６月以降分）'!Y322</f>
        <v>6</v>
      </c>
      <c r="Z322" s="923" t="s">
        <v>392</v>
      </c>
      <c r="AA322" s="923">
        <f>'別紙様式2-3（６月以降分）'!AA322</f>
        <v>7</v>
      </c>
      <c r="AB322" s="923" t="s">
        <v>108</v>
      </c>
      <c r="AC322" s="923">
        <f>'別紙様式2-3（６月以降分）'!AC322</f>
        <v>3</v>
      </c>
      <c r="AD322" s="923" t="s">
        <v>109</v>
      </c>
      <c r="AE322" s="923" t="s">
        <v>120</v>
      </c>
      <c r="AF322" s="923">
        <f>IF(W322&gt;=1,(AA322*12+AC322)-(W322*12+Y322)+1,"")</f>
        <v>10</v>
      </c>
      <c r="AG322" s="924" t="s">
        <v>393</v>
      </c>
      <c r="AH322" s="1056">
        <f>'別紙様式2-3（６月以降分）'!AH322</f>
        <v>0</v>
      </c>
      <c r="AI322" s="1056">
        <f>'別紙様式2-3（６月以降分）'!AI322</f>
        <v>0</v>
      </c>
      <c r="AJ322" s="1057">
        <f>'別紙様式2-3（６月以降分）'!AJ322</f>
        <v>0</v>
      </c>
      <c r="AK322" s="1058" t="str">
        <f>IF('別紙様式2-3（６月以降分）'!AK322="","",'別紙様式2-3（６月以降分）'!AK322)</f>
        <v/>
      </c>
      <c r="AL322" s="932">
        <f>'別紙様式2-3（６月以降分）'!AL322</f>
        <v>0</v>
      </c>
      <c r="AM322" s="1058" t="str">
        <f>IF('別紙様式2-3（６月以降分）'!AM322="","",'別紙様式2-3（６月以降分）'!AM322)</f>
        <v/>
      </c>
      <c r="AN322" s="931" t="str">
        <f>IF('別紙様式2-3（６月以降分）'!AN322="","",'別紙様式2-3（６月以降分）'!AN322)</f>
        <v/>
      </c>
      <c r="AO322" s="928" t="str">
        <f>IF('別紙様式2-3（６月以降分）'!AO322="","",'別紙様式2-3（６月以降分）'!AO322)</f>
        <v/>
      </c>
      <c r="AP322" s="931" t="str">
        <f>IF('別紙様式2-3（６月以降分）'!AP322="","",'別紙様式2-3（６月以降分）'!AP322)</f>
        <v/>
      </c>
      <c r="AQ322" s="1059" t="str">
        <f>IF('別紙様式2-3（６月以降分）'!AQ322="","",'別紙様式2-3（６月以降分）'!AQ322)</f>
        <v/>
      </c>
      <c r="AR322" s="1060" t="str">
        <f>IF('別紙様式2-3（６月以降分）'!AR322="","",'別紙様式2-3（６月以降分）'!AR322)</f>
        <v/>
      </c>
      <c r="AS322" s="1061" t="str">
        <f>IF(AU324="","",IF(U324&lt;U322,"！加算の要件上は問題ありませんが、令和６年度当初の新加算の加算率と比較して、移行後の加算率が下がる計画になっています。",""))</f>
        <v/>
      </c>
      <c r="AT322" s="818"/>
      <c r="AU322" s="693"/>
      <c r="AV322" s="1020" t="str">
        <f>IF('別紙様式2-2（４・５月分）'!N245="","",'別紙様式2-2（４・５月分）'!N245)</f>
        <v/>
      </c>
      <c r="AW322" s="937" t="str">
        <f>IF(SUM('別紙様式2-2（４・５月分）'!O245:O247)=0,"",SUM('別紙様式2-2（４・５月分）'!O245:O247))</f>
        <v/>
      </c>
      <c r="AX322" s="1064" t="str">
        <f>IFERROR(VLOOKUP(K322,'【参考】数式用'!$AH$2:$AI$34,2,FALSE),"")</f>
        <v/>
      </c>
      <c r="AY322" s="772"/>
      <c r="AZ322" s="10"/>
      <c r="BA322" s="10"/>
      <c r="BB322" s="10"/>
      <c r="BC322" s="10"/>
      <c r="BD322" s="10"/>
      <c r="BE322" s="908" t="str">
        <f>G322</f>
        <v/>
      </c>
      <c r="BF322" s="222"/>
      <c r="BG322" s="221"/>
    </row>
    <row r="323" ht="15.0" customHeight="1">
      <c r="A323" s="787"/>
      <c r="B323" s="722"/>
      <c r="C323" s="723"/>
      <c r="D323" s="723"/>
      <c r="E323" s="723"/>
      <c r="F323" s="724"/>
      <c r="G323" s="725"/>
      <c r="H323" s="725"/>
      <c r="I323" s="725"/>
      <c r="J323" s="941"/>
      <c r="K323" s="725"/>
      <c r="L323" s="942"/>
      <c r="M323" s="943" t="str">
        <f>IF('別紙様式2-2（４・５月分）'!P246="","",'別紙様式2-2（４・５月分）'!P246)</f>
        <v/>
      </c>
      <c r="N323" s="1007"/>
      <c r="O323" s="945"/>
      <c r="P323" s="946"/>
      <c r="Q323" s="947"/>
      <c r="R323" s="1065"/>
      <c r="S323" s="949"/>
      <c r="T323" s="1066"/>
      <c r="U323" s="1067"/>
      <c r="V323" s="952"/>
      <c r="W323" s="778"/>
      <c r="X323" s="778"/>
      <c r="Y323" s="778"/>
      <c r="Z323" s="778"/>
      <c r="AA323" s="778"/>
      <c r="AB323" s="778"/>
      <c r="AC323" s="778"/>
      <c r="AD323" s="778"/>
      <c r="AE323" s="778"/>
      <c r="AF323" s="778"/>
      <c r="AG323" s="954"/>
      <c r="AH323" s="1068"/>
      <c r="AI323" s="1068"/>
      <c r="AJ323" s="1069"/>
      <c r="AK323" s="1070"/>
      <c r="AL323" s="960"/>
      <c r="AM323" s="1070"/>
      <c r="AN323" s="825"/>
      <c r="AO323" s="819"/>
      <c r="AP323" s="825"/>
      <c r="AQ323" s="1072"/>
      <c r="AR323" s="1073"/>
      <c r="AS323" s="1074" t="str">
        <f>IF(AU324="","",IF(OR(AA324="",AA324&lt;&gt;7,AC324="",AC324&lt;&gt;3),"！算定期間の終わりが令和７年３月になっていません。年度内の廃止予定等がなければ、算定対象月を令和７年３月にしてください。",""))</f>
        <v/>
      </c>
      <c r="AT323" s="818"/>
      <c r="AU323" s="935"/>
      <c r="AV323" s="1020" t="str">
        <f>IF('別紙様式2-2（４・５月分）'!N246="","",'別紙様式2-2（４・５月分）'!N246)</f>
        <v/>
      </c>
      <c r="AW323" s="937"/>
      <c r="AX323" s="1076"/>
      <c r="AY323" s="638"/>
      <c r="AZ323" s="10"/>
      <c r="BA323" s="10"/>
      <c r="BB323" s="10"/>
      <c r="BC323" s="10"/>
      <c r="BD323" s="10"/>
      <c r="BE323" s="908" t="str">
        <f>G322</f>
        <v/>
      </c>
      <c r="BF323" s="222"/>
      <c r="BG323" s="221"/>
    </row>
    <row r="324" ht="15.0" customHeight="1">
      <c r="A324" s="798"/>
      <c r="B324" s="722"/>
      <c r="C324" s="723"/>
      <c r="D324" s="723"/>
      <c r="E324" s="723"/>
      <c r="F324" s="724"/>
      <c r="G324" s="725"/>
      <c r="H324" s="725"/>
      <c r="I324" s="725"/>
      <c r="J324" s="941"/>
      <c r="K324" s="725"/>
      <c r="L324" s="942"/>
      <c r="M324" s="964"/>
      <c r="N324" s="1009"/>
      <c r="O324" s="1013" t="s">
        <v>111</v>
      </c>
      <c r="P324" s="1017" t="str">
        <f>IFERROR(VLOOKUP('別紙様式2-2（４・５月分）'!AQ245,'【参考】数式用'!$AR$5:$AT$22,3,FALSE),"")</f>
        <v/>
      </c>
      <c r="Q324" s="1014" t="s">
        <v>113</v>
      </c>
      <c r="R324" s="1077" t="str">
        <f>IFERROR(VLOOKUP(K322,'【参考】数式用'!$A$5:$AB$37,MATCH(P324,'【参考】数式用'!$B$4:$AB$4,0)+1,0),"")</f>
        <v/>
      </c>
      <c r="S324" s="970" t="s">
        <v>452</v>
      </c>
      <c r="T324" s="1078"/>
      <c r="U324" s="1079" t="str">
        <f>IFERROR(VLOOKUP(K322,'【参考】数式用'!$A$5:$AB$37,MATCH(T324,'【参考】数式用'!$B$4:$AB$4,0)+1,0),"")</f>
        <v/>
      </c>
      <c r="V324" s="973" t="s">
        <v>107</v>
      </c>
      <c r="W324" s="1080"/>
      <c r="X324" s="812" t="s">
        <v>108</v>
      </c>
      <c r="Y324" s="1080"/>
      <c r="Z324" s="812" t="s">
        <v>392</v>
      </c>
      <c r="AA324" s="1080"/>
      <c r="AB324" s="812" t="s">
        <v>108</v>
      </c>
      <c r="AC324" s="1080"/>
      <c r="AD324" s="812" t="s">
        <v>109</v>
      </c>
      <c r="AE324" s="812" t="s">
        <v>120</v>
      </c>
      <c r="AF324" s="812" t="str">
        <f>IF(W324&gt;=1,(AA324*12+AC324)-(W324*12+Y324)+1,"")</f>
        <v/>
      </c>
      <c r="AG324" s="974" t="s">
        <v>393</v>
      </c>
      <c r="AH324" s="975">
        <f>IFERROR(ROUNDDOWN(ROUND(L322*U324,0),0)*AF324,"")</f>
        <v>0</v>
      </c>
      <c r="AI324" s="975">
        <f>IFERROR(ROUNDDOWN(ROUND((L322*(U324-AW322)),0),0)*AF324,"")</f>
        <v>0</v>
      </c>
      <c r="AJ324" s="977" t="str">
        <f>IFERROR(ROUNDDOWN(ROUNDDOWN(ROUND(L322*VLOOKUP(K322,'【参考】数式用'!$A$5:$AB$27,MATCH("新加算Ⅳ",'【参考】数式用'!$B$4:$AB$4,0)+1,0),0),0)*AF324*0.5,0),"")</f>
        <v/>
      </c>
      <c r="AK324" s="1081"/>
      <c r="AL324" s="1082" t="str">
        <f>IFERROR(IF('別紙様式2-2（４・５月分）'!P324="ベア加算","", IF(OR(T324="新加算Ⅰ",T324="新加算Ⅱ",T324="新加算Ⅲ",T324="新加算Ⅳ"),ROUNDDOWN(ROUND(L322*VLOOKUP(K322,'【参考】数式用'!$A$5:$I$27,MATCH("ベア加算",'【参考】数式用'!$B$4:$I$4,0)+1,0),0),0)*AF324,"")),"")</f>
        <v/>
      </c>
      <c r="AM324" s="1081"/>
      <c r="AN324" s="1083"/>
      <c r="AO324" s="817"/>
      <c r="AP324" s="1083"/>
      <c r="AQ324" s="1084"/>
      <c r="AR324" s="1085"/>
      <c r="AS324" s="1074"/>
      <c r="AT324" s="688"/>
      <c r="AU324" s="935" t="str">
        <f>IF(AND(AA322&lt;&gt;7,AC322&lt;&gt;3),"V列に色付け","")</f>
        <v/>
      </c>
      <c r="AV324" s="1020"/>
      <c r="AW324" s="937"/>
      <c r="AX324" s="1086"/>
      <c r="AY324" s="629" t="str">
        <f>IF(AL324&lt;&gt;"",IF(AM324="○","入力済","未入力"),"")</f>
        <v/>
      </c>
      <c r="AZ324" s="629"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629" t="str">
        <f>IF(OR(T324="新加算Ⅴ（７）",T324="新加算Ⅴ（９）",T324="新加算Ⅴ（10）",T324="新加算Ⅴ（12）",T324="新加算Ⅴ（13）",T324="新加算Ⅴ（14）"),IF(OR(AO324="○",AO324="令和６年度中に満たす"),"入力済","未入力"),"")</f>
        <v/>
      </c>
      <c r="BB324" s="629" t="str">
        <f>IF(OR(T324="新加算Ⅰ",T324="新加算Ⅱ",T324="新加算Ⅲ",T324="新加算Ⅴ（１）",T324="新加算Ⅴ（３）",T324="新加算Ⅴ（８）"),IF(OR(AP324="○",AP324="令和６年度中に満たす"),"入力済","未入力"),"")</f>
        <v/>
      </c>
      <c r="BC324" s="1087" t="str">
        <f>IF(OR(T324="新加算Ⅰ",T324="新加算Ⅱ",T324="新加算Ⅴ（１）",T324="新加算Ⅴ（２）",T324="新加算Ⅴ（３）",T324="新加算Ⅴ（４）",T324="新加算Ⅴ（５）",T324="新加算Ⅴ（６）",T324="新加算Ⅴ（７）",T324="新加算Ⅴ（９）",T324="新加算Ⅴ（10）",T324="新加算Ⅴ（12）"),IF(AQ324&lt;&gt;"",1,""),"")</f>
        <v/>
      </c>
      <c r="BD324" s="935" t="str">
        <f>IF(OR(T324="新加算Ⅰ",T324="新加算Ⅴ（１）",T324="新加算Ⅴ（２）",T324="新加算Ⅴ（５）",T324="新加算Ⅴ（７）",T324="新加算Ⅴ（10）"),IF(AR324="","未入力","入力済"),"")</f>
        <v/>
      </c>
      <c r="BE324" s="908" t="str">
        <f>G322</f>
        <v/>
      </c>
      <c r="BF324" s="222"/>
      <c r="BG324" s="221"/>
    </row>
    <row r="325" ht="30.0" customHeight="1">
      <c r="A325" s="788"/>
      <c r="B325" s="746"/>
      <c r="C325" s="747"/>
      <c r="D325" s="747"/>
      <c r="E325" s="747"/>
      <c r="F325" s="748"/>
      <c r="G325" s="749"/>
      <c r="H325" s="749"/>
      <c r="I325" s="749"/>
      <c r="J325" s="982"/>
      <c r="K325" s="749"/>
      <c r="L325" s="983"/>
      <c r="M325" s="984" t="str">
        <f>IF('別紙様式2-2（４・５月分）'!P247="","",'別紙様式2-2（４・５月分）'!P247)</f>
        <v/>
      </c>
      <c r="N325" s="1010"/>
      <c r="O325" s="1015"/>
      <c r="P325" s="1018"/>
      <c r="Q325" s="1016"/>
      <c r="R325" s="1088"/>
      <c r="S325" s="990"/>
      <c r="T325" s="1089"/>
      <c r="U325" s="1090"/>
      <c r="V325" s="993"/>
      <c r="W325" s="1091"/>
      <c r="X325" s="994"/>
      <c r="Y325" s="1091"/>
      <c r="Z325" s="994"/>
      <c r="AA325" s="1091"/>
      <c r="AB325" s="994"/>
      <c r="AC325" s="1091"/>
      <c r="AD325" s="994"/>
      <c r="AE325" s="994"/>
      <c r="AF325" s="994"/>
      <c r="AG325" s="995"/>
      <c r="AH325" s="996"/>
      <c r="AI325" s="996"/>
      <c r="AJ325" s="998"/>
      <c r="AK325" s="1092"/>
      <c r="AL325" s="1093"/>
      <c r="AM325" s="1092"/>
      <c r="AN325" s="766"/>
      <c r="AO325" s="765"/>
      <c r="AP325" s="766"/>
      <c r="AQ325" s="1094"/>
      <c r="AR325" s="1095"/>
      <c r="AS325" s="1096" t="str">
        <f>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688"/>
      <c r="AU325" s="935"/>
      <c r="AV325" s="1020" t="str">
        <f>IF('別紙様式2-2（４・５月分）'!N247="","",'別紙様式2-2（４・５月分）'!N247)</f>
        <v/>
      </c>
      <c r="AW325" s="937"/>
      <c r="AX325" s="1097"/>
      <c r="AY325" s="629" t="str">
        <f t="shared" ref="AY325:AZ325" si="79">IF(OR(T325="新加算Ⅰ",T325="新加算Ⅱ",T325="新加算Ⅲ",T325="新加算Ⅳ",T325="新加算Ⅴ（１）",T325="新加算Ⅴ（２）",T325="新加算Ⅴ（３）",T325="新加算ⅠⅤ（４）",T325="新加算Ⅴ（５）",T325="新加算Ⅴ（６）",T325="新加算Ⅴ（８）",T325="新加算Ⅴ（11）"),IF(AI325="○","","未入力"),"")</f>
        <v/>
      </c>
      <c r="AZ325" s="629" t="str">
        <f t="shared" si="79"/>
        <v/>
      </c>
      <c r="BA325" s="629" t="str">
        <f>IF(OR(U325="新加算Ⅴ（７）",U325="新加算Ⅴ（９）",U325="新加算Ⅴ（10）",U325="新加算Ⅴ（12）",U325="新加算Ⅴ（13）",U325="新加算Ⅴ（14）"),IF(AK325="○","","未入力"),"")</f>
        <v/>
      </c>
      <c r="BB325" s="629" t="str">
        <f>IF(OR(U325="新加算Ⅰ",U325="新加算Ⅱ",U325="新加算Ⅲ",U325="新加算Ⅴ（１）",U325="新加算Ⅴ（３）",U325="新加算Ⅴ（８）"),IF(AL325="○","","未入力"),"")</f>
        <v/>
      </c>
      <c r="BC325" s="1087" t="str">
        <f>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935" t="str">
        <f>IF(AND(T325&lt;&gt;"（参考）令和７年度の移行予定",OR(U325="新加算Ⅰ",U325="新加算Ⅴ（１）",U325="新加算Ⅴ（２）",U325="新加算Ⅴ（５）",U325="新加算Ⅴ（７）",U325="新加算Ⅴ（10）")),IF(AN325="","未入力",IF(AN325="いずれも取得していない","要件を満たさない","")),"")</f>
        <v/>
      </c>
      <c r="BE325" s="908" t="str">
        <f>G322</f>
        <v/>
      </c>
      <c r="BF325" s="222"/>
      <c r="BG325" s="221"/>
    </row>
    <row r="326" ht="30.0" customHeight="1">
      <c r="A326" s="773">
        <v>79.0</v>
      </c>
      <c r="B326" s="1019" t="str">
        <f>IF('基本情報入力シート'!C132="","",'基本情報入力シート'!C132)</f>
        <v/>
      </c>
      <c r="C326" s="696"/>
      <c r="D326" s="696"/>
      <c r="E326" s="696"/>
      <c r="F326" s="697"/>
      <c r="G326" s="698" t="str">
        <f>IF('基本情報入力シート'!M132="","",'基本情報入力シート'!M132)</f>
        <v/>
      </c>
      <c r="H326" s="698" t="str">
        <f>IF('基本情報入力シート'!R132="","",'基本情報入力シート'!R132)</f>
        <v/>
      </c>
      <c r="I326" s="698" t="str">
        <f>IF('基本情報入力シート'!W132="","",'基本情報入力シート'!W132)</f>
        <v/>
      </c>
      <c r="J326" s="910" t="str">
        <f>IF('基本情報入力シート'!X132="","",'基本情報入力シート'!X132)</f>
        <v/>
      </c>
      <c r="K326" s="698" t="str">
        <f>IF('基本情報入力シート'!Y132="","",'基本情報入力シート'!Y132)</f>
        <v/>
      </c>
      <c r="L326" s="911" t="str">
        <f>IF('基本情報入力シート'!AB132="","",'基本情報入力シート'!AB132)</f>
        <v/>
      </c>
      <c r="M326" s="912" t="str">
        <f>IF('別紙様式2-2（４・５月分）'!P248="","",'別紙様式2-2（４・５月分）'!P248)</f>
        <v/>
      </c>
      <c r="N326" s="1004" t="str">
        <f>IF(SUM('別紙様式2-2（４・５月分）'!Q248:Q250)=0,"",SUM('別紙様式2-2（４・５月分）'!Q248:Q250))</f>
        <v/>
      </c>
      <c r="O326" s="914" t="str">
        <f>IFERROR(VLOOKUP('別紙様式2-2（４・５月分）'!AQ248,'【参考】数式用'!$AR$5:$AS$22,2,FALSE),"")</f>
        <v/>
      </c>
      <c r="P326" s="915"/>
      <c r="Q326" s="916"/>
      <c r="R326" s="1053" t="str">
        <f>IFERROR(VLOOKUP(K326,'【参考】数式用'!$A$5:$AB$37,MATCH(O326,'【参考】数式用'!$B$4:$AB$4,0)+1,0),"")</f>
        <v/>
      </c>
      <c r="S326" s="918" t="s">
        <v>451</v>
      </c>
      <c r="T326" s="1054" t="str">
        <f>IF('別紙様式2-3（６月以降分）'!T326="","",'別紙様式2-3（６月以降分）'!T326)</f>
        <v/>
      </c>
      <c r="U326" s="1055" t="str">
        <f>IFERROR(VLOOKUP(K326,'【参考】数式用'!$A$5:$AB$37,MATCH(T326,'【参考】数式用'!$B$4:$AB$4,0)+1,0),"")</f>
        <v/>
      </c>
      <c r="V326" s="921" t="s">
        <v>107</v>
      </c>
      <c r="W326" s="923">
        <f>'別紙様式2-3（６月以降分）'!W326</f>
        <v>6</v>
      </c>
      <c r="X326" s="923" t="s">
        <v>108</v>
      </c>
      <c r="Y326" s="923">
        <f>'別紙様式2-3（６月以降分）'!Y326</f>
        <v>6</v>
      </c>
      <c r="Z326" s="923" t="s">
        <v>392</v>
      </c>
      <c r="AA326" s="923">
        <f>'別紙様式2-3（６月以降分）'!AA326</f>
        <v>7</v>
      </c>
      <c r="AB326" s="923" t="s">
        <v>108</v>
      </c>
      <c r="AC326" s="923">
        <f>'別紙様式2-3（６月以降分）'!AC326</f>
        <v>3</v>
      </c>
      <c r="AD326" s="923" t="s">
        <v>109</v>
      </c>
      <c r="AE326" s="923" t="s">
        <v>120</v>
      </c>
      <c r="AF326" s="923">
        <f>IF(W326&gt;=1,(AA326*12+AC326)-(W326*12+Y326)+1,"")</f>
        <v>10</v>
      </c>
      <c r="AG326" s="924" t="s">
        <v>393</v>
      </c>
      <c r="AH326" s="1056">
        <f>'別紙様式2-3（６月以降分）'!AH326</f>
        <v>0</v>
      </c>
      <c r="AI326" s="1056">
        <f>'別紙様式2-3（６月以降分）'!AI326</f>
        <v>0</v>
      </c>
      <c r="AJ326" s="1057">
        <f>'別紙様式2-3（６月以降分）'!AJ326</f>
        <v>0</v>
      </c>
      <c r="AK326" s="1058" t="str">
        <f>IF('別紙様式2-3（６月以降分）'!AK326="","",'別紙様式2-3（６月以降分）'!AK326)</f>
        <v/>
      </c>
      <c r="AL326" s="932">
        <f>'別紙様式2-3（６月以降分）'!AL326</f>
        <v>0</v>
      </c>
      <c r="AM326" s="1058" t="str">
        <f>IF('別紙様式2-3（６月以降分）'!AM326="","",'別紙様式2-3（６月以降分）'!AM326)</f>
        <v/>
      </c>
      <c r="AN326" s="931" t="str">
        <f>IF('別紙様式2-3（６月以降分）'!AN326="","",'別紙様式2-3（６月以降分）'!AN326)</f>
        <v/>
      </c>
      <c r="AO326" s="928" t="str">
        <f>IF('別紙様式2-3（６月以降分）'!AO326="","",'別紙様式2-3（６月以降分）'!AO326)</f>
        <v/>
      </c>
      <c r="AP326" s="931" t="str">
        <f>IF('別紙様式2-3（６月以降分）'!AP326="","",'別紙様式2-3（６月以降分）'!AP326)</f>
        <v/>
      </c>
      <c r="AQ326" s="1059" t="str">
        <f>IF('別紙様式2-3（６月以降分）'!AQ326="","",'別紙様式2-3（６月以降分）'!AQ326)</f>
        <v/>
      </c>
      <c r="AR326" s="1060" t="str">
        <f>IF('別紙様式2-3（６月以降分）'!AR326="","",'別紙様式2-3（６月以降分）'!AR326)</f>
        <v/>
      </c>
      <c r="AS326" s="1061" t="str">
        <f>IF(AU328="","",IF(U328&lt;U326,"！加算の要件上は問題ありませんが、令和６年度当初の新加算の加算率と比較して、移行後の加算率が下がる計画になっています。",""))</f>
        <v/>
      </c>
      <c r="AT326" s="818"/>
      <c r="AU326" s="693"/>
      <c r="AV326" s="1020" t="str">
        <f>IF('別紙様式2-2（４・５月分）'!N248="","",'別紙様式2-2（４・５月分）'!N248)</f>
        <v/>
      </c>
      <c r="AW326" s="937" t="str">
        <f>IF(SUM('別紙様式2-2（４・５月分）'!O248:O250)=0,"",SUM('別紙様式2-2（４・５月分）'!O248:O250))</f>
        <v/>
      </c>
      <c r="AX326" s="1064" t="str">
        <f>IFERROR(VLOOKUP(K326,'【参考】数式用'!$AH$2:$AI$34,2,FALSE),"")</f>
        <v/>
      </c>
      <c r="AY326" s="772"/>
      <c r="AZ326" s="10"/>
      <c r="BA326" s="10"/>
      <c r="BB326" s="10"/>
      <c r="BC326" s="10"/>
      <c r="BD326" s="10"/>
      <c r="BE326" s="908" t="str">
        <f>G326</f>
        <v/>
      </c>
      <c r="BF326" s="222"/>
      <c r="BG326" s="221"/>
    </row>
    <row r="327" ht="15.0" customHeight="1">
      <c r="A327" s="787"/>
      <c r="B327" s="722"/>
      <c r="C327" s="723"/>
      <c r="D327" s="723"/>
      <c r="E327" s="723"/>
      <c r="F327" s="724"/>
      <c r="G327" s="725"/>
      <c r="H327" s="725"/>
      <c r="I327" s="725"/>
      <c r="J327" s="941"/>
      <c r="K327" s="725"/>
      <c r="L327" s="942"/>
      <c r="M327" s="943" t="str">
        <f>IF('別紙様式2-2（４・５月分）'!P249="","",'別紙様式2-2（４・５月分）'!P249)</f>
        <v/>
      </c>
      <c r="N327" s="1007"/>
      <c r="O327" s="945"/>
      <c r="P327" s="946"/>
      <c r="Q327" s="947"/>
      <c r="R327" s="1065"/>
      <c r="S327" s="949"/>
      <c r="T327" s="1066"/>
      <c r="U327" s="1067"/>
      <c r="V327" s="952"/>
      <c r="W327" s="778"/>
      <c r="X327" s="778"/>
      <c r="Y327" s="778"/>
      <c r="Z327" s="778"/>
      <c r="AA327" s="778"/>
      <c r="AB327" s="778"/>
      <c r="AC327" s="778"/>
      <c r="AD327" s="778"/>
      <c r="AE327" s="778"/>
      <c r="AF327" s="778"/>
      <c r="AG327" s="954"/>
      <c r="AH327" s="1068"/>
      <c r="AI327" s="1068"/>
      <c r="AJ327" s="1069"/>
      <c r="AK327" s="1070"/>
      <c r="AL327" s="960"/>
      <c r="AM327" s="1070"/>
      <c r="AN327" s="825"/>
      <c r="AO327" s="819"/>
      <c r="AP327" s="825"/>
      <c r="AQ327" s="1072"/>
      <c r="AR327" s="1073"/>
      <c r="AS327" s="1074" t="str">
        <f>IF(AU328="","",IF(OR(AA328="",AA328&lt;&gt;7,AC328="",AC328&lt;&gt;3),"！算定期間の終わりが令和７年３月になっていません。年度内の廃止予定等がなければ、算定対象月を令和７年３月にしてください。",""))</f>
        <v/>
      </c>
      <c r="AT327" s="818"/>
      <c r="AU327" s="935"/>
      <c r="AV327" s="1020" t="str">
        <f>IF('別紙様式2-2（４・５月分）'!N249="","",'別紙様式2-2（４・５月分）'!N249)</f>
        <v/>
      </c>
      <c r="AW327" s="937"/>
      <c r="AX327" s="1076"/>
      <c r="AY327" s="638"/>
      <c r="AZ327" s="10"/>
      <c r="BA327" s="10"/>
      <c r="BB327" s="10"/>
      <c r="BC327" s="10"/>
      <c r="BD327" s="10"/>
      <c r="BE327" s="908" t="str">
        <f>G326</f>
        <v/>
      </c>
      <c r="BF327" s="222"/>
      <c r="BG327" s="221"/>
    </row>
    <row r="328" ht="15.0" customHeight="1">
      <c r="A328" s="798"/>
      <c r="B328" s="722"/>
      <c r="C328" s="723"/>
      <c r="D328" s="723"/>
      <c r="E328" s="723"/>
      <c r="F328" s="724"/>
      <c r="G328" s="725"/>
      <c r="H328" s="725"/>
      <c r="I328" s="725"/>
      <c r="J328" s="941"/>
      <c r="K328" s="725"/>
      <c r="L328" s="942"/>
      <c r="M328" s="964"/>
      <c r="N328" s="1009"/>
      <c r="O328" s="1013" t="s">
        <v>111</v>
      </c>
      <c r="P328" s="1017" t="str">
        <f>IFERROR(VLOOKUP('別紙様式2-2（４・５月分）'!AQ248,'【参考】数式用'!$AR$5:$AT$22,3,FALSE),"")</f>
        <v/>
      </c>
      <c r="Q328" s="1014" t="s">
        <v>113</v>
      </c>
      <c r="R328" s="1077" t="str">
        <f>IFERROR(VLOOKUP(K326,'【参考】数式用'!$A$5:$AB$37,MATCH(P328,'【参考】数式用'!$B$4:$AB$4,0)+1,0),"")</f>
        <v/>
      </c>
      <c r="S328" s="970" t="s">
        <v>452</v>
      </c>
      <c r="T328" s="1078"/>
      <c r="U328" s="1079" t="str">
        <f>IFERROR(VLOOKUP(K326,'【参考】数式用'!$A$5:$AB$37,MATCH(T328,'【参考】数式用'!$B$4:$AB$4,0)+1,0),"")</f>
        <v/>
      </c>
      <c r="V328" s="973" t="s">
        <v>107</v>
      </c>
      <c r="W328" s="1080"/>
      <c r="X328" s="812" t="s">
        <v>108</v>
      </c>
      <c r="Y328" s="1080"/>
      <c r="Z328" s="812" t="s">
        <v>392</v>
      </c>
      <c r="AA328" s="1080"/>
      <c r="AB328" s="812" t="s">
        <v>108</v>
      </c>
      <c r="AC328" s="1080"/>
      <c r="AD328" s="812" t="s">
        <v>109</v>
      </c>
      <c r="AE328" s="812" t="s">
        <v>120</v>
      </c>
      <c r="AF328" s="812" t="str">
        <f>IF(W328&gt;=1,(AA328*12+AC328)-(W328*12+Y328)+1,"")</f>
        <v/>
      </c>
      <c r="AG328" s="974" t="s">
        <v>393</v>
      </c>
      <c r="AH328" s="975">
        <f>IFERROR(ROUNDDOWN(ROUND(L326*U328,0),0)*AF328,"")</f>
        <v>0</v>
      </c>
      <c r="AI328" s="975">
        <f>IFERROR(ROUNDDOWN(ROUND((L326*(U328-AW326)),0),0)*AF328,"")</f>
        <v>0</v>
      </c>
      <c r="AJ328" s="977" t="str">
        <f>IFERROR(ROUNDDOWN(ROUNDDOWN(ROUND(L326*VLOOKUP(K326,'【参考】数式用'!$A$5:$AB$27,MATCH("新加算Ⅳ",'【参考】数式用'!$B$4:$AB$4,0)+1,0),0),0)*AF328*0.5,0),"")</f>
        <v/>
      </c>
      <c r="AK328" s="1081"/>
      <c r="AL328" s="1082" t="str">
        <f>IFERROR(IF('別紙様式2-2（４・５月分）'!P328="ベア加算","", IF(OR(T328="新加算Ⅰ",T328="新加算Ⅱ",T328="新加算Ⅲ",T328="新加算Ⅳ"),ROUNDDOWN(ROUND(L326*VLOOKUP(K326,'【参考】数式用'!$A$5:$I$27,MATCH("ベア加算",'【参考】数式用'!$B$4:$I$4,0)+1,0),0),0)*AF328,"")),"")</f>
        <v/>
      </c>
      <c r="AM328" s="1081"/>
      <c r="AN328" s="1083"/>
      <c r="AO328" s="817"/>
      <c r="AP328" s="1083"/>
      <c r="AQ328" s="1084"/>
      <c r="AR328" s="1085"/>
      <c r="AS328" s="1074"/>
      <c r="AT328" s="688"/>
      <c r="AU328" s="935" t="str">
        <f>IF(AND(AA326&lt;&gt;7,AC326&lt;&gt;3),"V列に色付け","")</f>
        <v/>
      </c>
      <c r="AV328" s="1020"/>
      <c r="AW328" s="937"/>
      <c r="AX328" s="1086"/>
      <c r="AY328" s="629" t="str">
        <f>IF(AL328&lt;&gt;"",IF(AM328="○","入力済","未入力"),"")</f>
        <v/>
      </c>
      <c r="AZ328" s="629"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629" t="str">
        <f>IF(OR(T328="新加算Ⅴ（７）",T328="新加算Ⅴ（９）",T328="新加算Ⅴ（10）",T328="新加算Ⅴ（12）",T328="新加算Ⅴ（13）",T328="新加算Ⅴ（14）"),IF(OR(AO328="○",AO328="令和６年度中に満たす"),"入力済","未入力"),"")</f>
        <v/>
      </c>
      <c r="BB328" s="629" t="str">
        <f>IF(OR(T328="新加算Ⅰ",T328="新加算Ⅱ",T328="新加算Ⅲ",T328="新加算Ⅴ（１）",T328="新加算Ⅴ（３）",T328="新加算Ⅴ（８）"),IF(OR(AP328="○",AP328="令和６年度中に満たす"),"入力済","未入力"),"")</f>
        <v/>
      </c>
      <c r="BC328" s="1087" t="str">
        <f>IF(OR(T328="新加算Ⅰ",T328="新加算Ⅱ",T328="新加算Ⅴ（１）",T328="新加算Ⅴ（２）",T328="新加算Ⅴ（３）",T328="新加算Ⅴ（４）",T328="新加算Ⅴ（５）",T328="新加算Ⅴ（６）",T328="新加算Ⅴ（７）",T328="新加算Ⅴ（９）",T328="新加算Ⅴ（10）",T328="新加算Ⅴ（12）"),IF(AQ328&lt;&gt;"",1,""),"")</f>
        <v/>
      </c>
      <c r="BD328" s="935" t="str">
        <f>IF(OR(T328="新加算Ⅰ",T328="新加算Ⅴ（１）",T328="新加算Ⅴ（２）",T328="新加算Ⅴ（５）",T328="新加算Ⅴ（７）",T328="新加算Ⅴ（10）"),IF(AR328="","未入力","入力済"),"")</f>
        <v/>
      </c>
      <c r="BE328" s="908" t="str">
        <f>G326</f>
        <v/>
      </c>
      <c r="BF328" s="222"/>
      <c r="BG328" s="221"/>
    </row>
    <row r="329" ht="30.0" customHeight="1">
      <c r="A329" s="788"/>
      <c r="B329" s="746"/>
      <c r="C329" s="747"/>
      <c r="D329" s="747"/>
      <c r="E329" s="747"/>
      <c r="F329" s="748"/>
      <c r="G329" s="749"/>
      <c r="H329" s="749"/>
      <c r="I329" s="749"/>
      <c r="J329" s="982"/>
      <c r="K329" s="749"/>
      <c r="L329" s="983"/>
      <c r="M329" s="984" t="str">
        <f>IF('別紙様式2-2（４・５月分）'!P250="","",'別紙様式2-2（４・５月分）'!P250)</f>
        <v/>
      </c>
      <c r="N329" s="1010"/>
      <c r="O329" s="1015"/>
      <c r="P329" s="1018"/>
      <c r="Q329" s="1016"/>
      <c r="R329" s="1088"/>
      <c r="S329" s="990"/>
      <c r="T329" s="1089"/>
      <c r="U329" s="1090"/>
      <c r="V329" s="993"/>
      <c r="W329" s="1091"/>
      <c r="X329" s="994"/>
      <c r="Y329" s="1091"/>
      <c r="Z329" s="994"/>
      <c r="AA329" s="1091"/>
      <c r="AB329" s="994"/>
      <c r="AC329" s="1091"/>
      <c r="AD329" s="994"/>
      <c r="AE329" s="994"/>
      <c r="AF329" s="994"/>
      <c r="AG329" s="995"/>
      <c r="AH329" s="996"/>
      <c r="AI329" s="996"/>
      <c r="AJ329" s="998"/>
      <c r="AK329" s="1092"/>
      <c r="AL329" s="1093"/>
      <c r="AM329" s="1092"/>
      <c r="AN329" s="766"/>
      <c r="AO329" s="765"/>
      <c r="AP329" s="766"/>
      <c r="AQ329" s="1094"/>
      <c r="AR329" s="1095"/>
      <c r="AS329" s="1096" t="str">
        <f>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688"/>
      <c r="AU329" s="935"/>
      <c r="AV329" s="1020" t="str">
        <f>IF('別紙様式2-2（４・５月分）'!N250="","",'別紙様式2-2（４・５月分）'!N250)</f>
        <v/>
      </c>
      <c r="AW329" s="937"/>
      <c r="AX329" s="1097"/>
      <c r="AY329" s="629" t="str">
        <f t="shared" ref="AY329:AZ329" si="80">IF(OR(T329="新加算Ⅰ",T329="新加算Ⅱ",T329="新加算Ⅲ",T329="新加算Ⅳ",T329="新加算Ⅴ（１）",T329="新加算Ⅴ（２）",T329="新加算Ⅴ（３）",T329="新加算ⅠⅤ（４）",T329="新加算Ⅴ（５）",T329="新加算Ⅴ（６）",T329="新加算Ⅴ（８）",T329="新加算Ⅴ（11）"),IF(AI329="○","","未入力"),"")</f>
        <v/>
      </c>
      <c r="AZ329" s="629" t="str">
        <f t="shared" si="80"/>
        <v/>
      </c>
      <c r="BA329" s="629" t="str">
        <f>IF(OR(U329="新加算Ⅴ（７）",U329="新加算Ⅴ（９）",U329="新加算Ⅴ（10）",U329="新加算Ⅴ（12）",U329="新加算Ⅴ（13）",U329="新加算Ⅴ（14）"),IF(AK329="○","","未入力"),"")</f>
        <v/>
      </c>
      <c r="BB329" s="629" t="str">
        <f>IF(OR(U329="新加算Ⅰ",U329="新加算Ⅱ",U329="新加算Ⅲ",U329="新加算Ⅴ（１）",U329="新加算Ⅴ（３）",U329="新加算Ⅴ（８）"),IF(AL329="○","","未入力"),"")</f>
        <v/>
      </c>
      <c r="BC329" s="1087" t="str">
        <f>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935" t="str">
        <f>IF(AND(T329&lt;&gt;"（参考）令和７年度の移行予定",OR(U329="新加算Ⅰ",U329="新加算Ⅴ（１）",U329="新加算Ⅴ（２）",U329="新加算Ⅴ（５）",U329="新加算Ⅴ（７）",U329="新加算Ⅴ（10）")),IF(AN329="","未入力",IF(AN329="いずれも取得していない","要件を満たさない","")),"")</f>
        <v/>
      </c>
      <c r="BE329" s="908" t="str">
        <f>G326</f>
        <v/>
      </c>
      <c r="BF329" s="222"/>
      <c r="BG329" s="221"/>
    </row>
    <row r="330" ht="30.0" customHeight="1">
      <c r="A330" s="789">
        <v>80.0</v>
      </c>
      <c r="B330" s="722" t="str">
        <f>IF('基本情報入力シート'!C133="","",'基本情報入力シート'!C133)</f>
        <v/>
      </c>
      <c r="C330" s="723"/>
      <c r="D330" s="723"/>
      <c r="E330" s="723"/>
      <c r="F330" s="724"/>
      <c r="G330" s="725" t="str">
        <f>IF('基本情報入力シート'!M133="","",'基本情報入力シート'!M133)</f>
        <v/>
      </c>
      <c r="H330" s="725" t="str">
        <f>IF('基本情報入力シート'!R133="","",'基本情報入力シート'!R133)</f>
        <v/>
      </c>
      <c r="I330" s="725" t="str">
        <f>IF('基本情報入力シート'!W133="","",'基本情報入力シート'!W133)</f>
        <v/>
      </c>
      <c r="J330" s="941" t="str">
        <f>IF('基本情報入力シート'!X133="","",'基本情報入力シート'!X133)</f>
        <v/>
      </c>
      <c r="K330" s="725" t="str">
        <f>IF('基本情報入力シート'!Y133="","",'基本情報入力シート'!Y133)</f>
        <v/>
      </c>
      <c r="L330" s="942" t="str">
        <f>IF('基本情報入力シート'!AB133="","",'基本情報入力シート'!AB133)</f>
        <v/>
      </c>
      <c r="M330" s="912" t="str">
        <f>IF('別紙様式2-2（４・５月分）'!P251="","",'別紙様式2-2（４・５月分）'!P251)</f>
        <v/>
      </c>
      <c r="N330" s="1004" t="str">
        <f>IF(SUM('別紙様式2-2（４・５月分）'!Q251:Q253)=0,"",SUM('別紙様式2-2（４・５月分）'!Q251:Q253))</f>
        <v/>
      </c>
      <c r="O330" s="914" t="str">
        <f>IFERROR(VLOOKUP('別紙様式2-2（４・５月分）'!AQ251,'【参考】数式用'!$AR$5:$AS$22,2,FALSE),"")</f>
        <v/>
      </c>
      <c r="P330" s="915"/>
      <c r="Q330" s="916"/>
      <c r="R330" s="1053" t="str">
        <f>IFERROR(VLOOKUP(K330,'【参考】数式用'!$A$5:$AB$37,MATCH(O330,'【参考】数式用'!$B$4:$AB$4,0)+1,0),"")</f>
        <v/>
      </c>
      <c r="S330" s="918" t="s">
        <v>451</v>
      </c>
      <c r="T330" s="1054" t="str">
        <f>IF('別紙様式2-3（６月以降分）'!T330="","",'別紙様式2-3（６月以降分）'!T330)</f>
        <v/>
      </c>
      <c r="U330" s="1055" t="str">
        <f>IFERROR(VLOOKUP(K330,'【参考】数式用'!$A$5:$AB$37,MATCH(T330,'【参考】数式用'!$B$4:$AB$4,0)+1,0),"")</f>
        <v/>
      </c>
      <c r="V330" s="921" t="s">
        <v>107</v>
      </c>
      <c r="W330" s="923">
        <f>'別紙様式2-3（６月以降分）'!W330</f>
        <v>6</v>
      </c>
      <c r="X330" s="923" t="s">
        <v>108</v>
      </c>
      <c r="Y330" s="923">
        <f>'別紙様式2-3（６月以降分）'!Y330</f>
        <v>6</v>
      </c>
      <c r="Z330" s="923" t="s">
        <v>392</v>
      </c>
      <c r="AA330" s="923">
        <f>'別紙様式2-3（６月以降分）'!AA330</f>
        <v>7</v>
      </c>
      <c r="AB330" s="923" t="s">
        <v>108</v>
      </c>
      <c r="AC330" s="923">
        <f>'別紙様式2-3（６月以降分）'!AC330</f>
        <v>3</v>
      </c>
      <c r="AD330" s="923" t="s">
        <v>109</v>
      </c>
      <c r="AE330" s="923" t="s">
        <v>120</v>
      </c>
      <c r="AF330" s="923">
        <f>IF(W330&gt;=1,(AA330*12+AC330)-(W330*12+Y330)+1,"")</f>
        <v>10</v>
      </c>
      <c r="AG330" s="924" t="s">
        <v>393</v>
      </c>
      <c r="AH330" s="1056">
        <f>'別紙様式2-3（６月以降分）'!AH330</f>
        <v>0</v>
      </c>
      <c r="AI330" s="1056">
        <f>'別紙様式2-3（６月以降分）'!AI330</f>
        <v>0</v>
      </c>
      <c r="AJ330" s="1057">
        <f>'別紙様式2-3（６月以降分）'!AJ330</f>
        <v>0</v>
      </c>
      <c r="AK330" s="1058" t="str">
        <f>IF('別紙様式2-3（６月以降分）'!AK330="","",'別紙様式2-3（６月以降分）'!AK330)</f>
        <v/>
      </c>
      <c r="AL330" s="932">
        <f>'別紙様式2-3（６月以降分）'!AL330</f>
        <v>0</v>
      </c>
      <c r="AM330" s="1058" t="str">
        <f>IF('別紙様式2-3（６月以降分）'!AM330="","",'別紙様式2-3（６月以降分）'!AM330)</f>
        <v/>
      </c>
      <c r="AN330" s="931" t="str">
        <f>IF('別紙様式2-3（６月以降分）'!AN330="","",'別紙様式2-3（６月以降分）'!AN330)</f>
        <v/>
      </c>
      <c r="AO330" s="928" t="str">
        <f>IF('別紙様式2-3（６月以降分）'!AO330="","",'別紙様式2-3（６月以降分）'!AO330)</f>
        <v/>
      </c>
      <c r="AP330" s="931" t="str">
        <f>IF('別紙様式2-3（６月以降分）'!AP330="","",'別紙様式2-3（６月以降分）'!AP330)</f>
        <v/>
      </c>
      <c r="AQ330" s="1059" t="str">
        <f>IF('別紙様式2-3（６月以降分）'!AQ330="","",'別紙様式2-3（６月以降分）'!AQ330)</f>
        <v/>
      </c>
      <c r="AR330" s="1060" t="str">
        <f>IF('別紙様式2-3（６月以降分）'!AR330="","",'別紙様式2-3（６月以降分）'!AR330)</f>
        <v/>
      </c>
      <c r="AS330" s="1061" t="str">
        <f>IF(AU332="","",IF(U332&lt;U330,"！加算の要件上は問題ありませんが、令和６年度当初の新加算の加算率と比較して、移行後の加算率が下がる計画になっています。",""))</f>
        <v/>
      </c>
      <c r="AT330" s="818"/>
      <c r="AU330" s="693"/>
      <c r="AV330" s="1020" t="str">
        <f>IF('別紙様式2-2（４・５月分）'!N251="","",'別紙様式2-2（４・５月分）'!N251)</f>
        <v/>
      </c>
      <c r="AW330" s="937" t="str">
        <f>IF(SUM('別紙様式2-2（４・５月分）'!O251:O253)=0,"",SUM('別紙様式2-2（４・５月分）'!O251:O253))</f>
        <v/>
      </c>
      <c r="AX330" s="1064" t="str">
        <f>IFERROR(VLOOKUP(K330,'【参考】数式用'!$AH$2:$AI$34,2,FALSE),"")</f>
        <v/>
      </c>
      <c r="AY330" s="772"/>
      <c r="AZ330" s="10"/>
      <c r="BA330" s="10"/>
      <c r="BB330" s="10"/>
      <c r="BC330" s="10"/>
      <c r="BD330" s="10"/>
      <c r="BE330" s="908" t="str">
        <f>G330</f>
        <v/>
      </c>
      <c r="BF330" s="222"/>
      <c r="BG330" s="221"/>
    </row>
    <row r="331" ht="15.0" customHeight="1">
      <c r="A331" s="787"/>
      <c r="B331" s="722"/>
      <c r="C331" s="723"/>
      <c r="D331" s="723"/>
      <c r="E331" s="723"/>
      <c r="F331" s="724"/>
      <c r="G331" s="725"/>
      <c r="H331" s="725"/>
      <c r="I331" s="725"/>
      <c r="J331" s="941"/>
      <c r="K331" s="725"/>
      <c r="L331" s="942"/>
      <c r="M331" s="943" t="str">
        <f>IF('別紙様式2-2（４・５月分）'!P252="","",'別紙様式2-2（４・５月分）'!P252)</f>
        <v/>
      </c>
      <c r="N331" s="1007"/>
      <c r="O331" s="945"/>
      <c r="P331" s="946"/>
      <c r="Q331" s="947"/>
      <c r="R331" s="1065"/>
      <c r="S331" s="949"/>
      <c r="T331" s="1066"/>
      <c r="U331" s="1067"/>
      <c r="V331" s="952"/>
      <c r="W331" s="778"/>
      <c r="X331" s="778"/>
      <c r="Y331" s="778"/>
      <c r="Z331" s="778"/>
      <c r="AA331" s="778"/>
      <c r="AB331" s="778"/>
      <c r="AC331" s="778"/>
      <c r="AD331" s="778"/>
      <c r="AE331" s="778"/>
      <c r="AF331" s="778"/>
      <c r="AG331" s="954"/>
      <c r="AH331" s="1068"/>
      <c r="AI331" s="1068"/>
      <c r="AJ331" s="1069"/>
      <c r="AK331" s="1070"/>
      <c r="AL331" s="960"/>
      <c r="AM331" s="1070"/>
      <c r="AN331" s="825"/>
      <c r="AO331" s="819"/>
      <c r="AP331" s="825"/>
      <c r="AQ331" s="1072"/>
      <c r="AR331" s="1073"/>
      <c r="AS331" s="1074" t="str">
        <f>IF(AU332="","",IF(OR(AA332="",AA332&lt;&gt;7,AC332="",AC332&lt;&gt;3),"！算定期間の終わりが令和７年３月になっていません。年度内の廃止予定等がなければ、算定対象月を令和７年３月にしてください。",""))</f>
        <v/>
      </c>
      <c r="AT331" s="818"/>
      <c r="AU331" s="935"/>
      <c r="AV331" s="1020" t="str">
        <f>IF('別紙様式2-2（４・５月分）'!N252="","",'別紙様式2-2（４・５月分）'!N252)</f>
        <v/>
      </c>
      <c r="AW331" s="937"/>
      <c r="AX331" s="1076"/>
      <c r="AY331" s="638"/>
      <c r="AZ331" s="10"/>
      <c r="BA331" s="10"/>
      <c r="BB331" s="10"/>
      <c r="BC331" s="10"/>
      <c r="BD331" s="10"/>
      <c r="BE331" s="908" t="str">
        <f>G330</f>
        <v/>
      </c>
      <c r="BF331" s="222"/>
      <c r="BG331" s="221"/>
    </row>
    <row r="332" ht="15.0" customHeight="1">
      <c r="A332" s="798"/>
      <c r="B332" s="722"/>
      <c r="C332" s="723"/>
      <c r="D332" s="723"/>
      <c r="E332" s="723"/>
      <c r="F332" s="724"/>
      <c r="G332" s="725"/>
      <c r="H332" s="725"/>
      <c r="I332" s="725"/>
      <c r="J332" s="941"/>
      <c r="K332" s="725"/>
      <c r="L332" s="942"/>
      <c r="M332" s="964"/>
      <c r="N332" s="1009"/>
      <c r="O332" s="1013" t="s">
        <v>111</v>
      </c>
      <c r="P332" s="1017" t="str">
        <f>IFERROR(VLOOKUP('別紙様式2-2（４・５月分）'!AQ251,'【参考】数式用'!$AR$5:$AT$22,3,FALSE),"")</f>
        <v/>
      </c>
      <c r="Q332" s="1014" t="s">
        <v>113</v>
      </c>
      <c r="R332" s="1077" t="str">
        <f>IFERROR(VLOOKUP(K330,'【参考】数式用'!$A$5:$AB$37,MATCH(P332,'【参考】数式用'!$B$4:$AB$4,0)+1,0),"")</f>
        <v/>
      </c>
      <c r="S332" s="970" t="s">
        <v>452</v>
      </c>
      <c r="T332" s="1078"/>
      <c r="U332" s="1079" t="str">
        <f>IFERROR(VLOOKUP(K330,'【参考】数式用'!$A$5:$AB$37,MATCH(T332,'【参考】数式用'!$B$4:$AB$4,0)+1,0),"")</f>
        <v/>
      </c>
      <c r="V332" s="973" t="s">
        <v>107</v>
      </c>
      <c r="W332" s="1080"/>
      <c r="X332" s="812" t="s">
        <v>108</v>
      </c>
      <c r="Y332" s="1080"/>
      <c r="Z332" s="812" t="s">
        <v>392</v>
      </c>
      <c r="AA332" s="1080"/>
      <c r="AB332" s="812" t="s">
        <v>108</v>
      </c>
      <c r="AC332" s="1080"/>
      <c r="AD332" s="812" t="s">
        <v>109</v>
      </c>
      <c r="AE332" s="812" t="s">
        <v>120</v>
      </c>
      <c r="AF332" s="812" t="str">
        <f>IF(W332&gt;=1,(AA332*12+AC332)-(W332*12+Y332)+1,"")</f>
        <v/>
      </c>
      <c r="AG332" s="974" t="s">
        <v>393</v>
      </c>
      <c r="AH332" s="975">
        <f>IFERROR(ROUNDDOWN(ROUND(L330*U332,0),0)*AF332,"")</f>
        <v>0</v>
      </c>
      <c r="AI332" s="975">
        <f>IFERROR(ROUNDDOWN(ROUND((L330*(U332-AW330)),0),0)*AF332,"")</f>
        <v>0</v>
      </c>
      <c r="AJ332" s="977" t="str">
        <f>IFERROR(ROUNDDOWN(ROUNDDOWN(ROUND(L330*VLOOKUP(K330,'【参考】数式用'!$A$5:$AB$27,MATCH("新加算Ⅳ",'【参考】数式用'!$B$4:$AB$4,0)+1,0),0),0)*AF332*0.5,0),"")</f>
        <v/>
      </c>
      <c r="AK332" s="1081"/>
      <c r="AL332" s="1082" t="str">
        <f>IFERROR(IF('別紙様式2-2（４・５月分）'!P332="ベア加算","", IF(OR(T332="新加算Ⅰ",T332="新加算Ⅱ",T332="新加算Ⅲ",T332="新加算Ⅳ"),ROUNDDOWN(ROUND(L330*VLOOKUP(K330,'【参考】数式用'!$A$5:$I$27,MATCH("ベア加算",'【参考】数式用'!$B$4:$I$4,0)+1,0),0),0)*AF332,"")),"")</f>
        <v/>
      </c>
      <c r="AM332" s="1081"/>
      <c r="AN332" s="1083"/>
      <c r="AO332" s="817"/>
      <c r="AP332" s="1083"/>
      <c r="AQ332" s="1084"/>
      <c r="AR332" s="1085"/>
      <c r="AS332" s="1074"/>
      <c r="AT332" s="688"/>
      <c r="AU332" s="935" t="str">
        <f>IF(AND(AA330&lt;&gt;7,AC330&lt;&gt;3),"V列に色付け","")</f>
        <v/>
      </c>
      <c r="AV332" s="1020"/>
      <c r="AW332" s="937"/>
      <c r="AX332" s="1086"/>
      <c r="AY332" s="629" t="str">
        <f>IF(AL332&lt;&gt;"",IF(AM332="○","入力済","未入力"),"")</f>
        <v/>
      </c>
      <c r="AZ332" s="629"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629" t="str">
        <f>IF(OR(T332="新加算Ⅴ（７）",T332="新加算Ⅴ（９）",T332="新加算Ⅴ（10）",T332="新加算Ⅴ（12）",T332="新加算Ⅴ（13）",T332="新加算Ⅴ（14）"),IF(OR(AO332="○",AO332="令和６年度中に満たす"),"入力済","未入力"),"")</f>
        <v/>
      </c>
      <c r="BB332" s="629" t="str">
        <f>IF(OR(T332="新加算Ⅰ",T332="新加算Ⅱ",T332="新加算Ⅲ",T332="新加算Ⅴ（１）",T332="新加算Ⅴ（３）",T332="新加算Ⅴ（８）"),IF(OR(AP332="○",AP332="令和６年度中に満たす"),"入力済","未入力"),"")</f>
        <v/>
      </c>
      <c r="BC332" s="1087" t="str">
        <f>IF(OR(T332="新加算Ⅰ",T332="新加算Ⅱ",T332="新加算Ⅴ（１）",T332="新加算Ⅴ（２）",T332="新加算Ⅴ（３）",T332="新加算Ⅴ（４）",T332="新加算Ⅴ（５）",T332="新加算Ⅴ（６）",T332="新加算Ⅴ（７）",T332="新加算Ⅴ（９）",T332="新加算Ⅴ（10）",T332="新加算Ⅴ（12）"),IF(AQ332&lt;&gt;"",1,""),"")</f>
        <v/>
      </c>
      <c r="BD332" s="935" t="str">
        <f>IF(OR(T332="新加算Ⅰ",T332="新加算Ⅴ（１）",T332="新加算Ⅴ（２）",T332="新加算Ⅴ（５）",T332="新加算Ⅴ（７）",T332="新加算Ⅴ（10）"),IF(AR332="","未入力","入力済"),"")</f>
        <v/>
      </c>
      <c r="BE332" s="908" t="str">
        <f>G330</f>
        <v/>
      </c>
      <c r="BF332" s="222"/>
      <c r="BG332" s="221"/>
    </row>
    <row r="333" ht="30.0" customHeight="1">
      <c r="A333" s="788"/>
      <c r="B333" s="746"/>
      <c r="C333" s="747"/>
      <c r="D333" s="747"/>
      <c r="E333" s="747"/>
      <c r="F333" s="748"/>
      <c r="G333" s="749"/>
      <c r="H333" s="749"/>
      <c r="I333" s="749"/>
      <c r="J333" s="982"/>
      <c r="K333" s="749"/>
      <c r="L333" s="983"/>
      <c r="M333" s="984" t="str">
        <f>IF('別紙様式2-2（４・５月分）'!P253="","",'別紙様式2-2（４・５月分）'!P253)</f>
        <v/>
      </c>
      <c r="N333" s="1010"/>
      <c r="O333" s="1015"/>
      <c r="P333" s="1018"/>
      <c r="Q333" s="1016"/>
      <c r="R333" s="1088"/>
      <c r="S333" s="990"/>
      <c r="T333" s="1089"/>
      <c r="U333" s="1090"/>
      <c r="V333" s="993"/>
      <c r="W333" s="1091"/>
      <c r="X333" s="994"/>
      <c r="Y333" s="1091"/>
      <c r="Z333" s="994"/>
      <c r="AA333" s="1091"/>
      <c r="AB333" s="994"/>
      <c r="AC333" s="1091"/>
      <c r="AD333" s="994"/>
      <c r="AE333" s="994"/>
      <c r="AF333" s="994"/>
      <c r="AG333" s="995"/>
      <c r="AH333" s="996"/>
      <c r="AI333" s="996"/>
      <c r="AJ333" s="998"/>
      <c r="AK333" s="1092"/>
      <c r="AL333" s="1093"/>
      <c r="AM333" s="1092"/>
      <c r="AN333" s="766"/>
      <c r="AO333" s="765"/>
      <c r="AP333" s="766"/>
      <c r="AQ333" s="1094"/>
      <c r="AR333" s="1095"/>
      <c r="AS333" s="1096" t="str">
        <f>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688"/>
      <c r="AU333" s="935"/>
      <c r="AV333" s="1020" t="str">
        <f>IF('別紙様式2-2（４・５月分）'!N253="","",'別紙様式2-2（４・５月分）'!N253)</f>
        <v/>
      </c>
      <c r="AW333" s="937"/>
      <c r="AX333" s="1097"/>
      <c r="AY333" s="629" t="str">
        <f t="shared" ref="AY333:AZ333" si="81">IF(OR(T333="新加算Ⅰ",T333="新加算Ⅱ",T333="新加算Ⅲ",T333="新加算Ⅳ",T333="新加算Ⅴ（１）",T333="新加算Ⅴ（２）",T333="新加算Ⅴ（３）",T333="新加算ⅠⅤ（４）",T333="新加算Ⅴ（５）",T333="新加算Ⅴ（６）",T333="新加算Ⅴ（８）",T333="新加算Ⅴ（11）"),IF(AI333="○","","未入力"),"")</f>
        <v/>
      </c>
      <c r="AZ333" s="629" t="str">
        <f t="shared" si="81"/>
        <v/>
      </c>
      <c r="BA333" s="629" t="str">
        <f>IF(OR(U333="新加算Ⅴ（７）",U333="新加算Ⅴ（９）",U333="新加算Ⅴ（10）",U333="新加算Ⅴ（12）",U333="新加算Ⅴ（13）",U333="新加算Ⅴ（14）"),IF(AK333="○","","未入力"),"")</f>
        <v/>
      </c>
      <c r="BB333" s="629" t="str">
        <f>IF(OR(U333="新加算Ⅰ",U333="新加算Ⅱ",U333="新加算Ⅲ",U333="新加算Ⅴ（１）",U333="新加算Ⅴ（３）",U333="新加算Ⅴ（８）"),IF(AL333="○","","未入力"),"")</f>
        <v/>
      </c>
      <c r="BC333" s="1087" t="str">
        <f>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935" t="str">
        <f>IF(AND(T333&lt;&gt;"（参考）令和７年度の移行予定",OR(U333="新加算Ⅰ",U333="新加算Ⅴ（１）",U333="新加算Ⅴ（２）",U333="新加算Ⅴ（５）",U333="新加算Ⅴ（７）",U333="新加算Ⅴ（10）")),IF(AN333="","未入力",IF(AN333="いずれも取得していない","要件を満たさない","")),"")</f>
        <v/>
      </c>
      <c r="BE333" s="908" t="str">
        <f>G330</f>
        <v/>
      </c>
      <c r="BF333" s="222"/>
      <c r="BG333" s="221"/>
    </row>
    <row r="334" ht="30.0" customHeight="1">
      <c r="A334" s="773">
        <v>81.0</v>
      </c>
      <c r="B334" s="1019" t="str">
        <f>IF('基本情報入力シート'!C134="","",'基本情報入力シート'!C134)</f>
        <v/>
      </c>
      <c r="C334" s="696"/>
      <c r="D334" s="696"/>
      <c r="E334" s="696"/>
      <c r="F334" s="697"/>
      <c r="G334" s="698" t="str">
        <f>IF('基本情報入力シート'!M134="","",'基本情報入力シート'!M134)</f>
        <v/>
      </c>
      <c r="H334" s="698" t="str">
        <f>IF('基本情報入力シート'!R134="","",'基本情報入力シート'!R134)</f>
        <v/>
      </c>
      <c r="I334" s="698" t="str">
        <f>IF('基本情報入力シート'!W134="","",'基本情報入力シート'!W134)</f>
        <v/>
      </c>
      <c r="J334" s="910" t="str">
        <f>IF('基本情報入力シート'!X134="","",'基本情報入力シート'!X134)</f>
        <v/>
      </c>
      <c r="K334" s="698" t="str">
        <f>IF('基本情報入力シート'!Y134="","",'基本情報入力シート'!Y134)</f>
        <v/>
      </c>
      <c r="L334" s="911" t="str">
        <f>IF('基本情報入力シート'!AB134="","",'基本情報入力シート'!AB134)</f>
        <v/>
      </c>
      <c r="M334" s="912" t="str">
        <f>IF('別紙様式2-2（４・５月分）'!P254="","",'別紙様式2-2（４・５月分）'!P254)</f>
        <v/>
      </c>
      <c r="N334" s="1004" t="str">
        <f>IF(SUM('別紙様式2-2（４・５月分）'!Q254:Q256)=0,"",SUM('別紙様式2-2（４・５月分）'!Q254:Q256))</f>
        <v/>
      </c>
      <c r="O334" s="914" t="str">
        <f>IFERROR(VLOOKUP('別紙様式2-2（４・５月分）'!AQ254,'【参考】数式用'!$AR$5:$AS$22,2,FALSE),"")</f>
        <v/>
      </c>
      <c r="P334" s="915"/>
      <c r="Q334" s="916"/>
      <c r="R334" s="1053" t="str">
        <f>IFERROR(VLOOKUP(K334,'【参考】数式用'!$A$5:$AB$37,MATCH(O334,'【参考】数式用'!$B$4:$AB$4,0)+1,0),"")</f>
        <v/>
      </c>
      <c r="S334" s="918" t="s">
        <v>451</v>
      </c>
      <c r="T334" s="1054" t="str">
        <f>IF('別紙様式2-3（６月以降分）'!T334="","",'別紙様式2-3（６月以降分）'!T334)</f>
        <v/>
      </c>
      <c r="U334" s="1055" t="str">
        <f>IFERROR(VLOOKUP(K334,'【参考】数式用'!$A$5:$AB$37,MATCH(T334,'【参考】数式用'!$B$4:$AB$4,0)+1,0),"")</f>
        <v/>
      </c>
      <c r="V334" s="921" t="s">
        <v>107</v>
      </c>
      <c r="W334" s="923">
        <f>'別紙様式2-3（６月以降分）'!W334</f>
        <v>6</v>
      </c>
      <c r="X334" s="923" t="s">
        <v>108</v>
      </c>
      <c r="Y334" s="923">
        <f>'別紙様式2-3（６月以降分）'!Y334</f>
        <v>6</v>
      </c>
      <c r="Z334" s="923" t="s">
        <v>392</v>
      </c>
      <c r="AA334" s="923">
        <f>'別紙様式2-3（６月以降分）'!AA334</f>
        <v>7</v>
      </c>
      <c r="AB334" s="923" t="s">
        <v>108</v>
      </c>
      <c r="AC334" s="923">
        <f>'別紙様式2-3（６月以降分）'!AC334</f>
        <v>3</v>
      </c>
      <c r="AD334" s="923" t="s">
        <v>109</v>
      </c>
      <c r="AE334" s="923" t="s">
        <v>120</v>
      </c>
      <c r="AF334" s="923">
        <f>IF(W334&gt;=1,(AA334*12+AC334)-(W334*12+Y334)+1,"")</f>
        <v>10</v>
      </c>
      <c r="AG334" s="924" t="s">
        <v>393</v>
      </c>
      <c r="AH334" s="1056">
        <f>'別紙様式2-3（６月以降分）'!AH334</f>
        <v>0</v>
      </c>
      <c r="AI334" s="1056">
        <f>'別紙様式2-3（６月以降分）'!AI334</f>
        <v>0</v>
      </c>
      <c r="AJ334" s="1057">
        <f>'別紙様式2-3（６月以降分）'!AJ334</f>
        <v>0</v>
      </c>
      <c r="AK334" s="1058" t="str">
        <f>IF('別紙様式2-3（６月以降分）'!AK334="","",'別紙様式2-3（６月以降分）'!AK334)</f>
        <v/>
      </c>
      <c r="AL334" s="932">
        <f>'別紙様式2-3（６月以降分）'!AL334</f>
        <v>0</v>
      </c>
      <c r="AM334" s="1058" t="str">
        <f>IF('別紙様式2-3（６月以降分）'!AM334="","",'別紙様式2-3（６月以降分）'!AM334)</f>
        <v/>
      </c>
      <c r="AN334" s="931" t="str">
        <f>IF('別紙様式2-3（６月以降分）'!AN334="","",'別紙様式2-3（６月以降分）'!AN334)</f>
        <v/>
      </c>
      <c r="AO334" s="928" t="str">
        <f>IF('別紙様式2-3（６月以降分）'!AO334="","",'別紙様式2-3（６月以降分）'!AO334)</f>
        <v/>
      </c>
      <c r="AP334" s="931" t="str">
        <f>IF('別紙様式2-3（６月以降分）'!AP334="","",'別紙様式2-3（６月以降分）'!AP334)</f>
        <v/>
      </c>
      <c r="AQ334" s="1059" t="str">
        <f>IF('別紙様式2-3（６月以降分）'!AQ334="","",'別紙様式2-3（６月以降分）'!AQ334)</f>
        <v/>
      </c>
      <c r="AR334" s="1060" t="str">
        <f>IF('別紙様式2-3（６月以降分）'!AR334="","",'別紙様式2-3（６月以降分）'!AR334)</f>
        <v/>
      </c>
      <c r="AS334" s="1061" t="str">
        <f>IF(AU336="","",IF(U336&lt;U334,"！加算の要件上は問題ありませんが、令和６年度当初の新加算の加算率と比較して、移行後の加算率が下がる計画になっています。",""))</f>
        <v/>
      </c>
      <c r="AT334" s="818"/>
      <c r="AU334" s="693"/>
      <c r="AV334" s="1020" t="str">
        <f>IF('別紙様式2-2（４・５月分）'!N254="","",'別紙様式2-2（４・５月分）'!N254)</f>
        <v/>
      </c>
      <c r="AW334" s="937" t="str">
        <f>IF(SUM('別紙様式2-2（４・５月分）'!O254:O256)=0,"",SUM('別紙様式2-2（４・５月分）'!O254:O256))</f>
        <v/>
      </c>
      <c r="AX334" s="1064" t="str">
        <f>IFERROR(VLOOKUP(K334,'【参考】数式用'!$AH$2:$AI$34,2,FALSE),"")</f>
        <v/>
      </c>
      <c r="AY334" s="772"/>
      <c r="AZ334" s="10"/>
      <c r="BA334" s="10"/>
      <c r="BB334" s="10"/>
      <c r="BC334" s="10"/>
      <c r="BD334" s="10"/>
      <c r="BE334" s="908" t="str">
        <f>G334</f>
        <v/>
      </c>
      <c r="BF334" s="222"/>
      <c r="BG334" s="221"/>
    </row>
    <row r="335" ht="15.0" customHeight="1">
      <c r="A335" s="787"/>
      <c r="B335" s="722"/>
      <c r="C335" s="723"/>
      <c r="D335" s="723"/>
      <c r="E335" s="723"/>
      <c r="F335" s="724"/>
      <c r="G335" s="725"/>
      <c r="H335" s="725"/>
      <c r="I335" s="725"/>
      <c r="J335" s="941"/>
      <c r="K335" s="725"/>
      <c r="L335" s="942"/>
      <c r="M335" s="943" t="str">
        <f>IF('別紙様式2-2（４・５月分）'!P255="","",'別紙様式2-2（４・５月分）'!P255)</f>
        <v/>
      </c>
      <c r="N335" s="1007"/>
      <c r="O335" s="945"/>
      <c r="P335" s="946"/>
      <c r="Q335" s="947"/>
      <c r="R335" s="1065"/>
      <c r="S335" s="949"/>
      <c r="T335" s="1066"/>
      <c r="U335" s="1067"/>
      <c r="V335" s="952"/>
      <c r="W335" s="778"/>
      <c r="X335" s="778"/>
      <c r="Y335" s="778"/>
      <c r="Z335" s="778"/>
      <c r="AA335" s="778"/>
      <c r="AB335" s="778"/>
      <c r="AC335" s="778"/>
      <c r="AD335" s="778"/>
      <c r="AE335" s="778"/>
      <c r="AF335" s="778"/>
      <c r="AG335" s="954"/>
      <c r="AH335" s="1068"/>
      <c r="AI335" s="1068"/>
      <c r="AJ335" s="1069"/>
      <c r="AK335" s="1070"/>
      <c r="AL335" s="960"/>
      <c r="AM335" s="1070"/>
      <c r="AN335" s="825"/>
      <c r="AO335" s="819"/>
      <c r="AP335" s="825"/>
      <c r="AQ335" s="1072"/>
      <c r="AR335" s="1073"/>
      <c r="AS335" s="1074" t="str">
        <f>IF(AU336="","",IF(OR(AA336="",AA336&lt;&gt;7,AC336="",AC336&lt;&gt;3),"！算定期間の終わりが令和７年３月になっていません。年度内の廃止予定等がなければ、算定対象月を令和７年３月にしてください。",""))</f>
        <v/>
      </c>
      <c r="AT335" s="818"/>
      <c r="AU335" s="935"/>
      <c r="AV335" s="1020" t="str">
        <f>IF('別紙様式2-2（４・５月分）'!N255="","",'別紙様式2-2（４・５月分）'!N255)</f>
        <v/>
      </c>
      <c r="AW335" s="937"/>
      <c r="AX335" s="1076"/>
      <c r="AY335" s="638"/>
      <c r="AZ335" s="10"/>
      <c r="BA335" s="10"/>
      <c r="BB335" s="10"/>
      <c r="BC335" s="10"/>
      <c r="BD335" s="10"/>
      <c r="BE335" s="908" t="str">
        <f>G334</f>
        <v/>
      </c>
      <c r="BF335" s="222"/>
      <c r="BG335" s="221"/>
    </row>
    <row r="336" ht="15.0" customHeight="1">
      <c r="A336" s="798"/>
      <c r="B336" s="722"/>
      <c r="C336" s="723"/>
      <c r="D336" s="723"/>
      <c r="E336" s="723"/>
      <c r="F336" s="724"/>
      <c r="G336" s="725"/>
      <c r="H336" s="725"/>
      <c r="I336" s="725"/>
      <c r="J336" s="941"/>
      <c r="K336" s="725"/>
      <c r="L336" s="942"/>
      <c r="M336" s="964"/>
      <c r="N336" s="1009"/>
      <c r="O336" s="1013" t="s">
        <v>111</v>
      </c>
      <c r="P336" s="1017" t="str">
        <f>IFERROR(VLOOKUP('別紙様式2-2（４・５月分）'!AQ254,'【参考】数式用'!$AR$5:$AT$22,3,FALSE),"")</f>
        <v/>
      </c>
      <c r="Q336" s="1014" t="s">
        <v>113</v>
      </c>
      <c r="R336" s="1077" t="str">
        <f>IFERROR(VLOOKUP(K334,'【参考】数式用'!$A$5:$AB$37,MATCH(P336,'【参考】数式用'!$B$4:$AB$4,0)+1,0),"")</f>
        <v/>
      </c>
      <c r="S336" s="970" t="s">
        <v>452</v>
      </c>
      <c r="T336" s="1078"/>
      <c r="U336" s="1079" t="str">
        <f>IFERROR(VLOOKUP(K334,'【参考】数式用'!$A$5:$AB$37,MATCH(T336,'【参考】数式用'!$B$4:$AB$4,0)+1,0),"")</f>
        <v/>
      </c>
      <c r="V336" s="973" t="s">
        <v>107</v>
      </c>
      <c r="W336" s="1080"/>
      <c r="X336" s="812" t="s">
        <v>108</v>
      </c>
      <c r="Y336" s="1080"/>
      <c r="Z336" s="812" t="s">
        <v>392</v>
      </c>
      <c r="AA336" s="1080"/>
      <c r="AB336" s="812" t="s">
        <v>108</v>
      </c>
      <c r="AC336" s="1080"/>
      <c r="AD336" s="812" t="s">
        <v>109</v>
      </c>
      <c r="AE336" s="812" t="s">
        <v>120</v>
      </c>
      <c r="AF336" s="812" t="str">
        <f>IF(W336&gt;=1,(AA336*12+AC336)-(W336*12+Y336)+1,"")</f>
        <v/>
      </c>
      <c r="AG336" s="974" t="s">
        <v>393</v>
      </c>
      <c r="AH336" s="975">
        <f>IFERROR(ROUNDDOWN(ROUND(L334*U336,0),0)*AF336,"")</f>
        <v>0</v>
      </c>
      <c r="AI336" s="975">
        <f>IFERROR(ROUNDDOWN(ROUND((L334*(U336-AW334)),0),0)*AF336,"")</f>
        <v>0</v>
      </c>
      <c r="AJ336" s="977" t="str">
        <f>IFERROR(ROUNDDOWN(ROUNDDOWN(ROUND(L334*VLOOKUP(K334,'【参考】数式用'!$A$5:$AB$27,MATCH("新加算Ⅳ",'【参考】数式用'!$B$4:$AB$4,0)+1,0),0),0)*AF336*0.5,0),"")</f>
        <v/>
      </c>
      <c r="AK336" s="1081"/>
      <c r="AL336" s="1082" t="str">
        <f>IFERROR(IF('別紙様式2-2（４・５月分）'!P336="ベア加算","", IF(OR(T336="新加算Ⅰ",T336="新加算Ⅱ",T336="新加算Ⅲ",T336="新加算Ⅳ"),ROUNDDOWN(ROUND(L334*VLOOKUP(K334,'【参考】数式用'!$A$5:$I$27,MATCH("ベア加算",'【参考】数式用'!$B$4:$I$4,0)+1,0),0),0)*AF336,"")),"")</f>
        <v/>
      </c>
      <c r="AM336" s="1081"/>
      <c r="AN336" s="1083"/>
      <c r="AO336" s="817"/>
      <c r="AP336" s="1083"/>
      <c r="AQ336" s="1084"/>
      <c r="AR336" s="1085"/>
      <c r="AS336" s="1074"/>
      <c r="AT336" s="688"/>
      <c r="AU336" s="935" t="str">
        <f>IF(AND(AA334&lt;&gt;7,AC334&lt;&gt;3),"V列に色付け","")</f>
        <v/>
      </c>
      <c r="AV336" s="1020"/>
      <c r="AW336" s="937"/>
      <c r="AX336" s="1086"/>
      <c r="AY336" s="629" t="str">
        <f>IF(AL336&lt;&gt;"",IF(AM336="○","入力済","未入力"),"")</f>
        <v/>
      </c>
      <c r="AZ336" s="629"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629" t="str">
        <f>IF(OR(T336="新加算Ⅴ（７）",T336="新加算Ⅴ（９）",T336="新加算Ⅴ（10）",T336="新加算Ⅴ（12）",T336="新加算Ⅴ（13）",T336="新加算Ⅴ（14）"),IF(OR(AO336="○",AO336="令和６年度中に満たす"),"入力済","未入力"),"")</f>
        <v/>
      </c>
      <c r="BB336" s="629" t="str">
        <f>IF(OR(T336="新加算Ⅰ",T336="新加算Ⅱ",T336="新加算Ⅲ",T336="新加算Ⅴ（１）",T336="新加算Ⅴ（３）",T336="新加算Ⅴ（８）"),IF(OR(AP336="○",AP336="令和６年度中に満たす"),"入力済","未入力"),"")</f>
        <v/>
      </c>
      <c r="BC336" s="1087" t="str">
        <f>IF(OR(T336="新加算Ⅰ",T336="新加算Ⅱ",T336="新加算Ⅴ（１）",T336="新加算Ⅴ（２）",T336="新加算Ⅴ（３）",T336="新加算Ⅴ（４）",T336="新加算Ⅴ（５）",T336="新加算Ⅴ（６）",T336="新加算Ⅴ（７）",T336="新加算Ⅴ（９）",T336="新加算Ⅴ（10）",T336="新加算Ⅴ（12）"),IF(AQ336&lt;&gt;"",1,""),"")</f>
        <v/>
      </c>
      <c r="BD336" s="935" t="str">
        <f>IF(OR(T336="新加算Ⅰ",T336="新加算Ⅴ（１）",T336="新加算Ⅴ（２）",T336="新加算Ⅴ（５）",T336="新加算Ⅴ（７）",T336="新加算Ⅴ（10）"),IF(AR336="","未入力","入力済"),"")</f>
        <v/>
      </c>
      <c r="BE336" s="908" t="str">
        <f>G334</f>
        <v/>
      </c>
      <c r="BF336" s="222"/>
      <c r="BG336" s="221"/>
    </row>
    <row r="337" ht="30.0" customHeight="1">
      <c r="A337" s="788"/>
      <c r="B337" s="746"/>
      <c r="C337" s="747"/>
      <c r="D337" s="747"/>
      <c r="E337" s="747"/>
      <c r="F337" s="748"/>
      <c r="G337" s="749"/>
      <c r="H337" s="749"/>
      <c r="I337" s="749"/>
      <c r="J337" s="982"/>
      <c r="K337" s="749"/>
      <c r="L337" s="983"/>
      <c r="M337" s="984" t="str">
        <f>IF('別紙様式2-2（４・５月分）'!P256="","",'別紙様式2-2（４・５月分）'!P256)</f>
        <v/>
      </c>
      <c r="N337" s="1010"/>
      <c r="O337" s="1015"/>
      <c r="P337" s="1018"/>
      <c r="Q337" s="1016"/>
      <c r="R337" s="1088"/>
      <c r="S337" s="990"/>
      <c r="T337" s="1089"/>
      <c r="U337" s="1090"/>
      <c r="V337" s="993"/>
      <c r="W337" s="1091"/>
      <c r="X337" s="994"/>
      <c r="Y337" s="1091"/>
      <c r="Z337" s="994"/>
      <c r="AA337" s="1091"/>
      <c r="AB337" s="994"/>
      <c r="AC337" s="1091"/>
      <c r="AD337" s="994"/>
      <c r="AE337" s="994"/>
      <c r="AF337" s="994"/>
      <c r="AG337" s="995"/>
      <c r="AH337" s="996"/>
      <c r="AI337" s="996"/>
      <c r="AJ337" s="998"/>
      <c r="AK337" s="1092"/>
      <c r="AL337" s="1093"/>
      <c r="AM337" s="1092"/>
      <c r="AN337" s="766"/>
      <c r="AO337" s="765"/>
      <c r="AP337" s="766"/>
      <c r="AQ337" s="1094"/>
      <c r="AR337" s="1095"/>
      <c r="AS337" s="1096" t="str">
        <f>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688"/>
      <c r="AU337" s="935"/>
      <c r="AV337" s="1020" t="str">
        <f>IF('別紙様式2-2（４・５月分）'!N256="","",'別紙様式2-2（４・５月分）'!N256)</f>
        <v/>
      </c>
      <c r="AW337" s="937"/>
      <c r="AX337" s="1097"/>
      <c r="AY337" s="629" t="str">
        <f t="shared" ref="AY337:AZ337" si="82">IF(OR(T337="新加算Ⅰ",T337="新加算Ⅱ",T337="新加算Ⅲ",T337="新加算Ⅳ",T337="新加算Ⅴ（１）",T337="新加算Ⅴ（２）",T337="新加算Ⅴ（３）",T337="新加算ⅠⅤ（４）",T337="新加算Ⅴ（５）",T337="新加算Ⅴ（６）",T337="新加算Ⅴ（８）",T337="新加算Ⅴ（11）"),IF(AI337="○","","未入力"),"")</f>
        <v/>
      </c>
      <c r="AZ337" s="629" t="str">
        <f t="shared" si="82"/>
        <v/>
      </c>
      <c r="BA337" s="629" t="str">
        <f>IF(OR(U337="新加算Ⅴ（７）",U337="新加算Ⅴ（９）",U337="新加算Ⅴ（10）",U337="新加算Ⅴ（12）",U337="新加算Ⅴ（13）",U337="新加算Ⅴ（14）"),IF(AK337="○","","未入力"),"")</f>
        <v/>
      </c>
      <c r="BB337" s="629" t="str">
        <f>IF(OR(U337="新加算Ⅰ",U337="新加算Ⅱ",U337="新加算Ⅲ",U337="新加算Ⅴ（１）",U337="新加算Ⅴ（３）",U337="新加算Ⅴ（８）"),IF(AL337="○","","未入力"),"")</f>
        <v/>
      </c>
      <c r="BC337" s="1087" t="str">
        <f>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935" t="str">
        <f>IF(AND(T337&lt;&gt;"（参考）令和７年度の移行予定",OR(U337="新加算Ⅰ",U337="新加算Ⅴ（１）",U337="新加算Ⅴ（２）",U337="新加算Ⅴ（５）",U337="新加算Ⅴ（７）",U337="新加算Ⅴ（10）")),IF(AN337="","未入力",IF(AN337="いずれも取得していない","要件を満たさない","")),"")</f>
        <v/>
      </c>
      <c r="BE337" s="908" t="str">
        <f>G334</f>
        <v/>
      </c>
      <c r="BF337" s="222"/>
      <c r="BG337" s="221"/>
    </row>
    <row r="338" ht="30.0" customHeight="1">
      <c r="A338" s="789">
        <v>82.0</v>
      </c>
      <c r="B338" s="722" t="str">
        <f>IF('基本情報入力シート'!C135="","",'基本情報入力シート'!C135)</f>
        <v/>
      </c>
      <c r="C338" s="723"/>
      <c r="D338" s="723"/>
      <c r="E338" s="723"/>
      <c r="F338" s="724"/>
      <c r="G338" s="725" t="str">
        <f>IF('基本情報入力シート'!M135="","",'基本情報入力シート'!M135)</f>
        <v/>
      </c>
      <c r="H338" s="725" t="str">
        <f>IF('基本情報入力シート'!R135="","",'基本情報入力シート'!R135)</f>
        <v/>
      </c>
      <c r="I338" s="725" t="str">
        <f>IF('基本情報入力シート'!W135="","",'基本情報入力シート'!W135)</f>
        <v/>
      </c>
      <c r="J338" s="941" t="str">
        <f>IF('基本情報入力シート'!X135="","",'基本情報入力シート'!X135)</f>
        <v/>
      </c>
      <c r="K338" s="725" t="str">
        <f>IF('基本情報入力シート'!Y135="","",'基本情報入力シート'!Y135)</f>
        <v/>
      </c>
      <c r="L338" s="942" t="str">
        <f>IF('基本情報入力シート'!AB135="","",'基本情報入力シート'!AB135)</f>
        <v/>
      </c>
      <c r="M338" s="912" t="str">
        <f>IF('別紙様式2-2（４・５月分）'!P257="","",'別紙様式2-2（４・５月分）'!P257)</f>
        <v/>
      </c>
      <c r="N338" s="1004" t="str">
        <f>IF(SUM('別紙様式2-2（４・５月分）'!Q257:Q259)=0,"",SUM('別紙様式2-2（４・５月分）'!Q257:Q259))</f>
        <v/>
      </c>
      <c r="O338" s="914" t="str">
        <f>IFERROR(VLOOKUP('別紙様式2-2（４・５月分）'!AQ257,'【参考】数式用'!$AR$5:$AS$22,2,FALSE),"")</f>
        <v/>
      </c>
      <c r="P338" s="915"/>
      <c r="Q338" s="916"/>
      <c r="R338" s="1053" t="str">
        <f>IFERROR(VLOOKUP(K338,'【参考】数式用'!$A$5:$AB$37,MATCH(O338,'【参考】数式用'!$B$4:$AB$4,0)+1,0),"")</f>
        <v/>
      </c>
      <c r="S338" s="918" t="s">
        <v>451</v>
      </c>
      <c r="T338" s="1054" t="str">
        <f>IF('別紙様式2-3（６月以降分）'!T338="","",'別紙様式2-3（６月以降分）'!T338)</f>
        <v/>
      </c>
      <c r="U338" s="1055" t="str">
        <f>IFERROR(VLOOKUP(K338,'【参考】数式用'!$A$5:$AB$37,MATCH(T338,'【参考】数式用'!$B$4:$AB$4,0)+1,0),"")</f>
        <v/>
      </c>
      <c r="V338" s="921" t="s">
        <v>107</v>
      </c>
      <c r="W338" s="923">
        <f>'別紙様式2-3（６月以降分）'!W338</f>
        <v>6</v>
      </c>
      <c r="X338" s="923" t="s">
        <v>108</v>
      </c>
      <c r="Y338" s="923">
        <f>'別紙様式2-3（６月以降分）'!Y338</f>
        <v>6</v>
      </c>
      <c r="Z338" s="923" t="s">
        <v>392</v>
      </c>
      <c r="AA338" s="923">
        <f>'別紙様式2-3（６月以降分）'!AA338</f>
        <v>7</v>
      </c>
      <c r="AB338" s="923" t="s">
        <v>108</v>
      </c>
      <c r="AC338" s="923">
        <f>'別紙様式2-3（６月以降分）'!AC338</f>
        <v>3</v>
      </c>
      <c r="AD338" s="923" t="s">
        <v>109</v>
      </c>
      <c r="AE338" s="923" t="s">
        <v>120</v>
      </c>
      <c r="AF338" s="923">
        <f>IF(W338&gt;=1,(AA338*12+AC338)-(W338*12+Y338)+1,"")</f>
        <v>10</v>
      </c>
      <c r="AG338" s="924" t="s">
        <v>393</v>
      </c>
      <c r="AH338" s="1056">
        <f>'別紙様式2-3（６月以降分）'!AH338</f>
        <v>0</v>
      </c>
      <c r="AI338" s="1056">
        <f>'別紙様式2-3（６月以降分）'!AI338</f>
        <v>0</v>
      </c>
      <c r="AJ338" s="1057">
        <f>'別紙様式2-3（６月以降分）'!AJ338</f>
        <v>0</v>
      </c>
      <c r="AK338" s="1058" t="str">
        <f>IF('別紙様式2-3（６月以降分）'!AK338="","",'別紙様式2-3（６月以降分）'!AK338)</f>
        <v/>
      </c>
      <c r="AL338" s="932">
        <f>'別紙様式2-3（６月以降分）'!AL338</f>
        <v>0</v>
      </c>
      <c r="AM338" s="1058" t="str">
        <f>IF('別紙様式2-3（６月以降分）'!AM338="","",'別紙様式2-3（６月以降分）'!AM338)</f>
        <v/>
      </c>
      <c r="AN338" s="931" t="str">
        <f>IF('別紙様式2-3（６月以降分）'!AN338="","",'別紙様式2-3（６月以降分）'!AN338)</f>
        <v/>
      </c>
      <c r="AO338" s="928" t="str">
        <f>IF('別紙様式2-3（６月以降分）'!AO338="","",'別紙様式2-3（６月以降分）'!AO338)</f>
        <v/>
      </c>
      <c r="AP338" s="931" t="str">
        <f>IF('別紙様式2-3（６月以降分）'!AP338="","",'別紙様式2-3（６月以降分）'!AP338)</f>
        <v/>
      </c>
      <c r="AQ338" s="1059" t="str">
        <f>IF('別紙様式2-3（６月以降分）'!AQ338="","",'別紙様式2-3（６月以降分）'!AQ338)</f>
        <v/>
      </c>
      <c r="AR338" s="1060" t="str">
        <f>IF('別紙様式2-3（６月以降分）'!AR338="","",'別紙様式2-3（６月以降分）'!AR338)</f>
        <v/>
      </c>
      <c r="AS338" s="1061" t="str">
        <f>IF(AU340="","",IF(U340&lt;U338,"！加算の要件上は問題ありませんが、令和６年度当初の新加算の加算率と比較して、移行後の加算率が下がる計画になっています。",""))</f>
        <v/>
      </c>
      <c r="AT338" s="818"/>
      <c r="AU338" s="693"/>
      <c r="AV338" s="1020" t="str">
        <f>IF('別紙様式2-2（４・５月分）'!N257="","",'別紙様式2-2（４・５月分）'!N257)</f>
        <v/>
      </c>
      <c r="AW338" s="937" t="str">
        <f>IF(SUM('別紙様式2-2（４・５月分）'!O257:O259)=0,"",SUM('別紙様式2-2（４・５月分）'!O257:O259))</f>
        <v/>
      </c>
      <c r="AX338" s="1064" t="str">
        <f>IFERROR(VLOOKUP(K338,'【参考】数式用'!$AH$2:$AI$34,2,FALSE),"")</f>
        <v/>
      </c>
      <c r="AY338" s="772"/>
      <c r="AZ338" s="10"/>
      <c r="BA338" s="10"/>
      <c r="BB338" s="10"/>
      <c r="BC338" s="10"/>
      <c r="BD338" s="10"/>
      <c r="BE338" s="908" t="str">
        <f>G338</f>
        <v/>
      </c>
      <c r="BF338" s="222"/>
      <c r="BG338" s="221"/>
    </row>
    <row r="339" ht="15.0" customHeight="1">
      <c r="A339" s="787"/>
      <c r="B339" s="722"/>
      <c r="C339" s="723"/>
      <c r="D339" s="723"/>
      <c r="E339" s="723"/>
      <c r="F339" s="724"/>
      <c r="G339" s="725"/>
      <c r="H339" s="725"/>
      <c r="I339" s="725"/>
      <c r="J339" s="941"/>
      <c r="K339" s="725"/>
      <c r="L339" s="942"/>
      <c r="M339" s="943" t="str">
        <f>IF('別紙様式2-2（４・５月分）'!P258="","",'別紙様式2-2（４・５月分）'!P258)</f>
        <v/>
      </c>
      <c r="N339" s="1007"/>
      <c r="O339" s="945"/>
      <c r="P339" s="946"/>
      <c r="Q339" s="947"/>
      <c r="R339" s="1065"/>
      <c r="S339" s="949"/>
      <c r="T339" s="1066"/>
      <c r="U339" s="1067"/>
      <c r="V339" s="952"/>
      <c r="W339" s="778"/>
      <c r="X339" s="778"/>
      <c r="Y339" s="778"/>
      <c r="Z339" s="778"/>
      <c r="AA339" s="778"/>
      <c r="AB339" s="778"/>
      <c r="AC339" s="778"/>
      <c r="AD339" s="778"/>
      <c r="AE339" s="778"/>
      <c r="AF339" s="778"/>
      <c r="AG339" s="954"/>
      <c r="AH339" s="1068"/>
      <c r="AI339" s="1068"/>
      <c r="AJ339" s="1069"/>
      <c r="AK339" s="1070"/>
      <c r="AL339" s="960"/>
      <c r="AM339" s="1070"/>
      <c r="AN339" s="825"/>
      <c r="AO339" s="819"/>
      <c r="AP339" s="825"/>
      <c r="AQ339" s="1072"/>
      <c r="AR339" s="1073"/>
      <c r="AS339" s="1074" t="str">
        <f>IF(AU340="","",IF(OR(AA340="",AA340&lt;&gt;7,AC340="",AC340&lt;&gt;3),"！算定期間の終わりが令和７年３月になっていません。年度内の廃止予定等がなければ、算定対象月を令和７年３月にしてください。",""))</f>
        <v/>
      </c>
      <c r="AT339" s="818"/>
      <c r="AU339" s="935"/>
      <c r="AV339" s="1020" t="str">
        <f>IF('別紙様式2-2（４・５月分）'!N258="","",'別紙様式2-2（４・５月分）'!N258)</f>
        <v/>
      </c>
      <c r="AW339" s="937"/>
      <c r="AX339" s="1076"/>
      <c r="AY339" s="638"/>
      <c r="AZ339" s="10"/>
      <c r="BA339" s="10"/>
      <c r="BB339" s="10"/>
      <c r="BC339" s="10"/>
      <c r="BD339" s="10"/>
      <c r="BE339" s="908" t="str">
        <f>G338</f>
        <v/>
      </c>
      <c r="BF339" s="222"/>
      <c r="BG339" s="221"/>
    </row>
    <row r="340" ht="15.0" customHeight="1">
      <c r="A340" s="798"/>
      <c r="B340" s="722"/>
      <c r="C340" s="723"/>
      <c r="D340" s="723"/>
      <c r="E340" s="723"/>
      <c r="F340" s="724"/>
      <c r="G340" s="725"/>
      <c r="H340" s="725"/>
      <c r="I340" s="725"/>
      <c r="J340" s="941"/>
      <c r="K340" s="725"/>
      <c r="L340" s="942"/>
      <c r="M340" s="964"/>
      <c r="N340" s="1009"/>
      <c r="O340" s="1013" t="s">
        <v>111</v>
      </c>
      <c r="P340" s="1017" t="str">
        <f>IFERROR(VLOOKUP('別紙様式2-2（４・５月分）'!AQ257,'【参考】数式用'!$AR$5:$AT$22,3,FALSE),"")</f>
        <v/>
      </c>
      <c r="Q340" s="1014" t="s">
        <v>113</v>
      </c>
      <c r="R340" s="1077" t="str">
        <f>IFERROR(VLOOKUP(K338,'【参考】数式用'!$A$5:$AB$37,MATCH(P340,'【参考】数式用'!$B$4:$AB$4,0)+1,0),"")</f>
        <v/>
      </c>
      <c r="S340" s="970" t="s">
        <v>452</v>
      </c>
      <c r="T340" s="1078"/>
      <c r="U340" s="1079" t="str">
        <f>IFERROR(VLOOKUP(K338,'【参考】数式用'!$A$5:$AB$37,MATCH(T340,'【参考】数式用'!$B$4:$AB$4,0)+1,0),"")</f>
        <v/>
      </c>
      <c r="V340" s="973" t="s">
        <v>107</v>
      </c>
      <c r="W340" s="1080"/>
      <c r="X340" s="812" t="s">
        <v>108</v>
      </c>
      <c r="Y340" s="1080"/>
      <c r="Z340" s="812" t="s">
        <v>392</v>
      </c>
      <c r="AA340" s="1080"/>
      <c r="AB340" s="812" t="s">
        <v>108</v>
      </c>
      <c r="AC340" s="1080"/>
      <c r="AD340" s="812" t="s">
        <v>109</v>
      </c>
      <c r="AE340" s="812" t="s">
        <v>120</v>
      </c>
      <c r="AF340" s="812" t="str">
        <f>IF(W340&gt;=1,(AA340*12+AC340)-(W340*12+Y340)+1,"")</f>
        <v/>
      </c>
      <c r="AG340" s="974" t="s">
        <v>393</v>
      </c>
      <c r="AH340" s="975">
        <f>IFERROR(ROUNDDOWN(ROUND(L338*U340,0),0)*AF340,"")</f>
        <v>0</v>
      </c>
      <c r="AI340" s="975">
        <f>IFERROR(ROUNDDOWN(ROUND((L338*(U340-AW338)),0),0)*AF340,"")</f>
        <v>0</v>
      </c>
      <c r="AJ340" s="977" t="str">
        <f>IFERROR(ROUNDDOWN(ROUNDDOWN(ROUND(L338*VLOOKUP(K338,'【参考】数式用'!$A$5:$AB$27,MATCH("新加算Ⅳ",'【参考】数式用'!$B$4:$AB$4,0)+1,0),0),0)*AF340*0.5,0),"")</f>
        <v/>
      </c>
      <c r="AK340" s="1081"/>
      <c r="AL340" s="1082" t="str">
        <f>IFERROR(IF('別紙様式2-2（４・５月分）'!P340="ベア加算","", IF(OR(T340="新加算Ⅰ",T340="新加算Ⅱ",T340="新加算Ⅲ",T340="新加算Ⅳ"),ROUNDDOWN(ROUND(L338*VLOOKUP(K338,'【参考】数式用'!$A$5:$I$27,MATCH("ベア加算",'【参考】数式用'!$B$4:$I$4,0)+1,0),0),0)*AF340,"")),"")</f>
        <v/>
      </c>
      <c r="AM340" s="1081"/>
      <c r="AN340" s="1083"/>
      <c r="AO340" s="817"/>
      <c r="AP340" s="1083"/>
      <c r="AQ340" s="1084"/>
      <c r="AR340" s="1085"/>
      <c r="AS340" s="1074"/>
      <c r="AT340" s="688"/>
      <c r="AU340" s="935" t="str">
        <f>IF(AND(AA338&lt;&gt;7,AC338&lt;&gt;3),"V列に色付け","")</f>
        <v/>
      </c>
      <c r="AV340" s="1020"/>
      <c r="AW340" s="937"/>
      <c r="AX340" s="1086"/>
      <c r="AY340" s="629" t="str">
        <f>IF(AL340&lt;&gt;"",IF(AM340="○","入力済","未入力"),"")</f>
        <v/>
      </c>
      <c r="AZ340" s="629"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629" t="str">
        <f>IF(OR(T340="新加算Ⅴ（７）",T340="新加算Ⅴ（９）",T340="新加算Ⅴ（10）",T340="新加算Ⅴ（12）",T340="新加算Ⅴ（13）",T340="新加算Ⅴ（14）"),IF(OR(AO340="○",AO340="令和６年度中に満たす"),"入力済","未入力"),"")</f>
        <v/>
      </c>
      <c r="BB340" s="629" t="str">
        <f>IF(OR(T340="新加算Ⅰ",T340="新加算Ⅱ",T340="新加算Ⅲ",T340="新加算Ⅴ（１）",T340="新加算Ⅴ（３）",T340="新加算Ⅴ（８）"),IF(OR(AP340="○",AP340="令和６年度中に満たす"),"入力済","未入力"),"")</f>
        <v/>
      </c>
      <c r="BC340" s="1087" t="str">
        <f>IF(OR(T340="新加算Ⅰ",T340="新加算Ⅱ",T340="新加算Ⅴ（１）",T340="新加算Ⅴ（２）",T340="新加算Ⅴ（３）",T340="新加算Ⅴ（４）",T340="新加算Ⅴ（５）",T340="新加算Ⅴ（６）",T340="新加算Ⅴ（７）",T340="新加算Ⅴ（９）",T340="新加算Ⅴ（10）",T340="新加算Ⅴ（12）"),IF(AQ340&lt;&gt;"",1,""),"")</f>
        <v/>
      </c>
      <c r="BD340" s="935" t="str">
        <f>IF(OR(T340="新加算Ⅰ",T340="新加算Ⅴ（１）",T340="新加算Ⅴ（２）",T340="新加算Ⅴ（５）",T340="新加算Ⅴ（７）",T340="新加算Ⅴ（10）"),IF(AR340="","未入力","入力済"),"")</f>
        <v/>
      </c>
      <c r="BE340" s="908" t="str">
        <f>G338</f>
        <v/>
      </c>
      <c r="BF340" s="222"/>
      <c r="BG340" s="221"/>
    </row>
    <row r="341" ht="30.0" customHeight="1">
      <c r="A341" s="788"/>
      <c r="B341" s="746"/>
      <c r="C341" s="747"/>
      <c r="D341" s="747"/>
      <c r="E341" s="747"/>
      <c r="F341" s="748"/>
      <c r="G341" s="749"/>
      <c r="H341" s="749"/>
      <c r="I341" s="749"/>
      <c r="J341" s="982"/>
      <c r="K341" s="749"/>
      <c r="L341" s="983"/>
      <c r="M341" s="984" t="str">
        <f>IF('別紙様式2-2（４・５月分）'!P259="","",'別紙様式2-2（４・５月分）'!P259)</f>
        <v/>
      </c>
      <c r="N341" s="1010"/>
      <c r="O341" s="1015"/>
      <c r="P341" s="1018"/>
      <c r="Q341" s="1016"/>
      <c r="R341" s="1088"/>
      <c r="S341" s="990"/>
      <c r="T341" s="1089"/>
      <c r="U341" s="1090"/>
      <c r="V341" s="993"/>
      <c r="W341" s="1091"/>
      <c r="X341" s="994"/>
      <c r="Y341" s="1091"/>
      <c r="Z341" s="994"/>
      <c r="AA341" s="1091"/>
      <c r="AB341" s="994"/>
      <c r="AC341" s="1091"/>
      <c r="AD341" s="994"/>
      <c r="AE341" s="994"/>
      <c r="AF341" s="994"/>
      <c r="AG341" s="995"/>
      <c r="AH341" s="996"/>
      <c r="AI341" s="996"/>
      <c r="AJ341" s="998"/>
      <c r="AK341" s="1092"/>
      <c r="AL341" s="1093"/>
      <c r="AM341" s="1092"/>
      <c r="AN341" s="766"/>
      <c r="AO341" s="765"/>
      <c r="AP341" s="766"/>
      <c r="AQ341" s="1094"/>
      <c r="AR341" s="1095"/>
      <c r="AS341" s="1096" t="str">
        <f>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688"/>
      <c r="AU341" s="935"/>
      <c r="AV341" s="1020" t="str">
        <f>IF('別紙様式2-2（４・５月分）'!N259="","",'別紙様式2-2（４・５月分）'!N259)</f>
        <v/>
      </c>
      <c r="AW341" s="937"/>
      <c r="AX341" s="1097"/>
      <c r="AY341" s="629" t="str">
        <f t="shared" ref="AY341:AZ341" si="83">IF(OR(T341="新加算Ⅰ",T341="新加算Ⅱ",T341="新加算Ⅲ",T341="新加算Ⅳ",T341="新加算Ⅴ（１）",T341="新加算Ⅴ（２）",T341="新加算Ⅴ（３）",T341="新加算ⅠⅤ（４）",T341="新加算Ⅴ（５）",T341="新加算Ⅴ（６）",T341="新加算Ⅴ（８）",T341="新加算Ⅴ（11）"),IF(AI341="○","","未入力"),"")</f>
        <v/>
      </c>
      <c r="AZ341" s="629" t="str">
        <f t="shared" si="83"/>
        <v/>
      </c>
      <c r="BA341" s="629" t="str">
        <f>IF(OR(U341="新加算Ⅴ（７）",U341="新加算Ⅴ（９）",U341="新加算Ⅴ（10）",U341="新加算Ⅴ（12）",U341="新加算Ⅴ（13）",U341="新加算Ⅴ（14）"),IF(AK341="○","","未入力"),"")</f>
        <v/>
      </c>
      <c r="BB341" s="629" t="str">
        <f>IF(OR(U341="新加算Ⅰ",U341="新加算Ⅱ",U341="新加算Ⅲ",U341="新加算Ⅴ（１）",U341="新加算Ⅴ（３）",U341="新加算Ⅴ（８）"),IF(AL341="○","","未入力"),"")</f>
        <v/>
      </c>
      <c r="BC341" s="1087" t="str">
        <f>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935" t="str">
        <f>IF(AND(T341&lt;&gt;"（参考）令和７年度の移行予定",OR(U341="新加算Ⅰ",U341="新加算Ⅴ（１）",U341="新加算Ⅴ（２）",U341="新加算Ⅴ（５）",U341="新加算Ⅴ（７）",U341="新加算Ⅴ（10）")),IF(AN341="","未入力",IF(AN341="いずれも取得していない","要件を満たさない","")),"")</f>
        <v/>
      </c>
      <c r="BE341" s="908" t="str">
        <f>G338</f>
        <v/>
      </c>
      <c r="BF341" s="222"/>
      <c r="BG341" s="221"/>
    </row>
    <row r="342" ht="30.0" customHeight="1">
      <c r="A342" s="773">
        <v>83.0</v>
      </c>
      <c r="B342" s="1019" t="str">
        <f>IF('基本情報入力シート'!C136="","",'基本情報入力シート'!C136)</f>
        <v/>
      </c>
      <c r="C342" s="696"/>
      <c r="D342" s="696"/>
      <c r="E342" s="696"/>
      <c r="F342" s="697"/>
      <c r="G342" s="698" t="str">
        <f>IF('基本情報入力シート'!M136="","",'基本情報入力シート'!M136)</f>
        <v/>
      </c>
      <c r="H342" s="698" t="str">
        <f>IF('基本情報入力シート'!R136="","",'基本情報入力シート'!R136)</f>
        <v/>
      </c>
      <c r="I342" s="698" t="str">
        <f>IF('基本情報入力シート'!W136="","",'基本情報入力シート'!W136)</f>
        <v/>
      </c>
      <c r="J342" s="910" t="str">
        <f>IF('基本情報入力シート'!X136="","",'基本情報入力シート'!X136)</f>
        <v/>
      </c>
      <c r="K342" s="698" t="str">
        <f>IF('基本情報入力シート'!Y136="","",'基本情報入力シート'!Y136)</f>
        <v/>
      </c>
      <c r="L342" s="911" t="str">
        <f>IF('基本情報入力シート'!AB136="","",'基本情報入力シート'!AB136)</f>
        <v/>
      </c>
      <c r="M342" s="912" t="str">
        <f>IF('別紙様式2-2（４・５月分）'!P260="","",'別紙様式2-2（４・５月分）'!P260)</f>
        <v/>
      </c>
      <c r="N342" s="1004" t="str">
        <f>IF(SUM('別紙様式2-2（４・５月分）'!Q260:Q262)=0,"",SUM('別紙様式2-2（４・５月分）'!Q260:Q262))</f>
        <v/>
      </c>
      <c r="O342" s="914" t="str">
        <f>IFERROR(VLOOKUP('別紙様式2-2（４・５月分）'!AQ260,'【参考】数式用'!$AR$5:$AS$22,2,FALSE),"")</f>
        <v/>
      </c>
      <c r="P342" s="915"/>
      <c r="Q342" s="916"/>
      <c r="R342" s="1053" t="str">
        <f>IFERROR(VLOOKUP(K342,'【参考】数式用'!$A$5:$AB$37,MATCH(O342,'【参考】数式用'!$B$4:$AB$4,0)+1,0),"")</f>
        <v/>
      </c>
      <c r="S342" s="918" t="s">
        <v>451</v>
      </c>
      <c r="T342" s="1054" t="str">
        <f>IF('別紙様式2-3（６月以降分）'!T342="","",'別紙様式2-3（６月以降分）'!T342)</f>
        <v/>
      </c>
      <c r="U342" s="1055" t="str">
        <f>IFERROR(VLOOKUP(K342,'【参考】数式用'!$A$5:$AB$37,MATCH(T342,'【参考】数式用'!$B$4:$AB$4,0)+1,0),"")</f>
        <v/>
      </c>
      <c r="V342" s="921" t="s">
        <v>107</v>
      </c>
      <c r="W342" s="923">
        <f>'別紙様式2-3（６月以降分）'!W342</f>
        <v>6</v>
      </c>
      <c r="X342" s="923" t="s">
        <v>108</v>
      </c>
      <c r="Y342" s="923">
        <f>'別紙様式2-3（６月以降分）'!Y342</f>
        <v>6</v>
      </c>
      <c r="Z342" s="923" t="s">
        <v>392</v>
      </c>
      <c r="AA342" s="923">
        <f>'別紙様式2-3（６月以降分）'!AA342</f>
        <v>7</v>
      </c>
      <c r="AB342" s="923" t="s">
        <v>108</v>
      </c>
      <c r="AC342" s="923">
        <f>'別紙様式2-3（６月以降分）'!AC342</f>
        <v>3</v>
      </c>
      <c r="AD342" s="923" t="s">
        <v>109</v>
      </c>
      <c r="AE342" s="923" t="s">
        <v>120</v>
      </c>
      <c r="AF342" s="923">
        <f>IF(W342&gt;=1,(AA342*12+AC342)-(W342*12+Y342)+1,"")</f>
        <v>10</v>
      </c>
      <c r="AG342" s="924" t="s">
        <v>393</v>
      </c>
      <c r="AH342" s="1056">
        <f>'別紙様式2-3（６月以降分）'!AH342</f>
        <v>0</v>
      </c>
      <c r="AI342" s="1056">
        <f>'別紙様式2-3（６月以降分）'!AI342</f>
        <v>0</v>
      </c>
      <c r="AJ342" s="1057">
        <f>'別紙様式2-3（６月以降分）'!AJ342</f>
        <v>0</v>
      </c>
      <c r="AK342" s="1058" t="str">
        <f>IF('別紙様式2-3（６月以降分）'!AK342="","",'別紙様式2-3（６月以降分）'!AK342)</f>
        <v/>
      </c>
      <c r="AL342" s="932">
        <f>'別紙様式2-3（６月以降分）'!AL342</f>
        <v>0</v>
      </c>
      <c r="AM342" s="1058" t="str">
        <f>IF('別紙様式2-3（６月以降分）'!AM342="","",'別紙様式2-3（６月以降分）'!AM342)</f>
        <v/>
      </c>
      <c r="AN342" s="931" t="str">
        <f>IF('別紙様式2-3（６月以降分）'!AN342="","",'別紙様式2-3（６月以降分）'!AN342)</f>
        <v/>
      </c>
      <c r="AO342" s="928" t="str">
        <f>IF('別紙様式2-3（６月以降分）'!AO342="","",'別紙様式2-3（６月以降分）'!AO342)</f>
        <v/>
      </c>
      <c r="AP342" s="931" t="str">
        <f>IF('別紙様式2-3（６月以降分）'!AP342="","",'別紙様式2-3（６月以降分）'!AP342)</f>
        <v/>
      </c>
      <c r="AQ342" s="1059" t="str">
        <f>IF('別紙様式2-3（６月以降分）'!AQ342="","",'別紙様式2-3（６月以降分）'!AQ342)</f>
        <v/>
      </c>
      <c r="AR342" s="1060" t="str">
        <f>IF('別紙様式2-3（６月以降分）'!AR342="","",'別紙様式2-3（６月以降分）'!AR342)</f>
        <v/>
      </c>
      <c r="AS342" s="1061" t="str">
        <f>IF(AU344="","",IF(U344&lt;U342,"！加算の要件上は問題ありませんが、令和６年度当初の新加算の加算率と比較して、移行後の加算率が下がる計画になっています。",""))</f>
        <v/>
      </c>
      <c r="AT342" s="818"/>
      <c r="AU342" s="693"/>
      <c r="AV342" s="1020" t="str">
        <f>IF('別紙様式2-2（４・５月分）'!N260="","",'別紙様式2-2（４・５月分）'!N260)</f>
        <v/>
      </c>
      <c r="AW342" s="937" t="str">
        <f>IF(SUM('別紙様式2-2（４・５月分）'!O260:O262)=0,"",SUM('別紙様式2-2（４・５月分）'!O260:O262))</f>
        <v/>
      </c>
      <c r="AX342" s="1064" t="str">
        <f>IFERROR(VLOOKUP(K342,'【参考】数式用'!$AH$2:$AI$34,2,FALSE),"")</f>
        <v/>
      </c>
      <c r="AY342" s="772"/>
      <c r="AZ342" s="10"/>
      <c r="BA342" s="10"/>
      <c r="BB342" s="10"/>
      <c r="BC342" s="10"/>
      <c r="BD342" s="10"/>
      <c r="BE342" s="908" t="str">
        <f>G342</f>
        <v/>
      </c>
      <c r="BF342" s="222"/>
      <c r="BG342" s="221"/>
    </row>
    <row r="343" ht="15.0" customHeight="1">
      <c r="A343" s="787"/>
      <c r="B343" s="722"/>
      <c r="C343" s="723"/>
      <c r="D343" s="723"/>
      <c r="E343" s="723"/>
      <c r="F343" s="724"/>
      <c r="G343" s="725"/>
      <c r="H343" s="725"/>
      <c r="I343" s="725"/>
      <c r="J343" s="941"/>
      <c r="K343" s="725"/>
      <c r="L343" s="942"/>
      <c r="M343" s="943" t="str">
        <f>IF('別紙様式2-2（４・５月分）'!P261="","",'別紙様式2-2（４・５月分）'!P261)</f>
        <v/>
      </c>
      <c r="N343" s="1007"/>
      <c r="O343" s="945"/>
      <c r="P343" s="946"/>
      <c r="Q343" s="947"/>
      <c r="R343" s="1065"/>
      <c r="S343" s="949"/>
      <c r="T343" s="1066"/>
      <c r="U343" s="1067"/>
      <c r="V343" s="952"/>
      <c r="W343" s="778"/>
      <c r="X343" s="778"/>
      <c r="Y343" s="778"/>
      <c r="Z343" s="778"/>
      <c r="AA343" s="778"/>
      <c r="AB343" s="778"/>
      <c r="AC343" s="778"/>
      <c r="AD343" s="778"/>
      <c r="AE343" s="778"/>
      <c r="AF343" s="778"/>
      <c r="AG343" s="954"/>
      <c r="AH343" s="1068"/>
      <c r="AI343" s="1068"/>
      <c r="AJ343" s="1069"/>
      <c r="AK343" s="1070"/>
      <c r="AL343" s="960"/>
      <c r="AM343" s="1070"/>
      <c r="AN343" s="825"/>
      <c r="AO343" s="819"/>
      <c r="AP343" s="825"/>
      <c r="AQ343" s="1072"/>
      <c r="AR343" s="1073"/>
      <c r="AS343" s="1074" t="str">
        <f>IF(AU344="","",IF(OR(AA344="",AA344&lt;&gt;7,AC344="",AC344&lt;&gt;3),"！算定期間の終わりが令和７年３月になっていません。年度内の廃止予定等がなければ、算定対象月を令和７年３月にしてください。",""))</f>
        <v/>
      </c>
      <c r="AT343" s="818"/>
      <c r="AU343" s="935"/>
      <c r="AV343" s="1020" t="str">
        <f>IF('別紙様式2-2（４・５月分）'!N261="","",'別紙様式2-2（４・５月分）'!N261)</f>
        <v/>
      </c>
      <c r="AW343" s="937"/>
      <c r="AX343" s="1076"/>
      <c r="AY343" s="638"/>
      <c r="AZ343" s="10"/>
      <c r="BA343" s="10"/>
      <c r="BB343" s="10"/>
      <c r="BC343" s="10"/>
      <c r="BD343" s="10"/>
      <c r="BE343" s="908" t="str">
        <f>G342</f>
        <v/>
      </c>
      <c r="BF343" s="222"/>
      <c r="BG343" s="221"/>
    </row>
    <row r="344" ht="15.0" customHeight="1">
      <c r="A344" s="798"/>
      <c r="B344" s="722"/>
      <c r="C344" s="723"/>
      <c r="D344" s="723"/>
      <c r="E344" s="723"/>
      <c r="F344" s="724"/>
      <c r="G344" s="725"/>
      <c r="H344" s="725"/>
      <c r="I344" s="725"/>
      <c r="J344" s="941"/>
      <c r="K344" s="725"/>
      <c r="L344" s="942"/>
      <c r="M344" s="964"/>
      <c r="N344" s="1009"/>
      <c r="O344" s="1013" t="s">
        <v>111</v>
      </c>
      <c r="P344" s="1017" t="str">
        <f>IFERROR(VLOOKUP('別紙様式2-2（４・５月分）'!AQ260,'【参考】数式用'!$AR$5:$AT$22,3,FALSE),"")</f>
        <v/>
      </c>
      <c r="Q344" s="1014" t="s">
        <v>113</v>
      </c>
      <c r="R344" s="1077" t="str">
        <f>IFERROR(VLOOKUP(K342,'【参考】数式用'!$A$5:$AB$37,MATCH(P344,'【参考】数式用'!$B$4:$AB$4,0)+1,0),"")</f>
        <v/>
      </c>
      <c r="S344" s="970" t="s">
        <v>452</v>
      </c>
      <c r="T344" s="1078"/>
      <c r="U344" s="1079" t="str">
        <f>IFERROR(VLOOKUP(K342,'【参考】数式用'!$A$5:$AB$37,MATCH(T344,'【参考】数式用'!$B$4:$AB$4,0)+1,0),"")</f>
        <v/>
      </c>
      <c r="V344" s="973" t="s">
        <v>107</v>
      </c>
      <c r="W344" s="1080"/>
      <c r="X344" s="812" t="s">
        <v>108</v>
      </c>
      <c r="Y344" s="1080"/>
      <c r="Z344" s="812" t="s">
        <v>392</v>
      </c>
      <c r="AA344" s="1080"/>
      <c r="AB344" s="812" t="s">
        <v>108</v>
      </c>
      <c r="AC344" s="1080"/>
      <c r="AD344" s="812" t="s">
        <v>109</v>
      </c>
      <c r="AE344" s="812" t="s">
        <v>120</v>
      </c>
      <c r="AF344" s="812" t="str">
        <f>IF(W344&gt;=1,(AA344*12+AC344)-(W344*12+Y344)+1,"")</f>
        <v/>
      </c>
      <c r="AG344" s="974" t="s">
        <v>393</v>
      </c>
      <c r="AH344" s="975">
        <f>IFERROR(ROUNDDOWN(ROUND(L342*U344,0),0)*AF344,"")</f>
        <v>0</v>
      </c>
      <c r="AI344" s="975">
        <f>IFERROR(ROUNDDOWN(ROUND((L342*(U344-AW342)),0),0)*AF344,"")</f>
        <v>0</v>
      </c>
      <c r="AJ344" s="977" t="str">
        <f>IFERROR(ROUNDDOWN(ROUNDDOWN(ROUND(L342*VLOOKUP(K342,'【参考】数式用'!$A$5:$AB$27,MATCH("新加算Ⅳ",'【参考】数式用'!$B$4:$AB$4,0)+1,0),0),0)*AF344*0.5,0),"")</f>
        <v/>
      </c>
      <c r="AK344" s="1081"/>
      <c r="AL344" s="1082" t="str">
        <f>IFERROR(IF('別紙様式2-2（４・５月分）'!P344="ベア加算","", IF(OR(T344="新加算Ⅰ",T344="新加算Ⅱ",T344="新加算Ⅲ",T344="新加算Ⅳ"),ROUNDDOWN(ROUND(L342*VLOOKUP(K342,'【参考】数式用'!$A$5:$I$27,MATCH("ベア加算",'【参考】数式用'!$B$4:$I$4,0)+1,0),0),0)*AF344,"")),"")</f>
        <v/>
      </c>
      <c r="AM344" s="1081"/>
      <c r="AN344" s="1083"/>
      <c r="AO344" s="817"/>
      <c r="AP344" s="1083"/>
      <c r="AQ344" s="1084"/>
      <c r="AR344" s="1085"/>
      <c r="AS344" s="1074"/>
      <c r="AT344" s="688"/>
      <c r="AU344" s="935" t="str">
        <f>IF(AND(AA342&lt;&gt;7,AC342&lt;&gt;3),"V列に色付け","")</f>
        <v/>
      </c>
      <c r="AV344" s="1020"/>
      <c r="AW344" s="937"/>
      <c r="AX344" s="1086"/>
      <c r="AY344" s="629" t="str">
        <f>IF(AL344&lt;&gt;"",IF(AM344="○","入力済","未入力"),"")</f>
        <v/>
      </c>
      <c r="AZ344" s="629"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629" t="str">
        <f>IF(OR(T344="新加算Ⅴ（７）",T344="新加算Ⅴ（９）",T344="新加算Ⅴ（10）",T344="新加算Ⅴ（12）",T344="新加算Ⅴ（13）",T344="新加算Ⅴ（14）"),IF(OR(AO344="○",AO344="令和６年度中に満たす"),"入力済","未入力"),"")</f>
        <v/>
      </c>
      <c r="BB344" s="629" t="str">
        <f>IF(OR(T344="新加算Ⅰ",T344="新加算Ⅱ",T344="新加算Ⅲ",T344="新加算Ⅴ（１）",T344="新加算Ⅴ（３）",T344="新加算Ⅴ（８）"),IF(OR(AP344="○",AP344="令和６年度中に満たす"),"入力済","未入力"),"")</f>
        <v/>
      </c>
      <c r="BC344" s="1087" t="str">
        <f>IF(OR(T344="新加算Ⅰ",T344="新加算Ⅱ",T344="新加算Ⅴ（１）",T344="新加算Ⅴ（２）",T344="新加算Ⅴ（３）",T344="新加算Ⅴ（４）",T344="新加算Ⅴ（５）",T344="新加算Ⅴ（６）",T344="新加算Ⅴ（７）",T344="新加算Ⅴ（９）",T344="新加算Ⅴ（10）",T344="新加算Ⅴ（12）"),IF(AQ344&lt;&gt;"",1,""),"")</f>
        <v/>
      </c>
      <c r="BD344" s="935" t="str">
        <f>IF(OR(T344="新加算Ⅰ",T344="新加算Ⅴ（１）",T344="新加算Ⅴ（２）",T344="新加算Ⅴ（５）",T344="新加算Ⅴ（７）",T344="新加算Ⅴ（10）"),IF(AR344="","未入力","入力済"),"")</f>
        <v/>
      </c>
      <c r="BE344" s="908" t="str">
        <f>G342</f>
        <v/>
      </c>
      <c r="BF344" s="222"/>
      <c r="BG344" s="221"/>
    </row>
    <row r="345" ht="30.0" customHeight="1">
      <c r="A345" s="788"/>
      <c r="B345" s="746"/>
      <c r="C345" s="747"/>
      <c r="D345" s="747"/>
      <c r="E345" s="747"/>
      <c r="F345" s="748"/>
      <c r="G345" s="749"/>
      <c r="H345" s="749"/>
      <c r="I345" s="749"/>
      <c r="J345" s="982"/>
      <c r="K345" s="749"/>
      <c r="L345" s="983"/>
      <c r="M345" s="984" t="str">
        <f>IF('別紙様式2-2（４・５月分）'!P262="","",'別紙様式2-2（４・５月分）'!P262)</f>
        <v/>
      </c>
      <c r="N345" s="1010"/>
      <c r="O345" s="1015"/>
      <c r="P345" s="1018"/>
      <c r="Q345" s="1016"/>
      <c r="R345" s="1088"/>
      <c r="S345" s="990"/>
      <c r="T345" s="1089"/>
      <c r="U345" s="1090"/>
      <c r="V345" s="993"/>
      <c r="W345" s="1091"/>
      <c r="X345" s="994"/>
      <c r="Y345" s="1091"/>
      <c r="Z345" s="994"/>
      <c r="AA345" s="1091"/>
      <c r="AB345" s="994"/>
      <c r="AC345" s="1091"/>
      <c r="AD345" s="994"/>
      <c r="AE345" s="994"/>
      <c r="AF345" s="994"/>
      <c r="AG345" s="995"/>
      <c r="AH345" s="996"/>
      <c r="AI345" s="996"/>
      <c r="AJ345" s="998"/>
      <c r="AK345" s="1092"/>
      <c r="AL345" s="1093"/>
      <c r="AM345" s="1092"/>
      <c r="AN345" s="766"/>
      <c r="AO345" s="765"/>
      <c r="AP345" s="766"/>
      <c r="AQ345" s="1094"/>
      <c r="AR345" s="1095"/>
      <c r="AS345" s="1096" t="str">
        <f>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688"/>
      <c r="AU345" s="935"/>
      <c r="AV345" s="1020" t="str">
        <f>IF('別紙様式2-2（４・５月分）'!N262="","",'別紙様式2-2（４・５月分）'!N262)</f>
        <v/>
      </c>
      <c r="AW345" s="937"/>
      <c r="AX345" s="1097"/>
      <c r="AY345" s="629" t="str">
        <f t="shared" ref="AY345:AZ345" si="84">IF(OR(T345="新加算Ⅰ",T345="新加算Ⅱ",T345="新加算Ⅲ",T345="新加算Ⅳ",T345="新加算Ⅴ（１）",T345="新加算Ⅴ（２）",T345="新加算Ⅴ（３）",T345="新加算ⅠⅤ（４）",T345="新加算Ⅴ（５）",T345="新加算Ⅴ（６）",T345="新加算Ⅴ（８）",T345="新加算Ⅴ（11）"),IF(AI345="○","","未入力"),"")</f>
        <v/>
      </c>
      <c r="AZ345" s="629" t="str">
        <f t="shared" si="84"/>
        <v/>
      </c>
      <c r="BA345" s="629" t="str">
        <f>IF(OR(U345="新加算Ⅴ（７）",U345="新加算Ⅴ（９）",U345="新加算Ⅴ（10）",U345="新加算Ⅴ（12）",U345="新加算Ⅴ（13）",U345="新加算Ⅴ（14）"),IF(AK345="○","","未入力"),"")</f>
        <v/>
      </c>
      <c r="BB345" s="629" t="str">
        <f>IF(OR(U345="新加算Ⅰ",U345="新加算Ⅱ",U345="新加算Ⅲ",U345="新加算Ⅴ（１）",U345="新加算Ⅴ（３）",U345="新加算Ⅴ（８）"),IF(AL345="○","","未入力"),"")</f>
        <v/>
      </c>
      <c r="BC345" s="1087" t="str">
        <f>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935" t="str">
        <f>IF(AND(T345&lt;&gt;"（参考）令和７年度の移行予定",OR(U345="新加算Ⅰ",U345="新加算Ⅴ（１）",U345="新加算Ⅴ（２）",U345="新加算Ⅴ（５）",U345="新加算Ⅴ（７）",U345="新加算Ⅴ（10）")),IF(AN345="","未入力",IF(AN345="いずれも取得していない","要件を満たさない","")),"")</f>
        <v/>
      </c>
      <c r="BE345" s="908" t="str">
        <f>G342</f>
        <v/>
      </c>
      <c r="BF345" s="222"/>
      <c r="BG345" s="221"/>
    </row>
    <row r="346" ht="30.0" customHeight="1">
      <c r="A346" s="789">
        <v>84.0</v>
      </c>
      <c r="B346" s="722" t="str">
        <f>IF('基本情報入力シート'!C137="","",'基本情報入力シート'!C137)</f>
        <v/>
      </c>
      <c r="C346" s="723"/>
      <c r="D346" s="723"/>
      <c r="E346" s="723"/>
      <c r="F346" s="724"/>
      <c r="G346" s="725" t="str">
        <f>IF('基本情報入力シート'!M137="","",'基本情報入力シート'!M137)</f>
        <v/>
      </c>
      <c r="H346" s="725" t="str">
        <f>IF('基本情報入力シート'!R137="","",'基本情報入力シート'!R137)</f>
        <v/>
      </c>
      <c r="I346" s="725" t="str">
        <f>IF('基本情報入力シート'!W137="","",'基本情報入力シート'!W137)</f>
        <v/>
      </c>
      <c r="J346" s="941" t="str">
        <f>IF('基本情報入力シート'!X137="","",'基本情報入力シート'!X137)</f>
        <v/>
      </c>
      <c r="K346" s="725" t="str">
        <f>IF('基本情報入力シート'!Y137="","",'基本情報入力シート'!Y137)</f>
        <v/>
      </c>
      <c r="L346" s="942" t="str">
        <f>IF('基本情報入力シート'!AB137="","",'基本情報入力シート'!AB137)</f>
        <v/>
      </c>
      <c r="M346" s="912" t="str">
        <f>IF('別紙様式2-2（４・５月分）'!P263="","",'別紙様式2-2（４・５月分）'!P263)</f>
        <v/>
      </c>
      <c r="N346" s="1004" t="str">
        <f>IF(SUM('別紙様式2-2（４・５月分）'!Q263:Q265)=0,"",SUM('別紙様式2-2（４・５月分）'!Q263:Q265))</f>
        <v/>
      </c>
      <c r="O346" s="914" t="str">
        <f>IFERROR(VLOOKUP('別紙様式2-2（４・５月分）'!AQ263,'【参考】数式用'!$AR$5:$AS$22,2,FALSE),"")</f>
        <v/>
      </c>
      <c r="P346" s="915"/>
      <c r="Q346" s="916"/>
      <c r="R346" s="1053" t="str">
        <f>IFERROR(VLOOKUP(K346,'【参考】数式用'!$A$5:$AB$37,MATCH(O346,'【参考】数式用'!$B$4:$AB$4,0)+1,0),"")</f>
        <v/>
      </c>
      <c r="S346" s="918" t="s">
        <v>451</v>
      </c>
      <c r="T346" s="1054" t="str">
        <f>IF('別紙様式2-3（６月以降分）'!T346="","",'別紙様式2-3（６月以降分）'!T346)</f>
        <v/>
      </c>
      <c r="U346" s="1055" t="str">
        <f>IFERROR(VLOOKUP(K346,'【参考】数式用'!$A$5:$AB$37,MATCH(T346,'【参考】数式用'!$B$4:$AB$4,0)+1,0),"")</f>
        <v/>
      </c>
      <c r="V346" s="921" t="s">
        <v>107</v>
      </c>
      <c r="W346" s="923">
        <f>'別紙様式2-3（６月以降分）'!W346</f>
        <v>6</v>
      </c>
      <c r="X346" s="923" t="s">
        <v>108</v>
      </c>
      <c r="Y346" s="923">
        <f>'別紙様式2-3（６月以降分）'!Y346</f>
        <v>6</v>
      </c>
      <c r="Z346" s="923" t="s">
        <v>392</v>
      </c>
      <c r="AA346" s="923">
        <f>'別紙様式2-3（６月以降分）'!AA346</f>
        <v>7</v>
      </c>
      <c r="AB346" s="923" t="s">
        <v>108</v>
      </c>
      <c r="AC346" s="923">
        <f>'別紙様式2-3（６月以降分）'!AC346</f>
        <v>3</v>
      </c>
      <c r="AD346" s="923" t="s">
        <v>109</v>
      </c>
      <c r="AE346" s="923" t="s">
        <v>120</v>
      </c>
      <c r="AF346" s="923">
        <f>IF(W346&gt;=1,(AA346*12+AC346)-(W346*12+Y346)+1,"")</f>
        <v>10</v>
      </c>
      <c r="AG346" s="924" t="s">
        <v>393</v>
      </c>
      <c r="AH346" s="1056">
        <f>'別紙様式2-3（６月以降分）'!AH346</f>
        <v>0</v>
      </c>
      <c r="AI346" s="1056">
        <f>'別紙様式2-3（６月以降分）'!AI346</f>
        <v>0</v>
      </c>
      <c r="AJ346" s="1057">
        <f>'別紙様式2-3（６月以降分）'!AJ346</f>
        <v>0</v>
      </c>
      <c r="AK346" s="1058" t="str">
        <f>IF('別紙様式2-3（６月以降分）'!AK346="","",'別紙様式2-3（６月以降分）'!AK346)</f>
        <v/>
      </c>
      <c r="AL346" s="932">
        <f>'別紙様式2-3（６月以降分）'!AL346</f>
        <v>0</v>
      </c>
      <c r="AM346" s="1058" t="str">
        <f>IF('別紙様式2-3（６月以降分）'!AM346="","",'別紙様式2-3（６月以降分）'!AM346)</f>
        <v/>
      </c>
      <c r="AN346" s="931" t="str">
        <f>IF('別紙様式2-3（６月以降分）'!AN346="","",'別紙様式2-3（６月以降分）'!AN346)</f>
        <v/>
      </c>
      <c r="AO346" s="928" t="str">
        <f>IF('別紙様式2-3（６月以降分）'!AO346="","",'別紙様式2-3（６月以降分）'!AO346)</f>
        <v/>
      </c>
      <c r="AP346" s="931" t="str">
        <f>IF('別紙様式2-3（６月以降分）'!AP346="","",'別紙様式2-3（６月以降分）'!AP346)</f>
        <v/>
      </c>
      <c r="AQ346" s="1059" t="str">
        <f>IF('別紙様式2-3（６月以降分）'!AQ346="","",'別紙様式2-3（６月以降分）'!AQ346)</f>
        <v/>
      </c>
      <c r="AR346" s="1060" t="str">
        <f>IF('別紙様式2-3（６月以降分）'!AR346="","",'別紙様式2-3（６月以降分）'!AR346)</f>
        <v/>
      </c>
      <c r="AS346" s="1061" t="str">
        <f>IF(AU348="","",IF(U348&lt;U346,"！加算の要件上は問題ありませんが、令和６年度当初の新加算の加算率と比較して、移行後の加算率が下がる計画になっています。",""))</f>
        <v/>
      </c>
      <c r="AT346" s="818"/>
      <c r="AU346" s="693"/>
      <c r="AV346" s="1020" t="str">
        <f>IF('別紙様式2-2（４・５月分）'!N263="","",'別紙様式2-2（４・５月分）'!N263)</f>
        <v/>
      </c>
      <c r="AW346" s="937" t="str">
        <f>IF(SUM('別紙様式2-2（４・５月分）'!O263:O265)=0,"",SUM('別紙様式2-2（４・５月分）'!O263:O265))</f>
        <v/>
      </c>
      <c r="AX346" s="1064" t="str">
        <f>IFERROR(VLOOKUP(K346,'【参考】数式用'!$AH$2:$AI$34,2,FALSE),"")</f>
        <v/>
      </c>
      <c r="AY346" s="772"/>
      <c r="AZ346" s="10"/>
      <c r="BA346" s="10"/>
      <c r="BB346" s="10"/>
      <c r="BC346" s="10"/>
      <c r="BD346" s="10"/>
      <c r="BE346" s="908" t="str">
        <f>G346</f>
        <v/>
      </c>
      <c r="BF346" s="222"/>
      <c r="BG346" s="221"/>
    </row>
    <row r="347" ht="15.0" customHeight="1">
      <c r="A347" s="787"/>
      <c r="B347" s="722"/>
      <c r="C347" s="723"/>
      <c r="D347" s="723"/>
      <c r="E347" s="723"/>
      <c r="F347" s="724"/>
      <c r="G347" s="725"/>
      <c r="H347" s="725"/>
      <c r="I347" s="725"/>
      <c r="J347" s="941"/>
      <c r="K347" s="725"/>
      <c r="L347" s="942"/>
      <c r="M347" s="943" t="str">
        <f>IF('別紙様式2-2（４・５月分）'!P264="","",'別紙様式2-2（４・５月分）'!P264)</f>
        <v/>
      </c>
      <c r="N347" s="1007"/>
      <c r="O347" s="945"/>
      <c r="P347" s="946"/>
      <c r="Q347" s="947"/>
      <c r="R347" s="1065"/>
      <c r="S347" s="949"/>
      <c r="T347" s="1066"/>
      <c r="U347" s="1067"/>
      <c r="V347" s="952"/>
      <c r="W347" s="778"/>
      <c r="X347" s="778"/>
      <c r="Y347" s="778"/>
      <c r="Z347" s="778"/>
      <c r="AA347" s="778"/>
      <c r="AB347" s="778"/>
      <c r="AC347" s="778"/>
      <c r="AD347" s="778"/>
      <c r="AE347" s="778"/>
      <c r="AF347" s="778"/>
      <c r="AG347" s="954"/>
      <c r="AH347" s="1068"/>
      <c r="AI347" s="1068"/>
      <c r="AJ347" s="1069"/>
      <c r="AK347" s="1070"/>
      <c r="AL347" s="960"/>
      <c r="AM347" s="1070"/>
      <c r="AN347" s="825"/>
      <c r="AO347" s="819"/>
      <c r="AP347" s="825"/>
      <c r="AQ347" s="1072"/>
      <c r="AR347" s="1073"/>
      <c r="AS347" s="1074" t="str">
        <f>IF(AU348="","",IF(OR(AA348="",AA348&lt;&gt;7,AC348="",AC348&lt;&gt;3),"！算定期間の終わりが令和７年３月になっていません。年度内の廃止予定等がなければ、算定対象月を令和７年３月にしてください。",""))</f>
        <v/>
      </c>
      <c r="AT347" s="818"/>
      <c r="AU347" s="935"/>
      <c r="AV347" s="1020" t="str">
        <f>IF('別紙様式2-2（４・５月分）'!N264="","",'別紙様式2-2（４・５月分）'!N264)</f>
        <v/>
      </c>
      <c r="AW347" s="937"/>
      <c r="AX347" s="1076"/>
      <c r="AY347" s="638"/>
      <c r="AZ347" s="10"/>
      <c r="BA347" s="10"/>
      <c r="BB347" s="10"/>
      <c r="BC347" s="10"/>
      <c r="BD347" s="10"/>
      <c r="BE347" s="908" t="str">
        <f>G346</f>
        <v/>
      </c>
      <c r="BF347" s="222"/>
      <c r="BG347" s="221"/>
    </row>
    <row r="348" ht="15.0" customHeight="1">
      <c r="A348" s="798"/>
      <c r="B348" s="722"/>
      <c r="C348" s="723"/>
      <c r="D348" s="723"/>
      <c r="E348" s="723"/>
      <c r="F348" s="724"/>
      <c r="G348" s="725"/>
      <c r="H348" s="725"/>
      <c r="I348" s="725"/>
      <c r="J348" s="941"/>
      <c r="K348" s="725"/>
      <c r="L348" s="942"/>
      <c r="M348" s="964"/>
      <c r="N348" s="1009"/>
      <c r="O348" s="1013" t="s">
        <v>111</v>
      </c>
      <c r="P348" s="1017" t="str">
        <f>IFERROR(VLOOKUP('別紙様式2-2（４・５月分）'!AQ263,'【参考】数式用'!$AR$5:$AT$22,3,FALSE),"")</f>
        <v/>
      </c>
      <c r="Q348" s="1014" t="s">
        <v>113</v>
      </c>
      <c r="R348" s="1077" t="str">
        <f>IFERROR(VLOOKUP(K346,'【参考】数式用'!$A$5:$AB$37,MATCH(P348,'【参考】数式用'!$B$4:$AB$4,0)+1,0),"")</f>
        <v/>
      </c>
      <c r="S348" s="970" t="s">
        <v>452</v>
      </c>
      <c r="T348" s="1078"/>
      <c r="U348" s="1079" t="str">
        <f>IFERROR(VLOOKUP(K346,'【参考】数式用'!$A$5:$AB$37,MATCH(T348,'【参考】数式用'!$B$4:$AB$4,0)+1,0),"")</f>
        <v/>
      </c>
      <c r="V348" s="973" t="s">
        <v>107</v>
      </c>
      <c r="W348" s="1080"/>
      <c r="X348" s="812" t="s">
        <v>108</v>
      </c>
      <c r="Y348" s="1080"/>
      <c r="Z348" s="812" t="s">
        <v>392</v>
      </c>
      <c r="AA348" s="1080"/>
      <c r="AB348" s="812" t="s">
        <v>108</v>
      </c>
      <c r="AC348" s="1080"/>
      <c r="AD348" s="812" t="s">
        <v>109</v>
      </c>
      <c r="AE348" s="812" t="s">
        <v>120</v>
      </c>
      <c r="AF348" s="812" t="str">
        <f>IF(W348&gt;=1,(AA348*12+AC348)-(W348*12+Y348)+1,"")</f>
        <v/>
      </c>
      <c r="AG348" s="974" t="s">
        <v>393</v>
      </c>
      <c r="AH348" s="975">
        <f>IFERROR(ROUNDDOWN(ROUND(L346*U348,0),0)*AF348,"")</f>
        <v>0</v>
      </c>
      <c r="AI348" s="975">
        <f>IFERROR(ROUNDDOWN(ROUND((L346*(U348-AW346)),0),0)*AF348,"")</f>
        <v>0</v>
      </c>
      <c r="AJ348" s="977" t="str">
        <f>IFERROR(ROUNDDOWN(ROUNDDOWN(ROUND(L346*VLOOKUP(K346,'【参考】数式用'!$A$5:$AB$27,MATCH("新加算Ⅳ",'【参考】数式用'!$B$4:$AB$4,0)+1,0),0),0)*AF348*0.5,0),"")</f>
        <v/>
      </c>
      <c r="AK348" s="1081"/>
      <c r="AL348" s="1082" t="str">
        <f>IFERROR(IF('別紙様式2-2（４・５月分）'!P348="ベア加算","", IF(OR(T348="新加算Ⅰ",T348="新加算Ⅱ",T348="新加算Ⅲ",T348="新加算Ⅳ"),ROUNDDOWN(ROUND(L346*VLOOKUP(K346,'【参考】数式用'!$A$5:$I$27,MATCH("ベア加算",'【参考】数式用'!$B$4:$I$4,0)+1,0),0),0)*AF348,"")),"")</f>
        <v/>
      </c>
      <c r="AM348" s="1081"/>
      <c r="AN348" s="1083"/>
      <c r="AO348" s="817"/>
      <c r="AP348" s="1083"/>
      <c r="AQ348" s="1084"/>
      <c r="AR348" s="1085"/>
      <c r="AS348" s="1074"/>
      <c r="AT348" s="688"/>
      <c r="AU348" s="935" t="str">
        <f>IF(AND(AA346&lt;&gt;7,AC346&lt;&gt;3),"V列に色付け","")</f>
        <v/>
      </c>
      <c r="AV348" s="1020"/>
      <c r="AW348" s="937"/>
      <c r="AX348" s="1086"/>
      <c r="AY348" s="629" t="str">
        <f>IF(AL348&lt;&gt;"",IF(AM348="○","入力済","未入力"),"")</f>
        <v/>
      </c>
      <c r="AZ348" s="629"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629" t="str">
        <f>IF(OR(T348="新加算Ⅴ（７）",T348="新加算Ⅴ（９）",T348="新加算Ⅴ（10）",T348="新加算Ⅴ（12）",T348="新加算Ⅴ（13）",T348="新加算Ⅴ（14）"),IF(OR(AO348="○",AO348="令和６年度中に満たす"),"入力済","未入力"),"")</f>
        <v/>
      </c>
      <c r="BB348" s="629" t="str">
        <f>IF(OR(T348="新加算Ⅰ",T348="新加算Ⅱ",T348="新加算Ⅲ",T348="新加算Ⅴ（１）",T348="新加算Ⅴ（３）",T348="新加算Ⅴ（８）"),IF(OR(AP348="○",AP348="令和６年度中に満たす"),"入力済","未入力"),"")</f>
        <v/>
      </c>
      <c r="BC348" s="1087" t="str">
        <f>IF(OR(T348="新加算Ⅰ",T348="新加算Ⅱ",T348="新加算Ⅴ（１）",T348="新加算Ⅴ（２）",T348="新加算Ⅴ（３）",T348="新加算Ⅴ（４）",T348="新加算Ⅴ（５）",T348="新加算Ⅴ（６）",T348="新加算Ⅴ（７）",T348="新加算Ⅴ（９）",T348="新加算Ⅴ（10）",T348="新加算Ⅴ（12）"),IF(AQ348&lt;&gt;"",1,""),"")</f>
        <v/>
      </c>
      <c r="BD348" s="935" t="str">
        <f>IF(OR(T348="新加算Ⅰ",T348="新加算Ⅴ（１）",T348="新加算Ⅴ（２）",T348="新加算Ⅴ（５）",T348="新加算Ⅴ（７）",T348="新加算Ⅴ（10）"),IF(AR348="","未入力","入力済"),"")</f>
        <v/>
      </c>
      <c r="BE348" s="908" t="str">
        <f>G346</f>
        <v/>
      </c>
      <c r="BF348" s="222"/>
      <c r="BG348" s="221"/>
    </row>
    <row r="349" ht="30.0" customHeight="1">
      <c r="A349" s="788"/>
      <c r="B349" s="746"/>
      <c r="C349" s="747"/>
      <c r="D349" s="747"/>
      <c r="E349" s="747"/>
      <c r="F349" s="748"/>
      <c r="G349" s="749"/>
      <c r="H349" s="749"/>
      <c r="I349" s="749"/>
      <c r="J349" s="982"/>
      <c r="K349" s="749"/>
      <c r="L349" s="983"/>
      <c r="M349" s="984" t="str">
        <f>IF('別紙様式2-2（４・５月分）'!P265="","",'別紙様式2-2（４・５月分）'!P265)</f>
        <v/>
      </c>
      <c r="N349" s="1010"/>
      <c r="O349" s="1015"/>
      <c r="P349" s="1018"/>
      <c r="Q349" s="1016"/>
      <c r="R349" s="1088"/>
      <c r="S349" s="990"/>
      <c r="T349" s="1089"/>
      <c r="U349" s="1090"/>
      <c r="V349" s="993"/>
      <c r="W349" s="1091"/>
      <c r="X349" s="994"/>
      <c r="Y349" s="1091"/>
      <c r="Z349" s="994"/>
      <c r="AA349" s="1091"/>
      <c r="AB349" s="994"/>
      <c r="AC349" s="1091"/>
      <c r="AD349" s="994"/>
      <c r="AE349" s="994"/>
      <c r="AF349" s="994"/>
      <c r="AG349" s="995"/>
      <c r="AH349" s="996"/>
      <c r="AI349" s="996"/>
      <c r="AJ349" s="998"/>
      <c r="AK349" s="1092"/>
      <c r="AL349" s="1093"/>
      <c r="AM349" s="1092"/>
      <c r="AN349" s="766"/>
      <c r="AO349" s="765"/>
      <c r="AP349" s="766"/>
      <c r="AQ349" s="1094"/>
      <c r="AR349" s="1095"/>
      <c r="AS349" s="1096" t="str">
        <f>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688"/>
      <c r="AU349" s="935"/>
      <c r="AV349" s="1020" t="str">
        <f>IF('別紙様式2-2（４・５月分）'!N265="","",'別紙様式2-2（４・５月分）'!N265)</f>
        <v/>
      </c>
      <c r="AW349" s="937"/>
      <c r="AX349" s="1097"/>
      <c r="AY349" s="629" t="str">
        <f t="shared" ref="AY349:AZ349" si="85">IF(OR(T349="新加算Ⅰ",T349="新加算Ⅱ",T349="新加算Ⅲ",T349="新加算Ⅳ",T349="新加算Ⅴ（１）",T349="新加算Ⅴ（２）",T349="新加算Ⅴ（３）",T349="新加算ⅠⅤ（４）",T349="新加算Ⅴ（５）",T349="新加算Ⅴ（６）",T349="新加算Ⅴ（８）",T349="新加算Ⅴ（11）"),IF(AI349="○","","未入力"),"")</f>
        <v/>
      </c>
      <c r="AZ349" s="629" t="str">
        <f t="shared" si="85"/>
        <v/>
      </c>
      <c r="BA349" s="629" t="str">
        <f>IF(OR(U349="新加算Ⅴ（７）",U349="新加算Ⅴ（９）",U349="新加算Ⅴ（10）",U349="新加算Ⅴ（12）",U349="新加算Ⅴ（13）",U349="新加算Ⅴ（14）"),IF(AK349="○","","未入力"),"")</f>
        <v/>
      </c>
      <c r="BB349" s="629" t="str">
        <f>IF(OR(U349="新加算Ⅰ",U349="新加算Ⅱ",U349="新加算Ⅲ",U349="新加算Ⅴ（１）",U349="新加算Ⅴ（３）",U349="新加算Ⅴ（８）"),IF(AL349="○","","未入力"),"")</f>
        <v/>
      </c>
      <c r="BC349" s="1087" t="str">
        <f>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935" t="str">
        <f>IF(AND(T349&lt;&gt;"（参考）令和７年度の移行予定",OR(U349="新加算Ⅰ",U349="新加算Ⅴ（１）",U349="新加算Ⅴ（２）",U349="新加算Ⅴ（５）",U349="新加算Ⅴ（７）",U349="新加算Ⅴ（10）")),IF(AN349="","未入力",IF(AN349="いずれも取得していない","要件を満たさない","")),"")</f>
        <v/>
      </c>
      <c r="BE349" s="908" t="str">
        <f>G346</f>
        <v/>
      </c>
      <c r="BF349" s="222"/>
      <c r="BG349" s="221"/>
    </row>
    <row r="350" ht="30.0" customHeight="1">
      <c r="A350" s="773">
        <v>85.0</v>
      </c>
      <c r="B350" s="1019" t="str">
        <f>IF('基本情報入力シート'!C138="","",'基本情報入力シート'!C138)</f>
        <v/>
      </c>
      <c r="C350" s="696"/>
      <c r="D350" s="696"/>
      <c r="E350" s="696"/>
      <c r="F350" s="697"/>
      <c r="G350" s="698" t="str">
        <f>IF('基本情報入力シート'!M138="","",'基本情報入力シート'!M138)</f>
        <v/>
      </c>
      <c r="H350" s="698" t="str">
        <f>IF('基本情報入力シート'!R138="","",'基本情報入力シート'!R138)</f>
        <v/>
      </c>
      <c r="I350" s="698" t="str">
        <f>IF('基本情報入力シート'!W138="","",'基本情報入力シート'!W138)</f>
        <v/>
      </c>
      <c r="J350" s="910" t="str">
        <f>IF('基本情報入力シート'!X138="","",'基本情報入力シート'!X138)</f>
        <v/>
      </c>
      <c r="K350" s="698" t="str">
        <f>IF('基本情報入力シート'!Y138="","",'基本情報入力シート'!Y138)</f>
        <v/>
      </c>
      <c r="L350" s="911" t="str">
        <f>IF('基本情報入力シート'!AB138="","",'基本情報入力シート'!AB138)</f>
        <v/>
      </c>
      <c r="M350" s="912" t="str">
        <f>IF('別紙様式2-2（４・５月分）'!P266="","",'別紙様式2-2（４・５月分）'!P266)</f>
        <v/>
      </c>
      <c r="N350" s="1004" t="str">
        <f>IF(SUM('別紙様式2-2（４・５月分）'!Q266:Q268)=0,"",SUM('別紙様式2-2（４・５月分）'!Q266:Q268))</f>
        <v/>
      </c>
      <c r="O350" s="914" t="str">
        <f>IFERROR(VLOOKUP('別紙様式2-2（４・５月分）'!AQ266,'【参考】数式用'!$AR$5:$AS$22,2,FALSE),"")</f>
        <v/>
      </c>
      <c r="P350" s="915"/>
      <c r="Q350" s="916"/>
      <c r="R350" s="1053" t="str">
        <f>IFERROR(VLOOKUP(K350,'【参考】数式用'!$A$5:$AB$37,MATCH(O350,'【参考】数式用'!$B$4:$AB$4,0)+1,0),"")</f>
        <v/>
      </c>
      <c r="S350" s="918" t="s">
        <v>451</v>
      </c>
      <c r="T350" s="1054" t="str">
        <f>IF('別紙様式2-3（６月以降分）'!T350="","",'別紙様式2-3（６月以降分）'!T350)</f>
        <v/>
      </c>
      <c r="U350" s="1055" t="str">
        <f>IFERROR(VLOOKUP(K350,'【参考】数式用'!$A$5:$AB$37,MATCH(T350,'【参考】数式用'!$B$4:$AB$4,0)+1,0),"")</f>
        <v/>
      </c>
      <c r="V350" s="921" t="s">
        <v>107</v>
      </c>
      <c r="W350" s="923">
        <f>'別紙様式2-3（６月以降分）'!W350</f>
        <v>6</v>
      </c>
      <c r="X350" s="923" t="s">
        <v>108</v>
      </c>
      <c r="Y350" s="923">
        <f>'別紙様式2-3（６月以降分）'!Y350</f>
        <v>6</v>
      </c>
      <c r="Z350" s="923" t="s">
        <v>392</v>
      </c>
      <c r="AA350" s="923">
        <f>'別紙様式2-3（６月以降分）'!AA350</f>
        <v>7</v>
      </c>
      <c r="AB350" s="923" t="s">
        <v>108</v>
      </c>
      <c r="AC350" s="923">
        <f>'別紙様式2-3（６月以降分）'!AC350</f>
        <v>3</v>
      </c>
      <c r="AD350" s="923" t="s">
        <v>109</v>
      </c>
      <c r="AE350" s="923" t="s">
        <v>120</v>
      </c>
      <c r="AF350" s="923">
        <f>IF(W350&gt;=1,(AA350*12+AC350)-(W350*12+Y350)+1,"")</f>
        <v>10</v>
      </c>
      <c r="AG350" s="924" t="s">
        <v>393</v>
      </c>
      <c r="AH350" s="1056">
        <f>'別紙様式2-3（６月以降分）'!AH350</f>
        <v>0</v>
      </c>
      <c r="AI350" s="1056">
        <f>'別紙様式2-3（６月以降分）'!AI350</f>
        <v>0</v>
      </c>
      <c r="AJ350" s="1057">
        <f>'別紙様式2-3（６月以降分）'!AJ350</f>
        <v>0</v>
      </c>
      <c r="AK350" s="1058" t="str">
        <f>IF('別紙様式2-3（６月以降分）'!AK350="","",'別紙様式2-3（６月以降分）'!AK350)</f>
        <v/>
      </c>
      <c r="AL350" s="932">
        <f>'別紙様式2-3（６月以降分）'!AL350</f>
        <v>0</v>
      </c>
      <c r="AM350" s="1058" t="str">
        <f>IF('別紙様式2-3（６月以降分）'!AM350="","",'別紙様式2-3（６月以降分）'!AM350)</f>
        <v/>
      </c>
      <c r="AN350" s="931" t="str">
        <f>IF('別紙様式2-3（６月以降分）'!AN350="","",'別紙様式2-3（６月以降分）'!AN350)</f>
        <v/>
      </c>
      <c r="AO350" s="928" t="str">
        <f>IF('別紙様式2-3（６月以降分）'!AO350="","",'別紙様式2-3（６月以降分）'!AO350)</f>
        <v/>
      </c>
      <c r="AP350" s="931" t="str">
        <f>IF('別紙様式2-3（６月以降分）'!AP350="","",'別紙様式2-3（６月以降分）'!AP350)</f>
        <v/>
      </c>
      <c r="AQ350" s="1059" t="str">
        <f>IF('別紙様式2-3（６月以降分）'!AQ350="","",'別紙様式2-3（６月以降分）'!AQ350)</f>
        <v/>
      </c>
      <c r="AR350" s="1060" t="str">
        <f>IF('別紙様式2-3（６月以降分）'!AR350="","",'別紙様式2-3（６月以降分）'!AR350)</f>
        <v/>
      </c>
      <c r="AS350" s="1061" t="str">
        <f>IF(AU352="","",IF(U352&lt;U350,"！加算の要件上は問題ありませんが、令和６年度当初の新加算の加算率と比較して、移行後の加算率が下がる計画になっています。",""))</f>
        <v/>
      </c>
      <c r="AT350" s="818"/>
      <c r="AU350" s="693"/>
      <c r="AV350" s="1020" t="str">
        <f>IF('別紙様式2-2（４・５月分）'!N266="","",'別紙様式2-2（４・５月分）'!N266)</f>
        <v/>
      </c>
      <c r="AW350" s="937" t="str">
        <f>IF(SUM('別紙様式2-2（４・５月分）'!O266:O268)=0,"",SUM('別紙様式2-2（４・５月分）'!O266:O268))</f>
        <v/>
      </c>
      <c r="AX350" s="1064" t="str">
        <f>IFERROR(VLOOKUP(K350,'【参考】数式用'!$AH$2:$AI$34,2,FALSE),"")</f>
        <v/>
      </c>
      <c r="AY350" s="772"/>
      <c r="AZ350" s="10"/>
      <c r="BA350" s="10"/>
      <c r="BB350" s="10"/>
      <c r="BC350" s="10"/>
      <c r="BD350" s="10"/>
      <c r="BE350" s="908" t="str">
        <f>G350</f>
        <v/>
      </c>
      <c r="BF350" s="222"/>
      <c r="BG350" s="221"/>
    </row>
    <row r="351" ht="15.0" customHeight="1">
      <c r="A351" s="787"/>
      <c r="B351" s="722"/>
      <c r="C351" s="723"/>
      <c r="D351" s="723"/>
      <c r="E351" s="723"/>
      <c r="F351" s="724"/>
      <c r="G351" s="725"/>
      <c r="H351" s="725"/>
      <c r="I351" s="725"/>
      <c r="J351" s="941"/>
      <c r="K351" s="725"/>
      <c r="L351" s="942"/>
      <c r="M351" s="943" t="str">
        <f>IF('別紙様式2-2（４・５月分）'!P267="","",'別紙様式2-2（４・５月分）'!P267)</f>
        <v/>
      </c>
      <c r="N351" s="1007"/>
      <c r="O351" s="945"/>
      <c r="P351" s="946"/>
      <c r="Q351" s="947"/>
      <c r="R351" s="1065"/>
      <c r="S351" s="949"/>
      <c r="T351" s="1066"/>
      <c r="U351" s="1067"/>
      <c r="V351" s="952"/>
      <c r="W351" s="778"/>
      <c r="X351" s="778"/>
      <c r="Y351" s="778"/>
      <c r="Z351" s="778"/>
      <c r="AA351" s="778"/>
      <c r="AB351" s="778"/>
      <c r="AC351" s="778"/>
      <c r="AD351" s="778"/>
      <c r="AE351" s="778"/>
      <c r="AF351" s="778"/>
      <c r="AG351" s="954"/>
      <c r="AH351" s="1068"/>
      <c r="AI351" s="1068"/>
      <c r="AJ351" s="1069"/>
      <c r="AK351" s="1070"/>
      <c r="AL351" s="960"/>
      <c r="AM351" s="1070"/>
      <c r="AN351" s="825"/>
      <c r="AO351" s="819"/>
      <c r="AP351" s="825"/>
      <c r="AQ351" s="1072"/>
      <c r="AR351" s="1073"/>
      <c r="AS351" s="1074" t="str">
        <f>IF(AU352="","",IF(OR(AA352="",AA352&lt;&gt;7,AC352="",AC352&lt;&gt;3),"！算定期間の終わりが令和７年３月になっていません。年度内の廃止予定等がなければ、算定対象月を令和７年３月にしてください。",""))</f>
        <v/>
      </c>
      <c r="AT351" s="818"/>
      <c r="AU351" s="935"/>
      <c r="AV351" s="1020" t="str">
        <f>IF('別紙様式2-2（４・５月分）'!N267="","",'別紙様式2-2（４・５月分）'!N267)</f>
        <v/>
      </c>
      <c r="AW351" s="937"/>
      <c r="AX351" s="1076"/>
      <c r="AY351" s="638"/>
      <c r="AZ351" s="10"/>
      <c r="BA351" s="10"/>
      <c r="BB351" s="10"/>
      <c r="BC351" s="10"/>
      <c r="BD351" s="10"/>
      <c r="BE351" s="908" t="str">
        <f>G350</f>
        <v/>
      </c>
      <c r="BF351" s="222"/>
      <c r="BG351" s="221"/>
    </row>
    <row r="352" ht="15.0" customHeight="1">
      <c r="A352" s="798"/>
      <c r="B352" s="722"/>
      <c r="C352" s="723"/>
      <c r="D352" s="723"/>
      <c r="E352" s="723"/>
      <c r="F352" s="724"/>
      <c r="G352" s="725"/>
      <c r="H352" s="725"/>
      <c r="I352" s="725"/>
      <c r="J352" s="941"/>
      <c r="K352" s="725"/>
      <c r="L352" s="942"/>
      <c r="M352" s="964"/>
      <c r="N352" s="1009"/>
      <c r="O352" s="1013" t="s">
        <v>111</v>
      </c>
      <c r="P352" s="1017" t="str">
        <f>IFERROR(VLOOKUP('別紙様式2-2（４・５月分）'!AQ266,'【参考】数式用'!$AR$5:$AT$22,3,FALSE),"")</f>
        <v/>
      </c>
      <c r="Q352" s="1014" t="s">
        <v>113</v>
      </c>
      <c r="R352" s="1077" t="str">
        <f>IFERROR(VLOOKUP(K350,'【参考】数式用'!$A$5:$AB$37,MATCH(P352,'【参考】数式用'!$B$4:$AB$4,0)+1,0),"")</f>
        <v/>
      </c>
      <c r="S352" s="970" t="s">
        <v>452</v>
      </c>
      <c r="T352" s="1078"/>
      <c r="U352" s="1079" t="str">
        <f>IFERROR(VLOOKUP(K350,'【参考】数式用'!$A$5:$AB$37,MATCH(T352,'【参考】数式用'!$B$4:$AB$4,0)+1,0),"")</f>
        <v/>
      </c>
      <c r="V352" s="973" t="s">
        <v>107</v>
      </c>
      <c r="W352" s="1080"/>
      <c r="X352" s="812" t="s">
        <v>108</v>
      </c>
      <c r="Y352" s="1080"/>
      <c r="Z352" s="812" t="s">
        <v>392</v>
      </c>
      <c r="AA352" s="1080"/>
      <c r="AB352" s="812" t="s">
        <v>108</v>
      </c>
      <c r="AC352" s="1080"/>
      <c r="AD352" s="812" t="s">
        <v>109</v>
      </c>
      <c r="AE352" s="812" t="s">
        <v>120</v>
      </c>
      <c r="AF352" s="812" t="str">
        <f>IF(W352&gt;=1,(AA352*12+AC352)-(W352*12+Y352)+1,"")</f>
        <v/>
      </c>
      <c r="AG352" s="974" t="s">
        <v>393</v>
      </c>
      <c r="AH352" s="975">
        <f>IFERROR(ROUNDDOWN(ROUND(L350*U352,0),0)*AF352,"")</f>
        <v>0</v>
      </c>
      <c r="AI352" s="975">
        <f>IFERROR(ROUNDDOWN(ROUND((L350*(U352-AW350)),0),0)*AF352,"")</f>
        <v>0</v>
      </c>
      <c r="AJ352" s="977" t="str">
        <f>IFERROR(ROUNDDOWN(ROUNDDOWN(ROUND(L350*VLOOKUP(K350,'【参考】数式用'!$A$5:$AB$27,MATCH("新加算Ⅳ",'【参考】数式用'!$B$4:$AB$4,0)+1,0),0),0)*AF352*0.5,0),"")</f>
        <v/>
      </c>
      <c r="AK352" s="1081"/>
      <c r="AL352" s="1082" t="str">
        <f>IFERROR(IF('別紙様式2-2（４・５月分）'!P352="ベア加算","", IF(OR(T352="新加算Ⅰ",T352="新加算Ⅱ",T352="新加算Ⅲ",T352="新加算Ⅳ"),ROUNDDOWN(ROUND(L350*VLOOKUP(K350,'【参考】数式用'!$A$5:$I$27,MATCH("ベア加算",'【参考】数式用'!$B$4:$I$4,0)+1,0),0),0)*AF352,"")),"")</f>
        <v/>
      </c>
      <c r="AM352" s="1081"/>
      <c r="AN352" s="1083"/>
      <c r="AO352" s="817"/>
      <c r="AP352" s="1083"/>
      <c r="AQ352" s="1084"/>
      <c r="AR352" s="1085"/>
      <c r="AS352" s="1074"/>
      <c r="AT352" s="688"/>
      <c r="AU352" s="935" t="str">
        <f>IF(AND(AA350&lt;&gt;7,AC350&lt;&gt;3),"V列に色付け","")</f>
        <v/>
      </c>
      <c r="AV352" s="1020"/>
      <c r="AW352" s="937"/>
      <c r="AX352" s="1086"/>
      <c r="AY352" s="629" t="str">
        <f>IF(AL352&lt;&gt;"",IF(AM352="○","入力済","未入力"),"")</f>
        <v/>
      </c>
      <c r="AZ352" s="629"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629" t="str">
        <f>IF(OR(T352="新加算Ⅴ（７）",T352="新加算Ⅴ（９）",T352="新加算Ⅴ（10）",T352="新加算Ⅴ（12）",T352="新加算Ⅴ（13）",T352="新加算Ⅴ（14）"),IF(OR(AO352="○",AO352="令和６年度中に満たす"),"入力済","未入力"),"")</f>
        <v/>
      </c>
      <c r="BB352" s="629" t="str">
        <f>IF(OR(T352="新加算Ⅰ",T352="新加算Ⅱ",T352="新加算Ⅲ",T352="新加算Ⅴ（１）",T352="新加算Ⅴ（３）",T352="新加算Ⅴ（８）"),IF(OR(AP352="○",AP352="令和６年度中に満たす"),"入力済","未入力"),"")</f>
        <v/>
      </c>
      <c r="BC352" s="1087" t="str">
        <f>IF(OR(T352="新加算Ⅰ",T352="新加算Ⅱ",T352="新加算Ⅴ（１）",T352="新加算Ⅴ（２）",T352="新加算Ⅴ（３）",T352="新加算Ⅴ（４）",T352="新加算Ⅴ（５）",T352="新加算Ⅴ（６）",T352="新加算Ⅴ（７）",T352="新加算Ⅴ（９）",T352="新加算Ⅴ（10）",T352="新加算Ⅴ（12）"),IF(AQ352&lt;&gt;"",1,""),"")</f>
        <v/>
      </c>
      <c r="BD352" s="935" t="str">
        <f>IF(OR(T352="新加算Ⅰ",T352="新加算Ⅴ（１）",T352="新加算Ⅴ（２）",T352="新加算Ⅴ（５）",T352="新加算Ⅴ（７）",T352="新加算Ⅴ（10）"),IF(AR352="","未入力","入力済"),"")</f>
        <v/>
      </c>
      <c r="BE352" s="908" t="str">
        <f>G350</f>
        <v/>
      </c>
      <c r="BF352" s="222"/>
      <c r="BG352" s="221"/>
    </row>
    <row r="353" ht="30.0" customHeight="1">
      <c r="A353" s="788"/>
      <c r="B353" s="746"/>
      <c r="C353" s="747"/>
      <c r="D353" s="747"/>
      <c r="E353" s="747"/>
      <c r="F353" s="748"/>
      <c r="G353" s="749"/>
      <c r="H353" s="749"/>
      <c r="I353" s="749"/>
      <c r="J353" s="982"/>
      <c r="K353" s="749"/>
      <c r="L353" s="983"/>
      <c r="M353" s="984" t="str">
        <f>IF('別紙様式2-2（４・５月分）'!P268="","",'別紙様式2-2（４・５月分）'!P268)</f>
        <v/>
      </c>
      <c r="N353" s="1010"/>
      <c r="O353" s="1015"/>
      <c r="P353" s="1018"/>
      <c r="Q353" s="1016"/>
      <c r="R353" s="1088"/>
      <c r="S353" s="990"/>
      <c r="T353" s="1089"/>
      <c r="U353" s="1090"/>
      <c r="V353" s="993"/>
      <c r="W353" s="1091"/>
      <c r="X353" s="994"/>
      <c r="Y353" s="1091"/>
      <c r="Z353" s="994"/>
      <c r="AA353" s="1091"/>
      <c r="AB353" s="994"/>
      <c r="AC353" s="1091"/>
      <c r="AD353" s="994"/>
      <c r="AE353" s="994"/>
      <c r="AF353" s="994"/>
      <c r="AG353" s="995"/>
      <c r="AH353" s="996"/>
      <c r="AI353" s="996"/>
      <c r="AJ353" s="998"/>
      <c r="AK353" s="1092"/>
      <c r="AL353" s="1093"/>
      <c r="AM353" s="1092"/>
      <c r="AN353" s="766"/>
      <c r="AO353" s="765"/>
      <c r="AP353" s="766"/>
      <c r="AQ353" s="1094"/>
      <c r="AR353" s="1095"/>
      <c r="AS353" s="1096" t="str">
        <f>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688"/>
      <c r="AU353" s="935"/>
      <c r="AV353" s="1020" t="str">
        <f>IF('別紙様式2-2（４・５月分）'!N268="","",'別紙様式2-2（４・５月分）'!N268)</f>
        <v/>
      </c>
      <c r="AW353" s="937"/>
      <c r="AX353" s="1097"/>
      <c r="AY353" s="629" t="str">
        <f t="shared" ref="AY353:AZ353" si="86">IF(OR(T353="新加算Ⅰ",T353="新加算Ⅱ",T353="新加算Ⅲ",T353="新加算Ⅳ",T353="新加算Ⅴ（１）",T353="新加算Ⅴ（２）",T353="新加算Ⅴ（３）",T353="新加算ⅠⅤ（４）",T353="新加算Ⅴ（５）",T353="新加算Ⅴ（６）",T353="新加算Ⅴ（８）",T353="新加算Ⅴ（11）"),IF(AI353="○","","未入力"),"")</f>
        <v/>
      </c>
      <c r="AZ353" s="629" t="str">
        <f t="shared" si="86"/>
        <v/>
      </c>
      <c r="BA353" s="629" t="str">
        <f>IF(OR(U353="新加算Ⅴ（７）",U353="新加算Ⅴ（９）",U353="新加算Ⅴ（10）",U353="新加算Ⅴ（12）",U353="新加算Ⅴ（13）",U353="新加算Ⅴ（14）"),IF(AK353="○","","未入力"),"")</f>
        <v/>
      </c>
      <c r="BB353" s="629" t="str">
        <f>IF(OR(U353="新加算Ⅰ",U353="新加算Ⅱ",U353="新加算Ⅲ",U353="新加算Ⅴ（１）",U353="新加算Ⅴ（３）",U353="新加算Ⅴ（８）"),IF(AL353="○","","未入力"),"")</f>
        <v/>
      </c>
      <c r="BC353" s="1087" t="str">
        <f>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935" t="str">
        <f>IF(AND(T353&lt;&gt;"（参考）令和７年度の移行予定",OR(U353="新加算Ⅰ",U353="新加算Ⅴ（１）",U353="新加算Ⅴ（２）",U353="新加算Ⅴ（５）",U353="新加算Ⅴ（７）",U353="新加算Ⅴ（10）")),IF(AN353="","未入力",IF(AN353="いずれも取得していない","要件を満たさない","")),"")</f>
        <v/>
      </c>
      <c r="BE353" s="908" t="str">
        <f>G350</f>
        <v/>
      </c>
      <c r="BF353" s="222"/>
      <c r="BG353" s="221"/>
    </row>
    <row r="354" ht="30.0" customHeight="1">
      <c r="A354" s="789">
        <v>86.0</v>
      </c>
      <c r="B354" s="722" t="str">
        <f>IF('基本情報入力シート'!C139="","",'基本情報入力シート'!C139)</f>
        <v/>
      </c>
      <c r="C354" s="723"/>
      <c r="D354" s="723"/>
      <c r="E354" s="723"/>
      <c r="F354" s="724"/>
      <c r="G354" s="725" t="str">
        <f>IF('基本情報入力シート'!M139="","",'基本情報入力シート'!M139)</f>
        <v/>
      </c>
      <c r="H354" s="725" t="str">
        <f>IF('基本情報入力シート'!R139="","",'基本情報入力シート'!R139)</f>
        <v/>
      </c>
      <c r="I354" s="725" t="str">
        <f>IF('基本情報入力シート'!W139="","",'基本情報入力シート'!W139)</f>
        <v/>
      </c>
      <c r="J354" s="941" t="str">
        <f>IF('基本情報入力シート'!X139="","",'基本情報入力シート'!X139)</f>
        <v/>
      </c>
      <c r="K354" s="725" t="str">
        <f>IF('基本情報入力シート'!Y139="","",'基本情報入力シート'!Y139)</f>
        <v/>
      </c>
      <c r="L354" s="942" t="str">
        <f>IF('基本情報入力シート'!AB139="","",'基本情報入力シート'!AB139)</f>
        <v/>
      </c>
      <c r="M354" s="912" t="str">
        <f>IF('別紙様式2-2（４・５月分）'!P269="","",'別紙様式2-2（４・５月分）'!P269)</f>
        <v/>
      </c>
      <c r="N354" s="1004" t="str">
        <f>IF(SUM('別紙様式2-2（４・５月分）'!Q269:Q271)=0,"",SUM('別紙様式2-2（４・５月分）'!Q269:Q271))</f>
        <v/>
      </c>
      <c r="O354" s="914" t="str">
        <f>IFERROR(VLOOKUP('別紙様式2-2（４・５月分）'!AQ269,'【参考】数式用'!$AR$5:$AS$22,2,FALSE),"")</f>
        <v/>
      </c>
      <c r="P354" s="915"/>
      <c r="Q354" s="916"/>
      <c r="R354" s="1053" t="str">
        <f>IFERROR(VLOOKUP(K354,'【参考】数式用'!$A$5:$AB$37,MATCH(O354,'【参考】数式用'!$B$4:$AB$4,0)+1,0),"")</f>
        <v/>
      </c>
      <c r="S354" s="918" t="s">
        <v>451</v>
      </c>
      <c r="T354" s="1054" t="str">
        <f>IF('別紙様式2-3（６月以降分）'!T354="","",'別紙様式2-3（６月以降分）'!T354)</f>
        <v/>
      </c>
      <c r="U354" s="1055" t="str">
        <f>IFERROR(VLOOKUP(K354,'【参考】数式用'!$A$5:$AB$37,MATCH(T354,'【参考】数式用'!$B$4:$AB$4,0)+1,0),"")</f>
        <v/>
      </c>
      <c r="V354" s="921" t="s">
        <v>107</v>
      </c>
      <c r="W354" s="923">
        <f>'別紙様式2-3（６月以降分）'!W354</f>
        <v>6</v>
      </c>
      <c r="X354" s="923" t="s">
        <v>108</v>
      </c>
      <c r="Y354" s="923">
        <f>'別紙様式2-3（６月以降分）'!Y354</f>
        <v>6</v>
      </c>
      <c r="Z354" s="923" t="s">
        <v>392</v>
      </c>
      <c r="AA354" s="923">
        <f>'別紙様式2-3（６月以降分）'!AA354</f>
        <v>7</v>
      </c>
      <c r="AB354" s="923" t="s">
        <v>108</v>
      </c>
      <c r="AC354" s="923">
        <f>'別紙様式2-3（６月以降分）'!AC354</f>
        <v>3</v>
      </c>
      <c r="AD354" s="923" t="s">
        <v>109</v>
      </c>
      <c r="AE354" s="923" t="s">
        <v>120</v>
      </c>
      <c r="AF354" s="923">
        <f>IF(W354&gt;=1,(AA354*12+AC354)-(W354*12+Y354)+1,"")</f>
        <v>10</v>
      </c>
      <c r="AG354" s="924" t="s">
        <v>393</v>
      </c>
      <c r="AH354" s="1056">
        <f>'別紙様式2-3（６月以降分）'!AH354</f>
        <v>0</v>
      </c>
      <c r="AI354" s="1056">
        <f>'別紙様式2-3（６月以降分）'!AI354</f>
        <v>0</v>
      </c>
      <c r="AJ354" s="1057">
        <f>'別紙様式2-3（６月以降分）'!AJ354</f>
        <v>0</v>
      </c>
      <c r="AK354" s="1058" t="str">
        <f>IF('別紙様式2-3（６月以降分）'!AK354="","",'別紙様式2-3（６月以降分）'!AK354)</f>
        <v/>
      </c>
      <c r="AL354" s="932">
        <f>'別紙様式2-3（６月以降分）'!AL354</f>
        <v>0</v>
      </c>
      <c r="AM354" s="1058" t="str">
        <f>IF('別紙様式2-3（６月以降分）'!AM354="","",'別紙様式2-3（６月以降分）'!AM354)</f>
        <v/>
      </c>
      <c r="AN354" s="931" t="str">
        <f>IF('別紙様式2-3（６月以降分）'!AN354="","",'別紙様式2-3（６月以降分）'!AN354)</f>
        <v/>
      </c>
      <c r="AO354" s="928" t="str">
        <f>IF('別紙様式2-3（６月以降分）'!AO354="","",'別紙様式2-3（６月以降分）'!AO354)</f>
        <v/>
      </c>
      <c r="AP354" s="931" t="str">
        <f>IF('別紙様式2-3（６月以降分）'!AP354="","",'別紙様式2-3（６月以降分）'!AP354)</f>
        <v/>
      </c>
      <c r="AQ354" s="1059" t="str">
        <f>IF('別紙様式2-3（６月以降分）'!AQ354="","",'別紙様式2-3（６月以降分）'!AQ354)</f>
        <v/>
      </c>
      <c r="AR354" s="1060" t="str">
        <f>IF('別紙様式2-3（６月以降分）'!AR354="","",'別紙様式2-3（６月以降分）'!AR354)</f>
        <v/>
      </c>
      <c r="AS354" s="1061" t="str">
        <f>IF(AU356="","",IF(U356&lt;U354,"！加算の要件上は問題ありませんが、令和６年度当初の新加算の加算率と比較して、移行後の加算率が下がる計画になっています。",""))</f>
        <v/>
      </c>
      <c r="AT354" s="818"/>
      <c r="AU354" s="693"/>
      <c r="AV354" s="1020" t="str">
        <f>IF('別紙様式2-2（４・５月分）'!N269="","",'別紙様式2-2（４・５月分）'!N269)</f>
        <v/>
      </c>
      <c r="AW354" s="937" t="str">
        <f>IF(SUM('別紙様式2-2（４・５月分）'!O269:O271)=0,"",SUM('別紙様式2-2（４・５月分）'!O269:O271))</f>
        <v/>
      </c>
      <c r="AX354" s="1064" t="str">
        <f>IFERROR(VLOOKUP(K354,'【参考】数式用'!$AH$2:$AI$34,2,FALSE),"")</f>
        <v/>
      </c>
      <c r="AY354" s="772"/>
      <c r="AZ354" s="10"/>
      <c r="BA354" s="10"/>
      <c r="BB354" s="10"/>
      <c r="BC354" s="10"/>
      <c r="BD354" s="10"/>
      <c r="BE354" s="908" t="str">
        <f>G354</f>
        <v/>
      </c>
      <c r="BF354" s="222"/>
      <c r="BG354" s="221"/>
    </row>
    <row r="355" ht="15.0" customHeight="1">
      <c r="A355" s="787"/>
      <c r="B355" s="722"/>
      <c r="C355" s="723"/>
      <c r="D355" s="723"/>
      <c r="E355" s="723"/>
      <c r="F355" s="724"/>
      <c r="G355" s="725"/>
      <c r="H355" s="725"/>
      <c r="I355" s="725"/>
      <c r="J355" s="941"/>
      <c r="K355" s="725"/>
      <c r="L355" s="942"/>
      <c r="M355" s="943" t="str">
        <f>IF('別紙様式2-2（４・５月分）'!P270="","",'別紙様式2-2（４・５月分）'!P270)</f>
        <v/>
      </c>
      <c r="N355" s="1007"/>
      <c r="O355" s="945"/>
      <c r="P355" s="946"/>
      <c r="Q355" s="947"/>
      <c r="R355" s="1065"/>
      <c r="S355" s="949"/>
      <c r="T355" s="1066"/>
      <c r="U355" s="1067"/>
      <c r="V355" s="952"/>
      <c r="W355" s="778"/>
      <c r="X355" s="778"/>
      <c r="Y355" s="778"/>
      <c r="Z355" s="778"/>
      <c r="AA355" s="778"/>
      <c r="AB355" s="778"/>
      <c r="AC355" s="778"/>
      <c r="AD355" s="778"/>
      <c r="AE355" s="778"/>
      <c r="AF355" s="778"/>
      <c r="AG355" s="954"/>
      <c r="AH355" s="1068"/>
      <c r="AI355" s="1068"/>
      <c r="AJ355" s="1069"/>
      <c r="AK355" s="1070"/>
      <c r="AL355" s="960"/>
      <c r="AM355" s="1070"/>
      <c r="AN355" s="825"/>
      <c r="AO355" s="819"/>
      <c r="AP355" s="825"/>
      <c r="AQ355" s="1072"/>
      <c r="AR355" s="1073"/>
      <c r="AS355" s="1074" t="str">
        <f>IF(AU356="","",IF(OR(AA356="",AA356&lt;&gt;7,AC356="",AC356&lt;&gt;3),"！算定期間の終わりが令和７年３月になっていません。年度内の廃止予定等がなければ、算定対象月を令和７年３月にしてください。",""))</f>
        <v/>
      </c>
      <c r="AT355" s="818"/>
      <c r="AU355" s="935"/>
      <c r="AV355" s="1020" t="str">
        <f>IF('別紙様式2-2（４・５月分）'!N270="","",'別紙様式2-2（４・５月分）'!N270)</f>
        <v/>
      </c>
      <c r="AW355" s="937"/>
      <c r="AX355" s="1076"/>
      <c r="AY355" s="638"/>
      <c r="AZ355" s="10"/>
      <c r="BA355" s="10"/>
      <c r="BB355" s="10"/>
      <c r="BC355" s="10"/>
      <c r="BD355" s="10"/>
      <c r="BE355" s="908" t="str">
        <f>G354</f>
        <v/>
      </c>
      <c r="BF355" s="222"/>
      <c r="BG355" s="221"/>
    </row>
    <row r="356" ht="15.0" customHeight="1">
      <c r="A356" s="798"/>
      <c r="B356" s="722"/>
      <c r="C356" s="723"/>
      <c r="D356" s="723"/>
      <c r="E356" s="723"/>
      <c r="F356" s="724"/>
      <c r="G356" s="725"/>
      <c r="H356" s="725"/>
      <c r="I356" s="725"/>
      <c r="J356" s="941"/>
      <c r="K356" s="725"/>
      <c r="L356" s="942"/>
      <c r="M356" s="964"/>
      <c r="N356" s="1009"/>
      <c r="O356" s="1013" t="s">
        <v>111</v>
      </c>
      <c r="P356" s="1017" t="str">
        <f>IFERROR(VLOOKUP('別紙様式2-2（４・５月分）'!AQ269,'【参考】数式用'!$AR$5:$AT$22,3,FALSE),"")</f>
        <v/>
      </c>
      <c r="Q356" s="1014" t="s">
        <v>113</v>
      </c>
      <c r="R356" s="1077" t="str">
        <f>IFERROR(VLOOKUP(K354,'【参考】数式用'!$A$5:$AB$37,MATCH(P356,'【参考】数式用'!$B$4:$AB$4,0)+1,0),"")</f>
        <v/>
      </c>
      <c r="S356" s="970" t="s">
        <v>452</v>
      </c>
      <c r="T356" s="1078"/>
      <c r="U356" s="1079" t="str">
        <f>IFERROR(VLOOKUP(K354,'【参考】数式用'!$A$5:$AB$37,MATCH(T356,'【参考】数式用'!$B$4:$AB$4,0)+1,0),"")</f>
        <v/>
      </c>
      <c r="V356" s="973" t="s">
        <v>107</v>
      </c>
      <c r="W356" s="1080"/>
      <c r="X356" s="812" t="s">
        <v>108</v>
      </c>
      <c r="Y356" s="1080"/>
      <c r="Z356" s="812" t="s">
        <v>392</v>
      </c>
      <c r="AA356" s="1080"/>
      <c r="AB356" s="812" t="s">
        <v>108</v>
      </c>
      <c r="AC356" s="1080"/>
      <c r="AD356" s="812" t="s">
        <v>109</v>
      </c>
      <c r="AE356" s="812" t="s">
        <v>120</v>
      </c>
      <c r="AF356" s="812" t="str">
        <f>IF(W356&gt;=1,(AA356*12+AC356)-(W356*12+Y356)+1,"")</f>
        <v/>
      </c>
      <c r="AG356" s="974" t="s">
        <v>393</v>
      </c>
      <c r="AH356" s="975">
        <f>IFERROR(ROUNDDOWN(ROUND(L354*U356,0),0)*AF356,"")</f>
        <v>0</v>
      </c>
      <c r="AI356" s="975">
        <f>IFERROR(ROUNDDOWN(ROUND((L354*(U356-AW354)),0),0)*AF356,"")</f>
        <v>0</v>
      </c>
      <c r="AJ356" s="977" t="str">
        <f>IFERROR(ROUNDDOWN(ROUNDDOWN(ROUND(L354*VLOOKUP(K354,'【参考】数式用'!$A$5:$AB$27,MATCH("新加算Ⅳ",'【参考】数式用'!$B$4:$AB$4,0)+1,0),0),0)*AF356*0.5,0),"")</f>
        <v/>
      </c>
      <c r="AK356" s="1081"/>
      <c r="AL356" s="1082" t="str">
        <f>IFERROR(IF('別紙様式2-2（４・５月分）'!P356="ベア加算","", IF(OR(T356="新加算Ⅰ",T356="新加算Ⅱ",T356="新加算Ⅲ",T356="新加算Ⅳ"),ROUNDDOWN(ROUND(L354*VLOOKUP(K354,'【参考】数式用'!$A$5:$I$27,MATCH("ベア加算",'【参考】数式用'!$B$4:$I$4,0)+1,0),0),0)*AF356,"")),"")</f>
        <v/>
      </c>
      <c r="AM356" s="1081"/>
      <c r="AN356" s="1083"/>
      <c r="AO356" s="817"/>
      <c r="AP356" s="1083"/>
      <c r="AQ356" s="1084"/>
      <c r="AR356" s="1085"/>
      <c r="AS356" s="1074"/>
      <c r="AT356" s="688"/>
      <c r="AU356" s="935" t="str">
        <f>IF(AND(AA354&lt;&gt;7,AC354&lt;&gt;3),"V列に色付け","")</f>
        <v/>
      </c>
      <c r="AV356" s="1020"/>
      <c r="AW356" s="937"/>
      <c r="AX356" s="1086"/>
      <c r="AY356" s="629" t="str">
        <f>IF(AL356&lt;&gt;"",IF(AM356="○","入力済","未入力"),"")</f>
        <v/>
      </c>
      <c r="AZ356" s="629"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629" t="str">
        <f>IF(OR(T356="新加算Ⅴ（７）",T356="新加算Ⅴ（９）",T356="新加算Ⅴ（10）",T356="新加算Ⅴ（12）",T356="新加算Ⅴ（13）",T356="新加算Ⅴ（14）"),IF(OR(AO356="○",AO356="令和６年度中に満たす"),"入力済","未入力"),"")</f>
        <v/>
      </c>
      <c r="BB356" s="629" t="str">
        <f>IF(OR(T356="新加算Ⅰ",T356="新加算Ⅱ",T356="新加算Ⅲ",T356="新加算Ⅴ（１）",T356="新加算Ⅴ（３）",T356="新加算Ⅴ（８）"),IF(OR(AP356="○",AP356="令和６年度中に満たす"),"入力済","未入力"),"")</f>
        <v/>
      </c>
      <c r="BC356" s="1087" t="str">
        <f>IF(OR(T356="新加算Ⅰ",T356="新加算Ⅱ",T356="新加算Ⅴ（１）",T356="新加算Ⅴ（２）",T356="新加算Ⅴ（３）",T356="新加算Ⅴ（４）",T356="新加算Ⅴ（５）",T356="新加算Ⅴ（６）",T356="新加算Ⅴ（７）",T356="新加算Ⅴ（９）",T356="新加算Ⅴ（10）",T356="新加算Ⅴ（12）"),IF(AQ356&lt;&gt;"",1,""),"")</f>
        <v/>
      </c>
      <c r="BD356" s="935" t="str">
        <f>IF(OR(T356="新加算Ⅰ",T356="新加算Ⅴ（１）",T356="新加算Ⅴ（２）",T356="新加算Ⅴ（５）",T356="新加算Ⅴ（７）",T356="新加算Ⅴ（10）"),IF(AR356="","未入力","入力済"),"")</f>
        <v/>
      </c>
      <c r="BE356" s="908" t="str">
        <f>G354</f>
        <v/>
      </c>
      <c r="BF356" s="222"/>
      <c r="BG356" s="221"/>
    </row>
    <row r="357" ht="30.0" customHeight="1">
      <c r="A357" s="788"/>
      <c r="B357" s="746"/>
      <c r="C357" s="747"/>
      <c r="D357" s="747"/>
      <c r="E357" s="747"/>
      <c r="F357" s="748"/>
      <c r="G357" s="749"/>
      <c r="H357" s="749"/>
      <c r="I357" s="749"/>
      <c r="J357" s="982"/>
      <c r="K357" s="749"/>
      <c r="L357" s="983"/>
      <c r="M357" s="984" t="str">
        <f>IF('別紙様式2-2（４・５月分）'!P271="","",'別紙様式2-2（４・５月分）'!P271)</f>
        <v/>
      </c>
      <c r="N357" s="1010"/>
      <c r="O357" s="1015"/>
      <c r="P357" s="1018"/>
      <c r="Q357" s="1016"/>
      <c r="R357" s="1088"/>
      <c r="S357" s="990"/>
      <c r="T357" s="1089"/>
      <c r="U357" s="1090"/>
      <c r="V357" s="993"/>
      <c r="W357" s="1091"/>
      <c r="X357" s="994"/>
      <c r="Y357" s="1091"/>
      <c r="Z357" s="994"/>
      <c r="AA357" s="1091"/>
      <c r="AB357" s="994"/>
      <c r="AC357" s="1091"/>
      <c r="AD357" s="994"/>
      <c r="AE357" s="994"/>
      <c r="AF357" s="994"/>
      <c r="AG357" s="995"/>
      <c r="AH357" s="996"/>
      <c r="AI357" s="996"/>
      <c r="AJ357" s="998"/>
      <c r="AK357" s="1092"/>
      <c r="AL357" s="1093"/>
      <c r="AM357" s="1092"/>
      <c r="AN357" s="766"/>
      <c r="AO357" s="765"/>
      <c r="AP357" s="766"/>
      <c r="AQ357" s="1094"/>
      <c r="AR357" s="1095"/>
      <c r="AS357" s="1096" t="str">
        <f>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688"/>
      <c r="AU357" s="935"/>
      <c r="AV357" s="1020" t="str">
        <f>IF('別紙様式2-2（４・５月分）'!N271="","",'別紙様式2-2（４・５月分）'!N271)</f>
        <v/>
      </c>
      <c r="AW357" s="937"/>
      <c r="AX357" s="1097"/>
      <c r="AY357" s="629" t="str">
        <f t="shared" ref="AY357:AZ357" si="87">IF(OR(T357="新加算Ⅰ",T357="新加算Ⅱ",T357="新加算Ⅲ",T357="新加算Ⅳ",T357="新加算Ⅴ（１）",T357="新加算Ⅴ（２）",T357="新加算Ⅴ（３）",T357="新加算ⅠⅤ（４）",T357="新加算Ⅴ（５）",T357="新加算Ⅴ（６）",T357="新加算Ⅴ（８）",T357="新加算Ⅴ（11）"),IF(AI357="○","","未入力"),"")</f>
        <v/>
      </c>
      <c r="AZ357" s="629" t="str">
        <f t="shared" si="87"/>
        <v/>
      </c>
      <c r="BA357" s="629" t="str">
        <f>IF(OR(U357="新加算Ⅴ（７）",U357="新加算Ⅴ（９）",U357="新加算Ⅴ（10）",U357="新加算Ⅴ（12）",U357="新加算Ⅴ（13）",U357="新加算Ⅴ（14）"),IF(AK357="○","","未入力"),"")</f>
        <v/>
      </c>
      <c r="BB357" s="629" t="str">
        <f>IF(OR(U357="新加算Ⅰ",U357="新加算Ⅱ",U357="新加算Ⅲ",U357="新加算Ⅴ（１）",U357="新加算Ⅴ（３）",U357="新加算Ⅴ（８）"),IF(AL357="○","","未入力"),"")</f>
        <v/>
      </c>
      <c r="BC357" s="1087" t="str">
        <f>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935" t="str">
        <f>IF(AND(T357&lt;&gt;"（参考）令和７年度の移行予定",OR(U357="新加算Ⅰ",U357="新加算Ⅴ（１）",U357="新加算Ⅴ（２）",U357="新加算Ⅴ（５）",U357="新加算Ⅴ（７）",U357="新加算Ⅴ（10）")),IF(AN357="","未入力",IF(AN357="いずれも取得していない","要件を満たさない","")),"")</f>
        <v/>
      </c>
      <c r="BE357" s="908" t="str">
        <f>G354</f>
        <v/>
      </c>
      <c r="BF357" s="222"/>
      <c r="BG357" s="221"/>
    </row>
    <row r="358" ht="30.0" customHeight="1">
      <c r="A358" s="773">
        <v>87.0</v>
      </c>
      <c r="B358" s="1019" t="str">
        <f>IF('基本情報入力シート'!C140="","",'基本情報入力シート'!C140)</f>
        <v/>
      </c>
      <c r="C358" s="696"/>
      <c r="D358" s="696"/>
      <c r="E358" s="696"/>
      <c r="F358" s="697"/>
      <c r="G358" s="698" t="str">
        <f>IF('基本情報入力シート'!M140="","",'基本情報入力シート'!M140)</f>
        <v/>
      </c>
      <c r="H358" s="698" t="str">
        <f>IF('基本情報入力シート'!R140="","",'基本情報入力シート'!R140)</f>
        <v/>
      </c>
      <c r="I358" s="698" t="str">
        <f>IF('基本情報入力シート'!W140="","",'基本情報入力シート'!W140)</f>
        <v/>
      </c>
      <c r="J358" s="910" t="str">
        <f>IF('基本情報入力シート'!X140="","",'基本情報入力シート'!X140)</f>
        <v/>
      </c>
      <c r="K358" s="698" t="str">
        <f>IF('基本情報入力シート'!Y140="","",'基本情報入力シート'!Y140)</f>
        <v/>
      </c>
      <c r="L358" s="911" t="str">
        <f>IF('基本情報入力シート'!AB140="","",'基本情報入力シート'!AB140)</f>
        <v/>
      </c>
      <c r="M358" s="912" t="str">
        <f>IF('別紙様式2-2（４・５月分）'!P272="","",'別紙様式2-2（４・５月分）'!P272)</f>
        <v/>
      </c>
      <c r="N358" s="1004" t="str">
        <f>IF(SUM('別紙様式2-2（４・５月分）'!Q272:Q274)=0,"",SUM('別紙様式2-2（４・５月分）'!Q272:Q274))</f>
        <v/>
      </c>
      <c r="O358" s="914" t="str">
        <f>IFERROR(VLOOKUP('別紙様式2-2（４・５月分）'!AQ272,'【参考】数式用'!$AR$5:$AS$22,2,FALSE),"")</f>
        <v/>
      </c>
      <c r="P358" s="915"/>
      <c r="Q358" s="916"/>
      <c r="R358" s="1053" t="str">
        <f>IFERROR(VLOOKUP(K358,'【参考】数式用'!$A$5:$AB$37,MATCH(O358,'【参考】数式用'!$B$4:$AB$4,0)+1,0),"")</f>
        <v/>
      </c>
      <c r="S358" s="918" t="s">
        <v>451</v>
      </c>
      <c r="T358" s="1054" t="str">
        <f>IF('別紙様式2-3（６月以降分）'!T358="","",'別紙様式2-3（６月以降分）'!T358)</f>
        <v/>
      </c>
      <c r="U358" s="1055" t="str">
        <f>IFERROR(VLOOKUP(K358,'【参考】数式用'!$A$5:$AB$37,MATCH(T358,'【参考】数式用'!$B$4:$AB$4,0)+1,0),"")</f>
        <v/>
      </c>
      <c r="V358" s="921" t="s">
        <v>107</v>
      </c>
      <c r="W358" s="923">
        <f>'別紙様式2-3（６月以降分）'!W358</f>
        <v>6</v>
      </c>
      <c r="X358" s="923" t="s">
        <v>108</v>
      </c>
      <c r="Y358" s="923">
        <f>'別紙様式2-3（６月以降分）'!Y358</f>
        <v>6</v>
      </c>
      <c r="Z358" s="923" t="s">
        <v>392</v>
      </c>
      <c r="AA358" s="923">
        <f>'別紙様式2-3（６月以降分）'!AA358</f>
        <v>7</v>
      </c>
      <c r="AB358" s="923" t="s">
        <v>108</v>
      </c>
      <c r="AC358" s="923">
        <f>'別紙様式2-3（６月以降分）'!AC358</f>
        <v>3</v>
      </c>
      <c r="AD358" s="923" t="s">
        <v>109</v>
      </c>
      <c r="AE358" s="923" t="s">
        <v>120</v>
      </c>
      <c r="AF358" s="923">
        <f>IF(W358&gt;=1,(AA358*12+AC358)-(W358*12+Y358)+1,"")</f>
        <v>10</v>
      </c>
      <c r="AG358" s="924" t="s">
        <v>393</v>
      </c>
      <c r="AH358" s="1056">
        <f>'別紙様式2-3（６月以降分）'!AH358</f>
        <v>0</v>
      </c>
      <c r="AI358" s="1056">
        <f>'別紙様式2-3（６月以降分）'!AI358</f>
        <v>0</v>
      </c>
      <c r="AJ358" s="1057">
        <f>'別紙様式2-3（６月以降分）'!AJ358</f>
        <v>0</v>
      </c>
      <c r="AK358" s="1058" t="str">
        <f>IF('別紙様式2-3（６月以降分）'!AK358="","",'別紙様式2-3（６月以降分）'!AK358)</f>
        <v/>
      </c>
      <c r="AL358" s="932">
        <f>'別紙様式2-3（６月以降分）'!AL358</f>
        <v>0</v>
      </c>
      <c r="AM358" s="1058" t="str">
        <f>IF('別紙様式2-3（６月以降分）'!AM358="","",'別紙様式2-3（６月以降分）'!AM358)</f>
        <v/>
      </c>
      <c r="AN358" s="931" t="str">
        <f>IF('別紙様式2-3（６月以降分）'!AN358="","",'別紙様式2-3（６月以降分）'!AN358)</f>
        <v/>
      </c>
      <c r="AO358" s="928" t="str">
        <f>IF('別紙様式2-3（６月以降分）'!AO358="","",'別紙様式2-3（６月以降分）'!AO358)</f>
        <v/>
      </c>
      <c r="AP358" s="931" t="str">
        <f>IF('別紙様式2-3（６月以降分）'!AP358="","",'別紙様式2-3（６月以降分）'!AP358)</f>
        <v/>
      </c>
      <c r="AQ358" s="1059" t="str">
        <f>IF('別紙様式2-3（６月以降分）'!AQ358="","",'別紙様式2-3（６月以降分）'!AQ358)</f>
        <v/>
      </c>
      <c r="AR358" s="1060" t="str">
        <f>IF('別紙様式2-3（６月以降分）'!AR358="","",'別紙様式2-3（６月以降分）'!AR358)</f>
        <v/>
      </c>
      <c r="AS358" s="1061" t="str">
        <f>IF(AU360="","",IF(U360&lt;U358,"！加算の要件上は問題ありませんが、令和６年度当初の新加算の加算率と比較して、移行後の加算率が下がる計画になっています。",""))</f>
        <v/>
      </c>
      <c r="AT358" s="818"/>
      <c r="AU358" s="693"/>
      <c r="AV358" s="1020" t="str">
        <f>IF('別紙様式2-2（４・５月分）'!N272="","",'別紙様式2-2（４・５月分）'!N272)</f>
        <v/>
      </c>
      <c r="AW358" s="937" t="str">
        <f>IF(SUM('別紙様式2-2（４・５月分）'!O272:O274)=0,"",SUM('別紙様式2-2（４・５月分）'!O272:O274))</f>
        <v/>
      </c>
      <c r="AX358" s="1064" t="str">
        <f>IFERROR(VLOOKUP(K358,'【参考】数式用'!$AH$2:$AI$34,2,FALSE),"")</f>
        <v/>
      </c>
      <c r="AY358" s="772"/>
      <c r="AZ358" s="10"/>
      <c r="BA358" s="10"/>
      <c r="BB358" s="10"/>
      <c r="BC358" s="10"/>
      <c r="BD358" s="10"/>
      <c r="BE358" s="908" t="str">
        <f>G358</f>
        <v/>
      </c>
      <c r="BF358" s="222"/>
      <c r="BG358" s="221"/>
    </row>
    <row r="359" ht="15.0" customHeight="1">
      <c r="A359" s="787"/>
      <c r="B359" s="722"/>
      <c r="C359" s="723"/>
      <c r="D359" s="723"/>
      <c r="E359" s="723"/>
      <c r="F359" s="724"/>
      <c r="G359" s="725"/>
      <c r="H359" s="725"/>
      <c r="I359" s="725"/>
      <c r="J359" s="941"/>
      <c r="K359" s="725"/>
      <c r="L359" s="942"/>
      <c r="M359" s="943" t="str">
        <f>IF('別紙様式2-2（４・５月分）'!P273="","",'別紙様式2-2（４・５月分）'!P273)</f>
        <v/>
      </c>
      <c r="N359" s="1007"/>
      <c r="O359" s="945"/>
      <c r="P359" s="946"/>
      <c r="Q359" s="947"/>
      <c r="R359" s="1065"/>
      <c r="S359" s="949"/>
      <c r="T359" s="1066"/>
      <c r="U359" s="1067"/>
      <c r="V359" s="952"/>
      <c r="W359" s="778"/>
      <c r="X359" s="778"/>
      <c r="Y359" s="778"/>
      <c r="Z359" s="778"/>
      <c r="AA359" s="778"/>
      <c r="AB359" s="778"/>
      <c r="AC359" s="778"/>
      <c r="AD359" s="778"/>
      <c r="AE359" s="778"/>
      <c r="AF359" s="778"/>
      <c r="AG359" s="954"/>
      <c r="AH359" s="1068"/>
      <c r="AI359" s="1068"/>
      <c r="AJ359" s="1069"/>
      <c r="AK359" s="1070"/>
      <c r="AL359" s="960"/>
      <c r="AM359" s="1070"/>
      <c r="AN359" s="825"/>
      <c r="AO359" s="819"/>
      <c r="AP359" s="825"/>
      <c r="AQ359" s="1072"/>
      <c r="AR359" s="1073"/>
      <c r="AS359" s="1074" t="str">
        <f>IF(AU360="","",IF(OR(AA360="",AA360&lt;&gt;7,AC360="",AC360&lt;&gt;3),"！算定期間の終わりが令和７年３月になっていません。年度内の廃止予定等がなければ、算定対象月を令和７年３月にしてください。",""))</f>
        <v/>
      </c>
      <c r="AT359" s="818"/>
      <c r="AU359" s="935"/>
      <c r="AV359" s="1020" t="str">
        <f>IF('別紙様式2-2（４・５月分）'!N273="","",'別紙様式2-2（４・５月分）'!N273)</f>
        <v/>
      </c>
      <c r="AW359" s="937"/>
      <c r="AX359" s="1076"/>
      <c r="AY359" s="638"/>
      <c r="AZ359" s="10"/>
      <c r="BA359" s="10"/>
      <c r="BB359" s="10"/>
      <c r="BC359" s="10"/>
      <c r="BD359" s="10"/>
      <c r="BE359" s="908" t="str">
        <f>G358</f>
        <v/>
      </c>
      <c r="BF359" s="222"/>
      <c r="BG359" s="221"/>
    </row>
    <row r="360" ht="15.0" customHeight="1">
      <c r="A360" s="798"/>
      <c r="B360" s="722"/>
      <c r="C360" s="723"/>
      <c r="D360" s="723"/>
      <c r="E360" s="723"/>
      <c r="F360" s="724"/>
      <c r="G360" s="725"/>
      <c r="H360" s="725"/>
      <c r="I360" s="725"/>
      <c r="J360" s="941"/>
      <c r="K360" s="725"/>
      <c r="L360" s="942"/>
      <c r="M360" s="964"/>
      <c r="N360" s="1009"/>
      <c r="O360" s="1013" t="s">
        <v>111</v>
      </c>
      <c r="P360" s="1017" t="str">
        <f>IFERROR(VLOOKUP('別紙様式2-2（４・５月分）'!AQ272,'【参考】数式用'!$AR$5:$AT$22,3,FALSE),"")</f>
        <v/>
      </c>
      <c r="Q360" s="1014" t="s">
        <v>113</v>
      </c>
      <c r="R360" s="1077" t="str">
        <f>IFERROR(VLOOKUP(K358,'【参考】数式用'!$A$5:$AB$37,MATCH(P360,'【参考】数式用'!$B$4:$AB$4,0)+1,0),"")</f>
        <v/>
      </c>
      <c r="S360" s="970" t="s">
        <v>452</v>
      </c>
      <c r="T360" s="1078"/>
      <c r="U360" s="1079" t="str">
        <f>IFERROR(VLOOKUP(K358,'【参考】数式用'!$A$5:$AB$37,MATCH(T360,'【参考】数式用'!$B$4:$AB$4,0)+1,0),"")</f>
        <v/>
      </c>
      <c r="V360" s="973" t="s">
        <v>107</v>
      </c>
      <c r="W360" s="1080"/>
      <c r="X360" s="812" t="s">
        <v>108</v>
      </c>
      <c r="Y360" s="1080"/>
      <c r="Z360" s="812" t="s">
        <v>392</v>
      </c>
      <c r="AA360" s="1080"/>
      <c r="AB360" s="812" t="s">
        <v>108</v>
      </c>
      <c r="AC360" s="1080"/>
      <c r="AD360" s="812" t="s">
        <v>109</v>
      </c>
      <c r="AE360" s="812" t="s">
        <v>120</v>
      </c>
      <c r="AF360" s="812" t="str">
        <f>IF(W360&gt;=1,(AA360*12+AC360)-(W360*12+Y360)+1,"")</f>
        <v/>
      </c>
      <c r="AG360" s="974" t="s">
        <v>393</v>
      </c>
      <c r="AH360" s="975">
        <f>IFERROR(ROUNDDOWN(ROUND(L358*U360,0),0)*AF360,"")</f>
        <v>0</v>
      </c>
      <c r="AI360" s="975">
        <f>IFERROR(ROUNDDOWN(ROUND((L358*(U360-AW358)),0),0)*AF360,"")</f>
        <v>0</v>
      </c>
      <c r="AJ360" s="977" t="str">
        <f>IFERROR(ROUNDDOWN(ROUNDDOWN(ROUND(L358*VLOOKUP(K358,'【参考】数式用'!$A$5:$AB$27,MATCH("新加算Ⅳ",'【参考】数式用'!$B$4:$AB$4,0)+1,0),0),0)*AF360*0.5,0),"")</f>
        <v/>
      </c>
      <c r="AK360" s="1081"/>
      <c r="AL360" s="1082" t="str">
        <f>IFERROR(IF('別紙様式2-2（４・５月分）'!P360="ベア加算","", IF(OR(T360="新加算Ⅰ",T360="新加算Ⅱ",T360="新加算Ⅲ",T360="新加算Ⅳ"),ROUNDDOWN(ROUND(L358*VLOOKUP(K358,'【参考】数式用'!$A$5:$I$27,MATCH("ベア加算",'【参考】数式用'!$B$4:$I$4,0)+1,0),0),0)*AF360,"")),"")</f>
        <v/>
      </c>
      <c r="AM360" s="1081"/>
      <c r="AN360" s="1083"/>
      <c r="AO360" s="817"/>
      <c r="AP360" s="1083"/>
      <c r="AQ360" s="1084"/>
      <c r="AR360" s="1085"/>
      <c r="AS360" s="1074"/>
      <c r="AT360" s="688"/>
      <c r="AU360" s="935" t="str">
        <f>IF(AND(AA358&lt;&gt;7,AC358&lt;&gt;3),"V列に色付け","")</f>
        <v/>
      </c>
      <c r="AV360" s="1020"/>
      <c r="AW360" s="937"/>
      <c r="AX360" s="1086"/>
      <c r="AY360" s="629" t="str">
        <f>IF(AL360&lt;&gt;"",IF(AM360="○","入力済","未入力"),"")</f>
        <v/>
      </c>
      <c r="AZ360" s="629"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629" t="str">
        <f>IF(OR(T360="新加算Ⅴ（７）",T360="新加算Ⅴ（９）",T360="新加算Ⅴ（10）",T360="新加算Ⅴ（12）",T360="新加算Ⅴ（13）",T360="新加算Ⅴ（14）"),IF(OR(AO360="○",AO360="令和６年度中に満たす"),"入力済","未入力"),"")</f>
        <v/>
      </c>
      <c r="BB360" s="629" t="str">
        <f>IF(OR(T360="新加算Ⅰ",T360="新加算Ⅱ",T360="新加算Ⅲ",T360="新加算Ⅴ（１）",T360="新加算Ⅴ（３）",T360="新加算Ⅴ（８）"),IF(OR(AP360="○",AP360="令和６年度中に満たす"),"入力済","未入力"),"")</f>
        <v/>
      </c>
      <c r="BC360" s="1087" t="str">
        <f>IF(OR(T360="新加算Ⅰ",T360="新加算Ⅱ",T360="新加算Ⅴ（１）",T360="新加算Ⅴ（２）",T360="新加算Ⅴ（３）",T360="新加算Ⅴ（４）",T360="新加算Ⅴ（５）",T360="新加算Ⅴ（６）",T360="新加算Ⅴ（７）",T360="新加算Ⅴ（９）",T360="新加算Ⅴ（10）",T360="新加算Ⅴ（12）"),IF(AQ360&lt;&gt;"",1,""),"")</f>
        <v/>
      </c>
      <c r="BD360" s="935" t="str">
        <f>IF(OR(T360="新加算Ⅰ",T360="新加算Ⅴ（１）",T360="新加算Ⅴ（２）",T360="新加算Ⅴ（５）",T360="新加算Ⅴ（７）",T360="新加算Ⅴ（10）"),IF(AR360="","未入力","入力済"),"")</f>
        <v/>
      </c>
      <c r="BE360" s="908" t="str">
        <f>G358</f>
        <v/>
      </c>
      <c r="BF360" s="222"/>
      <c r="BG360" s="221"/>
    </row>
    <row r="361" ht="30.0" customHeight="1">
      <c r="A361" s="788"/>
      <c r="B361" s="746"/>
      <c r="C361" s="747"/>
      <c r="D361" s="747"/>
      <c r="E361" s="747"/>
      <c r="F361" s="748"/>
      <c r="G361" s="749"/>
      <c r="H361" s="749"/>
      <c r="I361" s="749"/>
      <c r="J361" s="982"/>
      <c r="K361" s="749"/>
      <c r="L361" s="983"/>
      <c r="M361" s="984" t="str">
        <f>IF('別紙様式2-2（４・５月分）'!P274="","",'別紙様式2-2（４・５月分）'!P274)</f>
        <v/>
      </c>
      <c r="N361" s="1010"/>
      <c r="O361" s="1015"/>
      <c r="P361" s="1018"/>
      <c r="Q361" s="1016"/>
      <c r="R361" s="1088"/>
      <c r="S361" s="990"/>
      <c r="T361" s="1089"/>
      <c r="U361" s="1090"/>
      <c r="V361" s="993"/>
      <c r="W361" s="1091"/>
      <c r="X361" s="994"/>
      <c r="Y361" s="1091"/>
      <c r="Z361" s="994"/>
      <c r="AA361" s="1091"/>
      <c r="AB361" s="994"/>
      <c r="AC361" s="1091"/>
      <c r="AD361" s="994"/>
      <c r="AE361" s="994"/>
      <c r="AF361" s="994"/>
      <c r="AG361" s="995"/>
      <c r="AH361" s="996"/>
      <c r="AI361" s="996"/>
      <c r="AJ361" s="998"/>
      <c r="AK361" s="1092"/>
      <c r="AL361" s="1093"/>
      <c r="AM361" s="1092"/>
      <c r="AN361" s="766"/>
      <c r="AO361" s="765"/>
      <c r="AP361" s="766"/>
      <c r="AQ361" s="1094"/>
      <c r="AR361" s="1095"/>
      <c r="AS361" s="1096" t="str">
        <f>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688"/>
      <c r="AU361" s="935"/>
      <c r="AV361" s="1020" t="str">
        <f>IF('別紙様式2-2（４・５月分）'!N274="","",'別紙様式2-2（４・５月分）'!N274)</f>
        <v/>
      </c>
      <c r="AW361" s="937"/>
      <c r="AX361" s="1097"/>
      <c r="AY361" s="629" t="str">
        <f t="shared" ref="AY361:AZ361" si="88">IF(OR(T361="新加算Ⅰ",T361="新加算Ⅱ",T361="新加算Ⅲ",T361="新加算Ⅳ",T361="新加算Ⅴ（１）",T361="新加算Ⅴ（２）",T361="新加算Ⅴ（３）",T361="新加算ⅠⅤ（４）",T361="新加算Ⅴ（５）",T361="新加算Ⅴ（６）",T361="新加算Ⅴ（８）",T361="新加算Ⅴ（11）"),IF(AI361="○","","未入力"),"")</f>
        <v/>
      </c>
      <c r="AZ361" s="629" t="str">
        <f t="shared" si="88"/>
        <v/>
      </c>
      <c r="BA361" s="629" t="str">
        <f>IF(OR(U361="新加算Ⅴ（７）",U361="新加算Ⅴ（９）",U361="新加算Ⅴ（10）",U361="新加算Ⅴ（12）",U361="新加算Ⅴ（13）",U361="新加算Ⅴ（14）"),IF(AK361="○","","未入力"),"")</f>
        <v/>
      </c>
      <c r="BB361" s="629" t="str">
        <f>IF(OR(U361="新加算Ⅰ",U361="新加算Ⅱ",U361="新加算Ⅲ",U361="新加算Ⅴ（１）",U361="新加算Ⅴ（３）",U361="新加算Ⅴ（８）"),IF(AL361="○","","未入力"),"")</f>
        <v/>
      </c>
      <c r="BC361" s="1087" t="str">
        <f>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935" t="str">
        <f>IF(AND(T361&lt;&gt;"（参考）令和７年度の移行予定",OR(U361="新加算Ⅰ",U361="新加算Ⅴ（１）",U361="新加算Ⅴ（２）",U361="新加算Ⅴ（５）",U361="新加算Ⅴ（７）",U361="新加算Ⅴ（10）")),IF(AN361="","未入力",IF(AN361="いずれも取得していない","要件を満たさない","")),"")</f>
        <v/>
      </c>
      <c r="BE361" s="908" t="str">
        <f>G358</f>
        <v/>
      </c>
      <c r="BF361" s="222"/>
      <c r="BG361" s="221"/>
    </row>
    <row r="362" ht="30.0" customHeight="1">
      <c r="A362" s="789">
        <v>88.0</v>
      </c>
      <c r="B362" s="722" t="str">
        <f>IF('基本情報入力シート'!C141="","",'基本情報入力シート'!C141)</f>
        <v/>
      </c>
      <c r="C362" s="723"/>
      <c r="D362" s="723"/>
      <c r="E362" s="723"/>
      <c r="F362" s="724"/>
      <c r="G362" s="725" t="str">
        <f>IF('基本情報入力シート'!M141="","",'基本情報入力シート'!M141)</f>
        <v/>
      </c>
      <c r="H362" s="725" t="str">
        <f>IF('基本情報入力シート'!R141="","",'基本情報入力シート'!R141)</f>
        <v/>
      </c>
      <c r="I362" s="725" t="str">
        <f>IF('基本情報入力シート'!W141="","",'基本情報入力シート'!W141)</f>
        <v/>
      </c>
      <c r="J362" s="941" t="str">
        <f>IF('基本情報入力シート'!X141="","",'基本情報入力シート'!X141)</f>
        <v/>
      </c>
      <c r="K362" s="725" t="str">
        <f>IF('基本情報入力シート'!Y141="","",'基本情報入力シート'!Y141)</f>
        <v/>
      </c>
      <c r="L362" s="942" t="str">
        <f>IF('基本情報入力シート'!AB141="","",'基本情報入力シート'!AB141)</f>
        <v/>
      </c>
      <c r="M362" s="912" t="str">
        <f>IF('別紙様式2-2（４・５月分）'!P275="","",'別紙様式2-2（４・５月分）'!P275)</f>
        <v/>
      </c>
      <c r="N362" s="1004" t="str">
        <f>IF(SUM('別紙様式2-2（４・５月分）'!Q275:Q277)=0,"",SUM('別紙様式2-2（４・５月分）'!Q275:Q277))</f>
        <v/>
      </c>
      <c r="O362" s="914" t="str">
        <f>IFERROR(VLOOKUP('別紙様式2-2（４・５月分）'!AQ275,'【参考】数式用'!$AR$5:$AS$22,2,FALSE),"")</f>
        <v/>
      </c>
      <c r="P362" s="915"/>
      <c r="Q362" s="916"/>
      <c r="R362" s="1053" t="str">
        <f>IFERROR(VLOOKUP(K362,'【参考】数式用'!$A$5:$AB$37,MATCH(O362,'【参考】数式用'!$B$4:$AB$4,0)+1,0),"")</f>
        <v/>
      </c>
      <c r="S362" s="918" t="s">
        <v>451</v>
      </c>
      <c r="T362" s="1054" t="str">
        <f>IF('別紙様式2-3（６月以降分）'!T362="","",'別紙様式2-3（６月以降分）'!T362)</f>
        <v/>
      </c>
      <c r="U362" s="1055" t="str">
        <f>IFERROR(VLOOKUP(K362,'【参考】数式用'!$A$5:$AB$37,MATCH(T362,'【参考】数式用'!$B$4:$AB$4,0)+1,0),"")</f>
        <v/>
      </c>
      <c r="V362" s="921" t="s">
        <v>107</v>
      </c>
      <c r="W362" s="923">
        <f>'別紙様式2-3（６月以降分）'!W362</f>
        <v>6</v>
      </c>
      <c r="X362" s="923" t="s">
        <v>108</v>
      </c>
      <c r="Y362" s="923">
        <f>'別紙様式2-3（６月以降分）'!Y362</f>
        <v>6</v>
      </c>
      <c r="Z362" s="923" t="s">
        <v>392</v>
      </c>
      <c r="AA362" s="923">
        <f>'別紙様式2-3（６月以降分）'!AA362</f>
        <v>7</v>
      </c>
      <c r="AB362" s="923" t="s">
        <v>108</v>
      </c>
      <c r="AC362" s="923">
        <f>'別紙様式2-3（６月以降分）'!AC362</f>
        <v>3</v>
      </c>
      <c r="AD362" s="923" t="s">
        <v>109</v>
      </c>
      <c r="AE362" s="923" t="s">
        <v>120</v>
      </c>
      <c r="AF362" s="923">
        <f>IF(W362&gt;=1,(AA362*12+AC362)-(W362*12+Y362)+1,"")</f>
        <v>10</v>
      </c>
      <c r="AG362" s="924" t="s">
        <v>393</v>
      </c>
      <c r="AH362" s="1056">
        <f>'別紙様式2-3（６月以降分）'!AH362</f>
        <v>0</v>
      </c>
      <c r="AI362" s="1056">
        <f>'別紙様式2-3（６月以降分）'!AI362</f>
        <v>0</v>
      </c>
      <c r="AJ362" s="1057">
        <f>'別紙様式2-3（６月以降分）'!AJ362</f>
        <v>0</v>
      </c>
      <c r="AK362" s="1058" t="str">
        <f>IF('別紙様式2-3（６月以降分）'!AK362="","",'別紙様式2-3（６月以降分）'!AK362)</f>
        <v/>
      </c>
      <c r="AL362" s="932">
        <f>'別紙様式2-3（６月以降分）'!AL362</f>
        <v>0</v>
      </c>
      <c r="AM362" s="1058" t="str">
        <f>IF('別紙様式2-3（６月以降分）'!AM362="","",'別紙様式2-3（６月以降分）'!AM362)</f>
        <v/>
      </c>
      <c r="AN362" s="931" t="str">
        <f>IF('別紙様式2-3（６月以降分）'!AN362="","",'別紙様式2-3（６月以降分）'!AN362)</f>
        <v/>
      </c>
      <c r="AO362" s="928" t="str">
        <f>IF('別紙様式2-3（６月以降分）'!AO362="","",'別紙様式2-3（６月以降分）'!AO362)</f>
        <v/>
      </c>
      <c r="AP362" s="931" t="str">
        <f>IF('別紙様式2-3（６月以降分）'!AP362="","",'別紙様式2-3（６月以降分）'!AP362)</f>
        <v/>
      </c>
      <c r="AQ362" s="1059" t="str">
        <f>IF('別紙様式2-3（６月以降分）'!AQ362="","",'別紙様式2-3（６月以降分）'!AQ362)</f>
        <v/>
      </c>
      <c r="AR362" s="1060" t="str">
        <f>IF('別紙様式2-3（６月以降分）'!AR362="","",'別紙様式2-3（６月以降分）'!AR362)</f>
        <v/>
      </c>
      <c r="AS362" s="1061" t="str">
        <f>IF(AU364="","",IF(U364&lt;U362,"！加算の要件上は問題ありませんが、令和６年度当初の新加算の加算率と比較して、移行後の加算率が下がる計画になっています。",""))</f>
        <v/>
      </c>
      <c r="AT362" s="818"/>
      <c r="AU362" s="693"/>
      <c r="AV362" s="1020" t="str">
        <f>IF('別紙様式2-2（４・５月分）'!N275="","",'別紙様式2-2（４・５月分）'!N275)</f>
        <v/>
      </c>
      <c r="AW362" s="937" t="str">
        <f>IF(SUM('別紙様式2-2（４・５月分）'!O275:O277)=0,"",SUM('別紙様式2-2（４・５月分）'!O275:O277))</f>
        <v/>
      </c>
      <c r="AX362" s="1064" t="str">
        <f>IFERROR(VLOOKUP(K362,'【参考】数式用'!$AH$2:$AI$34,2,FALSE),"")</f>
        <v/>
      </c>
      <c r="AY362" s="772"/>
      <c r="AZ362" s="10"/>
      <c r="BA362" s="10"/>
      <c r="BB362" s="10"/>
      <c r="BC362" s="10"/>
      <c r="BD362" s="10"/>
      <c r="BE362" s="908" t="str">
        <f>G362</f>
        <v/>
      </c>
      <c r="BF362" s="222"/>
      <c r="BG362" s="221"/>
    </row>
    <row r="363" ht="15.0" customHeight="1">
      <c r="A363" s="787"/>
      <c r="B363" s="722"/>
      <c r="C363" s="723"/>
      <c r="D363" s="723"/>
      <c r="E363" s="723"/>
      <c r="F363" s="724"/>
      <c r="G363" s="725"/>
      <c r="H363" s="725"/>
      <c r="I363" s="725"/>
      <c r="J363" s="941"/>
      <c r="K363" s="725"/>
      <c r="L363" s="942"/>
      <c r="M363" s="943" t="str">
        <f>IF('別紙様式2-2（４・５月分）'!P276="","",'別紙様式2-2（４・５月分）'!P276)</f>
        <v/>
      </c>
      <c r="N363" s="1007"/>
      <c r="O363" s="945"/>
      <c r="P363" s="946"/>
      <c r="Q363" s="947"/>
      <c r="R363" s="1065"/>
      <c r="S363" s="949"/>
      <c r="T363" s="1066"/>
      <c r="U363" s="1067"/>
      <c r="V363" s="952"/>
      <c r="W363" s="778"/>
      <c r="X363" s="778"/>
      <c r="Y363" s="778"/>
      <c r="Z363" s="778"/>
      <c r="AA363" s="778"/>
      <c r="AB363" s="778"/>
      <c r="AC363" s="778"/>
      <c r="AD363" s="778"/>
      <c r="AE363" s="778"/>
      <c r="AF363" s="778"/>
      <c r="AG363" s="954"/>
      <c r="AH363" s="1068"/>
      <c r="AI363" s="1068"/>
      <c r="AJ363" s="1069"/>
      <c r="AK363" s="1070"/>
      <c r="AL363" s="960"/>
      <c r="AM363" s="1070"/>
      <c r="AN363" s="825"/>
      <c r="AO363" s="819"/>
      <c r="AP363" s="825"/>
      <c r="AQ363" s="1072"/>
      <c r="AR363" s="1073"/>
      <c r="AS363" s="1074" t="str">
        <f>IF(AU364="","",IF(OR(AA364="",AA364&lt;&gt;7,AC364="",AC364&lt;&gt;3),"！算定期間の終わりが令和７年３月になっていません。年度内の廃止予定等がなければ、算定対象月を令和７年３月にしてください。",""))</f>
        <v/>
      </c>
      <c r="AT363" s="818"/>
      <c r="AU363" s="935"/>
      <c r="AV363" s="1020" t="str">
        <f>IF('別紙様式2-2（４・５月分）'!N276="","",'別紙様式2-2（４・５月分）'!N276)</f>
        <v/>
      </c>
      <c r="AW363" s="937"/>
      <c r="AX363" s="1076"/>
      <c r="AY363" s="638"/>
      <c r="AZ363" s="10"/>
      <c r="BA363" s="10"/>
      <c r="BB363" s="10"/>
      <c r="BC363" s="10"/>
      <c r="BD363" s="10"/>
      <c r="BE363" s="908" t="str">
        <f>G362</f>
        <v/>
      </c>
      <c r="BF363" s="222"/>
      <c r="BG363" s="221"/>
    </row>
    <row r="364" ht="15.0" customHeight="1">
      <c r="A364" s="798"/>
      <c r="B364" s="722"/>
      <c r="C364" s="723"/>
      <c r="D364" s="723"/>
      <c r="E364" s="723"/>
      <c r="F364" s="724"/>
      <c r="G364" s="725"/>
      <c r="H364" s="725"/>
      <c r="I364" s="725"/>
      <c r="J364" s="941"/>
      <c r="K364" s="725"/>
      <c r="L364" s="942"/>
      <c r="M364" s="964"/>
      <c r="N364" s="1009"/>
      <c r="O364" s="1013" t="s">
        <v>111</v>
      </c>
      <c r="P364" s="1017" t="str">
        <f>IFERROR(VLOOKUP('別紙様式2-2（４・５月分）'!AQ275,'【参考】数式用'!$AR$5:$AT$22,3,FALSE),"")</f>
        <v/>
      </c>
      <c r="Q364" s="1014" t="s">
        <v>113</v>
      </c>
      <c r="R364" s="1077" t="str">
        <f>IFERROR(VLOOKUP(K362,'【参考】数式用'!$A$5:$AB$37,MATCH(P364,'【参考】数式用'!$B$4:$AB$4,0)+1,0),"")</f>
        <v/>
      </c>
      <c r="S364" s="970" t="s">
        <v>452</v>
      </c>
      <c r="T364" s="1078"/>
      <c r="U364" s="1079" t="str">
        <f>IFERROR(VLOOKUP(K362,'【参考】数式用'!$A$5:$AB$37,MATCH(T364,'【参考】数式用'!$B$4:$AB$4,0)+1,0),"")</f>
        <v/>
      </c>
      <c r="V364" s="973" t="s">
        <v>107</v>
      </c>
      <c r="W364" s="1080"/>
      <c r="X364" s="812" t="s">
        <v>108</v>
      </c>
      <c r="Y364" s="1080"/>
      <c r="Z364" s="812" t="s">
        <v>392</v>
      </c>
      <c r="AA364" s="1080"/>
      <c r="AB364" s="812" t="s">
        <v>108</v>
      </c>
      <c r="AC364" s="1080"/>
      <c r="AD364" s="812" t="s">
        <v>109</v>
      </c>
      <c r="AE364" s="812" t="s">
        <v>120</v>
      </c>
      <c r="AF364" s="812" t="str">
        <f>IF(W364&gt;=1,(AA364*12+AC364)-(W364*12+Y364)+1,"")</f>
        <v/>
      </c>
      <c r="AG364" s="974" t="s">
        <v>393</v>
      </c>
      <c r="AH364" s="975">
        <f>IFERROR(ROUNDDOWN(ROUND(L362*U364,0),0)*AF364,"")</f>
        <v>0</v>
      </c>
      <c r="AI364" s="975">
        <f>IFERROR(ROUNDDOWN(ROUND((L362*(U364-AW362)),0),0)*AF364,"")</f>
        <v>0</v>
      </c>
      <c r="AJ364" s="977" t="str">
        <f>IFERROR(ROUNDDOWN(ROUNDDOWN(ROUND(L362*VLOOKUP(K362,'【参考】数式用'!$A$5:$AB$27,MATCH("新加算Ⅳ",'【参考】数式用'!$B$4:$AB$4,0)+1,0),0),0)*AF364*0.5,0),"")</f>
        <v/>
      </c>
      <c r="AK364" s="1081"/>
      <c r="AL364" s="1082" t="str">
        <f>IFERROR(IF('別紙様式2-2（４・５月分）'!P364="ベア加算","", IF(OR(T364="新加算Ⅰ",T364="新加算Ⅱ",T364="新加算Ⅲ",T364="新加算Ⅳ"),ROUNDDOWN(ROUND(L362*VLOOKUP(K362,'【参考】数式用'!$A$5:$I$27,MATCH("ベア加算",'【参考】数式用'!$B$4:$I$4,0)+1,0),0),0)*AF364,"")),"")</f>
        <v/>
      </c>
      <c r="AM364" s="1081"/>
      <c r="AN364" s="1083"/>
      <c r="AO364" s="817"/>
      <c r="AP364" s="1083"/>
      <c r="AQ364" s="1084"/>
      <c r="AR364" s="1085"/>
      <c r="AS364" s="1074"/>
      <c r="AT364" s="688"/>
      <c r="AU364" s="935" t="str">
        <f>IF(AND(AA362&lt;&gt;7,AC362&lt;&gt;3),"V列に色付け","")</f>
        <v/>
      </c>
      <c r="AV364" s="1020"/>
      <c r="AW364" s="937"/>
      <c r="AX364" s="1086"/>
      <c r="AY364" s="629" t="str">
        <f>IF(AL364&lt;&gt;"",IF(AM364="○","入力済","未入力"),"")</f>
        <v/>
      </c>
      <c r="AZ364" s="629"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629" t="str">
        <f>IF(OR(T364="新加算Ⅴ（７）",T364="新加算Ⅴ（９）",T364="新加算Ⅴ（10）",T364="新加算Ⅴ（12）",T364="新加算Ⅴ（13）",T364="新加算Ⅴ（14）"),IF(OR(AO364="○",AO364="令和６年度中に満たす"),"入力済","未入力"),"")</f>
        <v/>
      </c>
      <c r="BB364" s="629" t="str">
        <f>IF(OR(T364="新加算Ⅰ",T364="新加算Ⅱ",T364="新加算Ⅲ",T364="新加算Ⅴ（１）",T364="新加算Ⅴ（３）",T364="新加算Ⅴ（８）"),IF(OR(AP364="○",AP364="令和６年度中に満たす"),"入力済","未入力"),"")</f>
        <v/>
      </c>
      <c r="BC364" s="1087" t="str">
        <f>IF(OR(T364="新加算Ⅰ",T364="新加算Ⅱ",T364="新加算Ⅴ（１）",T364="新加算Ⅴ（２）",T364="新加算Ⅴ（３）",T364="新加算Ⅴ（４）",T364="新加算Ⅴ（５）",T364="新加算Ⅴ（６）",T364="新加算Ⅴ（７）",T364="新加算Ⅴ（９）",T364="新加算Ⅴ（10）",T364="新加算Ⅴ（12）"),IF(AQ364&lt;&gt;"",1,""),"")</f>
        <v/>
      </c>
      <c r="BD364" s="935" t="str">
        <f>IF(OR(T364="新加算Ⅰ",T364="新加算Ⅴ（１）",T364="新加算Ⅴ（２）",T364="新加算Ⅴ（５）",T364="新加算Ⅴ（７）",T364="新加算Ⅴ（10）"),IF(AR364="","未入力","入力済"),"")</f>
        <v/>
      </c>
      <c r="BE364" s="908" t="str">
        <f>G362</f>
        <v/>
      </c>
      <c r="BF364" s="222"/>
      <c r="BG364" s="221"/>
    </row>
    <row r="365" ht="30.0" customHeight="1">
      <c r="A365" s="788"/>
      <c r="B365" s="746"/>
      <c r="C365" s="747"/>
      <c r="D365" s="747"/>
      <c r="E365" s="747"/>
      <c r="F365" s="748"/>
      <c r="G365" s="749"/>
      <c r="H365" s="749"/>
      <c r="I365" s="749"/>
      <c r="J365" s="982"/>
      <c r="K365" s="749"/>
      <c r="L365" s="983"/>
      <c r="M365" s="984" t="str">
        <f>IF('別紙様式2-2（４・５月分）'!P277="","",'別紙様式2-2（４・５月分）'!P277)</f>
        <v/>
      </c>
      <c r="N365" s="1010"/>
      <c r="O365" s="1015"/>
      <c r="P365" s="1018"/>
      <c r="Q365" s="1016"/>
      <c r="R365" s="1088"/>
      <c r="S365" s="990"/>
      <c r="T365" s="1089"/>
      <c r="U365" s="1090"/>
      <c r="V365" s="993"/>
      <c r="W365" s="1091"/>
      <c r="X365" s="994"/>
      <c r="Y365" s="1091"/>
      <c r="Z365" s="994"/>
      <c r="AA365" s="1091"/>
      <c r="AB365" s="994"/>
      <c r="AC365" s="1091"/>
      <c r="AD365" s="994"/>
      <c r="AE365" s="994"/>
      <c r="AF365" s="994"/>
      <c r="AG365" s="995"/>
      <c r="AH365" s="996"/>
      <c r="AI365" s="996"/>
      <c r="AJ365" s="998"/>
      <c r="AK365" s="1092"/>
      <c r="AL365" s="1093"/>
      <c r="AM365" s="1092"/>
      <c r="AN365" s="766"/>
      <c r="AO365" s="765"/>
      <c r="AP365" s="766"/>
      <c r="AQ365" s="1094"/>
      <c r="AR365" s="1095"/>
      <c r="AS365" s="1096" t="str">
        <f>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688"/>
      <c r="AU365" s="935"/>
      <c r="AV365" s="1020" t="str">
        <f>IF('別紙様式2-2（４・５月分）'!N277="","",'別紙様式2-2（４・５月分）'!N277)</f>
        <v/>
      </c>
      <c r="AW365" s="937"/>
      <c r="AX365" s="1097"/>
      <c r="AY365" s="629" t="str">
        <f t="shared" ref="AY365:AZ365" si="89">IF(OR(T365="新加算Ⅰ",T365="新加算Ⅱ",T365="新加算Ⅲ",T365="新加算Ⅳ",T365="新加算Ⅴ（１）",T365="新加算Ⅴ（２）",T365="新加算Ⅴ（３）",T365="新加算ⅠⅤ（４）",T365="新加算Ⅴ（５）",T365="新加算Ⅴ（６）",T365="新加算Ⅴ（８）",T365="新加算Ⅴ（11）"),IF(AI365="○","","未入力"),"")</f>
        <v/>
      </c>
      <c r="AZ365" s="629" t="str">
        <f t="shared" si="89"/>
        <v/>
      </c>
      <c r="BA365" s="629" t="str">
        <f>IF(OR(U365="新加算Ⅴ（７）",U365="新加算Ⅴ（９）",U365="新加算Ⅴ（10）",U365="新加算Ⅴ（12）",U365="新加算Ⅴ（13）",U365="新加算Ⅴ（14）"),IF(AK365="○","","未入力"),"")</f>
        <v/>
      </c>
      <c r="BB365" s="629" t="str">
        <f>IF(OR(U365="新加算Ⅰ",U365="新加算Ⅱ",U365="新加算Ⅲ",U365="新加算Ⅴ（１）",U365="新加算Ⅴ（３）",U365="新加算Ⅴ（８）"),IF(AL365="○","","未入力"),"")</f>
        <v/>
      </c>
      <c r="BC365" s="1087" t="str">
        <f>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935" t="str">
        <f>IF(AND(T365&lt;&gt;"（参考）令和７年度の移行予定",OR(U365="新加算Ⅰ",U365="新加算Ⅴ（１）",U365="新加算Ⅴ（２）",U365="新加算Ⅴ（５）",U365="新加算Ⅴ（７）",U365="新加算Ⅴ（10）")),IF(AN365="","未入力",IF(AN365="いずれも取得していない","要件を満たさない","")),"")</f>
        <v/>
      </c>
      <c r="BE365" s="908" t="str">
        <f>G362</f>
        <v/>
      </c>
      <c r="BF365" s="222"/>
      <c r="BG365" s="221"/>
    </row>
    <row r="366" ht="30.0" customHeight="1">
      <c r="A366" s="773">
        <v>89.0</v>
      </c>
      <c r="B366" s="1019" t="str">
        <f>IF('基本情報入力シート'!C142="","",'基本情報入力シート'!C142)</f>
        <v/>
      </c>
      <c r="C366" s="696"/>
      <c r="D366" s="696"/>
      <c r="E366" s="696"/>
      <c r="F366" s="697"/>
      <c r="G366" s="698" t="str">
        <f>IF('基本情報入力シート'!M142="","",'基本情報入力シート'!M142)</f>
        <v/>
      </c>
      <c r="H366" s="698" t="str">
        <f>IF('基本情報入力シート'!R142="","",'基本情報入力シート'!R142)</f>
        <v/>
      </c>
      <c r="I366" s="698" t="str">
        <f>IF('基本情報入力シート'!W142="","",'基本情報入力シート'!W142)</f>
        <v/>
      </c>
      <c r="J366" s="910" t="str">
        <f>IF('基本情報入力シート'!X142="","",'基本情報入力シート'!X142)</f>
        <v/>
      </c>
      <c r="K366" s="698" t="str">
        <f>IF('基本情報入力シート'!Y142="","",'基本情報入力シート'!Y142)</f>
        <v/>
      </c>
      <c r="L366" s="911" t="str">
        <f>IF('基本情報入力シート'!AB142="","",'基本情報入力シート'!AB142)</f>
        <v/>
      </c>
      <c r="M366" s="912" t="str">
        <f>IF('別紙様式2-2（４・５月分）'!P278="","",'別紙様式2-2（４・５月分）'!P278)</f>
        <v/>
      </c>
      <c r="N366" s="1004" t="str">
        <f>IF(SUM('別紙様式2-2（４・５月分）'!Q278:Q280)=0,"",SUM('別紙様式2-2（４・５月分）'!Q278:Q280))</f>
        <v/>
      </c>
      <c r="O366" s="914" t="str">
        <f>IFERROR(VLOOKUP('別紙様式2-2（４・５月分）'!AQ278,'【参考】数式用'!$AR$5:$AS$22,2,FALSE),"")</f>
        <v/>
      </c>
      <c r="P366" s="915"/>
      <c r="Q366" s="916"/>
      <c r="R366" s="1053" t="str">
        <f>IFERROR(VLOOKUP(K366,'【参考】数式用'!$A$5:$AB$37,MATCH(O366,'【参考】数式用'!$B$4:$AB$4,0)+1,0),"")</f>
        <v/>
      </c>
      <c r="S366" s="918" t="s">
        <v>451</v>
      </c>
      <c r="T366" s="1054" t="str">
        <f>IF('別紙様式2-3（６月以降分）'!T366="","",'別紙様式2-3（６月以降分）'!T366)</f>
        <v/>
      </c>
      <c r="U366" s="1055" t="str">
        <f>IFERROR(VLOOKUP(K366,'【参考】数式用'!$A$5:$AB$37,MATCH(T366,'【参考】数式用'!$B$4:$AB$4,0)+1,0),"")</f>
        <v/>
      </c>
      <c r="V366" s="921" t="s">
        <v>107</v>
      </c>
      <c r="W366" s="923">
        <f>'別紙様式2-3（６月以降分）'!W366</f>
        <v>6</v>
      </c>
      <c r="X366" s="923" t="s">
        <v>108</v>
      </c>
      <c r="Y366" s="923">
        <f>'別紙様式2-3（６月以降分）'!Y366</f>
        <v>6</v>
      </c>
      <c r="Z366" s="923" t="s">
        <v>392</v>
      </c>
      <c r="AA366" s="923">
        <f>'別紙様式2-3（６月以降分）'!AA366</f>
        <v>7</v>
      </c>
      <c r="AB366" s="923" t="s">
        <v>108</v>
      </c>
      <c r="AC366" s="923">
        <f>'別紙様式2-3（６月以降分）'!AC366</f>
        <v>3</v>
      </c>
      <c r="AD366" s="923" t="s">
        <v>109</v>
      </c>
      <c r="AE366" s="923" t="s">
        <v>120</v>
      </c>
      <c r="AF366" s="923">
        <f>IF(W366&gt;=1,(AA366*12+AC366)-(W366*12+Y366)+1,"")</f>
        <v>10</v>
      </c>
      <c r="AG366" s="924" t="s">
        <v>393</v>
      </c>
      <c r="AH366" s="1056">
        <f>'別紙様式2-3（６月以降分）'!AH366</f>
        <v>0</v>
      </c>
      <c r="AI366" s="1056">
        <f>'別紙様式2-3（６月以降分）'!AI366</f>
        <v>0</v>
      </c>
      <c r="AJ366" s="1057">
        <f>'別紙様式2-3（６月以降分）'!AJ366</f>
        <v>0</v>
      </c>
      <c r="AK366" s="1058" t="str">
        <f>IF('別紙様式2-3（６月以降分）'!AK366="","",'別紙様式2-3（６月以降分）'!AK366)</f>
        <v/>
      </c>
      <c r="AL366" s="932">
        <f>'別紙様式2-3（６月以降分）'!AL366</f>
        <v>0</v>
      </c>
      <c r="AM366" s="1058" t="str">
        <f>IF('別紙様式2-3（６月以降分）'!AM366="","",'別紙様式2-3（６月以降分）'!AM366)</f>
        <v/>
      </c>
      <c r="AN366" s="931" t="str">
        <f>IF('別紙様式2-3（６月以降分）'!AN366="","",'別紙様式2-3（６月以降分）'!AN366)</f>
        <v/>
      </c>
      <c r="AO366" s="928" t="str">
        <f>IF('別紙様式2-3（６月以降分）'!AO366="","",'別紙様式2-3（６月以降分）'!AO366)</f>
        <v/>
      </c>
      <c r="AP366" s="931" t="str">
        <f>IF('別紙様式2-3（６月以降分）'!AP366="","",'別紙様式2-3（６月以降分）'!AP366)</f>
        <v/>
      </c>
      <c r="AQ366" s="1059" t="str">
        <f>IF('別紙様式2-3（６月以降分）'!AQ366="","",'別紙様式2-3（６月以降分）'!AQ366)</f>
        <v/>
      </c>
      <c r="AR366" s="1060" t="str">
        <f>IF('別紙様式2-3（６月以降分）'!AR366="","",'別紙様式2-3（６月以降分）'!AR366)</f>
        <v/>
      </c>
      <c r="AS366" s="1061" t="str">
        <f>IF(AU368="","",IF(U368&lt;U366,"！加算の要件上は問題ありませんが、令和６年度当初の新加算の加算率と比較して、移行後の加算率が下がる計画になっています。",""))</f>
        <v/>
      </c>
      <c r="AT366" s="818"/>
      <c r="AU366" s="693"/>
      <c r="AV366" s="1020" t="str">
        <f>IF('別紙様式2-2（４・５月分）'!N278="","",'別紙様式2-2（４・５月分）'!N278)</f>
        <v/>
      </c>
      <c r="AW366" s="937" t="str">
        <f>IF(SUM('別紙様式2-2（４・５月分）'!O278:O280)=0,"",SUM('別紙様式2-2（４・５月分）'!O278:O280))</f>
        <v/>
      </c>
      <c r="AX366" s="1064" t="str">
        <f>IFERROR(VLOOKUP(K366,'【参考】数式用'!$AH$2:$AI$34,2,FALSE),"")</f>
        <v/>
      </c>
      <c r="AY366" s="772"/>
      <c r="AZ366" s="10"/>
      <c r="BA366" s="10"/>
      <c r="BB366" s="10"/>
      <c r="BC366" s="10"/>
      <c r="BD366" s="10"/>
      <c r="BE366" s="908" t="str">
        <f>G366</f>
        <v/>
      </c>
      <c r="BF366" s="222"/>
      <c r="BG366" s="221"/>
    </row>
    <row r="367" ht="15.0" customHeight="1">
      <c r="A367" s="787"/>
      <c r="B367" s="722"/>
      <c r="C367" s="723"/>
      <c r="D367" s="723"/>
      <c r="E367" s="723"/>
      <c r="F367" s="724"/>
      <c r="G367" s="725"/>
      <c r="H367" s="725"/>
      <c r="I367" s="725"/>
      <c r="J367" s="941"/>
      <c r="K367" s="725"/>
      <c r="L367" s="942"/>
      <c r="M367" s="943" t="str">
        <f>IF('別紙様式2-2（４・５月分）'!P279="","",'別紙様式2-2（４・５月分）'!P279)</f>
        <v/>
      </c>
      <c r="N367" s="1007"/>
      <c r="O367" s="945"/>
      <c r="P367" s="946"/>
      <c r="Q367" s="947"/>
      <c r="R367" s="1065"/>
      <c r="S367" s="949"/>
      <c r="T367" s="1066"/>
      <c r="U367" s="1067"/>
      <c r="V367" s="952"/>
      <c r="W367" s="778"/>
      <c r="X367" s="778"/>
      <c r="Y367" s="778"/>
      <c r="Z367" s="778"/>
      <c r="AA367" s="778"/>
      <c r="AB367" s="778"/>
      <c r="AC367" s="778"/>
      <c r="AD367" s="778"/>
      <c r="AE367" s="778"/>
      <c r="AF367" s="778"/>
      <c r="AG367" s="954"/>
      <c r="AH367" s="1068"/>
      <c r="AI367" s="1068"/>
      <c r="AJ367" s="1069"/>
      <c r="AK367" s="1070"/>
      <c r="AL367" s="960"/>
      <c r="AM367" s="1070"/>
      <c r="AN367" s="825"/>
      <c r="AO367" s="819"/>
      <c r="AP367" s="825"/>
      <c r="AQ367" s="1072"/>
      <c r="AR367" s="1073"/>
      <c r="AS367" s="1074" t="str">
        <f>IF(AU368="","",IF(OR(AA368="",AA368&lt;&gt;7,AC368="",AC368&lt;&gt;3),"！算定期間の終わりが令和７年３月になっていません。年度内の廃止予定等がなければ、算定対象月を令和７年３月にしてください。",""))</f>
        <v/>
      </c>
      <c r="AT367" s="818"/>
      <c r="AU367" s="935"/>
      <c r="AV367" s="1020" t="str">
        <f>IF('別紙様式2-2（４・５月分）'!N279="","",'別紙様式2-2（４・５月分）'!N279)</f>
        <v/>
      </c>
      <c r="AW367" s="937"/>
      <c r="AX367" s="1076"/>
      <c r="AY367" s="638"/>
      <c r="AZ367" s="10"/>
      <c r="BA367" s="10"/>
      <c r="BB367" s="10"/>
      <c r="BC367" s="10"/>
      <c r="BD367" s="10"/>
      <c r="BE367" s="908" t="str">
        <f>G366</f>
        <v/>
      </c>
      <c r="BF367" s="222"/>
      <c r="BG367" s="221"/>
    </row>
    <row r="368" ht="15.0" customHeight="1">
      <c r="A368" s="798"/>
      <c r="B368" s="722"/>
      <c r="C368" s="723"/>
      <c r="D368" s="723"/>
      <c r="E368" s="723"/>
      <c r="F368" s="724"/>
      <c r="G368" s="725"/>
      <c r="H368" s="725"/>
      <c r="I368" s="725"/>
      <c r="J368" s="941"/>
      <c r="K368" s="725"/>
      <c r="L368" s="942"/>
      <c r="M368" s="964"/>
      <c r="N368" s="1009"/>
      <c r="O368" s="1013" t="s">
        <v>111</v>
      </c>
      <c r="P368" s="1017" t="str">
        <f>IFERROR(VLOOKUP('別紙様式2-2（４・５月分）'!AQ278,'【参考】数式用'!$AR$5:$AT$22,3,FALSE),"")</f>
        <v/>
      </c>
      <c r="Q368" s="1014" t="s">
        <v>113</v>
      </c>
      <c r="R368" s="1077" t="str">
        <f>IFERROR(VLOOKUP(K366,'【参考】数式用'!$A$5:$AB$37,MATCH(P368,'【参考】数式用'!$B$4:$AB$4,0)+1,0),"")</f>
        <v/>
      </c>
      <c r="S368" s="970" t="s">
        <v>452</v>
      </c>
      <c r="T368" s="1078"/>
      <c r="U368" s="1079" t="str">
        <f>IFERROR(VLOOKUP(K366,'【参考】数式用'!$A$5:$AB$37,MATCH(T368,'【参考】数式用'!$B$4:$AB$4,0)+1,0),"")</f>
        <v/>
      </c>
      <c r="V368" s="973" t="s">
        <v>107</v>
      </c>
      <c r="W368" s="1080"/>
      <c r="X368" s="812" t="s">
        <v>108</v>
      </c>
      <c r="Y368" s="1080"/>
      <c r="Z368" s="812" t="s">
        <v>392</v>
      </c>
      <c r="AA368" s="1080"/>
      <c r="AB368" s="812" t="s">
        <v>108</v>
      </c>
      <c r="AC368" s="1080"/>
      <c r="AD368" s="812" t="s">
        <v>109</v>
      </c>
      <c r="AE368" s="812" t="s">
        <v>120</v>
      </c>
      <c r="AF368" s="812" t="str">
        <f>IF(W368&gt;=1,(AA368*12+AC368)-(W368*12+Y368)+1,"")</f>
        <v/>
      </c>
      <c r="AG368" s="974" t="s">
        <v>393</v>
      </c>
      <c r="AH368" s="975">
        <f>IFERROR(ROUNDDOWN(ROUND(L366*U368,0),0)*AF368,"")</f>
        <v>0</v>
      </c>
      <c r="AI368" s="975">
        <f>IFERROR(ROUNDDOWN(ROUND((L366*(U368-AW366)),0),0)*AF368,"")</f>
        <v>0</v>
      </c>
      <c r="AJ368" s="977" t="str">
        <f>IFERROR(ROUNDDOWN(ROUNDDOWN(ROUND(L366*VLOOKUP(K366,'【参考】数式用'!$A$5:$AB$27,MATCH("新加算Ⅳ",'【参考】数式用'!$B$4:$AB$4,0)+1,0),0),0)*AF368*0.5,0),"")</f>
        <v/>
      </c>
      <c r="AK368" s="1081"/>
      <c r="AL368" s="1082" t="str">
        <f>IFERROR(IF('別紙様式2-2（４・５月分）'!P368="ベア加算","", IF(OR(T368="新加算Ⅰ",T368="新加算Ⅱ",T368="新加算Ⅲ",T368="新加算Ⅳ"),ROUNDDOWN(ROUND(L366*VLOOKUP(K366,'【参考】数式用'!$A$5:$I$27,MATCH("ベア加算",'【参考】数式用'!$B$4:$I$4,0)+1,0),0),0)*AF368,"")),"")</f>
        <v/>
      </c>
      <c r="AM368" s="1081"/>
      <c r="AN368" s="1083"/>
      <c r="AO368" s="817"/>
      <c r="AP368" s="1083"/>
      <c r="AQ368" s="1084"/>
      <c r="AR368" s="1085"/>
      <c r="AS368" s="1074"/>
      <c r="AT368" s="688"/>
      <c r="AU368" s="935" t="str">
        <f>IF(AND(AA366&lt;&gt;7,AC366&lt;&gt;3),"V列に色付け","")</f>
        <v/>
      </c>
      <c r="AV368" s="1020"/>
      <c r="AW368" s="937"/>
      <c r="AX368" s="1086"/>
      <c r="AY368" s="629" t="str">
        <f>IF(AL368&lt;&gt;"",IF(AM368="○","入力済","未入力"),"")</f>
        <v/>
      </c>
      <c r="AZ368" s="629"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629" t="str">
        <f>IF(OR(T368="新加算Ⅴ（７）",T368="新加算Ⅴ（９）",T368="新加算Ⅴ（10）",T368="新加算Ⅴ（12）",T368="新加算Ⅴ（13）",T368="新加算Ⅴ（14）"),IF(OR(AO368="○",AO368="令和６年度中に満たす"),"入力済","未入力"),"")</f>
        <v/>
      </c>
      <c r="BB368" s="629" t="str">
        <f>IF(OR(T368="新加算Ⅰ",T368="新加算Ⅱ",T368="新加算Ⅲ",T368="新加算Ⅴ（１）",T368="新加算Ⅴ（３）",T368="新加算Ⅴ（８）"),IF(OR(AP368="○",AP368="令和６年度中に満たす"),"入力済","未入力"),"")</f>
        <v/>
      </c>
      <c r="BC368" s="1087" t="str">
        <f>IF(OR(T368="新加算Ⅰ",T368="新加算Ⅱ",T368="新加算Ⅴ（１）",T368="新加算Ⅴ（２）",T368="新加算Ⅴ（３）",T368="新加算Ⅴ（４）",T368="新加算Ⅴ（５）",T368="新加算Ⅴ（６）",T368="新加算Ⅴ（７）",T368="新加算Ⅴ（９）",T368="新加算Ⅴ（10）",T368="新加算Ⅴ（12）"),IF(AQ368&lt;&gt;"",1,""),"")</f>
        <v/>
      </c>
      <c r="BD368" s="935" t="str">
        <f>IF(OR(T368="新加算Ⅰ",T368="新加算Ⅴ（１）",T368="新加算Ⅴ（２）",T368="新加算Ⅴ（５）",T368="新加算Ⅴ（７）",T368="新加算Ⅴ（10）"),IF(AR368="","未入力","入力済"),"")</f>
        <v/>
      </c>
      <c r="BE368" s="908" t="str">
        <f>G366</f>
        <v/>
      </c>
      <c r="BF368" s="222"/>
      <c r="BG368" s="221"/>
    </row>
    <row r="369" ht="30.0" customHeight="1">
      <c r="A369" s="788"/>
      <c r="B369" s="746"/>
      <c r="C369" s="747"/>
      <c r="D369" s="747"/>
      <c r="E369" s="747"/>
      <c r="F369" s="748"/>
      <c r="G369" s="749"/>
      <c r="H369" s="749"/>
      <c r="I369" s="749"/>
      <c r="J369" s="982"/>
      <c r="K369" s="749"/>
      <c r="L369" s="983"/>
      <c r="M369" s="984" t="str">
        <f>IF('別紙様式2-2（４・５月分）'!P280="","",'別紙様式2-2（４・５月分）'!P280)</f>
        <v/>
      </c>
      <c r="N369" s="1010"/>
      <c r="O369" s="1015"/>
      <c r="P369" s="1018"/>
      <c r="Q369" s="1016"/>
      <c r="R369" s="1088"/>
      <c r="S369" s="990"/>
      <c r="T369" s="1089"/>
      <c r="U369" s="1090"/>
      <c r="V369" s="993"/>
      <c r="W369" s="1091"/>
      <c r="X369" s="994"/>
      <c r="Y369" s="1091"/>
      <c r="Z369" s="994"/>
      <c r="AA369" s="1091"/>
      <c r="AB369" s="994"/>
      <c r="AC369" s="1091"/>
      <c r="AD369" s="994"/>
      <c r="AE369" s="994"/>
      <c r="AF369" s="994"/>
      <c r="AG369" s="995"/>
      <c r="AH369" s="996"/>
      <c r="AI369" s="996"/>
      <c r="AJ369" s="998"/>
      <c r="AK369" s="1092"/>
      <c r="AL369" s="1093"/>
      <c r="AM369" s="1092"/>
      <c r="AN369" s="766"/>
      <c r="AO369" s="765"/>
      <c r="AP369" s="766"/>
      <c r="AQ369" s="1094"/>
      <c r="AR369" s="1095"/>
      <c r="AS369" s="1096" t="str">
        <f>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688"/>
      <c r="AU369" s="935"/>
      <c r="AV369" s="1020" t="str">
        <f>IF('別紙様式2-2（４・５月分）'!N280="","",'別紙様式2-2（４・５月分）'!N280)</f>
        <v/>
      </c>
      <c r="AW369" s="937"/>
      <c r="AX369" s="1097"/>
      <c r="AY369" s="629" t="str">
        <f t="shared" ref="AY369:AZ369" si="90">IF(OR(T369="新加算Ⅰ",T369="新加算Ⅱ",T369="新加算Ⅲ",T369="新加算Ⅳ",T369="新加算Ⅴ（１）",T369="新加算Ⅴ（２）",T369="新加算Ⅴ（３）",T369="新加算ⅠⅤ（４）",T369="新加算Ⅴ（５）",T369="新加算Ⅴ（６）",T369="新加算Ⅴ（８）",T369="新加算Ⅴ（11）"),IF(AI369="○","","未入力"),"")</f>
        <v/>
      </c>
      <c r="AZ369" s="629" t="str">
        <f t="shared" si="90"/>
        <v/>
      </c>
      <c r="BA369" s="629" t="str">
        <f>IF(OR(U369="新加算Ⅴ（７）",U369="新加算Ⅴ（９）",U369="新加算Ⅴ（10）",U369="新加算Ⅴ（12）",U369="新加算Ⅴ（13）",U369="新加算Ⅴ（14）"),IF(AK369="○","","未入力"),"")</f>
        <v/>
      </c>
      <c r="BB369" s="629" t="str">
        <f>IF(OR(U369="新加算Ⅰ",U369="新加算Ⅱ",U369="新加算Ⅲ",U369="新加算Ⅴ（１）",U369="新加算Ⅴ（３）",U369="新加算Ⅴ（８）"),IF(AL369="○","","未入力"),"")</f>
        <v/>
      </c>
      <c r="BC369" s="1087" t="str">
        <f>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935" t="str">
        <f>IF(AND(T369&lt;&gt;"（参考）令和７年度の移行予定",OR(U369="新加算Ⅰ",U369="新加算Ⅴ（１）",U369="新加算Ⅴ（２）",U369="新加算Ⅴ（５）",U369="新加算Ⅴ（７）",U369="新加算Ⅴ（10）")),IF(AN369="","未入力",IF(AN369="いずれも取得していない","要件を満たさない","")),"")</f>
        <v/>
      </c>
      <c r="BE369" s="908" t="str">
        <f>G366</f>
        <v/>
      </c>
      <c r="BF369" s="222"/>
      <c r="BG369" s="221"/>
    </row>
    <row r="370" ht="30.0" customHeight="1">
      <c r="A370" s="789">
        <v>90.0</v>
      </c>
      <c r="B370" s="722" t="str">
        <f>IF('基本情報入力シート'!C143="","",'基本情報入力シート'!C143)</f>
        <v/>
      </c>
      <c r="C370" s="723"/>
      <c r="D370" s="723"/>
      <c r="E370" s="723"/>
      <c r="F370" s="724"/>
      <c r="G370" s="725" t="str">
        <f>IF('基本情報入力シート'!M143="","",'基本情報入力シート'!M143)</f>
        <v/>
      </c>
      <c r="H370" s="725" t="str">
        <f>IF('基本情報入力シート'!R143="","",'基本情報入力シート'!R143)</f>
        <v/>
      </c>
      <c r="I370" s="725" t="str">
        <f>IF('基本情報入力シート'!W143="","",'基本情報入力シート'!W143)</f>
        <v/>
      </c>
      <c r="J370" s="941" t="str">
        <f>IF('基本情報入力シート'!X143="","",'基本情報入力シート'!X143)</f>
        <v/>
      </c>
      <c r="K370" s="725" t="str">
        <f>IF('基本情報入力シート'!Y143="","",'基本情報入力シート'!Y143)</f>
        <v/>
      </c>
      <c r="L370" s="942" t="str">
        <f>IF('基本情報入力シート'!AB143="","",'基本情報入力シート'!AB143)</f>
        <v/>
      </c>
      <c r="M370" s="912" t="str">
        <f>IF('別紙様式2-2（４・５月分）'!P281="","",'別紙様式2-2（４・５月分）'!P281)</f>
        <v/>
      </c>
      <c r="N370" s="1004" t="str">
        <f>IF(SUM('別紙様式2-2（４・５月分）'!Q281:Q283)=0,"",SUM('別紙様式2-2（４・５月分）'!Q281:Q283))</f>
        <v/>
      </c>
      <c r="O370" s="914" t="str">
        <f>IFERROR(VLOOKUP('別紙様式2-2（４・５月分）'!AQ281,'【参考】数式用'!$AR$5:$AS$22,2,FALSE),"")</f>
        <v/>
      </c>
      <c r="P370" s="915"/>
      <c r="Q370" s="916"/>
      <c r="R370" s="1053" t="str">
        <f>IFERROR(VLOOKUP(K370,'【参考】数式用'!$A$5:$AB$37,MATCH(O370,'【参考】数式用'!$B$4:$AB$4,0)+1,0),"")</f>
        <v/>
      </c>
      <c r="S370" s="918" t="s">
        <v>451</v>
      </c>
      <c r="T370" s="1054" t="str">
        <f>IF('別紙様式2-3（６月以降分）'!T370="","",'別紙様式2-3（６月以降分）'!T370)</f>
        <v/>
      </c>
      <c r="U370" s="1055" t="str">
        <f>IFERROR(VLOOKUP(K370,'【参考】数式用'!$A$5:$AB$37,MATCH(T370,'【参考】数式用'!$B$4:$AB$4,0)+1,0),"")</f>
        <v/>
      </c>
      <c r="V370" s="921" t="s">
        <v>107</v>
      </c>
      <c r="W370" s="923">
        <f>'別紙様式2-3（６月以降分）'!W370</f>
        <v>6</v>
      </c>
      <c r="X370" s="923" t="s">
        <v>108</v>
      </c>
      <c r="Y370" s="923">
        <f>'別紙様式2-3（６月以降分）'!Y370</f>
        <v>6</v>
      </c>
      <c r="Z370" s="923" t="s">
        <v>392</v>
      </c>
      <c r="AA370" s="923">
        <f>'別紙様式2-3（６月以降分）'!AA370</f>
        <v>7</v>
      </c>
      <c r="AB370" s="923" t="s">
        <v>108</v>
      </c>
      <c r="AC370" s="923">
        <f>'別紙様式2-3（６月以降分）'!AC370</f>
        <v>3</v>
      </c>
      <c r="AD370" s="923" t="s">
        <v>109</v>
      </c>
      <c r="AE370" s="923" t="s">
        <v>120</v>
      </c>
      <c r="AF370" s="923">
        <f>IF(W370&gt;=1,(AA370*12+AC370)-(W370*12+Y370)+1,"")</f>
        <v>10</v>
      </c>
      <c r="AG370" s="924" t="s">
        <v>393</v>
      </c>
      <c r="AH370" s="1056">
        <f>'別紙様式2-3（６月以降分）'!AH370</f>
        <v>0</v>
      </c>
      <c r="AI370" s="1056">
        <f>'別紙様式2-3（６月以降分）'!AI370</f>
        <v>0</v>
      </c>
      <c r="AJ370" s="1057">
        <f>'別紙様式2-3（６月以降分）'!AJ370</f>
        <v>0</v>
      </c>
      <c r="AK370" s="1058" t="str">
        <f>IF('別紙様式2-3（６月以降分）'!AK370="","",'別紙様式2-3（６月以降分）'!AK370)</f>
        <v/>
      </c>
      <c r="AL370" s="932">
        <f>'別紙様式2-3（６月以降分）'!AL370</f>
        <v>0</v>
      </c>
      <c r="AM370" s="1058" t="str">
        <f>IF('別紙様式2-3（６月以降分）'!AM370="","",'別紙様式2-3（６月以降分）'!AM370)</f>
        <v/>
      </c>
      <c r="AN370" s="931" t="str">
        <f>IF('別紙様式2-3（６月以降分）'!AN370="","",'別紙様式2-3（６月以降分）'!AN370)</f>
        <v/>
      </c>
      <c r="AO370" s="928" t="str">
        <f>IF('別紙様式2-3（６月以降分）'!AO370="","",'別紙様式2-3（６月以降分）'!AO370)</f>
        <v/>
      </c>
      <c r="AP370" s="931" t="str">
        <f>IF('別紙様式2-3（６月以降分）'!AP370="","",'別紙様式2-3（６月以降分）'!AP370)</f>
        <v/>
      </c>
      <c r="AQ370" s="1059" t="str">
        <f>IF('別紙様式2-3（６月以降分）'!AQ370="","",'別紙様式2-3（６月以降分）'!AQ370)</f>
        <v/>
      </c>
      <c r="AR370" s="1060" t="str">
        <f>IF('別紙様式2-3（６月以降分）'!AR370="","",'別紙様式2-3（６月以降分）'!AR370)</f>
        <v/>
      </c>
      <c r="AS370" s="1061" t="str">
        <f>IF(AU372="","",IF(U372&lt;U370,"！加算の要件上は問題ありませんが、令和６年度当初の新加算の加算率と比較して、移行後の加算率が下がる計画になっています。",""))</f>
        <v/>
      </c>
      <c r="AT370" s="818"/>
      <c r="AU370" s="693"/>
      <c r="AV370" s="1020" t="str">
        <f>IF('別紙様式2-2（４・５月分）'!N281="","",'別紙様式2-2（４・５月分）'!N281)</f>
        <v/>
      </c>
      <c r="AW370" s="937" t="str">
        <f>IF(SUM('別紙様式2-2（４・５月分）'!O281:O283)=0,"",SUM('別紙様式2-2（４・５月分）'!O281:O283))</f>
        <v/>
      </c>
      <c r="AX370" s="1064" t="str">
        <f>IFERROR(VLOOKUP(K370,'【参考】数式用'!$AH$2:$AI$34,2,FALSE),"")</f>
        <v/>
      </c>
      <c r="AY370" s="772"/>
      <c r="AZ370" s="10"/>
      <c r="BA370" s="10"/>
      <c r="BB370" s="10"/>
      <c r="BC370" s="10"/>
      <c r="BD370" s="10"/>
      <c r="BE370" s="908" t="str">
        <f>G370</f>
        <v/>
      </c>
      <c r="BF370" s="222"/>
      <c r="BG370" s="221"/>
    </row>
    <row r="371" ht="15.0" customHeight="1">
      <c r="A371" s="787"/>
      <c r="B371" s="722"/>
      <c r="C371" s="723"/>
      <c r="D371" s="723"/>
      <c r="E371" s="723"/>
      <c r="F371" s="724"/>
      <c r="G371" s="725"/>
      <c r="H371" s="725"/>
      <c r="I371" s="725"/>
      <c r="J371" s="941"/>
      <c r="K371" s="725"/>
      <c r="L371" s="942"/>
      <c r="M371" s="943" t="str">
        <f>IF('別紙様式2-2（４・５月分）'!P282="","",'別紙様式2-2（４・５月分）'!P282)</f>
        <v/>
      </c>
      <c r="N371" s="1007"/>
      <c r="O371" s="945"/>
      <c r="P371" s="946"/>
      <c r="Q371" s="947"/>
      <c r="R371" s="1065"/>
      <c r="S371" s="949"/>
      <c r="T371" s="1066"/>
      <c r="U371" s="1067"/>
      <c r="V371" s="952"/>
      <c r="W371" s="778"/>
      <c r="X371" s="778"/>
      <c r="Y371" s="778"/>
      <c r="Z371" s="778"/>
      <c r="AA371" s="778"/>
      <c r="AB371" s="778"/>
      <c r="AC371" s="778"/>
      <c r="AD371" s="778"/>
      <c r="AE371" s="778"/>
      <c r="AF371" s="778"/>
      <c r="AG371" s="954"/>
      <c r="AH371" s="1068"/>
      <c r="AI371" s="1068"/>
      <c r="AJ371" s="1069"/>
      <c r="AK371" s="1070"/>
      <c r="AL371" s="960"/>
      <c r="AM371" s="1070"/>
      <c r="AN371" s="825"/>
      <c r="AO371" s="819"/>
      <c r="AP371" s="825"/>
      <c r="AQ371" s="1072"/>
      <c r="AR371" s="1073"/>
      <c r="AS371" s="1074" t="str">
        <f>IF(AU372="","",IF(OR(AA372="",AA372&lt;&gt;7,AC372="",AC372&lt;&gt;3),"！算定期間の終わりが令和７年３月になっていません。年度内の廃止予定等がなければ、算定対象月を令和７年３月にしてください。",""))</f>
        <v/>
      </c>
      <c r="AT371" s="818"/>
      <c r="AU371" s="935"/>
      <c r="AV371" s="1020" t="str">
        <f>IF('別紙様式2-2（４・５月分）'!N282="","",'別紙様式2-2（４・５月分）'!N282)</f>
        <v/>
      </c>
      <c r="AW371" s="937"/>
      <c r="AX371" s="1076"/>
      <c r="AY371" s="638"/>
      <c r="AZ371" s="10"/>
      <c r="BA371" s="10"/>
      <c r="BB371" s="10"/>
      <c r="BC371" s="10"/>
      <c r="BD371" s="10"/>
      <c r="BE371" s="908" t="str">
        <f>G370</f>
        <v/>
      </c>
      <c r="BF371" s="222"/>
      <c r="BG371" s="221"/>
    </row>
    <row r="372" ht="15.0" customHeight="1">
      <c r="A372" s="798"/>
      <c r="B372" s="722"/>
      <c r="C372" s="723"/>
      <c r="D372" s="723"/>
      <c r="E372" s="723"/>
      <c r="F372" s="724"/>
      <c r="G372" s="725"/>
      <c r="H372" s="725"/>
      <c r="I372" s="725"/>
      <c r="J372" s="941"/>
      <c r="K372" s="725"/>
      <c r="L372" s="942"/>
      <c r="M372" s="964"/>
      <c r="N372" s="1009"/>
      <c r="O372" s="1013" t="s">
        <v>111</v>
      </c>
      <c r="P372" s="1017" t="str">
        <f>IFERROR(VLOOKUP('別紙様式2-2（４・５月分）'!AQ281,'【参考】数式用'!$AR$5:$AT$22,3,FALSE),"")</f>
        <v/>
      </c>
      <c r="Q372" s="1014" t="s">
        <v>113</v>
      </c>
      <c r="R372" s="1077" t="str">
        <f>IFERROR(VLOOKUP(K370,'【参考】数式用'!$A$5:$AB$37,MATCH(P372,'【参考】数式用'!$B$4:$AB$4,0)+1,0),"")</f>
        <v/>
      </c>
      <c r="S372" s="970" t="s">
        <v>452</v>
      </c>
      <c r="T372" s="1078"/>
      <c r="U372" s="1079" t="str">
        <f>IFERROR(VLOOKUP(K370,'【参考】数式用'!$A$5:$AB$37,MATCH(T372,'【参考】数式用'!$B$4:$AB$4,0)+1,0),"")</f>
        <v/>
      </c>
      <c r="V372" s="973" t="s">
        <v>107</v>
      </c>
      <c r="W372" s="1080"/>
      <c r="X372" s="812" t="s">
        <v>108</v>
      </c>
      <c r="Y372" s="1080"/>
      <c r="Z372" s="812" t="s">
        <v>392</v>
      </c>
      <c r="AA372" s="1080"/>
      <c r="AB372" s="812" t="s">
        <v>108</v>
      </c>
      <c r="AC372" s="1080"/>
      <c r="AD372" s="812" t="s">
        <v>109</v>
      </c>
      <c r="AE372" s="812" t="s">
        <v>120</v>
      </c>
      <c r="AF372" s="812" t="str">
        <f>IF(W372&gt;=1,(AA372*12+AC372)-(W372*12+Y372)+1,"")</f>
        <v/>
      </c>
      <c r="AG372" s="974" t="s">
        <v>393</v>
      </c>
      <c r="AH372" s="975">
        <f>IFERROR(ROUNDDOWN(ROUND(L370*U372,0),0)*AF372,"")</f>
        <v>0</v>
      </c>
      <c r="AI372" s="975">
        <f>IFERROR(ROUNDDOWN(ROUND((L370*(U372-AW370)),0),0)*AF372,"")</f>
        <v>0</v>
      </c>
      <c r="AJ372" s="977" t="str">
        <f>IFERROR(ROUNDDOWN(ROUNDDOWN(ROUND(L370*VLOOKUP(K370,'【参考】数式用'!$A$5:$AB$27,MATCH("新加算Ⅳ",'【参考】数式用'!$B$4:$AB$4,0)+1,0),0),0)*AF372*0.5,0),"")</f>
        <v/>
      </c>
      <c r="AK372" s="1081"/>
      <c r="AL372" s="1082" t="str">
        <f>IFERROR(IF('別紙様式2-2（４・５月分）'!P372="ベア加算","", IF(OR(T372="新加算Ⅰ",T372="新加算Ⅱ",T372="新加算Ⅲ",T372="新加算Ⅳ"),ROUNDDOWN(ROUND(L370*VLOOKUP(K370,'【参考】数式用'!$A$5:$I$27,MATCH("ベア加算",'【参考】数式用'!$B$4:$I$4,0)+1,0),0),0)*AF372,"")),"")</f>
        <v/>
      </c>
      <c r="AM372" s="1081"/>
      <c r="AN372" s="1083"/>
      <c r="AO372" s="817"/>
      <c r="AP372" s="1083"/>
      <c r="AQ372" s="1084"/>
      <c r="AR372" s="1085"/>
      <c r="AS372" s="1074"/>
      <c r="AT372" s="688"/>
      <c r="AU372" s="935" t="str">
        <f>IF(AND(AA370&lt;&gt;7,AC370&lt;&gt;3),"V列に色付け","")</f>
        <v/>
      </c>
      <c r="AV372" s="1020"/>
      <c r="AW372" s="937"/>
      <c r="AX372" s="1086"/>
      <c r="AY372" s="629" t="str">
        <f>IF(AL372&lt;&gt;"",IF(AM372="○","入力済","未入力"),"")</f>
        <v/>
      </c>
      <c r="AZ372" s="629"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629" t="str">
        <f>IF(OR(T372="新加算Ⅴ（７）",T372="新加算Ⅴ（９）",T372="新加算Ⅴ（10）",T372="新加算Ⅴ（12）",T372="新加算Ⅴ（13）",T372="新加算Ⅴ（14）"),IF(OR(AO372="○",AO372="令和６年度中に満たす"),"入力済","未入力"),"")</f>
        <v/>
      </c>
      <c r="BB372" s="629" t="str">
        <f>IF(OR(T372="新加算Ⅰ",T372="新加算Ⅱ",T372="新加算Ⅲ",T372="新加算Ⅴ（１）",T372="新加算Ⅴ（３）",T372="新加算Ⅴ（８）"),IF(OR(AP372="○",AP372="令和６年度中に満たす"),"入力済","未入力"),"")</f>
        <v/>
      </c>
      <c r="BC372" s="1087" t="str">
        <f>IF(OR(T372="新加算Ⅰ",T372="新加算Ⅱ",T372="新加算Ⅴ（１）",T372="新加算Ⅴ（２）",T372="新加算Ⅴ（３）",T372="新加算Ⅴ（４）",T372="新加算Ⅴ（５）",T372="新加算Ⅴ（６）",T372="新加算Ⅴ（７）",T372="新加算Ⅴ（９）",T372="新加算Ⅴ（10）",T372="新加算Ⅴ（12）"),IF(AQ372&lt;&gt;"",1,""),"")</f>
        <v/>
      </c>
      <c r="BD372" s="935" t="str">
        <f>IF(OR(T372="新加算Ⅰ",T372="新加算Ⅴ（１）",T372="新加算Ⅴ（２）",T372="新加算Ⅴ（５）",T372="新加算Ⅴ（７）",T372="新加算Ⅴ（10）"),IF(AR372="","未入力","入力済"),"")</f>
        <v/>
      </c>
      <c r="BE372" s="908" t="str">
        <f>G370</f>
        <v/>
      </c>
      <c r="BF372" s="222"/>
      <c r="BG372" s="221"/>
    </row>
    <row r="373" ht="30.0" customHeight="1">
      <c r="A373" s="788"/>
      <c r="B373" s="746"/>
      <c r="C373" s="747"/>
      <c r="D373" s="747"/>
      <c r="E373" s="747"/>
      <c r="F373" s="748"/>
      <c r="G373" s="749"/>
      <c r="H373" s="749"/>
      <c r="I373" s="749"/>
      <c r="J373" s="982"/>
      <c r="K373" s="749"/>
      <c r="L373" s="983"/>
      <c r="M373" s="984" t="str">
        <f>IF('別紙様式2-2（４・５月分）'!P283="","",'別紙様式2-2（４・５月分）'!P283)</f>
        <v/>
      </c>
      <c r="N373" s="1010"/>
      <c r="O373" s="1015"/>
      <c r="P373" s="1018"/>
      <c r="Q373" s="1016"/>
      <c r="R373" s="1088"/>
      <c r="S373" s="990"/>
      <c r="T373" s="1089"/>
      <c r="U373" s="1090"/>
      <c r="V373" s="993"/>
      <c r="W373" s="1091"/>
      <c r="X373" s="994"/>
      <c r="Y373" s="1091"/>
      <c r="Z373" s="994"/>
      <c r="AA373" s="1091"/>
      <c r="AB373" s="994"/>
      <c r="AC373" s="1091"/>
      <c r="AD373" s="994"/>
      <c r="AE373" s="994"/>
      <c r="AF373" s="994"/>
      <c r="AG373" s="995"/>
      <c r="AH373" s="996"/>
      <c r="AI373" s="996"/>
      <c r="AJ373" s="998"/>
      <c r="AK373" s="1092"/>
      <c r="AL373" s="1093"/>
      <c r="AM373" s="1092"/>
      <c r="AN373" s="766"/>
      <c r="AO373" s="765"/>
      <c r="AP373" s="766"/>
      <c r="AQ373" s="1094"/>
      <c r="AR373" s="1095"/>
      <c r="AS373" s="1096" t="str">
        <f>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688"/>
      <c r="AU373" s="935"/>
      <c r="AV373" s="1020" t="str">
        <f>IF('別紙様式2-2（４・５月分）'!N283="","",'別紙様式2-2（４・５月分）'!N283)</f>
        <v/>
      </c>
      <c r="AW373" s="937"/>
      <c r="AX373" s="1097"/>
      <c r="AY373" s="629" t="str">
        <f t="shared" ref="AY373:AZ373" si="91">IF(OR(T373="新加算Ⅰ",T373="新加算Ⅱ",T373="新加算Ⅲ",T373="新加算Ⅳ",T373="新加算Ⅴ（１）",T373="新加算Ⅴ（２）",T373="新加算Ⅴ（３）",T373="新加算ⅠⅤ（４）",T373="新加算Ⅴ（５）",T373="新加算Ⅴ（６）",T373="新加算Ⅴ（８）",T373="新加算Ⅴ（11）"),IF(AI373="○","","未入力"),"")</f>
        <v/>
      </c>
      <c r="AZ373" s="629" t="str">
        <f t="shared" si="91"/>
        <v/>
      </c>
      <c r="BA373" s="629" t="str">
        <f>IF(OR(U373="新加算Ⅴ（７）",U373="新加算Ⅴ（９）",U373="新加算Ⅴ（10）",U373="新加算Ⅴ（12）",U373="新加算Ⅴ（13）",U373="新加算Ⅴ（14）"),IF(AK373="○","","未入力"),"")</f>
        <v/>
      </c>
      <c r="BB373" s="629" t="str">
        <f>IF(OR(U373="新加算Ⅰ",U373="新加算Ⅱ",U373="新加算Ⅲ",U373="新加算Ⅴ（１）",U373="新加算Ⅴ（３）",U373="新加算Ⅴ（８）"),IF(AL373="○","","未入力"),"")</f>
        <v/>
      </c>
      <c r="BC373" s="1087" t="str">
        <f>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935" t="str">
        <f>IF(AND(T373&lt;&gt;"（参考）令和７年度の移行予定",OR(U373="新加算Ⅰ",U373="新加算Ⅴ（１）",U373="新加算Ⅴ（２）",U373="新加算Ⅴ（５）",U373="新加算Ⅴ（７）",U373="新加算Ⅴ（10）")),IF(AN373="","未入力",IF(AN373="いずれも取得していない","要件を満たさない","")),"")</f>
        <v/>
      </c>
      <c r="BE373" s="908" t="str">
        <f>G370</f>
        <v/>
      </c>
      <c r="BF373" s="222"/>
      <c r="BG373" s="221"/>
    </row>
    <row r="374" ht="30.0" customHeight="1">
      <c r="A374" s="773">
        <v>91.0</v>
      </c>
      <c r="B374" s="722" t="str">
        <f>IF('基本情報入力シート'!C144="","",'基本情報入力シート'!C144)</f>
        <v/>
      </c>
      <c r="C374" s="723"/>
      <c r="D374" s="723"/>
      <c r="E374" s="723"/>
      <c r="F374" s="724"/>
      <c r="G374" s="725" t="str">
        <f>IF('基本情報入力シート'!M144="","",'基本情報入力シート'!M144)</f>
        <v/>
      </c>
      <c r="H374" s="725" t="str">
        <f>IF('基本情報入力シート'!R144="","",'基本情報入力シート'!R144)</f>
        <v/>
      </c>
      <c r="I374" s="725" t="str">
        <f>IF('基本情報入力シート'!W144="","",'基本情報入力シート'!W144)</f>
        <v/>
      </c>
      <c r="J374" s="941" t="str">
        <f>IF('基本情報入力シート'!X144="","",'基本情報入力シート'!X144)</f>
        <v/>
      </c>
      <c r="K374" s="725" t="str">
        <f>IF('基本情報入力シート'!Y144="","",'基本情報入力シート'!Y144)</f>
        <v/>
      </c>
      <c r="L374" s="942" t="str">
        <f>IF('基本情報入力シート'!AB144="","",'基本情報入力シート'!AB144)</f>
        <v/>
      </c>
      <c r="M374" s="912" t="str">
        <f>IF('別紙様式2-2（４・５月分）'!P284="","",'別紙様式2-2（４・５月分）'!P284)</f>
        <v/>
      </c>
      <c r="N374" s="1004" t="str">
        <f>IF(SUM('別紙様式2-2（４・５月分）'!Q284:Q286)=0,"",SUM('別紙様式2-2（４・５月分）'!Q284:Q286))</f>
        <v/>
      </c>
      <c r="O374" s="914" t="str">
        <f>IFERROR(VLOOKUP('別紙様式2-2（４・５月分）'!AQ284,'【参考】数式用'!$AR$5:$AS$22,2,FALSE),"")</f>
        <v/>
      </c>
      <c r="P374" s="915"/>
      <c r="Q374" s="916"/>
      <c r="R374" s="1053" t="str">
        <f>IFERROR(VLOOKUP(K374,'【参考】数式用'!$A$5:$AB$37,MATCH(O374,'【参考】数式用'!$B$4:$AB$4,0)+1,0),"")</f>
        <v/>
      </c>
      <c r="S374" s="918" t="s">
        <v>451</v>
      </c>
      <c r="T374" s="1054" t="str">
        <f>IF('別紙様式2-3（６月以降分）'!T374="","",'別紙様式2-3（６月以降分）'!T374)</f>
        <v/>
      </c>
      <c r="U374" s="1055" t="str">
        <f>IFERROR(VLOOKUP(K374,'【参考】数式用'!$A$5:$AB$37,MATCH(T374,'【参考】数式用'!$B$4:$AB$4,0)+1,0),"")</f>
        <v/>
      </c>
      <c r="V374" s="921" t="s">
        <v>107</v>
      </c>
      <c r="W374" s="923">
        <f>'別紙様式2-3（６月以降分）'!W374</f>
        <v>6</v>
      </c>
      <c r="X374" s="923" t="s">
        <v>108</v>
      </c>
      <c r="Y374" s="923">
        <f>'別紙様式2-3（６月以降分）'!Y374</f>
        <v>6</v>
      </c>
      <c r="Z374" s="923" t="s">
        <v>392</v>
      </c>
      <c r="AA374" s="923">
        <f>'別紙様式2-3（６月以降分）'!AA374</f>
        <v>7</v>
      </c>
      <c r="AB374" s="923" t="s">
        <v>108</v>
      </c>
      <c r="AC374" s="923">
        <f>'別紙様式2-3（６月以降分）'!AC374</f>
        <v>3</v>
      </c>
      <c r="AD374" s="923" t="s">
        <v>109</v>
      </c>
      <c r="AE374" s="923" t="s">
        <v>120</v>
      </c>
      <c r="AF374" s="923">
        <f>IF(W374&gt;=1,(AA374*12+AC374)-(W374*12+Y374)+1,"")</f>
        <v>10</v>
      </c>
      <c r="AG374" s="924" t="s">
        <v>393</v>
      </c>
      <c r="AH374" s="1056">
        <f>'別紙様式2-3（６月以降分）'!AH374</f>
        <v>0</v>
      </c>
      <c r="AI374" s="1056">
        <f>'別紙様式2-3（６月以降分）'!AI374</f>
        <v>0</v>
      </c>
      <c r="AJ374" s="1057">
        <f>'別紙様式2-3（６月以降分）'!AJ374</f>
        <v>0</v>
      </c>
      <c r="AK374" s="1058" t="str">
        <f>IF('別紙様式2-3（６月以降分）'!AK374="","",'別紙様式2-3（６月以降分）'!AK374)</f>
        <v/>
      </c>
      <c r="AL374" s="932">
        <f>'別紙様式2-3（６月以降分）'!AL374</f>
        <v>0</v>
      </c>
      <c r="AM374" s="1058" t="str">
        <f>IF('別紙様式2-3（６月以降分）'!AM374="","",'別紙様式2-3（６月以降分）'!AM374)</f>
        <v/>
      </c>
      <c r="AN374" s="931" t="str">
        <f>IF('別紙様式2-3（６月以降分）'!AN374="","",'別紙様式2-3（６月以降分）'!AN374)</f>
        <v/>
      </c>
      <c r="AO374" s="928" t="str">
        <f>IF('別紙様式2-3（６月以降分）'!AO374="","",'別紙様式2-3（６月以降分）'!AO374)</f>
        <v/>
      </c>
      <c r="AP374" s="931" t="str">
        <f>IF('別紙様式2-3（６月以降分）'!AP374="","",'別紙様式2-3（６月以降分）'!AP374)</f>
        <v/>
      </c>
      <c r="AQ374" s="1059" t="str">
        <f>IF('別紙様式2-3（６月以降分）'!AQ374="","",'別紙様式2-3（６月以降分）'!AQ374)</f>
        <v/>
      </c>
      <c r="AR374" s="1060" t="str">
        <f>IF('別紙様式2-3（６月以降分）'!AR374="","",'別紙様式2-3（６月以降分）'!AR374)</f>
        <v/>
      </c>
      <c r="AS374" s="1061" t="str">
        <f>IF(AU376="","",IF(U376&lt;U374,"！加算の要件上は問題ありませんが、令和６年度当初の新加算の加算率と比較して、移行後の加算率が下がる計画になっています。",""))</f>
        <v/>
      </c>
      <c r="AT374" s="818"/>
      <c r="AU374" s="693"/>
      <c r="AV374" s="1020" t="str">
        <f>IF('別紙様式2-2（４・５月分）'!N284="","",'別紙様式2-2（４・５月分）'!N284)</f>
        <v/>
      </c>
      <c r="AW374" s="937" t="str">
        <f>IF(SUM('別紙様式2-2（４・５月分）'!O284:O286)=0,"",SUM('別紙様式2-2（４・５月分）'!O284:O286))</f>
        <v/>
      </c>
      <c r="AX374" s="1064" t="str">
        <f>IFERROR(VLOOKUP(K374,'【参考】数式用'!$AH$2:$AI$34,2,FALSE),"")</f>
        <v/>
      </c>
      <c r="AY374" s="772"/>
      <c r="AZ374" s="10"/>
      <c r="BA374" s="10"/>
      <c r="BB374" s="10"/>
      <c r="BC374" s="10"/>
      <c r="BD374" s="10"/>
      <c r="BE374" s="908" t="str">
        <f>G374</f>
        <v/>
      </c>
      <c r="BF374" s="222"/>
      <c r="BG374" s="221"/>
    </row>
    <row r="375" ht="15.0" customHeight="1">
      <c r="A375" s="787"/>
      <c r="B375" s="722"/>
      <c r="C375" s="723"/>
      <c r="D375" s="723"/>
      <c r="E375" s="723"/>
      <c r="F375" s="724"/>
      <c r="G375" s="725"/>
      <c r="H375" s="725"/>
      <c r="I375" s="725"/>
      <c r="J375" s="941"/>
      <c r="K375" s="725"/>
      <c r="L375" s="942"/>
      <c r="M375" s="943" t="str">
        <f>IF('別紙様式2-2（４・５月分）'!P285="","",'別紙様式2-2（４・５月分）'!P285)</f>
        <v/>
      </c>
      <c r="N375" s="1007"/>
      <c r="O375" s="945"/>
      <c r="P375" s="946"/>
      <c r="Q375" s="947"/>
      <c r="R375" s="1065"/>
      <c r="S375" s="949"/>
      <c r="T375" s="1066"/>
      <c r="U375" s="1067"/>
      <c r="V375" s="952"/>
      <c r="W375" s="778"/>
      <c r="X375" s="778"/>
      <c r="Y375" s="778"/>
      <c r="Z375" s="778"/>
      <c r="AA375" s="778"/>
      <c r="AB375" s="778"/>
      <c r="AC375" s="778"/>
      <c r="AD375" s="778"/>
      <c r="AE375" s="778"/>
      <c r="AF375" s="778"/>
      <c r="AG375" s="954"/>
      <c r="AH375" s="1068"/>
      <c r="AI375" s="1068"/>
      <c r="AJ375" s="1069"/>
      <c r="AK375" s="1070"/>
      <c r="AL375" s="960"/>
      <c r="AM375" s="1070"/>
      <c r="AN375" s="825"/>
      <c r="AO375" s="819"/>
      <c r="AP375" s="825"/>
      <c r="AQ375" s="1072"/>
      <c r="AR375" s="1073"/>
      <c r="AS375" s="1074" t="str">
        <f>IF(AU376="","",IF(OR(AA376="",AA376&lt;&gt;7,AC376="",AC376&lt;&gt;3),"！算定期間の終わりが令和７年３月になっていません。年度内の廃止予定等がなければ、算定対象月を令和７年３月にしてください。",""))</f>
        <v/>
      </c>
      <c r="AT375" s="818"/>
      <c r="AU375" s="935"/>
      <c r="AV375" s="1020" t="str">
        <f>IF('別紙様式2-2（４・５月分）'!N285="","",'別紙様式2-2（４・５月分）'!N285)</f>
        <v/>
      </c>
      <c r="AW375" s="937"/>
      <c r="AX375" s="1076"/>
      <c r="AY375" s="638"/>
      <c r="AZ375" s="10"/>
      <c r="BA375" s="10"/>
      <c r="BB375" s="10"/>
      <c r="BC375" s="10"/>
      <c r="BD375" s="10"/>
      <c r="BE375" s="908" t="str">
        <f>G374</f>
        <v/>
      </c>
      <c r="BF375" s="222"/>
      <c r="BG375" s="221"/>
    </row>
    <row r="376" ht="15.0" customHeight="1">
      <c r="A376" s="798"/>
      <c r="B376" s="722"/>
      <c r="C376" s="723"/>
      <c r="D376" s="723"/>
      <c r="E376" s="723"/>
      <c r="F376" s="724"/>
      <c r="G376" s="725"/>
      <c r="H376" s="725"/>
      <c r="I376" s="725"/>
      <c r="J376" s="941"/>
      <c r="K376" s="725"/>
      <c r="L376" s="942"/>
      <c r="M376" s="964"/>
      <c r="N376" s="1009"/>
      <c r="O376" s="1013" t="s">
        <v>111</v>
      </c>
      <c r="P376" s="1017" t="str">
        <f>IFERROR(VLOOKUP('別紙様式2-2（４・５月分）'!AQ284,'【参考】数式用'!$AR$5:$AT$22,3,FALSE),"")</f>
        <v/>
      </c>
      <c r="Q376" s="1014" t="s">
        <v>113</v>
      </c>
      <c r="R376" s="1077" t="str">
        <f>IFERROR(VLOOKUP(K374,'【参考】数式用'!$A$5:$AB$37,MATCH(P376,'【参考】数式用'!$B$4:$AB$4,0)+1,0),"")</f>
        <v/>
      </c>
      <c r="S376" s="970" t="s">
        <v>452</v>
      </c>
      <c r="T376" s="1078"/>
      <c r="U376" s="1079" t="str">
        <f>IFERROR(VLOOKUP(K374,'【参考】数式用'!$A$5:$AB$37,MATCH(T376,'【参考】数式用'!$B$4:$AB$4,0)+1,0),"")</f>
        <v/>
      </c>
      <c r="V376" s="973" t="s">
        <v>107</v>
      </c>
      <c r="W376" s="1080"/>
      <c r="X376" s="812" t="s">
        <v>108</v>
      </c>
      <c r="Y376" s="1080"/>
      <c r="Z376" s="812" t="s">
        <v>392</v>
      </c>
      <c r="AA376" s="1080"/>
      <c r="AB376" s="812" t="s">
        <v>108</v>
      </c>
      <c r="AC376" s="1080"/>
      <c r="AD376" s="812" t="s">
        <v>109</v>
      </c>
      <c r="AE376" s="812" t="s">
        <v>120</v>
      </c>
      <c r="AF376" s="812" t="str">
        <f>IF(W376&gt;=1,(AA376*12+AC376)-(W376*12+Y376)+1,"")</f>
        <v/>
      </c>
      <c r="AG376" s="974" t="s">
        <v>393</v>
      </c>
      <c r="AH376" s="975">
        <f>IFERROR(ROUNDDOWN(ROUND(L374*U376,0),0)*AF376,"")</f>
        <v>0</v>
      </c>
      <c r="AI376" s="975">
        <f>IFERROR(ROUNDDOWN(ROUND((L374*(U376-AW374)),0),0)*AF376,"")</f>
        <v>0</v>
      </c>
      <c r="AJ376" s="977" t="str">
        <f>IFERROR(ROUNDDOWN(ROUNDDOWN(ROUND(L374*VLOOKUP(K374,'【参考】数式用'!$A$5:$AB$27,MATCH("新加算Ⅳ",'【参考】数式用'!$B$4:$AB$4,0)+1,0),0),0)*AF376*0.5,0),"")</f>
        <v/>
      </c>
      <c r="AK376" s="1081"/>
      <c r="AL376" s="1082" t="str">
        <f>IFERROR(IF('別紙様式2-2（４・５月分）'!P376="ベア加算","", IF(OR(T376="新加算Ⅰ",T376="新加算Ⅱ",T376="新加算Ⅲ",T376="新加算Ⅳ"),ROUNDDOWN(ROUND(L374*VLOOKUP(K374,'【参考】数式用'!$A$5:$I$27,MATCH("ベア加算",'【参考】数式用'!$B$4:$I$4,0)+1,0),0),0)*AF376,"")),"")</f>
        <v/>
      </c>
      <c r="AM376" s="1081"/>
      <c r="AN376" s="1083"/>
      <c r="AO376" s="817"/>
      <c r="AP376" s="1083"/>
      <c r="AQ376" s="1084"/>
      <c r="AR376" s="1085"/>
      <c r="AS376" s="1074"/>
      <c r="AT376" s="688"/>
      <c r="AU376" s="935" t="str">
        <f>IF(AND(AA374&lt;&gt;7,AC374&lt;&gt;3),"V列に色付け","")</f>
        <v/>
      </c>
      <c r="AV376" s="1020"/>
      <c r="AW376" s="937"/>
      <c r="AX376" s="1086"/>
      <c r="AY376" s="629" t="str">
        <f>IF(AL376&lt;&gt;"",IF(AM376="○","入力済","未入力"),"")</f>
        <v/>
      </c>
      <c r="AZ376" s="629"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629" t="str">
        <f>IF(OR(T376="新加算Ⅴ（７）",T376="新加算Ⅴ（９）",T376="新加算Ⅴ（10）",T376="新加算Ⅴ（12）",T376="新加算Ⅴ（13）",T376="新加算Ⅴ（14）"),IF(OR(AO376="○",AO376="令和６年度中に満たす"),"入力済","未入力"),"")</f>
        <v/>
      </c>
      <c r="BB376" s="629" t="str">
        <f>IF(OR(T376="新加算Ⅰ",T376="新加算Ⅱ",T376="新加算Ⅲ",T376="新加算Ⅴ（１）",T376="新加算Ⅴ（３）",T376="新加算Ⅴ（８）"),IF(OR(AP376="○",AP376="令和６年度中に満たす"),"入力済","未入力"),"")</f>
        <v/>
      </c>
      <c r="BC376" s="1087" t="str">
        <f>IF(OR(T376="新加算Ⅰ",T376="新加算Ⅱ",T376="新加算Ⅴ（１）",T376="新加算Ⅴ（２）",T376="新加算Ⅴ（３）",T376="新加算Ⅴ（４）",T376="新加算Ⅴ（５）",T376="新加算Ⅴ（６）",T376="新加算Ⅴ（７）",T376="新加算Ⅴ（９）",T376="新加算Ⅴ（10）",T376="新加算Ⅴ（12）"),IF(AQ376&lt;&gt;"",1,""),"")</f>
        <v/>
      </c>
      <c r="BD376" s="935" t="str">
        <f>IF(OR(T376="新加算Ⅰ",T376="新加算Ⅴ（１）",T376="新加算Ⅴ（２）",T376="新加算Ⅴ（５）",T376="新加算Ⅴ（７）",T376="新加算Ⅴ（10）"),IF(AR376="","未入力","入力済"),"")</f>
        <v/>
      </c>
      <c r="BE376" s="908" t="str">
        <f>G374</f>
        <v/>
      </c>
      <c r="BF376" s="222"/>
      <c r="BG376" s="221"/>
    </row>
    <row r="377" ht="30.0" customHeight="1">
      <c r="A377" s="788"/>
      <c r="B377" s="746"/>
      <c r="C377" s="747"/>
      <c r="D377" s="747"/>
      <c r="E377" s="747"/>
      <c r="F377" s="748"/>
      <c r="G377" s="749"/>
      <c r="H377" s="749"/>
      <c r="I377" s="749"/>
      <c r="J377" s="982"/>
      <c r="K377" s="749"/>
      <c r="L377" s="983"/>
      <c r="M377" s="984" t="str">
        <f>IF('別紙様式2-2（４・５月分）'!P286="","",'別紙様式2-2（４・５月分）'!P286)</f>
        <v/>
      </c>
      <c r="N377" s="1010"/>
      <c r="O377" s="1015"/>
      <c r="P377" s="1018"/>
      <c r="Q377" s="1016"/>
      <c r="R377" s="1088"/>
      <c r="S377" s="990"/>
      <c r="T377" s="1089"/>
      <c r="U377" s="1090"/>
      <c r="V377" s="993"/>
      <c r="W377" s="1091"/>
      <c r="X377" s="994"/>
      <c r="Y377" s="1091"/>
      <c r="Z377" s="994"/>
      <c r="AA377" s="1091"/>
      <c r="AB377" s="994"/>
      <c r="AC377" s="1091"/>
      <c r="AD377" s="994"/>
      <c r="AE377" s="994"/>
      <c r="AF377" s="994"/>
      <c r="AG377" s="995"/>
      <c r="AH377" s="996"/>
      <c r="AI377" s="996"/>
      <c r="AJ377" s="998"/>
      <c r="AK377" s="1092"/>
      <c r="AL377" s="1093"/>
      <c r="AM377" s="1092"/>
      <c r="AN377" s="766"/>
      <c r="AO377" s="765"/>
      <c r="AP377" s="766"/>
      <c r="AQ377" s="1094"/>
      <c r="AR377" s="1095"/>
      <c r="AS377" s="1096" t="str">
        <f>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688"/>
      <c r="AU377" s="935"/>
      <c r="AV377" s="1020" t="str">
        <f>IF('別紙様式2-2（４・５月分）'!N286="","",'別紙様式2-2（４・５月分）'!N286)</f>
        <v/>
      </c>
      <c r="AW377" s="937"/>
      <c r="AX377" s="1097"/>
      <c r="AY377" s="629" t="str">
        <f t="shared" ref="AY377:AZ377" si="92">IF(OR(T377="新加算Ⅰ",T377="新加算Ⅱ",T377="新加算Ⅲ",T377="新加算Ⅳ",T377="新加算Ⅴ（１）",T377="新加算Ⅴ（２）",T377="新加算Ⅴ（３）",T377="新加算ⅠⅤ（４）",T377="新加算Ⅴ（５）",T377="新加算Ⅴ（６）",T377="新加算Ⅴ（８）",T377="新加算Ⅴ（11）"),IF(AI377="○","","未入力"),"")</f>
        <v/>
      </c>
      <c r="AZ377" s="629" t="str">
        <f t="shared" si="92"/>
        <v/>
      </c>
      <c r="BA377" s="629" t="str">
        <f>IF(OR(U377="新加算Ⅴ（７）",U377="新加算Ⅴ（９）",U377="新加算Ⅴ（10）",U377="新加算Ⅴ（12）",U377="新加算Ⅴ（13）",U377="新加算Ⅴ（14）"),IF(AK377="○","","未入力"),"")</f>
        <v/>
      </c>
      <c r="BB377" s="629" t="str">
        <f>IF(OR(U377="新加算Ⅰ",U377="新加算Ⅱ",U377="新加算Ⅲ",U377="新加算Ⅴ（１）",U377="新加算Ⅴ（３）",U377="新加算Ⅴ（８）"),IF(AL377="○","","未入力"),"")</f>
        <v/>
      </c>
      <c r="BC377" s="1087" t="str">
        <f>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935" t="str">
        <f>IF(AND(T377&lt;&gt;"（参考）令和７年度の移行予定",OR(U377="新加算Ⅰ",U377="新加算Ⅴ（１）",U377="新加算Ⅴ（２）",U377="新加算Ⅴ（５）",U377="新加算Ⅴ（７）",U377="新加算Ⅴ（10）")),IF(AN377="","未入力",IF(AN377="いずれも取得していない","要件を満たさない","")),"")</f>
        <v/>
      </c>
      <c r="BE377" s="908" t="str">
        <f>G374</f>
        <v/>
      </c>
      <c r="BF377" s="222"/>
      <c r="BG377" s="221"/>
    </row>
    <row r="378" ht="30.0" customHeight="1">
      <c r="A378" s="789">
        <v>92.0</v>
      </c>
      <c r="B378" s="1019" t="str">
        <f>IF('基本情報入力シート'!C145="","",'基本情報入力シート'!C145)</f>
        <v/>
      </c>
      <c r="C378" s="696"/>
      <c r="D378" s="696"/>
      <c r="E378" s="696"/>
      <c r="F378" s="697"/>
      <c r="G378" s="698" t="str">
        <f>IF('基本情報入力シート'!M145="","",'基本情報入力シート'!M145)</f>
        <v/>
      </c>
      <c r="H378" s="698" t="str">
        <f>IF('基本情報入力シート'!R145="","",'基本情報入力シート'!R145)</f>
        <v/>
      </c>
      <c r="I378" s="698" t="str">
        <f>IF('基本情報入力シート'!W145="","",'基本情報入力シート'!W145)</f>
        <v/>
      </c>
      <c r="J378" s="910" t="str">
        <f>IF('基本情報入力シート'!X145="","",'基本情報入力シート'!X145)</f>
        <v/>
      </c>
      <c r="K378" s="698" t="str">
        <f>IF('基本情報入力シート'!Y145="","",'基本情報入力シート'!Y145)</f>
        <v/>
      </c>
      <c r="L378" s="911" t="str">
        <f>IF('基本情報入力シート'!AB145="","",'基本情報入力シート'!AB145)</f>
        <v/>
      </c>
      <c r="M378" s="912" t="str">
        <f>IF('別紙様式2-2（４・５月分）'!P287="","",'別紙様式2-2（４・５月分）'!P287)</f>
        <v/>
      </c>
      <c r="N378" s="1004" t="str">
        <f>IF(SUM('別紙様式2-2（４・５月分）'!Q287:Q289)=0,"",SUM('別紙様式2-2（４・５月分）'!Q287:Q289))</f>
        <v/>
      </c>
      <c r="O378" s="914" t="str">
        <f>IFERROR(VLOOKUP('別紙様式2-2（４・５月分）'!AQ287,'【参考】数式用'!$AR$5:$AS$22,2,FALSE),"")</f>
        <v/>
      </c>
      <c r="P378" s="915"/>
      <c r="Q378" s="916"/>
      <c r="R378" s="1053" t="str">
        <f>IFERROR(VLOOKUP(K378,'【参考】数式用'!$A$5:$AB$37,MATCH(O378,'【参考】数式用'!$B$4:$AB$4,0)+1,0),"")</f>
        <v/>
      </c>
      <c r="S378" s="918" t="s">
        <v>451</v>
      </c>
      <c r="T378" s="1054" t="str">
        <f>IF('別紙様式2-3（６月以降分）'!T378="","",'別紙様式2-3（６月以降分）'!T378)</f>
        <v/>
      </c>
      <c r="U378" s="1055" t="str">
        <f>IFERROR(VLOOKUP(K378,'【参考】数式用'!$A$5:$AB$37,MATCH(T378,'【参考】数式用'!$B$4:$AB$4,0)+1,0),"")</f>
        <v/>
      </c>
      <c r="V378" s="921" t="s">
        <v>107</v>
      </c>
      <c r="W378" s="923">
        <f>'別紙様式2-3（６月以降分）'!W378</f>
        <v>6</v>
      </c>
      <c r="X378" s="923" t="s">
        <v>108</v>
      </c>
      <c r="Y378" s="923">
        <f>'別紙様式2-3（６月以降分）'!Y378</f>
        <v>6</v>
      </c>
      <c r="Z378" s="923" t="s">
        <v>392</v>
      </c>
      <c r="AA378" s="923">
        <f>'別紙様式2-3（６月以降分）'!AA378</f>
        <v>7</v>
      </c>
      <c r="AB378" s="923" t="s">
        <v>108</v>
      </c>
      <c r="AC378" s="923">
        <f>'別紙様式2-3（６月以降分）'!AC378</f>
        <v>3</v>
      </c>
      <c r="AD378" s="923" t="s">
        <v>109</v>
      </c>
      <c r="AE378" s="923" t="s">
        <v>120</v>
      </c>
      <c r="AF378" s="923">
        <f>IF(W378&gt;=1,(AA378*12+AC378)-(W378*12+Y378)+1,"")</f>
        <v>10</v>
      </c>
      <c r="AG378" s="924" t="s">
        <v>393</v>
      </c>
      <c r="AH378" s="1056">
        <f>'別紙様式2-3（６月以降分）'!AH378</f>
        <v>0</v>
      </c>
      <c r="AI378" s="1056">
        <f>'別紙様式2-3（６月以降分）'!AI378</f>
        <v>0</v>
      </c>
      <c r="AJ378" s="1057">
        <f>'別紙様式2-3（６月以降分）'!AJ378</f>
        <v>0</v>
      </c>
      <c r="AK378" s="1058" t="str">
        <f>IF('別紙様式2-3（６月以降分）'!AK378="","",'別紙様式2-3（６月以降分）'!AK378)</f>
        <v/>
      </c>
      <c r="AL378" s="932">
        <f>'別紙様式2-3（６月以降分）'!AL378</f>
        <v>0</v>
      </c>
      <c r="AM378" s="1058" t="str">
        <f>IF('別紙様式2-3（６月以降分）'!AM378="","",'別紙様式2-3（６月以降分）'!AM378)</f>
        <v/>
      </c>
      <c r="AN378" s="931" t="str">
        <f>IF('別紙様式2-3（６月以降分）'!AN378="","",'別紙様式2-3（６月以降分）'!AN378)</f>
        <v/>
      </c>
      <c r="AO378" s="928" t="str">
        <f>IF('別紙様式2-3（６月以降分）'!AO378="","",'別紙様式2-3（６月以降分）'!AO378)</f>
        <v/>
      </c>
      <c r="AP378" s="931" t="str">
        <f>IF('別紙様式2-3（６月以降分）'!AP378="","",'別紙様式2-3（６月以降分）'!AP378)</f>
        <v/>
      </c>
      <c r="AQ378" s="1059" t="str">
        <f>IF('別紙様式2-3（６月以降分）'!AQ378="","",'別紙様式2-3（６月以降分）'!AQ378)</f>
        <v/>
      </c>
      <c r="AR378" s="1060" t="str">
        <f>IF('別紙様式2-3（６月以降分）'!AR378="","",'別紙様式2-3（６月以降分）'!AR378)</f>
        <v/>
      </c>
      <c r="AS378" s="1061" t="str">
        <f>IF(AU380="","",IF(U380&lt;U378,"！加算の要件上は問題ありませんが、令和６年度当初の新加算の加算率と比較して、移行後の加算率が下がる計画になっています。",""))</f>
        <v/>
      </c>
      <c r="AT378" s="818"/>
      <c r="AU378" s="693"/>
      <c r="AV378" s="1020" t="str">
        <f>IF('別紙様式2-2（４・５月分）'!N287="","",'別紙様式2-2（４・５月分）'!N287)</f>
        <v/>
      </c>
      <c r="AW378" s="937" t="str">
        <f>IF(SUM('別紙様式2-2（４・５月分）'!O287:O289)=0,"",SUM('別紙様式2-2（４・５月分）'!O287:O289))</f>
        <v/>
      </c>
      <c r="AX378" s="1064" t="str">
        <f>IFERROR(VLOOKUP(K378,'【参考】数式用'!$AH$2:$AI$34,2,FALSE),"")</f>
        <v/>
      </c>
      <c r="AY378" s="772"/>
      <c r="AZ378" s="10"/>
      <c r="BA378" s="10"/>
      <c r="BB378" s="10"/>
      <c r="BC378" s="10"/>
      <c r="BD378" s="10"/>
      <c r="BE378" s="908" t="str">
        <f>G378</f>
        <v/>
      </c>
      <c r="BF378" s="222"/>
      <c r="BG378" s="221"/>
    </row>
    <row r="379" ht="15.0" customHeight="1">
      <c r="A379" s="787"/>
      <c r="B379" s="722"/>
      <c r="C379" s="723"/>
      <c r="D379" s="723"/>
      <c r="E379" s="723"/>
      <c r="F379" s="724"/>
      <c r="G379" s="725"/>
      <c r="H379" s="725"/>
      <c r="I379" s="725"/>
      <c r="J379" s="941"/>
      <c r="K379" s="725"/>
      <c r="L379" s="942"/>
      <c r="M379" s="943" t="str">
        <f>IF('別紙様式2-2（４・５月分）'!P288="","",'別紙様式2-2（４・５月分）'!P288)</f>
        <v/>
      </c>
      <c r="N379" s="1007"/>
      <c r="O379" s="945"/>
      <c r="P379" s="946"/>
      <c r="Q379" s="947"/>
      <c r="R379" s="1065"/>
      <c r="S379" s="949"/>
      <c r="T379" s="1066"/>
      <c r="U379" s="1067"/>
      <c r="V379" s="952"/>
      <c r="W379" s="778"/>
      <c r="X379" s="778"/>
      <c r="Y379" s="778"/>
      <c r="Z379" s="778"/>
      <c r="AA379" s="778"/>
      <c r="AB379" s="778"/>
      <c r="AC379" s="778"/>
      <c r="AD379" s="778"/>
      <c r="AE379" s="778"/>
      <c r="AF379" s="778"/>
      <c r="AG379" s="954"/>
      <c r="AH379" s="1068"/>
      <c r="AI379" s="1068"/>
      <c r="AJ379" s="1069"/>
      <c r="AK379" s="1070"/>
      <c r="AL379" s="960"/>
      <c r="AM379" s="1070"/>
      <c r="AN379" s="825"/>
      <c r="AO379" s="819"/>
      <c r="AP379" s="825"/>
      <c r="AQ379" s="1072"/>
      <c r="AR379" s="1073"/>
      <c r="AS379" s="1074" t="str">
        <f>IF(AU380="","",IF(OR(AA380="",AA380&lt;&gt;7,AC380="",AC380&lt;&gt;3),"！算定期間の終わりが令和７年３月になっていません。年度内の廃止予定等がなければ、算定対象月を令和７年３月にしてください。",""))</f>
        <v/>
      </c>
      <c r="AT379" s="818"/>
      <c r="AU379" s="935"/>
      <c r="AV379" s="1020" t="str">
        <f>IF('別紙様式2-2（４・５月分）'!N288="","",'別紙様式2-2（４・５月分）'!N288)</f>
        <v/>
      </c>
      <c r="AW379" s="937"/>
      <c r="AX379" s="1076"/>
      <c r="AY379" s="638"/>
      <c r="AZ379" s="10"/>
      <c r="BA379" s="10"/>
      <c r="BB379" s="10"/>
      <c r="BC379" s="10"/>
      <c r="BD379" s="10"/>
      <c r="BE379" s="908" t="str">
        <f>G378</f>
        <v/>
      </c>
      <c r="BF379" s="222"/>
      <c r="BG379" s="221"/>
    </row>
    <row r="380" ht="15.0" customHeight="1">
      <c r="A380" s="798"/>
      <c r="B380" s="722"/>
      <c r="C380" s="723"/>
      <c r="D380" s="723"/>
      <c r="E380" s="723"/>
      <c r="F380" s="724"/>
      <c r="G380" s="725"/>
      <c r="H380" s="725"/>
      <c r="I380" s="725"/>
      <c r="J380" s="941"/>
      <c r="K380" s="725"/>
      <c r="L380" s="942"/>
      <c r="M380" s="964"/>
      <c r="N380" s="1009"/>
      <c r="O380" s="1013" t="s">
        <v>111</v>
      </c>
      <c r="P380" s="1017" t="str">
        <f>IFERROR(VLOOKUP('別紙様式2-2（４・５月分）'!AQ287,'【参考】数式用'!$AR$5:$AT$22,3,FALSE),"")</f>
        <v/>
      </c>
      <c r="Q380" s="1014" t="s">
        <v>113</v>
      </c>
      <c r="R380" s="1077" t="str">
        <f>IFERROR(VLOOKUP(K378,'【参考】数式用'!$A$5:$AB$37,MATCH(P380,'【参考】数式用'!$B$4:$AB$4,0)+1,0),"")</f>
        <v/>
      </c>
      <c r="S380" s="970" t="s">
        <v>452</v>
      </c>
      <c r="T380" s="1078"/>
      <c r="U380" s="1079" t="str">
        <f>IFERROR(VLOOKUP(K378,'【参考】数式用'!$A$5:$AB$37,MATCH(T380,'【参考】数式用'!$B$4:$AB$4,0)+1,0),"")</f>
        <v/>
      </c>
      <c r="V380" s="973" t="s">
        <v>107</v>
      </c>
      <c r="W380" s="1080"/>
      <c r="X380" s="812" t="s">
        <v>108</v>
      </c>
      <c r="Y380" s="1080"/>
      <c r="Z380" s="812" t="s">
        <v>392</v>
      </c>
      <c r="AA380" s="1080"/>
      <c r="AB380" s="812" t="s">
        <v>108</v>
      </c>
      <c r="AC380" s="1080"/>
      <c r="AD380" s="812" t="s">
        <v>109</v>
      </c>
      <c r="AE380" s="812" t="s">
        <v>120</v>
      </c>
      <c r="AF380" s="812" t="str">
        <f>IF(W380&gt;=1,(AA380*12+AC380)-(W380*12+Y380)+1,"")</f>
        <v/>
      </c>
      <c r="AG380" s="974" t="s">
        <v>393</v>
      </c>
      <c r="AH380" s="975">
        <f>IFERROR(ROUNDDOWN(ROUND(L378*U380,0),0)*AF380,"")</f>
        <v>0</v>
      </c>
      <c r="AI380" s="975">
        <f>IFERROR(ROUNDDOWN(ROUND((L378*(U380-AW378)),0),0)*AF380,"")</f>
        <v>0</v>
      </c>
      <c r="AJ380" s="977" t="str">
        <f>IFERROR(ROUNDDOWN(ROUNDDOWN(ROUND(L378*VLOOKUP(K378,'【参考】数式用'!$A$5:$AB$27,MATCH("新加算Ⅳ",'【参考】数式用'!$B$4:$AB$4,0)+1,0),0),0)*AF380*0.5,0),"")</f>
        <v/>
      </c>
      <c r="AK380" s="1081"/>
      <c r="AL380" s="1082" t="str">
        <f>IFERROR(IF('別紙様式2-2（４・５月分）'!P380="ベア加算","", IF(OR(T380="新加算Ⅰ",T380="新加算Ⅱ",T380="新加算Ⅲ",T380="新加算Ⅳ"),ROUNDDOWN(ROUND(L378*VLOOKUP(K378,'【参考】数式用'!$A$5:$I$27,MATCH("ベア加算",'【参考】数式用'!$B$4:$I$4,0)+1,0),0),0)*AF380,"")),"")</f>
        <v/>
      </c>
      <c r="AM380" s="1081"/>
      <c r="AN380" s="1083"/>
      <c r="AO380" s="817"/>
      <c r="AP380" s="1083"/>
      <c r="AQ380" s="1084"/>
      <c r="AR380" s="1085"/>
      <c r="AS380" s="1074"/>
      <c r="AT380" s="688"/>
      <c r="AU380" s="935" t="str">
        <f>IF(AND(AA378&lt;&gt;7,AC378&lt;&gt;3),"V列に色付け","")</f>
        <v/>
      </c>
      <c r="AV380" s="1020"/>
      <c r="AW380" s="937"/>
      <c r="AX380" s="1086"/>
      <c r="AY380" s="629" t="str">
        <f>IF(AL380&lt;&gt;"",IF(AM380="○","入力済","未入力"),"")</f>
        <v/>
      </c>
      <c r="AZ380" s="629"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629" t="str">
        <f>IF(OR(T380="新加算Ⅴ（７）",T380="新加算Ⅴ（９）",T380="新加算Ⅴ（10）",T380="新加算Ⅴ（12）",T380="新加算Ⅴ（13）",T380="新加算Ⅴ（14）"),IF(OR(AO380="○",AO380="令和６年度中に満たす"),"入力済","未入力"),"")</f>
        <v/>
      </c>
      <c r="BB380" s="629" t="str">
        <f>IF(OR(T380="新加算Ⅰ",T380="新加算Ⅱ",T380="新加算Ⅲ",T380="新加算Ⅴ（１）",T380="新加算Ⅴ（３）",T380="新加算Ⅴ（８）"),IF(OR(AP380="○",AP380="令和６年度中に満たす"),"入力済","未入力"),"")</f>
        <v/>
      </c>
      <c r="BC380" s="1087" t="str">
        <f>IF(OR(T380="新加算Ⅰ",T380="新加算Ⅱ",T380="新加算Ⅴ（１）",T380="新加算Ⅴ（２）",T380="新加算Ⅴ（３）",T380="新加算Ⅴ（４）",T380="新加算Ⅴ（５）",T380="新加算Ⅴ（６）",T380="新加算Ⅴ（７）",T380="新加算Ⅴ（９）",T380="新加算Ⅴ（10）",T380="新加算Ⅴ（12）"),IF(AQ380&lt;&gt;"",1,""),"")</f>
        <v/>
      </c>
      <c r="BD380" s="935" t="str">
        <f>IF(OR(T380="新加算Ⅰ",T380="新加算Ⅴ（１）",T380="新加算Ⅴ（２）",T380="新加算Ⅴ（５）",T380="新加算Ⅴ（７）",T380="新加算Ⅴ（10）"),IF(AR380="","未入力","入力済"),"")</f>
        <v/>
      </c>
      <c r="BE380" s="908" t="str">
        <f>G378</f>
        <v/>
      </c>
      <c r="BF380" s="222"/>
      <c r="BG380" s="221"/>
    </row>
    <row r="381" ht="30.0" customHeight="1">
      <c r="A381" s="788"/>
      <c r="B381" s="746"/>
      <c r="C381" s="747"/>
      <c r="D381" s="747"/>
      <c r="E381" s="747"/>
      <c r="F381" s="748"/>
      <c r="G381" s="749"/>
      <c r="H381" s="749"/>
      <c r="I381" s="749"/>
      <c r="J381" s="982"/>
      <c r="K381" s="749"/>
      <c r="L381" s="983"/>
      <c r="M381" s="984" t="str">
        <f>IF('別紙様式2-2（４・５月分）'!P289="","",'別紙様式2-2（４・５月分）'!P289)</f>
        <v/>
      </c>
      <c r="N381" s="1010"/>
      <c r="O381" s="1015"/>
      <c r="P381" s="1018"/>
      <c r="Q381" s="1016"/>
      <c r="R381" s="1088"/>
      <c r="S381" s="990"/>
      <c r="T381" s="1089"/>
      <c r="U381" s="1090"/>
      <c r="V381" s="993"/>
      <c r="W381" s="1091"/>
      <c r="X381" s="994"/>
      <c r="Y381" s="1091"/>
      <c r="Z381" s="994"/>
      <c r="AA381" s="1091"/>
      <c r="AB381" s="994"/>
      <c r="AC381" s="1091"/>
      <c r="AD381" s="994"/>
      <c r="AE381" s="994"/>
      <c r="AF381" s="994"/>
      <c r="AG381" s="995"/>
      <c r="AH381" s="996"/>
      <c r="AI381" s="996"/>
      <c r="AJ381" s="998"/>
      <c r="AK381" s="1092"/>
      <c r="AL381" s="1093"/>
      <c r="AM381" s="1092"/>
      <c r="AN381" s="766"/>
      <c r="AO381" s="765"/>
      <c r="AP381" s="766"/>
      <c r="AQ381" s="1094"/>
      <c r="AR381" s="1095"/>
      <c r="AS381" s="1096" t="str">
        <f>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688"/>
      <c r="AU381" s="935"/>
      <c r="AV381" s="1020" t="str">
        <f>IF('別紙様式2-2（４・５月分）'!N289="","",'別紙様式2-2（４・５月分）'!N289)</f>
        <v/>
      </c>
      <c r="AW381" s="937"/>
      <c r="AX381" s="1097"/>
      <c r="AY381" s="629" t="str">
        <f t="shared" ref="AY381:AZ381" si="93">IF(OR(T381="新加算Ⅰ",T381="新加算Ⅱ",T381="新加算Ⅲ",T381="新加算Ⅳ",T381="新加算Ⅴ（１）",T381="新加算Ⅴ（２）",T381="新加算Ⅴ（３）",T381="新加算ⅠⅤ（４）",T381="新加算Ⅴ（５）",T381="新加算Ⅴ（６）",T381="新加算Ⅴ（８）",T381="新加算Ⅴ（11）"),IF(AI381="○","","未入力"),"")</f>
        <v/>
      </c>
      <c r="AZ381" s="629" t="str">
        <f t="shared" si="93"/>
        <v/>
      </c>
      <c r="BA381" s="629" t="str">
        <f>IF(OR(U381="新加算Ⅴ（７）",U381="新加算Ⅴ（９）",U381="新加算Ⅴ（10）",U381="新加算Ⅴ（12）",U381="新加算Ⅴ（13）",U381="新加算Ⅴ（14）"),IF(AK381="○","","未入力"),"")</f>
        <v/>
      </c>
      <c r="BB381" s="629" t="str">
        <f>IF(OR(U381="新加算Ⅰ",U381="新加算Ⅱ",U381="新加算Ⅲ",U381="新加算Ⅴ（１）",U381="新加算Ⅴ（３）",U381="新加算Ⅴ（８）"),IF(AL381="○","","未入力"),"")</f>
        <v/>
      </c>
      <c r="BC381" s="1087" t="str">
        <f>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935" t="str">
        <f>IF(AND(T381&lt;&gt;"（参考）令和７年度の移行予定",OR(U381="新加算Ⅰ",U381="新加算Ⅴ（１）",U381="新加算Ⅴ（２）",U381="新加算Ⅴ（５）",U381="新加算Ⅴ（７）",U381="新加算Ⅴ（10）")),IF(AN381="","未入力",IF(AN381="いずれも取得していない","要件を満たさない","")),"")</f>
        <v/>
      </c>
      <c r="BE381" s="908" t="str">
        <f>G378</f>
        <v/>
      </c>
      <c r="BF381" s="222"/>
      <c r="BG381" s="221"/>
    </row>
    <row r="382" ht="30.0" customHeight="1">
      <c r="A382" s="773">
        <v>93.0</v>
      </c>
      <c r="B382" s="722" t="str">
        <f>IF('基本情報入力シート'!C146="","",'基本情報入力シート'!C146)</f>
        <v/>
      </c>
      <c r="C382" s="723"/>
      <c r="D382" s="723"/>
      <c r="E382" s="723"/>
      <c r="F382" s="724"/>
      <c r="G382" s="725" t="str">
        <f>IF('基本情報入力シート'!M146="","",'基本情報入力シート'!M146)</f>
        <v/>
      </c>
      <c r="H382" s="725" t="str">
        <f>IF('基本情報入力シート'!R146="","",'基本情報入力シート'!R146)</f>
        <v/>
      </c>
      <c r="I382" s="725" t="str">
        <f>IF('基本情報入力シート'!W146="","",'基本情報入力シート'!W146)</f>
        <v/>
      </c>
      <c r="J382" s="941" t="str">
        <f>IF('基本情報入力シート'!X146="","",'基本情報入力シート'!X146)</f>
        <v/>
      </c>
      <c r="K382" s="725" t="str">
        <f>IF('基本情報入力シート'!Y146="","",'基本情報入力シート'!Y146)</f>
        <v/>
      </c>
      <c r="L382" s="942" t="str">
        <f>IF('基本情報入力シート'!AB146="","",'基本情報入力シート'!AB146)</f>
        <v/>
      </c>
      <c r="M382" s="912" t="str">
        <f>IF('別紙様式2-2（４・５月分）'!P290="","",'別紙様式2-2（４・５月分）'!P290)</f>
        <v/>
      </c>
      <c r="N382" s="1004" t="str">
        <f>IF(SUM('別紙様式2-2（４・５月分）'!Q290:Q292)=0,"",SUM('別紙様式2-2（４・５月分）'!Q290:Q292))</f>
        <v/>
      </c>
      <c r="O382" s="914" t="str">
        <f>IFERROR(VLOOKUP('別紙様式2-2（４・５月分）'!AQ290,'【参考】数式用'!$AR$5:$AS$22,2,FALSE),"")</f>
        <v/>
      </c>
      <c r="P382" s="915"/>
      <c r="Q382" s="916"/>
      <c r="R382" s="1053" t="str">
        <f>IFERROR(VLOOKUP(K382,'【参考】数式用'!$A$5:$AB$37,MATCH(O382,'【参考】数式用'!$B$4:$AB$4,0)+1,0),"")</f>
        <v/>
      </c>
      <c r="S382" s="918" t="s">
        <v>451</v>
      </c>
      <c r="T382" s="1054" t="str">
        <f>IF('別紙様式2-3（６月以降分）'!T382="","",'別紙様式2-3（６月以降分）'!T382)</f>
        <v/>
      </c>
      <c r="U382" s="1055" t="str">
        <f>IFERROR(VLOOKUP(K382,'【参考】数式用'!$A$5:$AB$37,MATCH(T382,'【参考】数式用'!$B$4:$AB$4,0)+1,0),"")</f>
        <v/>
      </c>
      <c r="V382" s="921" t="s">
        <v>107</v>
      </c>
      <c r="W382" s="923">
        <f>'別紙様式2-3（６月以降分）'!W382</f>
        <v>6</v>
      </c>
      <c r="X382" s="923" t="s">
        <v>108</v>
      </c>
      <c r="Y382" s="923">
        <f>'別紙様式2-3（６月以降分）'!Y382</f>
        <v>6</v>
      </c>
      <c r="Z382" s="923" t="s">
        <v>392</v>
      </c>
      <c r="AA382" s="923">
        <f>'別紙様式2-3（６月以降分）'!AA382</f>
        <v>7</v>
      </c>
      <c r="AB382" s="923" t="s">
        <v>108</v>
      </c>
      <c r="AC382" s="923">
        <f>'別紙様式2-3（６月以降分）'!AC382</f>
        <v>3</v>
      </c>
      <c r="AD382" s="923" t="s">
        <v>109</v>
      </c>
      <c r="AE382" s="923" t="s">
        <v>120</v>
      </c>
      <c r="AF382" s="923">
        <f>IF(W382&gt;=1,(AA382*12+AC382)-(W382*12+Y382)+1,"")</f>
        <v>10</v>
      </c>
      <c r="AG382" s="924" t="s">
        <v>393</v>
      </c>
      <c r="AH382" s="1056">
        <f>'別紙様式2-3（６月以降分）'!AH382</f>
        <v>0</v>
      </c>
      <c r="AI382" s="1056">
        <f>'別紙様式2-3（６月以降分）'!AI382</f>
        <v>0</v>
      </c>
      <c r="AJ382" s="1057">
        <f>'別紙様式2-3（６月以降分）'!AJ382</f>
        <v>0</v>
      </c>
      <c r="AK382" s="1058" t="str">
        <f>IF('別紙様式2-3（６月以降分）'!AK382="","",'別紙様式2-3（６月以降分）'!AK382)</f>
        <v/>
      </c>
      <c r="AL382" s="932">
        <f>'別紙様式2-3（６月以降分）'!AL382</f>
        <v>0</v>
      </c>
      <c r="AM382" s="1058" t="str">
        <f>IF('別紙様式2-3（６月以降分）'!AM382="","",'別紙様式2-3（６月以降分）'!AM382)</f>
        <v/>
      </c>
      <c r="AN382" s="931" t="str">
        <f>IF('別紙様式2-3（６月以降分）'!AN382="","",'別紙様式2-3（６月以降分）'!AN382)</f>
        <v/>
      </c>
      <c r="AO382" s="928" t="str">
        <f>IF('別紙様式2-3（６月以降分）'!AO382="","",'別紙様式2-3（６月以降分）'!AO382)</f>
        <v/>
      </c>
      <c r="AP382" s="931" t="str">
        <f>IF('別紙様式2-3（６月以降分）'!AP382="","",'別紙様式2-3（６月以降分）'!AP382)</f>
        <v/>
      </c>
      <c r="AQ382" s="1059" t="str">
        <f>IF('別紙様式2-3（６月以降分）'!AQ382="","",'別紙様式2-3（６月以降分）'!AQ382)</f>
        <v/>
      </c>
      <c r="AR382" s="1060" t="str">
        <f>IF('別紙様式2-3（６月以降分）'!AR382="","",'別紙様式2-3（６月以降分）'!AR382)</f>
        <v/>
      </c>
      <c r="AS382" s="1061" t="str">
        <f>IF(AU384="","",IF(U384&lt;U382,"！加算の要件上は問題ありませんが、令和６年度当初の新加算の加算率と比較して、移行後の加算率が下がる計画になっています。",""))</f>
        <v/>
      </c>
      <c r="AT382" s="818"/>
      <c r="AU382" s="693"/>
      <c r="AV382" s="1020" t="str">
        <f>IF('別紙様式2-2（４・５月分）'!N290="","",'別紙様式2-2（４・５月分）'!N290)</f>
        <v/>
      </c>
      <c r="AW382" s="937" t="str">
        <f>IF(SUM('別紙様式2-2（４・５月分）'!O290:O292)=0,"",SUM('別紙様式2-2（４・５月分）'!O290:O292))</f>
        <v/>
      </c>
      <c r="AX382" s="1064" t="str">
        <f>IFERROR(VLOOKUP(K382,'【参考】数式用'!$AH$2:$AI$34,2,FALSE),"")</f>
        <v/>
      </c>
      <c r="AY382" s="772"/>
      <c r="AZ382" s="10"/>
      <c r="BA382" s="10"/>
      <c r="BB382" s="10"/>
      <c r="BC382" s="10"/>
      <c r="BD382" s="10"/>
      <c r="BE382" s="908" t="str">
        <f>G382</f>
        <v/>
      </c>
      <c r="BF382" s="222"/>
      <c r="BG382" s="221"/>
    </row>
    <row r="383" ht="15.0" customHeight="1">
      <c r="A383" s="787"/>
      <c r="B383" s="722"/>
      <c r="C383" s="723"/>
      <c r="D383" s="723"/>
      <c r="E383" s="723"/>
      <c r="F383" s="724"/>
      <c r="G383" s="725"/>
      <c r="H383" s="725"/>
      <c r="I383" s="725"/>
      <c r="J383" s="941"/>
      <c r="K383" s="725"/>
      <c r="L383" s="942"/>
      <c r="M383" s="943" t="str">
        <f>IF('別紙様式2-2（４・５月分）'!P291="","",'別紙様式2-2（４・５月分）'!P291)</f>
        <v/>
      </c>
      <c r="N383" s="1007"/>
      <c r="O383" s="945"/>
      <c r="P383" s="946"/>
      <c r="Q383" s="947"/>
      <c r="R383" s="1065"/>
      <c r="S383" s="949"/>
      <c r="T383" s="1066"/>
      <c r="U383" s="1067"/>
      <c r="V383" s="952"/>
      <c r="W383" s="778"/>
      <c r="X383" s="778"/>
      <c r="Y383" s="778"/>
      <c r="Z383" s="778"/>
      <c r="AA383" s="778"/>
      <c r="AB383" s="778"/>
      <c r="AC383" s="778"/>
      <c r="AD383" s="778"/>
      <c r="AE383" s="778"/>
      <c r="AF383" s="778"/>
      <c r="AG383" s="954"/>
      <c r="AH383" s="1068"/>
      <c r="AI383" s="1068"/>
      <c r="AJ383" s="1069"/>
      <c r="AK383" s="1070"/>
      <c r="AL383" s="960"/>
      <c r="AM383" s="1070"/>
      <c r="AN383" s="825"/>
      <c r="AO383" s="819"/>
      <c r="AP383" s="825"/>
      <c r="AQ383" s="1072"/>
      <c r="AR383" s="1073"/>
      <c r="AS383" s="1074" t="str">
        <f>IF(AU384="","",IF(OR(AA384="",AA384&lt;&gt;7,AC384="",AC384&lt;&gt;3),"！算定期間の終わりが令和７年３月になっていません。年度内の廃止予定等がなければ、算定対象月を令和７年３月にしてください。",""))</f>
        <v/>
      </c>
      <c r="AT383" s="818"/>
      <c r="AU383" s="935"/>
      <c r="AV383" s="1020" t="str">
        <f>IF('別紙様式2-2（４・５月分）'!N291="","",'別紙様式2-2（４・５月分）'!N291)</f>
        <v/>
      </c>
      <c r="AW383" s="937"/>
      <c r="AX383" s="1076"/>
      <c r="AY383" s="638"/>
      <c r="AZ383" s="10"/>
      <c r="BA383" s="10"/>
      <c r="BB383" s="10"/>
      <c r="BC383" s="10"/>
      <c r="BD383" s="10"/>
      <c r="BE383" s="908" t="str">
        <f>G382</f>
        <v/>
      </c>
      <c r="BF383" s="222"/>
      <c r="BG383" s="221"/>
    </row>
    <row r="384" ht="15.0" customHeight="1">
      <c r="A384" s="798"/>
      <c r="B384" s="722"/>
      <c r="C384" s="723"/>
      <c r="D384" s="723"/>
      <c r="E384" s="723"/>
      <c r="F384" s="724"/>
      <c r="G384" s="725"/>
      <c r="H384" s="725"/>
      <c r="I384" s="725"/>
      <c r="J384" s="941"/>
      <c r="K384" s="725"/>
      <c r="L384" s="942"/>
      <c r="M384" s="964"/>
      <c r="N384" s="1009"/>
      <c r="O384" s="1013" t="s">
        <v>111</v>
      </c>
      <c r="P384" s="1017" t="str">
        <f>IFERROR(VLOOKUP('別紙様式2-2（４・５月分）'!AQ290,'【参考】数式用'!$AR$5:$AT$22,3,FALSE),"")</f>
        <v/>
      </c>
      <c r="Q384" s="1014" t="s">
        <v>113</v>
      </c>
      <c r="R384" s="1077" t="str">
        <f>IFERROR(VLOOKUP(K382,'【参考】数式用'!$A$5:$AB$37,MATCH(P384,'【参考】数式用'!$B$4:$AB$4,0)+1,0),"")</f>
        <v/>
      </c>
      <c r="S384" s="970" t="s">
        <v>452</v>
      </c>
      <c r="T384" s="1078"/>
      <c r="U384" s="1079" t="str">
        <f>IFERROR(VLOOKUP(K382,'【参考】数式用'!$A$5:$AB$37,MATCH(T384,'【参考】数式用'!$B$4:$AB$4,0)+1,0),"")</f>
        <v/>
      </c>
      <c r="V384" s="973" t="s">
        <v>107</v>
      </c>
      <c r="W384" s="1080"/>
      <c r="X384" s="812" t="s">
        <v>108</v>
      </c>
      <c r="Y384" s="1080"/>
      <c r="Z384" s="812" t="s">
        <v>392</v>
      </c>
      <c r="AA384" s="1080"/>
      <c r="AB384" s="812" t="s">
        <v>108</v>
      </c>
      <c r="AC384" s="1080"/>
      <c r="AD384" s="812" t="s">
        <v>109</v>
      </c>
      <c r="AE384" s="812" t="s">
        <v>120</v>
      </c>
      <c r="AF384" s="812" t="str">
        <f>IF(W384&gt;=1,(AA384*12+AC384)-(W384*12+Y384)+1,"")</f>
        <v/>
      </c>
      <c r="AG384" s="974" t="s">
        <v>393</v>
      </c>
      <c r="AH384" s="975">
        <f>IFERROR(ROUNDDOWN(ROUND(L382*U384,0),0)*AF384,"")</f>
        <v>0</v>
      </c>
      <c r="AI384" s="975">
        <f>IFERROR(ROUNDDOWN(ROUND((L382*(U384-AW382)),0),0)*AF384,"")</f>
        <v>0</v>
      </c>
      <c r="AJ384" s="977" t="str">
        <f>IFERROR(ROUNDDOWN(ROUNDDOWN(ROUND(L382*VLOOKUP(K382,'【参考】数式用'!$A$5:$AB$27,MATCH("新加算Ⅳ",'【参考】数式用'!$B$4:$AB$4,0)+1,0),0),0)*AF384*0.5,0),"")</f>
        <v/>
      </c>
      <c r="AK384" s="1081"/>
      <c r="AL384" s="1082" t="str">
        <f>IFERROR(IF('別紙様式2-2（４・５月分）'!P384="ベア加算","", IF(OR(T384="新加算Ⅰ",T384="新加算Ⅱ",T384="新加算Ⅲ",T384="新加算Ⅳ"),ROUNDDOWN(ROUND(L382*VLOOKUP(K382,'【参考】数式用'!$A$5:$I$27,MATCH("ベア加算",'【参考】数式用'!$B$4:$I$4,0)+1,0),0),0)*AF384,"")),"")</f>
        <v/>
      </c>
      <c r="AM384" s="1081"/>
      <c r="AN384" s="1083"/>
      <c r="AO384" s="817"/>
      <c r="AP384" s="1083"/>
      <c r="AQ384" s="1084"/>
      <c r="AR384" s="1085"/>
      <c r="AS384" s="1074"/>
      <c r="AT384" s="688"/>
      <c r="AU384" s="935" t="str">
        <f>IF(AND(AA382&lt;&gt;7,AC382&lt;&gt;3),"V列に色付け","")</f>
        <v/>
      </c>
      <c r="AV384" s="1020"/>
      <c r="AW384" s="937"/>
      <c r="AX384" s="1086"/>
      <c r="AY384" s="629" t="str">
        <f>IF(AL384&lt;&gt;"",IF(AM384="○","入力済","未入力"),"")</f>
        <v/>
      </c>
      <c r="AZ384" s="629"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629" t="str">
        <f>IF(OR(T384="新加算Ⅴ（７）",T384="新加算Ⅴ（９）",T384="新加算Ⅴ（10）",T384="新加算Ⅴ（12）",T384="新加算Ⅴ（13）",T384="新加算Ⅴ（14）"),IF(OR(AO384="○",AO384="令和６年度中に満たす"),"入力済","未入力"),"")</f>
        <v/>
      </c>
      <c r="BB384" s="629" t="str">
        <f>IF(OR(T384="新加算Ⅰ",T384="新加算Ⅱ",T384="新加算Ⅲ",T384="新加算Ⅴ（１）",T384="新加算Ⅴ（３）",T384="新加算Ⅴ（８）"),IF(OR(AP384="○",AP384="令和６年度中に満たす"),"入力済","未入力"),"")</f>
        <v/>
      </c>
      <c r="BC384" s="1087" t="str">
        <f>IF(OR(T384="新加算Ⅰ",T384="新加算Ⅱ",T384="新加算Ⅴ（１）",T384="新加算Ⅴ（２）",T384="新加算Ⅴ（３）",T384="新加算Ⅴ（４）",T384="新加算Ⅴ（５）",T384="新加算Ⅴ（６）",T384="新加算Ⅴ（７）",T384="新加算Ⅴ（９）",T384="新加算Ⅴ（10）",T384="新加算Ⅴ（12）"),IF(AQ384&lt;&gt;"",1,""),"")</f>
        <v/>
      </c>
      <c r="BD384" s="935" t="str">
        <f>IF(OR(T384="新加算Ⅰ",T384="新加算Ⅴ（１）",T384="新加算Ⅴ（２）",T384="新加算Ⅴ（５）",T384="新加算Ⅴ（７）",T384="新加算Ⅴ（10）"),IF(AR384="","未入力","入力済"),"")</f>
        <v/>
      </c>
      <c r="BE384" s="908" t="str">
        <f>G382</f>
        <v/>
      </c>
      <c r="BF384" s="222"/>
      <c r="BG384" s="221"/>
    </row>
    <row r="385" ht="30.0" customHeight="1">
      <c r="A385" s="788"/>
      <c r="B385" s="746"/>
      <c r="C385" s="747"/>
      <c r="D385" s="747"/>
      <c r="E385" s="747"/>
      <c r="F385" s="748"/>
      <c r="G385" s="749"/>
      <c r="H385" s="749"/>
      <c r="I385" s="749"/>
      <c r="J385" s="982"/>
      <c r="K385" s="749"/>
      <c r="L385" s="983"/>
      <c r="M385" s="984" t="str">
        <f>IF('別紙様式2-2（４・５月分）'!P292="","",'別紙様式2-2（４・５月分）'!P292)</f>
        <v/>
      </c>
      <c r="N385" s="1010"/>
      <c r="O385" s="1015"/>
      <c r="P385" s="1018"/>
      <c r="Q385" s="1016"/>
      <c r="R385" s="1088"/>
      <c r="S385" s="990"/>
      <c r="T385" s="1089"/>
      <c r="U385" s="1090"/>
      <c r="V385" s="993"/>
      <c r="W385" s="1091"/>
      <c r="X385" s="994"/>
      <c r="Y385" s="1091"/>
      <c r="Z385" s="994"/>
      <c r="AA385" s="1091"/>
      <c r="AB385" s="994"/>
      <c r="AC385" s="1091"/>
      <c r="AD385" s="994"/>
      <c r="AE385" s="994"/>
      <c r="AF385" s="994"/>
      <c r="AG385" s="995"/>
      <c r="AH385" s="996"/>
      <c r="AI385" s="996"/>
      <c r="AJ385" s="998"/>
      <c r="AK385" s="1092"/>
      <c r="AL385" s="1093"/>
      <c r="AM385" s="1092"/>
      <c r="AN385" s="766"/>
      <c r="AO385" s="765"/>
      <c r="AP385" s="766"/>
      <c r="AQ385" s="1094"/>
      <c r="AR385" s="1095"/>
      <c r="AS385" s="1096" t="str">
        <f>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688"/>
      <c r="AU385" s="935"/>
      <c r="AV385" s="1020" t="str">
        <f>IF('別紙様式2-2（４・５月分）'!N292="","",'別紙様式2-2（４・５月分）'!N292)</f>
        <v/>
      </c>
      <c r="AW385" s="937"/>
      <c r="AX385" s="1097"/>
      <c r="AY385" s="629" t="str">
        <f t="shared" ref="AY385:AZ385" si="94">IF(OR(T385="新加算Ⅰ",T385="新加算Ⅱ",T385="新加算Ⅲ",T385="新加算Ⅳ",T385="新加算Ⅴ（１）",T385="新加算Ⅴ（２）",T385="新加算Ⅴ（３）",T385="新加算ⅠⅤ（４）",T385="新加算Ⅴ（５）",T385="新加算Ⅴ（６）",T385="新加算Ⅴ（８）",T385="新加算Ⅴ（11）"),IF(AI385="○","","未入力"),"")</f>
        <v/>
      </c>
      <c r="AZ385" s="629" t="str">
        <f t="shared" si="94"/>
        <v/>
      </c>
      <c r="BA385" s="629" t="str">
        <f>IF(OR(U385="新加算Ⅴ（７）",U385="新加算Ⅴ（９）",U385="新加算Ⅴ（10）",U385="新加算Ⅴ（12）",U385="新加算Ⅴ（13）",U385="新加算Ⅴ（14）"),IF(AK385="○","","未入力"),"")</f>
        <v/>
      </c>
      <c r="BB385" s="629" t="str">
        <f>IF(OR(U385="新加算Ⅰ",U385="新加算Ⅱ",U385="新加算Ⅲ",U385="新加算Ⅴ（１）",U385="新加算Ⅴ（３）",U385="新加算Ⅴ（８）"),IF(AL385="○","","未入力"),"")</f>
        <v/>
      </c>
      <c r="BC385" s="1087" t="str">
        <f>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935" t="str">
        <f>IF(AND(T385&lt;&gt;"（参考）令和７年度の移行予定",OR(U385="新加算Ⅰ",U385="新加算Ⅴ（１）",U385="新加算Ⅴ（２）",U385="新加算Ⅴ（５）",U385="新加算Ⅴ（７）",U385="新加算Ⅴ（10）")),IF(AN385="","未入力",IF(AN385="いずれも取得していない","要件を満たさない","")),"")</f>
        <v/>
      </c>
      <c r="BE385" s="908" t="str">
        <f>G382</f>
        <v/>
      </c>
      <c r="BF385" s="222"/>
      <c r="BG385" s="221"/>
    </row>
    <row r="386" ht="30.0" customHeight="1">
      <c r="A386" s="789">
        <v>94.0</v>
      </c>
      <c r="B386" s="1019" t="str">
        <f>IF('基本情報入力シート'!C147="","",'基本情報入力シート'!C147)</f>
        <v/>
      </c>
      <c r="C386" s="696"/>
      <c r="D386" s="696"/>
      <c r="E386" s="696"/>
      <c r="F386" s="697"/>
      <c r="G386" s="698" t="str">
        <f>IF('基本情報入力シート'!M147="","",'基本情報入力シート'!M147)</f>
        <v/>
      </c>
      <c r="H386" s="698" t="str">
        <f>IF('基本情報入力シート'!R147="","",'基本情報入力シート'!R147)</f>
        <v/>
      </c>
      <c r="I386" s="698" t="str">
        <f>IF('基本情報入力シート'!W147="","",'基本情報入力シート'!W147)</f>
        <v/>
      </c>
      <c r="J386" s="910" t="str">
        <f>IF('基本情報入力シート'!X147="","",'基本情報入力シート'!X147)</f>
        <v/>
      </c>
      <c r="K386" s="698" t="str">
        <f>IF('基本情報入力シート'!Y147="","",'基本情報入力シート'!Y147)</f>
        <v/>
      </c>
      <c r="L386" s="911" t="str">
        <f>IF('基本情報入力シート'!AB147="","",'基本情報入力シート'!AB147)</f>
        <v/>
      </c>
      <c r="M386" s="912" t="str">
        <f>IF('別紙様式2-2（４・５月分）'!P293="","",'別紙様式2-2（４・５月分）'!P293)</f>
        <v/>
      </c>
      <c r="N386" s="1004" t="str">
        <f>IF(SUM('別紙様式2-2（４・５月分）'!Q293:Q295)=0,"",SUM('別紙様式2-2（４・５月分）'!Q293:Q295))</f>
        <v/>
      </c>
      <c r="O386" s="914" t="str">
        <f>IFERROR(VLOOKUP('別紙様式2-2（４・５月分）'!AQ293,'【参考】数式用'!$AR$5:$AS$22,2,FALSE),"")</f>
        <v/>
      </c>
      <c r="P386" s="915"/>
      <c r="Q386" s="916"/>
      <c r="R386" s="1053" t="str">
        <f>IFERROR(VLOOKUP(K386,'【参考】数式用'!$A$5:$AB$37,MATCH(O386,'【参考】数式用'!$B$4:$AB$4,0)+1,0),"")</f>
        <v/>
      </c>
      <c r="S386" s="918" t="s">
        <v>451</v>
      </c>
      <c r="T386" s="1054" t="str">
        <f>IF('別紙様式2-3（６月以降分）'!T386="","",'別紙様式2-3（６月以降分）'!T386)</f>
        <v/>
      </c>
      <c r="U386" s="1055" t="str">
        <f>IFERROR(VLOOKUP(K386,'【参考】数式用'!$A$5:$AB$37,MATCH(T386,'【参考】数式用'!$B$4:$AB$4,0)+1,0),"")</f>
        <v/>
      </c>
      <c r="V386" s="921" t="s">
        <v>107</v>
      </c>
      <c r="W386" s="923">
        <f>'別紙様式2-3（６月以降分）'!W386</f>
        <v>6</v>
      </c>
      <c r="X386" s="923" t="s">
        <v>108</v>
      </c>
      <c r="Y386" s="923">
        <f>'別紙様式2-3（６月以降分）'!Y386</f>
        <v>6</v>
      </c>
      <c r="Z386" s="923" t="s">
        <v>392</v>
      </c>
      <c r="AA386" s="923">
        <f>'別紙様式2-3（６月以降分）'!AA386</f>
        <v>7</v>
      </c>
      <c r="AB386" s="923" t="s">
        <v>108</v>
      </c>
      <c r="AC386" s="923">
        <f>'別紙様式2-3（６月以降分）'!AC386</f>
        <v>3</v>
      </c>
      <c r="AD386" s="923" t="s">
        <v>109</v>
      </c>
      <c r="AE386" s="923" t="s">
        <v>120</v>
      </c>
      <c r="AF386" s="923">
        <f>IF(W386&gt;=1,(AA386*12+AC386)-(W386*12+Y386)+1,"")</f>
        <v>10</v>
      </c>
      <c r="AG386" s="924" t="s">
        <v>393</v>
      </c>
      <c r="AH386" s="1056">
        <f>'別紙様式2-3（６月以降分）'!AH386</f>
        <v>0</v>
      </c>
      <c r="AI386" s="1056">
        <f>'別紙様式2-3（６月以降分）'!AI386</f>
        <v>0</v>
      </c>
      <c r="AJ386" s="1057">
        <f>'別紙様式2-3（６月以降分）'!AJ386</f>
        <v>0</v>
      </c>
      <c r="AK386" s="1058" t="str">
        <f>IF('別紙様式2-3（６月以降分）'!AK386="","",'別紙様式2-3（６月以降分）'!AK386)</f>
        <v/>
      </c>
      <c r="AL386" s="932">
        <f>'別紙様式2-3（６月以降分）'!AL386</f>
        <v>0</v>
      </c>
      <c r="AM386" s="1058" t="str">
        <f>IF('別紙様式2-3（６月以降分）'!AM386="","",'別紙様式2-3（６月以降分）'!AM386)</f>
        <v/>
      </c>
      <c r="AN386" s="931" t="str">
        <f>IF('別紙様式2-3（６月以降分）'!AN386="","",'別紙様式2-3（６月以降分）'!AN386)</f>
        <v/>
      </c>
      <c r="AO386" s="928" t="str">
        <f>IF('別紙様式2-3（６月以降分）'!AO386="","",'別紙様式2-3（６月以降分）'!AO386)</f>
        <v/>
      </c>
      <c r="AP386" s="931" t="str">
        <f>IF('別紙様式2-3（６月以降分）'!AP386="","",'別紙様式2-3（６月以降分）'!AP386)</f>
        <v/>
      </c>
      <c r="AQ386" s="1059" t="str">
        <f>IF('別紙様式2-3（６月以降分）'!AQ386="","",'別紙様式2-3（６月以降分）'!AQ386)</f>
        <v/>
      </c>
      <c r="AR386" s="1060" t="str">
        <f>IF('別紙様式2-3（６月以降分）'!AR386="","",'別紙様式2-3（６月以降分）'!AR386)</f>
        <v/>
      </c>
      <c r="AS386" s="1061" t="str">
        <f>IF(AU388="","",IF(U388&lt;U386,"！加算の要件上は問題ありませんが、令和６年度当初の新加算の加算率と比較して、移行後の加算率が下がる計画になっています。",""))</f>
        <v/>
      </c>
      <c r="AT386" s="818"/>
      <c r="AU386" s="693"/>
      <c r="AV386" s="1020" t="str">
        <f>IF('別紙様式2-2（４・５月分）'!N293="","",'別紙様式2-2（４・５月分）'!N293)</f>
        <v/>
      </c>
      <c r="AW386" s="937" t="str">
        <f>IF(SUM('別紙様式2-2（４・５月分）'!O293:O295)=0,"",SUM('別紙様式2-2（４・５月分）'!O293:O295))</f>
        <v/>
      </c>
      <c r="AX386" s="1064" t="str">
        <f>IFERROR(VLOOKUP(K386,'【参考】数式用'!$AH$2:$AI$34,2,FALSE),"")</f>
        <v/>
      </c>
      <c r="AY386" s="772"/>
      <c r="AZ386" s="10"/>
      <c r="BA386" s="10"/>
      <c r="BB386" s="10"/>
      <c r="BC386" s="10"/>
      <c r="BD386" s="10"/>
      <c r="BE386" s="908" t="str">
        <f>G386</f>
        <v/>
      </c>
      <c r="BF386" s="222"/>
      <c r="BG386" s="221"/>
    </row>
    <row r="387" ht="15.0" customHeight="1">
      <c r="A387" s="787"/>
      <c r="B387" s="722"/>
      <c r="C387" s="723"/>
      <c r="D387" s="723"/>
      <c r="E387" s="723"/>
      <c r="F387" s="724"/>
      <c r="G387" s="725"/>
      <c r="H387" s="725"/>
      <c r="I387" s="725"/>
      <c r="J387" s="941"/>
      <c r="K387" s="725"/>
      <c r="L387" s="942"/>
      <c r="M387" s="943" t="str">
        <f>IF('別紙様式2-2（４・５月分）'!P294="","",'別紙様式2-2（４・５月分）'!P294)</f>
        <v/>
      </c>
      <c r="N387" s="1007"/>
      <c r="O387" s="945"/>
      <c r="P387" s="946"/>
      <c r="Q387" s="947"/>
      <c r="R387" s="1065"/>
      <c r="S387" s="949"/>
      <c r="T387" s="1066"/>
      <c r="U387" s="1067"/>
      <c r="V387" s="952"/>
      <c r="W387" s="778"/>
      <c r="X387" s="778"/>
      <c r="Y387" s="778"/>
      <c r="Z387" s="778"/>
      <c r="AA387" s="778"/>
      <c r="AB387" s="778"/>
      <c r="AC387" s="778"/>
      <c r="AD387" s="778"/>
      <c r="AE387" s="778"/>
      <c r="AF387" s="778"/>
      <c r="AG387" s="954"/>
      <c r="AH387" s="1068"/>
      <c r="AI387" s="1068"/>
      <c r="AJ387" s="1069"/>
      <c r="AK387" s="1070"/>
      <c r="AL387" s="960"/>
      <c r="AM387" s="1070"/>
      <c r="AN387" s="825"/>
      <c r="AO387" s="819"/>
      <c r="AP387" s="825"/>
      <c r="AQ387" s="1072"/>
      <c r="AR387" s="1073"/>
      <c r="AS387" s="1074" t="str">
        <f>IF(AU388="","",IF(OR(AA388="",AA388&lt;&gt;7,AC388="",AC388&lt;&gt;3),"！算定期間の終わりが令和７年３月になっていません。年度内の廃止予定等がなければ、算定対象月を令和７年３月にしてください。",""))</f>
        <v/>
      </c>
      <c r="AT387" s="818"/>
      <c r="AU387" s="935"/>
      <c r="AV387" s="1020" t="str">
        <f>IF('別紙様式2-2（４・５月分）'!N294="","",'別紙様式2-2（４・５月分）'!N294)</f>
        <v/>
      </c>
      <c r="AW387" s="937"/>
      <c r="AX387" s="1076"/>
      <c r="AY387" s="638"/>
      <c r="AZ387" s="10"/>
      <c r="BA387" s="10"/>
      <c r="BB387" s="10"/>
      <c r="BC387" s="10"/>
      <c r="BD387" s="10"/>
      <c r="BE387" s="908" t="str">
        <f>G386</f>
        <v/>
      </c>
      <c r="BF387" s="222"/>
      <c r="BG387" s="221"/>
    </row>
    <row r="388" ht="15.0" customHeight="1">
      <c r="A388" s="798"/>
      <c r="B388" s="722"/>
      <c r="C388" s="723"/>
      <c r="D388" s="723"/>
      <c r="E388" s="723"/>
      <c r="F388" s="724"/>
      <c r="G388" s="725"/>
      <c r="H388" s="725"/>
      <c r="I388" s="725"/>
      <c r="J388" s="941"/>
      <c r="K388" s="725"/>
      <c r="L388" s="942"/>
      <c r="M388" s="964"/>
      <c r="N388" s="1009"/>
      <c r="O388" s="1013" t="s">
        <v>111</v>
      </c>
      <c r="P388" s="1017" t="str">
        <f>IFERROR(VLOOKUP('別紙様式2-2（４・５月分）'!AQ293,'【参考】数式用'!$AR$5:$AT$22,3,FALSE),"")</f>
        <v/>
      </c>
      <c r="Q388" s="1014" t="s">
        <v>113</v>
      </c>
      <c r="R388" s="1077" t="str">
        <f>IFERROR(VLOOKUP(K386,'【参考】数式用'!$A$5:$AB$37,MATCH(P388,'【参考】数式用'!$B$4:$AB$4,0)+1,0),"")</f>
        <v/>
      </c>
      <c r="S388" s="970" t="s">
        <v>452</v>
      </c>
      <c r="T388" s="1078"/>
      <c r="U388" s="1079" t="str">
        <f>IFERROR(VLOOKUP(K386,'【参考】数式用'!$A$5:$AB$37,MATCH(T388,'【参考】数式用'!$B$4:$AB$4,0)+1,0),"")</f>
        <v/>
      </c>
      <c r="V388" s="973" t="s">
        <v>107</v>
      </c>
      <c r="W388" s="1080"/>
      <c r="X388" s="812" t="s">
        <v>108</v>
      </c>
      <c r="Y388" s="1080"/>
      <c r="Z388" s="812" t="s">
        <v>392</v>
      </c>
      <c r="AA388" s="1080"/>
      <c r="AB388" s="812" t="s">
        <v>108</v>
      </c>
      <c r="AC388" s="1080"/>
      <c r="AD388" s="812" t="s">
        <v>109</v>
      </c>
      <c r="AE388" s="812" t="s">
        <v>120</v>
      </c>
      <c r="AF388" s="812" t="str">
        <f>IF(W388&gt;=1,(AA388*12+AC388)-(W388*12+Y388)+1,"")</f>
        <v/>
      </c>
      <c r="AG388" s="974" t="s">
        <v>393</v>
      </c>
      <c r="AH388" s="975">
        <f>IFERROR(ROUNDDOWN(ROUND(L386*U388,0),0)*AF388,"")</f>
        <v>0</v>
      </c>
      <c r="AI388" s="975">
        <f>IFERROR(ROUNDDOWN(ROUND((L386*(U388-AW386)),0),0)*AF388,"")</f>
        <v>0</v>
      </c>
      <c r="AJ388" s="977" t="str">
        <f>IFERROR(ROUNDDOWN(ROUNDDOWN(ROUND(L386*VLOOKUP(K386,'【参考】数式用'!$A$5:$AB$27,MATCH("新加算Ⅳ",'【参考】数式用'!$B$4:$AB$4,0)+1,0),0),0)*AF388*0.5,0),"")</f>
        <v/>
      </c>
      <c r="AK388" s="1081"/>
      <c r="AL388" s="1082" t="str">
        <f>IFERROR(IF('別紙様式2-2（４・５月分）'!P388="ベア加算","", IF(OR(T388="新加算Ⅰ",T388="新加算Ⅱ",T388="新加算Ⅲ",T388="新加算Ⅳ"),ROUNDDOWN(ROUND(L386*VLOOKUP(K386,'【参考】数式用'!$A$5:$I$27,MATCH("ベア加算",'【参考】数式用'!$B$4:$I$4,0)+1,0),0),0)*AF388,"")),"")</f>
        <v/>
      </c>
      <c r="AM388" s="1081"/>
      <c r="AN388" s="1083"/>
      <c r="AO388" s="817"/>
      <c r="AP388" s="1083"/>
      <c r="AQ388" s="1084"/>
      <c r="AR388" s="1085"/>
      <c r="AS388" s="1074"/>
      <c r="AT388" s="688"/>
      <c r="AU388" s="935" t="str">
        <f>IF(AND(AA386&lt;&gt;7,AC386&lt;&gt;3),"V列に色付け","")</f>
        <v/>
      </c>
      <c r="AV388" s="1020"/>
      <c r="AW388" s="937"/>
      <c r="AX388" s="1086"/>
      <c r="AY388" s="629" t="str">
        <f>IF(AL388&lt;&gt;"",IF(AM388="○","入力済","未入力"),"")</f>
        <v/>
      </c>
      <c r="AZ388" s="629"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629" t="str">
        <f>IF(OR(T388="新加算Ⅴ（７）",T388="新加算Ⅴ（９）",T388="新加算Ⅴ（10）",T388="新加算Ⅴ（12）",T388="新加算Ⅴ（13）",T388="新加算Ⅴ（14）"),IF(OR(AO388="○",AO388="令和６年度中に満たす"),"入力済","未入力"),"")</f>
        <v/>
      </c>
      <c r="BB388" s="629" t="str">
        <f>IF(OR(T388="新加算Ⅰ",T388="新加算Ⅱ",T388="新加算Ⅲ",T388="新加算Ⅴ（１）",T388="新加算Ⅴ（３）",T388="新加算Ⅴ（８）"),IF(OR(AP388="○",AP388="令和６年度中に満たす"),"入力済","未入力"),"")</f>
        <v/>
      </c>
      <c r="BC388" s="1087" t="str">
        <f>IF(OR(T388="新加算Ⅰ",T388="新加算Ⅱ",T388="新加算Ⅴ（１）",T388="新加算Ⅴ（２）",T388="新加算Ⅴ（３）",T388="新加算Ⅴ（４）",T388="新加算Ⅴ（５）",T388="新加算Ⅴ（６）",T388="新加算Ⅴ（７）",T388="新加算Ⅴ（９）",T388="新加算Ⅴ（10）",T388="新加算Ⅴ（12）"),IF(AQ388&lt;&gt;"",1,""),"")</f>
        <v/>
      </c>
      <c r="BD388" s="935" t="str">
        <f>IF(OR(T388="新加算Ⅰ",T388="新加算Ⅴ（１）",T388="新加算Ⅴ（２）",T388="新加算Ⅴ（５）",T388="新加算Ⅴ（７）",T388="新加算Ⅴ（10）"),IF(AR388="","未入力","入力済"),"")</f>
        <v/>
      </c>
      <c r="BE388" s="908" t="str">
        <f>G386</f>
        <v/>
      </c>
      <c r="BF388" s="222"/>
      <c r="BG388" s="221"/>
    </row>
    <row r="389" ht="30.0" customHeight="1">
      <c r="A389" s="788"/>
      <c r="B389" s="746"/>
      <c r="C389" s="747"/>
      <c r="D389" s="747"/>
      <c r="E389" s="747"/>
      <c r="F389" s="748"/>
      <c r="G389" s="749"/>
      <c r="H389" s="749"/>
      <c r="I389" s="749"/>
      <c r="J389" s="982"/>
      <c r="K389" s="749"/>
      <c r="L389" s="983"/>
      <c r="M389" s="984" t="str">
        <f>IF('別紙様式2-2（４・５月分）'!P295="","",'別紙様式2-2（４・５月分）'!P295)</f>
        <v/>
      </c>
      <c r="N389" s="1010"/>
      <c r="O389" s="1015"/>
      <c r="P389" s="1018"/>
      <c r="Q389" s="1016"/>
      <c r="R389" s="1088"/>
      <c r="S389" s="990"/>
      <c r="T389" s="1089"/>
      <c r="U389" s="1090"/>
      <c r="V389" s="993"/>
      <c r="W389" s="1091"/>
      <c r="X389" s="994"/>
      <c r="Y389" s="1091"/>
      <c r="Z389" s="994"/>
      <c r="AA389" s="1091"/>
      <c r="AB389" s="994"/>
      <c r="AC389" s="1091"/>
      <c r="AD389" s="994"/>
      <c r="AE389" s="994"/>
      <c r="AF389" s="994"/>
      <c r="AG389" s="995"/>
      <c r="AH389" s="996"/>
      <c r="AI389" s="996"/>
      <c r="AJ389" s="998"/>
      <c r="AK389" s="1092"/>
      <c r="AL389" s="1093"/>
      <c r="AM389" s="1092"/>
      <c r="AN389" s="766"/>
      <c r="AO389" s="765"/>
      <c r="AP389" s="766"/>
      <c r="AQ389" s="1094"/>
      <c r="AR389" s="1095"/>
      <c r="AS389" s="1096" t="str">
        <f>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688"/>
      <c r="AU389" s="935"/>
      <c r="AV389" s="1020" t="str">
        <f>IF('別紙様式2-2（４・５月分）'!N295="","",'別紙様式2-2（４・５月分）'!N295)</f>
        <v/>
      </c>
      <c r="AW389" s="937"/>
      <c r="AX389" s="1097"/>
      <c r="AY389" s="629" t="str">
        <f t="shared" ref="AY389:AZ389" si="95">IF(OR(T389="新加算Ⅰ",T389="新加算Ⅱ",T389="新加算Ⅲ",T389="新加算Ⅳ",T389="新加算Ⅴ（１）",T389="新加算Ⅴ（２）",T389="新加算Ⅴ（３）",T389="新加算ⅠⅤ（４）",T389="新加算Ⅴ（５）",T389="新加算Ⅴ（６）",T389="新加算Ⅴ（８）",T389="新加算Ⅴ（11）"),IF(AI389="○","","未入力"),"")</f>
        <v/>
      </c>
      <c r="AZ389" s="629" t="str">
        <f t="shared" si="95"/>
        <v/>
      </c>
      <c r="BA389" s="629" t="str">
        <f>IF(OR(U389="新加算Ⅴ（７）",U389="新加算Ⅴ（９）",U389="新加算Ⅴ（10）",U389="新加算Ⅴ（12）",U389="新加算Ⅴ（13）",U389="新加算Ⅴ（14）"),IF(AK389="○","","未入力"),"")</f>
        <v/>
      </c>
      <c r="BB389" s="629" t="str">
        <f>IF(OR(U389="新加算Ⅰ",U389="新加算Ⅱ",U389="新加算Ⅲ",U389="新加算Ⅴ（１）",U389="新加算Ⅴ（３）",U389="新加算Ⅴ（８）"),IF(AL389="○","","未入力"),"")</f>
        <v/>
      </c>
      <c r="BC389" s="1087" t="str">
        <f>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935" t="str">
        <f>IF(AND(T389&lt;&gt;"（参考）令和７年度の移行予定",OR(U389="新加算Ⅰ",U389="新加算Ⅴ（１）",U389="新加算Ⅴ（２）",U389="新加算Ⅴ（５）",U389="新加算Ⅴ（７）",U389="新加算Ⅴ（10）")),IF(AN389="","未入力",IF(AN389="いずれも取得していない","要件を満たさない","")),"")</f>
        <v/>
      </c>
      <c r="BE389" s="908" t="str">
        <f>G386</f>
        <v/>
      </c>
      <c r="BF389" s="222"/>
      <c r="BG389" s="221"/>
    </row>
    <row r="390" ht="30.0" customHeight="1">
      <c r="A390" s="773">
        <v>95.0</v>
      </c>
      <c r="B390" s="722" t="str">
        <f>IF('基本情報入力シート'!C148="","",'基本情報入力シート'!C148)</f>
        <v/>
      </c>
      <c r="C390" s="723"/>
      <c r="D390" s="723"/>
      <c r="E390" s="723"/>
      <c r="F390" s="724"/>
      <c r="G390" s="725" t="str">
        <f>IF('基本情報入力シート'!M148="","",'基本情報入力シート'!M148)</f>
        <v/>
      </c>
      <c r="H390" s="725" t="str">
        <f>IF('基本情報入力シート'!R148="","",'基本情報入力シート'!R148)</f>
        <v/>
      </c>
      <c r="I390" s="725" t="str">
        <f>IF('基本情報入力シート'!W148="","",'基本情報入力シート'!W148)</f>
        <v/>
      </c>
      <c r="J390" s="941" t="str">
        <f>IF('基本情報入力シート'!X148="","",'基本情報入力シート'!X148)</f>
        <v/>
      </c>
      <c r="K390" s="725" t="str">
        <f>IF('基本情報入力シート'!Y148="","",'基本情報入力シート'!Y148)</f>
        <v/>
      </c>
      <c r="L390" s="942" t="str">
        <f>IF('基本情報入力シート'!AB148="","",'基本情報入力シート'!AB148)</f>
        <v/>
      </c>
      <c r="M390" s="912" t="str">
        <f>IF('別紙様式2-2（４・５月分）'!P296="","",'別紙様式2-2（４・５月分）'!P296)</f>
        <v/>
      </c>
      <c r="N390" s="1004" t="str">
        <f>IF(SUM('別紙様式2-2（４・５月分）'!Q296:Q298)=0,"",SUM('別紙様式2-2（４・５月分）'!Q296:Q298))</f>
        <v/>
      </c>
      <c r="O390" s="914" t="str">
        <f>IFERROR(VLOOKUP('別紙様式2-2（４・５月分）'!AQ296,'【参考】数式用'!$AR$5:$AS$22,2,FALSE),"")</f>
        <v/>
      </c>
      <c r="P390" s="915"/>
      <c r="Q390" s="916"/>
      <c r="R390" s="1053" t="str">
        <f>IFERROR(VLOOKUP(K390,'【参考】数式用'!$A$5:$AB$37,MATCH(O390,'【参考】数式用'!$B$4:$AB$4,0)+1,0),"")</f>
        <v/>
      </c>
      <c r="S390" s="918" t="s">
        <v>451</v>
      </c>
      <c r="T390" s="1054" t="str">
        <f>IF('別紙様式2-3（６月以降分）'!T390="","",'別紙様式2-3（６月以降分）'!T390)</f>
        <v/>
      </c>
      <c r="U390" s="1055" t="str">
        <f>IFERROR(VLOOKUP(K390,'【参考】数式用'!$A$5:$AB$37,MATCH(T390,'【参考】数式用'!$B$4:$AB$4,0)+1,0),"")</f>
        <v/>
      </c>
      <c r="V390" s="921" t="s">
        <v>107</v>
      </c>
      <c r="W390" s="923">
        <f>'別紙様式2-3（６月以降分）'!W390</f>
        <v>6</v>
      </c>
      <c r="X390" s="923" t="s">
        <v>108</v>
      </c>
      <c r="Y390" s="923">
        <f>'別紙様式2-3（６月以降分）'!Y390</f>
        <v>6</v>
      </c>
      <c r="Z390" s="923" t="s">
        <v>392</v>
      </c>
      <c r="AA390" s="923">
        <f>'別紙様式2-3（６月以降分）'!AA390</f>
        <v>7</v>
      </c>
      <c r="AB390" s="923" t="s">
        <v>108</v>
      </c>
      <c r="AC390" s="923">
        <f>'別紙様式2-3（６月以降分）'!AC390</f>
        <v>3</v>
      </c>
      <c r="AD390" s="923" t="s">
        <v>109</v>
      </c>
      <c r="AE390" s="923" t="s">
        <v>120</v>
      </c>
      <c r="AF390" s="923">
        <f>IF(W390&gt;=1,(AA390*12+AC390)-(W390*12+Y390)+1,"")</f>
        <v>10</v>
      </c>
      <c r="AG390" s="924" t="s">
        <v>393</v>
      </c>
      <c r="AH390" s="1056">
        <f>'別紙様式2-3（６月以降分）'!AH390</f>
        <v>0</v>
      </c>
      <c r="AI390" s="1056">
        <f>'別紙様式2-3（６月以降分）'!AI390</f>
        <v>0</v>
      </c>
      <c r="AJ390" s="1057">
        <f>'別紙様式2-3（６月以降分）'!AJ390</f>
        <v>0</v>
      </c>
      <c r="AK390" s="1058" t="str">
        <f>IF('別紙様式2-3（６月以降分）'!AK390="","",'別紙様式2-3（６月以降分）'!AK390)</f>
        <v/>
      </c>
      <c r="AL390" s="932">
        <f>'別紙様式2-3（６月以降分）'!AL390</f>
        <v>0</v>
      </c>
      <c r="AM390" s="1058" t="str">
        <f>IF('別紙様式2-3（６月以降分）'!AM390="","",'別紙様式2-3（６月以降分）'!AM390)</f>
        <v/>
      </c>
      <c r="AN390" s="931" t="str">
        <f>IF('別紙様式2-3（６月以降分）'!AN390="","",'別紙様式2-3（６月以降分）'!AN390)</f>
        <v/>
      </c>
      <c r="AO390" s="928" t="str">
        <f>IF('別紙様式2-3（６月以降分）'!AO390="","",'別紙様式2-3（６月以降分）'!AO390)</f>
        <v/>
      </c>
      <c r="AP390" s="931" t="str">
        <f>IF('別紙様式2-3（６月以降分）'!AP390="","",'別紙様式2-3（６月以降分）'!AP390)</f>
        <v/>
      </c>
      <c r="AQ390" s="1059" t="str">
        <f>IF('別紙様式2-3（６月以降分）'!AQ390="","",'別紙様式2-3（６月以降分）'!AQ390)</f>
        <v/>
      </c>
      <c r="AR390" s="1060" t="str">
        <f>IF('別紙様式2-3（６月以降分）'!AR390="","",'別紙様式2-3（６月以降分）'!AR390)</f>
        <v/>
      </c>
      <c r="AS390" s="1061" t="str">
        <f>IF(AU392="","",IF(U392&lt;U390,"！加算の要件上は問題ありませんが、令和６年度当初の新加算の加算率と比較して、移行後の加算率が下がる計画になっています。",""))</f>
        <v/>
      </c>
      <c r="AT390" s="818"/>
      <c r="AU390" s="693"/>
      <c r="AV390" s="1020" t="str">
        <f>IF('別紙様式2-2（４・５月分）'!N296="","",'別紙様式2-2（４・５月分）'!N296)</f>
        <v/>
      </c>
      <c r="AW390" s="937" t="str">
        <f>IF(SUM('別紙様式2-2（４・５月分）'!O296:O298)=0,"",SUM('別紙様式2-2（４・５月分）'!O296:O298))</f>
        <v/>
      </c>
      <c r="AX390" s="1064" t="str">
        <f>IFERROR(VLOOKUP(K390,'【参考】数式用'!$AH$2:$AI$34,2,FALSE),"")</f>
        <v/>
      </c>
      <c r="AY390" s="772"/>
      <c r="AZ390" s="10"/>
      <c r="BA390" s="10"/>
      <c r="BB390" s="10"/>
      <c r="BC390" s="10"/>
      <c r="BD390" s="10"/>
      <c r="BE390" s="908" t="str">
        <f>G390</f>
        <v/>
      </c>
      <c r="BF390" s="222"/>
      <c r="BG390" s="221"/>
    </row>
    <row r="391" ht="15.0" customHeight="1">
      <c r="A391" s="787"/>
      <c r="B391" s="722"/>
      <c r="C391" s="723"/>
      <c r="D391" s="723"/>
      <c r="E391" s="723"/>
      <c r="F391" s="724"/>
      <c r="G391" s="725"/>
      <c r="H391" s="725"/>
      <c r="I391" s="725"/>
      <c r="J391" s="941"/>
      <c r="K391" s="725"/>
      <c r="L391" s="942"/>
      <c r="M391" s="943" t="str">
        <f>IF('別紙様式2-2（４・５月分）'!P297="","",'別紙様式2-2（４・５月分）'!P297)</f>
        <v/>
      </c>
      <c r="N391" s="1007"/>
      <c r="O391" s="945"/>
      <c r="P391" s="946"/>
      <c r="Q391" s="947"/>
      <c r="R391" s="1065"/>
      <c r="S391" s="949"/>
      <c r="T391" s="1066"/>
      <c r="U391" s="1067"/>
      <c r="V391" s="952"/>
      <c r="W391" s="778"/>
      <c r="X391" s="778"/>
      <c r="Y391" s="778"/>
      <c r="Z391" s="778"/>
      <c r="AA391" s="778"/>
      <c r="AB391" s="778"/>
      <c r="AC391" s="778"/>
      <c r="AD391" s="778"/>
      <c r="AE391" s="778"/>
      <c r="AF391" s="778"/>
      <c r="AG391" s="954"/>
      <c r="AH391" s="1068"/>
      <c r="AI391" s="1068"/>
      <c r="AJ391" s="1069"/>
      <c r="AK391" s="1070"/>
      <c r="AL391" s="960"/>
      <c r="AM391" s="1070"/>
      <c r="AN391" s="825"/>
      <c r="AO391" s="819"/>
      <c r="AP391" s="825"/>
      <c r="AQ391" s="1072"/>
      <c r="AR391" s="1073"/>
      <c r="AS391" s="1074" t="str">
        <f>IF(AU392="","",IF(OR(AA392="",AA392&lt;&gt;7,AC392="",AC392&lt;&gt;3),"！算定期間の終わりが令和７年３月になっていません。年度内の廃止予定等がなければ、算定対象月を令和７年３月にしてください。",""))</f>
        <v/>
      </c>
      <c r="AT391" s="818"/>
      <c r="AU391" s="935"/>
      <c r="AV391" s="1020" t="str">
        <f>IF('別紙様式2-2（４・５月分）'!N297="","",'別紙様式2-2（４・５月分）'!N297)</f>
        <v/>
      </c>
      <c r="AW391" s="937"/>
      <c r="AX391" s="1076"/>
      <c r="AY391" s="638"/>
      <c r="AZ391" s="10"/>
      <c r="BA391" s="10"/>
      <c r="BB391" s="10"/>
      <c r="BC391" s="10"/>
      <c r="BD391" s="10"/>
      <c r="BE391" s="908" t="str">
        <f>G390</f>
        <v/>
      </c>
      <c r="BF391" s="222"/>
      <c r="BG391" s="221"/>
    </row>
    <row r="392" ht="15.0" customHeight="1">
      <c r="A392" s="798"/>
      <c r="B392" s="722"/>
      <c r="C392" s="723"/>
      <c r="D392" s="723"/>
      <c r="E392" s="723"/>
      <c r="F392" s="724"/>
      <c r="G392" s="725"/>
      <c r="H392" s="725"/>
      <c r="I392" s="725"/>
      <c r="J392" s="941"/>
      <c r="K392" s="725"/>
      <c r="L392" s="942"/>
      <c r="M392" s="964"/>
      <c r="N392" s="1009"/>
      <c r="O392" s="1013" t="s">
        <v>111</v>
      </c>
      <c r="P392" s="1017" t="str">
        <f>IFERROR(VLOOKUP('別紙様式2-2（４・５月分）'!AQ296,'【参考】数式用'!$AR$5:$AT$22,3,FALSE),"")</f>
        <v/>
      </c>
      <c r="Q392" s="1014" t="s">
        <v>113</v>
      </c>
      <c r="R392" s="1077" t="str">
        <f>IFERROR(VLOOKUP(K390,'【参考】数式用'!$A$5:$AB$37,MATCH(P392,'【参考】数式用'!$B$4:$AB$4,0)+1,0),"")</f>
        <v/>
      </c>
      <c r="S392" s="970" t="s">
        <v>452</v>
      </c>
      <c r="T392" s="1078"/>
      <c r="U392" s="1079" t="str">
        <f>IFERROR(VLOOKUP(K390,'【参考】数式用'!$A$5:$AB$37,MATCH(T392,'【参考】数式用'!$B$4:$AB$4,0)+1,0),"")</f>
        <v/>
      </c>
      <c r="V392" s="973" t="s">
        <v>107</v>
      </c>
      <c r="W392" s="1080"/>
      <c r="X392" s="812" t="s">
        <v>108</v>
      </c>
      <c r="Y392" s="1080"/>
      <c r="Z392" s="812" t="s">
        <v>392</v>
      </c>
      <c r="AA392" s="1080"/>
      <c r="AB392" s="812" t="s">
        <v>108</v>
      </c>
      <c r="AC392" s="1080"/>
      <c r="AD392" s="812" t="s">
        <v>109</v>
      </c>
      <c r="AE392" s="812" t="s">
        <v>120</v>
      </c>
      <c r="AF392" s="812" t="str">
        <f>IF(W392&gt;=1,(AA392*12+AC392)-(W392*12+Y392)+1,"")</f>
        <v/>
      </c>
      <c r="AG392" s="974" t="s">
        <v>393</v>
      </c>
      <c r="AH392" s="975">
        <f>IFERROR(ROUNDDOWN(ROUND(L390*U392,0),0)*AF392,"")</f>
        <v>0</v>
      </c>
      <c r="AI392" s="975">
        <f>IFERROR(ROUNDDOWN(ROUND((L390*(U392-AW390)),0),0)*AF392,"")</f>
        <v>0</v>
      </c>
      <c r="AJ392" s="977" t="str">
        <f>IFERROR(ROUNDDOWN(ROUNDDOWN(ROUND(L390*VLOOKUP(K390,'【参考】数式用'!$A$5:$AB$27,MATCH("新加算Ⅳ",'【参考】数式用'!$B$4:$AB$4,0)+1,0),0),0)*AF392*0.5,0),"")</f>
        <v/>
      </c>
      <c r="AK392" s="1081"/>
      <c r="AL392" s="1082" t="str">
        <f>IFERROR(IF('別紙様式2-2（４・５月分）'!P392="ベア加算","", IF(OR(T392="新加算Ⅰ",T392="新加算Ⅱ",T392="新加算Ⅲ",T392="新加算Ⅳ"),ROUNDDOWN(ROUND(L390*VLOOKUP(K390,'【参考】数式用'!$A$5:$I$27,MATCH("ベア加算",'【参考】数式用'!$B$4:$I$4,0)+1,0),0),0)*AF392,"")),"")</f>
        <v/>
      </c>
      <c r="AM392" s="1081"/>
      <c r="AN392" s="1083"/>
      <c r="AO392" s="817"/>
      <c r="AP392" s="1083"/>
      <c r="AQ392" s="1084"/>
      <c r="AR392" s="1085"/>
      <c r="AS392" s="1074"/>
      <c r="AT392" s="688"/>
      <c r="AU392" s="935" t="str">
        <f>IF(AND(AA390&lt;&gt;7,AC390&lt;&gt;3),"V列に色付け","")</f>
        <v/>
      </c>
      <c r="AV392" s="1020"/>
      <c r="AW392" s="937"/>
      <c r="AX392" s="1086"/>
      <c r="AY392" s="629" t="str">
        <f>IF(AL392&lt;&gt;"",IF(AM392="○","入力済","未入力"),"")</f>
        <v/>
      </c>
      <c r="AZ392" s="629"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629" t="str">
        <f>IF(OR(T392="新加算Ⅴ（７）",T392="新加算Ⅴ（９）",T392="新加算Ⅴ（10）",T392="新加算Ⅴ（12）",T392="新加算Ⅴ（13）",T392="新加算Ⅴ（14）"),IF(OR(AO392="○",AO392="令和６年度中に満たす"),"入力済","未入力"),"")</f>
        <v/>
      </c>
      <c r="BB392" s="629" t="str">
        <f>IF(OR(T392="新加算Ⅰ",T392="新加算Ⅱ",T392="新加算Ⅲ",T392="新加算Ⅴ（１）",T392="新加算Ⅴ（３）",T392="新加算Ⅴ（８）"),IF(OR(AP392="○",AP392="令和６年度中に満たす"),"入力済","未入力"),"")</f>
        <v/>
      </c>
      <c r="BC392" s="1087" t="str">
        <f>IF(OR(T392="新加算Ⅰ",T392="新加算Ⅱ",T392="新加算Ⅴ（１）",T392="新加算Ⅴ（２）",T392="新加算Ⅴ（３）",T392="新加算Ⅴ（４）",T392="新加算Ⅴ（５）",T392="新加算Ⅴ（６）",T392="新加算Ⅴ（７）",T392="新加算Ⅴ（９）",T392="新加算Ⅴ（10）",T392="新加算Ⅴ（12）"),IF(AQ392&lt;&gt;"",1,""),"")</f>
        <v/>
      </c>
      <c r="BD392" s="935" t="str">
        <f>IF(OR(T392="新加算Ⅰ",T392="新加算Ⅴ（１）",T392="新加算Ⅴ（２）",T392="新加算Ⅴ（５）",T392="新加算Ⅴ（７）",T392="新加算Ⅴ（10）"),IF(AR392="","未入力","入力済"),"")</f>
        <v/>
      </c>
      <c r="BE392" s="908" t="str">
        <f>G390</f>
        <v/>
      </c>
      <c r="BF392" s="222"/>
      <c r="BG392" s="221"/>
    </row>
    <row r="393" ht="30.0" customHeight="1">
      <c r="A393" s="788"/>
      <c r="B393" s="746"/>
      <c r="C393" s="747"/>
      <c r="D393" s="747"/>
      <c r="E393" s="747"/>
      <c r="F393" s="748"/>
      <c r="G393" s="749"/>
      <c r="H393" s="749"/>
      <c r="I393" s="749"/>
      <c r="J393" s="982"/>
      <c r="K393" s="749"/>
      <c r="L393" s="983"/>
      <c r="M393" s="984" t="str">
        <f>IF('別紙様式2-2（４・５月分）'!P298="","",'別紙様式2-2（４・５月分）'!P298)</f>
        <v/>
      </c>
      <c r="N393" s="1010"/>
      <c r="O393" s="1015"/>
      <c r="P393" s="1018"/>
      <c r="Q393" s="1016"/>
      <c r="R393" s="1088"/>
      <c r="S393" s="990"/>
      <c r="T393" s="1089"/>
      <c r="U393" s="1090"/>
      <c r="V393" s="993"/>
      <c r="W393" s="1091"/>
      <c r="X393" s="994"/>
      <c r="Y393" s="1091"/>
      <c r="Z393" s="994"/>
      <c r="AA393" s="1091"/>
      <c r="AB393" s="994"/>
      <c r="AC393" s="1091"/>
      <c r="AD393" s="994"/>
      <c r="AE393" s="994"/>
      <c r="AF393" s="994"/>
      <c r="AG393" s="995"/>
      <c r="AH393" s="996"/>
      <c r="AI393" s="996"/>
      <c r="AJ393" s="998"/>
      <c r="AK393" s="1092"/>
      <c r="AL393" s="1093"/>
      <c r="AM393" s="1092"/>
      <c r="AN393" s="766"/>
      <c r="AO393" s="765"/>
      <c r="AP393" s="766"/>
      <c r="AQ393" s="1094"/>
      <c r="AR393" s="1095"/>
      <c r="AS393" s="1096" t="str">
        <f>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688"/>
      <c r="AU393" s="935"/>
      <c r="AV393" s="1020" t="str">
        <f>IF('別紙様式2-2（４・５月分）'!N298="","",'別紙様式2-2（４・５月分）'!N298)</f>
        <v/>
      </c>
      <c r="AW393" s="937"/>
      <c r="AX393" s="1097"/>
      <c r="AY393" s="629" t="str">
        <f t="shared" ref="AY393:AZ393" si="96">IF(OR(T393="新加算Ⅰ",T393="新加算Ⅱ",T393="新加算Ⅲ",T393="新加算Ⅳ",T393="新加算Ⅴ（１）",T393="新加算Ⅴ（２）",T393="新加算Ⅴ（３）",T393="新加算ⅠⅤ（４）",T393="新加算Ⅴ（５）",T393="新加算Ⅴ（６）",T393="新加算Ⅴ（８）",T393="新加算Ⅴ（11）"),IF(AI393="○","","未入力"),"")</f>
        <v/>
      </c>
      <c r="AZ393" s="629" t="str">
        <f t="shared" si="96"/>
        <v/>
      </c>
      <c r="BA393" s="629" t="str">
        <f>IF(OR(U393="新加算Ⅴ（７）",U393="新加算Ⅴ（９）",U393="新加算Ⅴ（10）",U393="新加算Ⅴ（12）",U393="新加算Ⅴ（13）",U393="新加算Ⅴ（14）"),IF(AK393="○","","未入力"),"")</f>
        <v/>
      </c>
      <c r="BB393" s="629" t="str">
        <f>IF(OR(U393="新加算Ⅰ",U393="新加算Ⅱ",U393="新加算Ⅲ",U393="新加算Ⅴ（１）",U393="新加算Ⅴ（３）",U393="新加算Ⅴ（８）"),IF(AL393="○","","未入力"),"")</f>
        <v/>
      </c>
      <c r="BC393" s="1087" t="str">
        <f>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935" t="str">
        <f>IF(AND(T393&lt;&gt;"（参考）令和７年度の移行予定",OR(U393="新加算Ⅰ",U393="新加算Ⅴ（１）",U393="新加算Ⅴ（２）",U393="新加算Ⅴ（５）",U393="新加算Ⅴ（７）",U393="新加算Ⅴ（10）")),IF(AN393="","未入力",IF(AN393="いずれも取得していない","要件を満たさない","")),"")</f>
        <v/>
      </c>
      <c r="BE393" s="908" t="str">
        <f>G390</f>
        <v/>
      </c>
      <c r="BF393" s="222"/>
      <c r="BG393" s="221"/>
    </row>
    <row r="394" ht="30.0" customHeight="1">
      <c r="A394" s="789">
        <v>96.0</v>
      </c>
      <c r="B394" s="1019" t="str">
        <f>IF('基本情報入力シート'!C149="","",'基本情報入力シート'!C149)</f>
        <v/>
      </c>
      <c r="C394" s="696"/>
      <c r="D394" s="696"/>
      <c r="E394" s="696"/>
      <c r="F394" s="697"/>
      <c r="G394" s="698" t="str">
        <f>IF('基本情報入力シート'!M149="","",'基本情報入力シート'!M149)</f>
        <v/>
      </c>
      <c r="H394" s="698" t="str">
        <f>IF('基本情報入力シート'!R149="","",'基本情報入力シート'!R149)</f>
        <v/>
      </c>
      <c r="I394" s="698" t="str">
        <f>IF('基本情報入力シート'!W149="","",'基本情報入力シート'!W149)</f>
        <v/>
      </c>
      <c r="J394" s="910" t="str">
        <f>IF('基本情報入力シート'!X149="","",'基本情報入力シート'!X149)</f>
        <v/>
      </c>
      <c r="K394" s="698" t="str">
        <f>IF('基本情報入力シート'!Y149="","",'基本情報入力シート'!Y149)</f>
        <v/>
      </c>
      <c r="L394" s="911" t="str">
        <f>IF('基本情報入力シート'!AB149="","",'基本情報入力シート'!AB149)</f>
        <v/>
      </c>
      <c r="M394" s="912" t="str">
        <f>IF('別紙様式2-2（４・５月分）'!P299="","",'別紙様式2-2（４・５月分）'!P299)</f>
        <v/>
      </c>
      <c r="N394" s="1004" t="str">
        <f>IF(SUM('別紙様式2-2（４・５月分）'!Q299:Q301)=0,"",SUM('別紙様式2-2（４・５月分）'!Q299:Q301))</f>
        <v/>
      </c>
      <c r="O394" s="914" t="str">
        <f>IFERROR(VLOOKUP('別紙様式2-2（４・５月分）'!AQ299,'【参考】数式用'!$AR$5:$AS$22,2,FALSE),"")</f>
        <v/>
      </c>
      <c r="P394" s="915"/>
      <c r="Q394" s="916"/>
      <c r="R394" s="1053" t="str">
        <f>IFERROR(VLOOKUP(K394,'【参考】数式用'!$A$5:$AB$37,MATCH(O394,'【参考】数式用'!$B$4:$AB$4,0)+1,0),"")</f>
        <v/>
      </c>
      <c r="S394" s="918" t="s">
        <v>451</v>
      </c>
      <c r="T394" s="1054" t="str">
        <f>IF('別紙様式2-3（６月以降分）'!T394="","",'別紙様式2-3（６月以降分）'!T394)</f>
        <v/>
      </c>
      <c r="U394" s="1055" t="str">
        <f>IFERROR(VLOOKUP(K394,'【参考】数式用'!$A$5:$AB$37,MATCH(T394,'【参考】数式用'!$B$4:$AB$4,0)+1,0),"")</f>
        <v/>
      </c>
      <c r="V394" s="921" t="s">
        <v>107</v>
      </c>
      <c r="W394" s="923">
        <f>'別紙様式2-3（６月以降分）'!W394</f>
        <v>6</v>
      </c>
      <c r="X394" s="923" t="s">
        <v>108</v>
      </c>
      <c r="Y394" s="923">
        <f>'別紙様式2-3（６月以降分）'!Y394</f>
        <v>6</v>
      </c>
      <c r="Z394" s="923" t="s">
        <v>392</v>
      </c>
      <c r="AA394" s="923">
        <f>'別紙様式2-3（６月以降分）'!AA394</f>
        <v>7</v>
      </c>
      <c r="AB394" s="923" t="s">
        <v>108</v>
      </c>
      <c r="AC394" s="923">
        <f>'別紙様式2-3（６月以降分）'!AC394</f>
        <v>3</v>
      </c>
      <c r="AD394" s="923" t="s">
        <v>109</v>
      </c>
      <c r="AE394" s="923" t="s">
        <v>120</v>
      </c>
      <c r="AF394" s="923">
        <f>IF(W394&gt;=1,(AA394*12+AC394)-(W394*12+Y394)+1,"")</f>
        <v>10</v>
      </c>
      <c r="AG394" s="924" t="s">
        <v>393</v>
      </c>
      <c r="AH394" s="1056">
        <f>'別紙様式2-3（６月以降分）'!AH394</f>
        <v>0</v>
      </c>
      <c r="AI394" s="1056">
        <f>'別紙様式2-3（６月以降分）'!AI394</f>
        <v>0</v>
      </c>
      <c r="AJ394" s="1057">
        <f>'別紙様式2-3（６月以降分）'!AJ394</f>
        <v>0</v>
      </c>
      <c r="AK394" s="1058" t="str">
        <f>IF('別紙様式2-3（６月以降分）'!AK394="","",'別紙様式2-3（６月以降分）'!AK394)</f>
        <v/>
      </c>
      <c r="AL394" s="932">
        <f>'別紙様式2-3（６月以降分）'!AL394</f>
        <v>0</v>
      </c>
      <c r="AM394" s="1058" t="str">
        <f>IF('別紙様式2-3（６月以降分）'!AM394="","",'別紙様式2-3（６月以降分）'!AM394)</f>
        <v/>
      </c>
      <c r="AN394" s="931" t="str">
        <f>IF('別紙様式2-3（６月以降分）'!AN394="","",'別紙様式2-3（６月以降分）'!AN394)</f>
        <v/>
      </c>
      <c r="AO394" s="928" t="str">
        <f>IF('別紙様式2-3（６月以降分）'!AO394="","",'別紙様式2-3（６月以降分）'!AO394)</f>
        <v/>
      </c>
      <c r="AP394" s="931" t="str">
        <f>IF('別紙様式2-3（６月以降分）'!AP394="","",'別紙様式2-3（６月以降分）'!AP394)</f>
        <v/>
      </c>
      <c r="AQ394" s="1059" t="str">
        <f>IF('別紙様式2-3（６月以降分）'!AQ394="","",'別紙様式2-3（６月以降分）'!AQ394)</f>
        <v/>
      </c>
      <c r="AR394" s="1060" t="str">
        <f>IF('別紙様式2-3（６月以降分）'!AR394="","",'別紙様式2-3（６月以降分）'!AR394)</f>
        <v/>
      </c>
      <c r="AS394" s="1061" t="str">
        <f>IF(AU396="","",IF(U396&lt;U394,"！加算の要件上は問題ありませんが、令和６年度当初の新加算の加算率と比較して、移行後の加算率が下がる計画になっています。",""))</f>
        <v/>
      </c>
      <c r="AT394" s="818"/>
      <c r="AU394" s="693"/>
      <c r="AV394" s="1020" t="str">
        <f>IF('別紙様式2-2（４・５月分）'!N299="","",'別紙様式2-2（４・５月分）'!N299)</f>
        <v/>
      </c>
      <c r="AW394" s="937" t="str">
        <f>IF(SUM('別紙様式2-2（４・５月分）'!O299:O301)=0,"",SUM('別紙様式2-2（４・５月分）'!O299:O301))</f>
        <v/>
      </c>
      <c r="AX394" s="1064" t="str">
        <f>IFERROR(VLOOKUP(K394,'【参考】数式用'!$AH$2:$AI$34,2,FALSE),"")</f>
        <v/>
      </c>
      <c r="AY394" s="772"/>
      <c r="AZ394" s="10"/>
      <c r="BA394" s="10"/>
      <c r="BB394" s="10"/>
      <c r="BC394" s="10"/>
      <c r="BD394" s="10"/>
      <c r="BE394" s="908" t="str">
        <f>G394</f>
        <v/>
      </c>
      <c r="BF394" s="222"/>
      <c r="BG394" s="221"/>
    </row>
    <row r="395" ht="15.0" customHeight="1">
      <c r="A395" s="787"/>
      <c r="B395" s="722"/>
      <c r="C395" s="723"/>
      <c r="D395" s="723"/>
      <c r="E395" s="723"/>
      <c r="F395" s="724"/>
      <c r="G395" s="725"/>
      <c r="H395" s="725"/>
      <c r="I395" s="725"/>
      <c r="J395" s="941"/>
      <c r="K395" s="725"/>
      <c r="L395" s="942"/>
      <c r="M395" s="943" t="str">
        <f>IF('別紙様式2-2（４・５月分）'!P300="","",'別紙様式2-2（４・５月分）'!P300)</f>
        <v/>
      </c>
      <c r="N395" s="1007"/>
      <c r="O395" s="945"/>
      <c r="P395" s="946"/>
      <c r="Q395" s="947"/>
      <c r="R395" s="1065"/>
      <c r="S395" s="949"/>
      <c r="T395" s="1066"/>
      <c r="U395" s="1067"/>
      <c r="V395" s="952"/>
      <c r="W395" s="778"/>
      <c r="X395" s="778"/>
      <c r="Y395" s="778"/>
      <c r="Z395" s="778"/>
      <c r="AA395" s="778"/>
      <c r="AB395" s="778"/>
      <c r="AC395" s="778"/>
      <c r="AD395" s="778"/>
      <c r="AE395" s="778"/>
      <c r="AF395" s="778"/>
      <c r="AG395" s="954"/>
      <c r="AH395" s="1068"/>
      <c r="AI395" s="1068"/>
      <c r="AJ395" s="1069"/>
      <c r="AK395" s="1070"/>
      <c r="AL395" s="960"/>
      <c r="AM395" s="1070"/>
      <c r="AN395" s="825"/>
      <c r="AO395" s="819"/>
      <c r="AP395" s="825"/>
      <c r="AQ395" s="1072"/>
      <c r="AR395" s="1073"/>
      <c r="AS395" s="1074" t="str">
        <f>IF(AU396="","",IF(OR(AA396="",AA396&lt;&gt;7,AC396="",AC396&lt;&gt;3),"！算定期間の終わりが令和７年３月になっていません。年度内の廃止予定等がなければ、算定対象月を令和７年３月にしてください。",""))</f>
        <v/>
      </c>
      <c r="AT395" s="818"/>
      <c r="AU395" s="935"/>
      <c r="AV395" s="1020" t="str">
        <f>IF('別紙様式2-2（４・５月分）'!N300="","",'別紙様式2-2（４・５月分）'!N300)</f>
        <v/>
      </c>
      <c r="AW395" s="937"/>
      <c r="AX395" s="1076"/>
      <c r="AY395" s="638"/>
      <c r="AZ395" s="10"/>
      <c r="BA395" s="10"/>
      <c r="BB395" s="10"/>
      <c r="BC395" s="10"/>
      <c r="BD395" s="10"/>
      <c r="BE395" s="908" t="str">
        <f>G394</f>
        <v/>
      </c>
      <c r="BF395" s="222"/>
      <c r="BG395" s="221"/>
    </row>
    <row r="396" ht="15.0" customHeight="1">
      <c r="A396" s="798"/>
      <c r="B396" s="722"/>
      <c r="C396" s="723"/>
      <c r="D396" s="723"/>
      <c r="E396" s="723"/>
      <c r="F396" s="724"/>
      <c r="G396" s="725"/>
      <c r="H396" s="725"/>
      <c r="I396" s="725"/>
      <c r="J396" s="941"/>
      <c r="K396" s="725"/>
      <c r="L396" s="942"/>
      <c r="M396" s="964"/>
      <c r="N396" s="1009"/>
      <c r="O396" s="1013" t="s">
        <v>111</v>
      </c>
      <c r="P396" s="1017" t="str">
        <f>IFERROR(VLOOKUP('別紙様式2-2（４・５月分）'!AQ299,'【参考】数式用'!$AR$5:$AT$22,3,FALSE),"")</f>
        <v/>
      </c>
      <c r="Q396" s="1014" t="s">
        <v>113</v>
      </c>
      <c r="R396" s="1077" t="str">
        <f>IFERROR(VLOOKUP(K394,'【参考】数式用'!$A$5:$AB$37,MATCH(P396,'【参考】数式用'!$B$4:$AB$4,0)+1,0),"")</f>
        <v/>
      </c>
      <c r="S396" s="970" t="s">
        <v>452</v>
      </c>
      <c r="T396" s="1078"/>
      <c r="U396" s="1079" t="str">
        <f>IFERROR(VLOOKUP(K394,'【参考】数式用'!$A$5:$AB$37,MATCH(T396,'【参考】数式用'!$B$4:$AB$4,0)+1,0),"")</f>
        <v/>
      </c>
      <c r="V396" s="973" t="s">
        <v>107</v>
      </c>
      <c r="W396" s="1080"/>
      <c r="X396" s="812" t="s">
        <v>108</v>
      </c>
      <c r="Y396" s="1080"/>
      <c r="Z396" s="812" t="s">
        <v>392</v>
      </c>
      <c r="AA396" s="1080"/>
      <c r="AB396" s="812" t="s">
        <v>108</v>
      </c>
      <c r="AC396" s="1080"/>
      <c r="AD396" s="812" t="s">
        <v>109</v>
      </c>
      <c r="AE396" s="812" t="s">
        <v>120</v>
      </c>
      <c r="AF396" s="812" t="str">
        <f>IF(W396&gt;=1,(AA396*12+AC396)-(W396*12+Y396)+1,"")</f>
        <v/>
      </c>
      <c r="AG396" s="974" t="s">
        <v>393</v>
      </c>
      <c r="AH396" s="975">
        <f>IFERROR(ROUNDDOWN(ROUND(L394*U396,0),0)*AF396,"")</f>
        <v>0</v>
      </c>
      <c r="AI396" s="975">
        <f>IFERROR(ROUNDDOWN(ROUND((L394*(U396-AW394)),0),0)*AF396,"")</f>
        <v>0</v>
      </c>
      <c r="AJ396" s="977" t="str">
        <f>IFERROR(ROUNDDOWN(ROUNDDOWN(ROUND(L394*VLOOKUP(K394,'【参考】数式用'!$A$5:$AB$27,MATCH("新加算Ⅳ",'【参考】数式用'!$B$4:$AB$4,0)+1,0),0),0)*AF396*0.5,0),"")</f>
        <v/>
      </c>
      <c r="AK396" s="1081"/>
      <c r="AL396" s="1082" t="str">
        <f>IFERROR(IF('別紙様式2-2（４・５月分）'!P396="ベア加算","", IF(OR(T396="新加算Ⅰ",T396="新加算Ⅱ",T396="新加算Ⅲ",T396="新加算Ⅳ"),ROUNDDOWN(ROUND(L394*VLOOKUP(K394,'【参考】数式用'!$A$5:$I$27,MATCH("ベア加算",'【参考】数式用'!$B$4:$I$4,0)+1,0),0),0)*AF396,"")),"")</f>
        <v/>
      </c>
      <c r="AM396" s="1081"/>
      <c r="AN396" s="1083"/>
      <c r="AO396" s="817"/>
      <c r="AP396" s="1083"/>
      <c r="AQ396" s="1084"/>
      <c r="AR396" s="1085"/>
      <c r="AS396" s="1074"/>
      <c r="AT396" s="688"/>
      <c r="AU396" s="935" t="str">
        <f>IF(AND(AA394&lt;&gt;7,AC394&lt;&gt;3),"V列に色付け","")</f>
        <v/>
      </c>
      <c r="AV396" s="1020"/>
      <c r="AW396" s="937"/>
      <c r="AX396" s="1086"/>
      <c r="AY396" s="629" t="str">
        <f>IF(AL396&lt;&gt;"",IF(AM396="○","入力済","未入力"),"")</f>
        <v/>
      </c>
      <c r="AZ396" s="629"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629" t="str">
        <f>IF(OR(T396="新加算Ⅴ（７）",T396="新加算Ⅴ（９）",T396="新加算Ⅴ（10）",T396="新加算Ⅴ（12）",T396="新加算Ⅴ（13）",T396="新加算Ⅴ（14）"),IF(OR(AO396="○",AO396="令和６年度中に満たす"),"入力済","未入力"),"")</f>
        <v/>
      </c>
      <c r="BB396" s="629" t="str">
        <f>IF(OR(T396="新加算Ⅰ",T396="新加算Ⅱ",T396="新加算Ⅲ",T396="新加算Ⅴ（１）",T396="新加算Ⅴ（３）",T396="新加算Ⅴ（８）"),IF(OR(AP396="○",AP396="令和６年度中に満たす"),"入力済","未入力"),"")</f>
        <v/>
      </c>
      <c r="BC396" s="1087" t="str">
        <f>IF(OR(T396="新加算Ⅰ",T396="新加算Ⅱ",T396="新加算Ⅴ（１）",T396="新加算Ⅴ（２）",T396="新加算Ⅴ（３）",T396="新加算Ⅴ（４）",T396="新加算Ⅴ（５）",T396="新加算Ⅴ（６）",T396="新加算Ⅴ（７）",T396="新加算Ⅴ（９）",T396="新加算Ⅴ（10）",T396="新加算Ⅴ（12）"),IF(AQ396&lt;&gt;"",1,""),"")</f>
        <v/>
      </c>
      <c r="BD396" s="935" t="str">
        <f>IF(OR(T396="新加算Ⅰ",T396="新加算Ⅴ（１）",T396="新加算Ⅴ（２）",T396="新加算Ⅴ（５）",T396="新加算Ⅴ（７）",T396="新加算Ⅴ（10）"),IF(AR396="","未入力","入力済"),"")</f>
        <v/>
      </c>
      <c r="BE396" s="908" t="str">
        <f>G394</f>
        <v/>
      </c>
      <c r="BF396" s="222"/>
      <c r="BG396" s="221"/>
    </row>
    <row r="397" ht="30.0" customHeight="1">
      <c r="A397" s="788"/>
      <c r="B397" s="746"/>
      <c r="C397" s="747"/>
      <c r="D397" s="747"/>
      <c r="E397" s="747"/>
      <c r="F397" s="748"/>
      <c r="G397" s="749"/>
      <c r="H397" s="749"/>
      <c r="I397" s="749"/>
      <c r="J397" s="982"/>
      <c r="K397" s="749"/>
      <c r="L397" s="983"/>
      <c r="M397" s="984" t="str">
        <f>IF('別紙様式2-2（４・５月分）'!P301="","",'別紙様式2-2（４・５月分）'!P301)</f>
        <v/>
      </c>
      <c r="N397" s="1010"/>
      <c r="O397" s="1015"/>
      <c r="P397" s="1018"/>
      <c r="Q397" s="1016"/>
      <c r="R397" s="1088"/>
      <c r="S397" s="990"/>
      <c r="T397" s="1089"/>
      <c r="U397" s="1090"/>
      <c r="V397" s="993"/>
      <c r="W397" s="1091"/>
      <c r="X397" s="994"/>
      <c r="Y397" s="1091"/>
      <c r="Z397" s="994"/>
      <c r="AA397" s="1091"/>
      <c r="AB397" s="994"/>
      <c r="AC397" s="1091"/>
      <c r="AD397" s="994"/>
      <c r="AE397" s="994"/>
      <c r="AF397" s="994"/>
      <c r="AG397" s="995"/>
      <c r="AH397" s="996"/>
      <c r="AI397" s="996"/>
      <c r="AJ397" s="998"/>
      <c r="AK397" s="1092"/>
      <c r="AL397" s="1093"/>
      <c r="AM397" s="1092"/>
      <c r="AN397" s="766"/>
      <c r="AO397" s="765"/>
      <c r="AP397" s="766"/>
      <c r="AQ397" s="1094"/>
      <c r="AR397" s="1095"/>
      <c r="AS397" s="1096" t="str">
        <f>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688"/>
      <c r="AU397" s="935"/>
      <c r="AV397" s="1020" t="str">
        <f>IF('別紙様式2-2（４・５月分）'!N301="","",'別紙様式2-2（４・５月分）'!N301)</f>
        <v/>
      </c>
      <c r="AW397" s="937"/>
      <c r="AX397" s="1097"/>
      <c r="AY397" s="629" t="str">
        <f t="shared" ref="AY397:AZ397" si="97">IF(OR(T397="新加算Ⅰ",T397="新加算Ⅱ",T397="新加算Ⅲ",T397="新加算Ⅳ",T397="新加算Ⅴ（１）",T397="新加算Ⅴ（２）",T397="新加算Ⅴ（３）",T397="新加算ⅠⅤ（４）",T397="新加算Ⅴ（５）",T397="新加算Ⅴ（６）",T397="新加算Ⅴ（８）",T397="新加算Ⅴ（11）"),IF(AI397="○","","未入力"),"")</f>
        <v/>
      </c>
      <c r="AZ397" s="629" t="str">
        <f t="shared" si="97"/>
        <v/>
      </c>
      <c r="BA397" s="629" t="str">
        <f>IF(OR(U397="新加算Ⅴ（７）",U397="新加算Ⅴ（９）",U397="新加算Ⅴ（10）",U397="新加算Ⅴ（12）",U397="新加算Ⅴ（13）",U397="新加算Ⅴ（14）"),IF(AK397="○","","未入力"),"")</f>
        <v/>
      </c>
      <c r="BB397" s="629" t="str">
        <f>IF(OR(U397="新加算Ⅰ",U397="新加算Ⅱ",U397="新加算Ⅲ",U397="新加算Ⅴ（１）",U397="新加算Ⅴ（３）",U397="新加算Ⅴ（８）"),IF(AL397="○","","未入力"),"")</f>
        <v/>
      </c>
      <c r="BC397" s="1087" t="str">
        <f>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935" t="str">
        <f>IF(AND(T397&lt;&gt;"（参考）令和７年度の移行予定",OR(U397="新加算Ⅰ",U397="新加算Ⅴ（１）",U397="新加算Ⅴ（２）",U397="新加算Ⅴ（５）",U397="新加算Ⅴ（７）",U397="新加算Ⅴ（10）")),IF(AN397="","未入力",IF(AN397="いずれも取得していない","要件を満たさない","")),"")</f>
        <v/>
      </c>
      <c r="BE397" s="908" t="str">
        <f>G394</f>
        <v/>
      </c>
      <c r="BF397" s="222"/>
      <c r="BG397" s="221"/>
    </row>
    <row r="398" ht="30.0" customHeight="1">
      <c r="A398" s="773">
        <v>97.0</v>
      </c>
      <c r="B398" s="722" t="str">
        <f>IF('基本情報入力シート'!C150="","",'基本情報入力シート'!C150)</f>
        <v/>
      </c>
      <c r="C398" s="723"/>
      <c r="D398" s="723"/>
      <c r="E398" s="723"/>
      <c r="F398" s="724"/>
      <c r="G398" s="725" t="str">
        <f>IF('基本情報入力シート'!M150="","",'基本情報入力シート'!M150)</f>
        <v/>
      </c>
      <c r="H398" s="725" t="str">
        <f>IF('基本情報入力シート'!R150="","",'基本情報入力シート'!R150)</f>
        <v/>
      </c>
      <c r="I398" s="725" t="str">
        <f>IF('基本情報入力シート'!W150="","",'基本情報入力シート'!W150)</f>
        <v/>
      </c>
      <c r="J398" s="941" t="str">
        <f>IF('基本情報入力シート'!X150="","",'基本情報入力シート'!X150)</f>
        <v/>
      </c>
      <c r="K398" s="725" t="str">
        <f>IF('基本情報入力シート'!Y150="","",'基本情報入力シート'!Y150)</f>
        <v/>
      </c>
      <c r="L398" s="942" t="str">
        <f>IF('基本情報入力シート'!AB150="","",'基本情報入力シート'!AB150)</f>
        <v/>
      </c>
      <c r="M398" s="912" t="str">
        <f>IF('別紙様式2-2（４・５月分）'!P302="","",'別紙様式2-2（４・５月分）'!P302)</f>
        <v/>
      </c>
      <c r="N398" s="1004" t="str">
        <f>IF(SUM('別紙様式2-2（４・５月分）'!Q302:Q304)=0,"",SUM('別紙様式2-2（４・５月分）'!Q302:Q304))</f>
        <v/>
      </c>
      <c r="O398" s="914" t="str">
        <f>IFERROR(VLOOKUP('別紙様式2-2（４・５月分）'!AQ302,'【参考】数式用'!$AR$5:$AS$22,2,FALSE),"")</f>
        <v/>
      </c>
      <c r="P398" s="915"/>
      <c r="Q398" s="916"/>
      <c r="R398" s="1053" t="str">
        <f>IFERROR(VLOOKUP(K398,'【参考】数式用'!$A$5:$AB$37,MATCH(O398,'【参考】数式用'!$B$4:$AB$4,0)+1,0),"")</f>
        <v/>
      </c>
      <c r="S398" s="918" t="s">
        <v>451</v>
      </c>
      <c r="T398" s="1054" t="str">
        <f>IF('別紙様式2-3（６月以降分）'!T398="","",'別紙様式2-3（６月以降分）'!T398)</f>
        <v/>
      </c>
      <c r="U398" s="1055" t="str">
        <f>IFERROR(VLOOKUP(K398,'【参考】数式用'!$A$5:$AB$37,MATCH(T398,'【参考】数式用'!$B$4:$AB$4,0)+1,0),"")</f>
        <v/>
      </c>
      <c r="V398" s="921" t="s">
        <v>107</v>
      </c>
      <c r="W398" s="923">
        <f>'別紙様式2-3（６月以降分）'!W398</f>
        <v>6</v>
      </c>
      <c r="X398" s="923" t="s">
        <v>108</v>
      </c>
      <c r="Y398" s="923">
        <f>'別紙様式2-3（６月以降分）'!Y398</f>
        <v>6</v>
      </c>
      <c r="Z398" s="923" t="s">
        <v>392</v>
      </c>
      <c r="AA398" s="923">
        <f>'別紙様式2-3（６月以降分）'!AA398</f>
        <v>7</v>
      </c>
      <c r="AB398" s="923" t="s">
        <v>108</v>
      </c>
      <c r="AC398" s="923">
        <f>'別紙様式2-3（６月以降分）'!AC398</f>
        <v>3</v>
      </c>
      <c r="AD398" s="923" t="s">
        <v>109</v>
      </c>
      <c r="AE398" s="923" t="s">
        <v>120</v>
      </c>
      <c r="AF398" s="923">
        <f>IF(W398&gt;=1,(AA398*12+AC398)-(W398*12+Y398)+1,"")</f>
        <v>10</v>
      </c>
      <c r="AG398" s="924" t="s">
        <v>393</v>
      </c>
      <c r="AH398" s="1056">
        <f>'別紙様式2-3（６月以降分）'!AH398</f>
        <v>0</v>
      </c>
      <c r="AI398" s="1056">
        <f>'別紙様式2-3（６月以降分）'!AI398</f>
        <v>0</v>
      </c>
      <c r="AJ398" s="1057">
        <f>'別紙様式2-3（６月以降分）'!AJ398</f>
        <v>0</v>
      </c>
      <c r="AK398" s="1058" t="str">
        <f>IF('別紙様式2-3（６月以降分）'!AK398="","",'別紙様式2-3（６月以降分）'!AK398)</f>
        <v/>
      </c>
      <c r="AL398" s="932">
        <f>'別紙様式2-3（６月以降分）'!AL398</f>
        <v>0</v>
      </c>
      <c r="AM398" s="1058" t="str">
        <f>IF('別紙様式2-3（６月以降分）'!AM398="","",'別紙様式2-3（６月以降分）'!AM398)</f>
        <v/>
      </c>
      <c r="AN398" s="931" t="str">
        <f>IF('別紙様式2-3（６月以降分）'!AN398="","",'別紙様式2-3（６月以降分）'!AN398)</f>
        <v/>
      </c>
      <c r="AO398" s="928" t="str">
        <f>IF('別紙様式2-3（６月以降分）'!AO398="","",'別紙様式2-3（６月以降分）'!AO398)</f>
        <v/>
      </c>
      <c r="AP398" s="931" t="str">
        <f>IF('別紙様式2-3（６月以降分）'!AP398="","",'別紙様式2-3（６月以降分）'!AP398)</f>
        <v/>
      </c>
      <c r="AQ398" s="1059" t="str">
        <f>IF('別紙様式2-3（６月以降分）'!AQ398="","",'別紙様式2-3（６月以降分）'!AQ398)</f>
        <v/>
      </c>
      <c r="AR398" s="1060" t="str">
        <f>IF('別紙様式2-3（６月以降分）'!AR398="","",'別紙様式2-3（６月以降分）'!AR398)</f>
        <v/>
      </c>
      <c r="AS398" s="1061" t="str">
        <f>IF(AU400="","",IF(U400&lt;U398,"！加算の要件上は問題ありませんが、令和６年度当初の新加算の加算率と比較して、移行後の加算率が下がる計画になっています。",""))</f>
        <v/>
      </c>
      <c r="AT398" s="818"/>
      <c r="AU398" s="693"/>
      <c r="AV398" s="1020" t="str">
        <f>IF('別紙様式2-2（４・５月分）'!N302="","",'別紙様式2-2（４・５月分）'!N302)</f>
        <v/>
      </c>
      <c r="AW398" s="937" t="str">
        <f>IF(SUM('別紙様式2-2（４・５月分）'!O302:O304)=0,"",SUM('別紙様式2-2（４・５月分）'!O302:O304))</f>
        <v/>
      </c>
      <c r="AX398" s="1064" t="str">
        <f>IFERROR(VLOOKUP(K398,'【参考】数式用'!$AH$2:$AI$34,2,FALSE),"")</f>
        <v/>
      </c>
      <c r="AY398" s="772"/>
      <c r="AZ398" s="10"/>
      <c r="BA398" s="10"/>
      <c r="BB398" s="10"/>
      <c r="BC398" s="10"/>
      <c r="BD398" s="10"/>
      <c r="BE398" s="908" t="str">
        <f>G398</f>
        <v/>
      </c>
      <c r="BF398" s="222"/>
      <c r="BG398" s="221"/>
    </row>
    <row r="399" ht="15.0" customHeight="1">
      <c r="A399" s="787"/>
      <c r="B399" s="722"/>
      <c r="C399" s="723"/>
      <c r="D399" s="723"/>
      <c r="E399" s="723"/>
      <c r="F399" s="724"/>
      <c r="G399" s="725"/>
      <c r="H399" s="725"/>
      <c r="I399" s="725"/>
      <c r="J399" s="941"/>
      <c r="K399" s="725"/>
      <c r="L399" s="942"/>
      <c r="M399" s="943" t="str">
        <f>IF('別紙様式2-2（４・５月分）'!P303="","",'別紙様式2-2（４・５月分）'!P303)</f>
        <v/>
      </c>
      <c r="N399" s="1007"/>
      <c r="O399" s="945"/>
      <c r="P399" s="946"/>
      <c r="Q399" s="947"/>
      <c r="R399" s="1065"/>
      <c r="S399" s="949"/>
      <c r="T399" s="1066"/>
      <c r="U399" s="1067"/>
      <c r="V399" s="952"/>
      <c r="W399" s="778"/>
      <c r="X399" s="778"/>
      <c r="Y399" s="778"/>
      <c r="Z399" s="778"/>
      <c r="AA399" s="778"/>
      <c r="AB399" s="778"/>
      <c r="AC399" s="778"/>
      <c r="AD399" s="778"/>
      <c r="AE399" s="778"/>
      <c r="AF399" s="778"/>
      <c r="AG399" s="954"/>
      <c r="AH399" s="1068"/>
      <c r="AI399" s="1068"/>
      <c r="AJ399" s="1069"/>
      <c r="AK399" s="1070"/>
      <c r="AL399" s="960"/>
      <c r="AM399" s="1070"/>
      <c r="AN399" s="825"/>
      <c r="AO399" s="819"/>
      <c r="AP399" s="825"/>
      <c r="AQ399" s="1072"/>
      <c r="AR399" s="1073"/>
      <c r="AS399" s="1074" t="str">
        <f>IF(AU400="","",IF(OR(AA400="",AA400&lt;&gt;7,AC400="",AC400&lt;&gt;3),"！算定期間の終わりが令和７年３月になっていません。年度内の廃止予定等がなければ、算定対象月を令和７年３月にしてください。",""))</f>
        <v/>
      </c>
      <c r="AT399" s="818"/>
      <c r="AU399" s="935"/>
      <c r="AV399" s="1020" t="str">
        <f>IF('別紙様式2-2（４・５月分）'!N303="","",'別紙様式2-2（４・５月分）'!N303)</f>
        <v/>
      </c>
      <c r="AW399" s="937"/>
      <c r="AX399" s="1076"/>
      <c r="AY399" s="638"/>
      <c r="AZ399" s="10"/>
      <c r="BA399" s="10"/>
      <c r="BB399" s="10"/>
      <c r="BC399" s="10"/>
      <c r="BD399" s="10"/>
      <c r="BE399" s="908" t="str">
        <f>G398</f>
        <v/>
      </c>
      <c r="BF399" s="222"/>
      <c r="BG399" s="221"/>
    </row>
    <row r="400" ht="15.0" customHeight="1">
      <c r="A400" s="798"/>
      <c r="B400" s="722"/>
      <c r="C400" s="723"/>
      <c r="D400" s="723"/>
      <c r="E400" s="723"/>
      <c r="F400" s="724"/>
      <c r="G400" s="725"/>
      <c r="H400" s="725"/>
      <c r="I400" s="725"/>
      <c r="J400" s="941"/>
      <c r="K400" s="725"/>
      <c r="L400" s="942"/>
      <c r="M400" s="964"/>
      <c r="N400" s="1009"/>
      <c r="O400" s="1013" t="s">
        <v>111</v>
      </c>
      <c r="P400" s="1017" t="str">
        <f>IFERROR(VLOOKUP('別紙様式2-2（４・５月分）'!AQ302,'【参考】数式用'!$AR$5:$AT$22,3,FALSE),"")</f>
        <v/>
      </c>
      <c r="Q400" s="1014" t="s">
        <v>113</v>
      </c>
      <c r="R400" s="1077" t="str">
        <f>IFERROR(VLOOKUP(K398,'【参考】数式用'!$A$5:$AB$37,MATCH(P400,'【参考】数式用'!$B$4:$AB$4,0)+1,0),"")</f>
        <v/>
      </c>
      <c r="S400" s="970" t="s">
        <v>452</v>
      </c>
      <c r="T400" s="1078"/>
      <c r="U400" s="1079" t="str">
        <f>IFERROR(VLOOKUP(K398,'【参考】数式用'!$A$5:$AB$37,MATCH(T400,'【参考】数式用'!$B$4:$AB$4,0)+1,0),"")</f>
        <v/>
      </c>
      <c r="V400" s="973" t="s">
        <v>107</v>
      </c>
      <c r="W400" s="1080"/>
      <c r="X400" s="812" t="s">
        <v>108</v>
      </c>
      <c r="Y400" s="1080"/>
      <c r="Z400" s="812" t="s">
        <v>392</v>
      </c>
      <c r="AA400" s="1080"/>
      <c r="AB400" s="812" t="s">
        <v>108</v>
      </c>
      <c r="AC400" s="1080"/>
      <c r="AD400" s="812" t="s">
        <v>109</v>
      </c>
      <c r="AE400" s="812" t="s">
        <v>120</v>
      </c>
      <c r="AF400" s="812" t="str">
        <f>IF(W400&gt;=1,(AA400*12+AC400)-(W400*12+Y400)+1,"")</f>
        <v/>
      </c>
      <c r="AG400" s="974" t="s">
        <v>393</v>
      </c>
      <c r="AH400" s="975">
        <f>IFERROR(ROUNDDOWN(ROUND(L398*U400,0),0)*AF400,"")</f>
        <v>0</v>
      </c>
      <c r="AI400" s="975">
        <f>IFERROR(ROUNDDOWN(ROUND((L398*(U400-AW398)),0),0)*AF400,"")</f>
        <v>0</v>
      </c>
      <c r="AJ400" s="977" t="str">
        <f>IFERROR(ROUNDDOWN(ROUNDDOWN(ROUND(L398*VLOOKUP(K398,'【参考】数式用'!$A$5:$AB$27,MATCH("新加算Ⅳ",'【参考】数式用'!$B$4:$AB$4,0)+1,0),0),0)*AF400*0.5,0),"")</f>
        <v/>
      </c>
      <c r="AK400" s="1081"/>
      <c r="AL400" s="1082" t="str">
        <f>IFERROR(IF('別紙様式2-2（４・５月分）'!P400="ベア加算","", IF(OR(T400="新加算Ⅰ",T400="新加算Ⅱ",T400="新加算Ⅲ",T400="新加算Ⅳ"),ROUNDDOWN(ROUND(L398*VLOOKUP(K398,'【参考】数式用'!$A$5:$I$27,MATCH("ベア加算",'【参考】数式用'!$B$4:$I$4,0)+1,0),0),0)*AF400,"")),"")</f>
        <v/>
      </c>
      <c r="AM400" s="1081"/>
      <c r="AN400" s="1083"/>
      <c r="AO400" s="817"/>
      <c r="AP400" s="1083"/>
      <c r="AQ400" s="1084"/>
      <c r="AR400" s="1085"/>
      <c r="AS400" s="1074"/>
      <c r="AT400" s="688"/>
      <c r="AU400" s="935" t="str">
        <f>IF(AND(AA398&lt;&gt;7,AC398&lt;&gt;3),"V列に色付け","")</f>
        <v/>
      </c>
      <c r="AV400" s="1020"/>
      <c r="AW400" s="937"/>
      <c r="AX400" s="1086"/>
      <c r="AY400" s="629" t="str">
        <f>IF(AL400&lt;&gt;"",IF(AM400="○","入力済","未入力"),"")</f>
        <v/>
      </c>
      <c r="AZ400" s="629"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629" t="str">
        <f>IF(OR(T400="新加算Ⅴ（７）",T400="新加算Ⅴ（９）",T400="新加算Ⅴ（10）",T400="新加算Ⅴ（12）",T400="新加算Ⅴ（13）",T400="新加算Ⅴ（14）"),IF(OR(AO400="○",AO400="令和６年度中に満たす"),"入力済","未入力"),"")</f>
        <v/>
      </c>
      <c r="BB400" s="629" t="str">
        <f>IF(OR(T400="新加算Ⅰ",T400="新加算Ⅱ",T400="新加算Ⅲ",T400="新加算Ⅴ（１）",T400="新加算Ⅴ（３）",T400="新加算Ⅴ（８）"),IF(OR(AP400="○",AP400="令和６年度中に満たす"),"入力済","未入力"),"")</f>
        <v/>
      </c>
      <c r="BC400" s="1087" t="str">
        <f>IF(OR(T400="新加算Ⅰ",T400="新加算Ⅱ",T400="新加算Ⅴ（１）",T400="新加算Ⅴ（２）",T400="新加算Ⅴ（３）",T400="新加算Ⅴ（４）",T400="新加算Ⅴ（５）",T400="新加算Ⅴ（６）",T400="新加算Ⅴ（７）",T400="新加算Ⅴ（９）",T400="新加算Ⅴ（10）",T400="新加算Ⅴ（12）"),IF(AQ400&lt;&gt;"",1,""),"")</f>
        <v/>
      </c>
      <c r="BD400" s="935" t="str">
        <f>IF(OR(T400="新加算Ⅰ",T400="新加算Ⅴ（１）",T400="新加算Ⅴ（２）",T400="新加算Ⅴ（５）",T400="新加算Ⅴ（７）",T400="新加算Ⅴ（10）"),IF(AR400="","未入力","入力済"),"")</f>
        <v/>
      </c>
      <c r="BE400" s="908" t="str">
        <f>G398</f>
        <v/>
      </c>
      <c r="BF400" s="222"/>
      <c r="BG400" s="221"/>
    </row>
    <row r="401" ht="30.0" customHeight="1">
      <c r="A401" s="788"/>
      <c r="B401" s="746"/>
      <c r="C401" s="747"/>
      <c r="D401" s="747"/>
      <c r="E401" s="747"/>
      <c r="F401" s="748"/>
      <c r="G401" s="749"/>
      <c r="H401" s="749"/>
      <c r="I401" s="749"/>
      <c r="J401" s="982"/>
      <c r="K401" s="749"/>
      <c r="L401" s="983"/>
      <c r="M401" s="984" t="str">
        <f>IF('別紙様式2-2（４・５月分）'!P304="","",'別紙様式2-2（４・５月分）'!P304)</f>
        <v/>
      </c>
      <c r="N401" s="1010"/>
      <c r="O401" s="1015"/>
      <c r="P401" s="1018"/>
      <c r="Q401" s="1016"/>
      <c r="R401" s="1088"/>
      <c r="S401" s="990"/>
      <c r="T401" s="1089"/>
      <c r="U401" s="1090"/>
      <c r="V401" s="993"/>
      <c r="W401" s="1091"/>
      <c r="X401" s="994"/>
      <c r="Y401" s="1091"/>
      <c r="Z401" s="994"/>
      <c r="AA401" s="1091"/>
      <c r="AB401" s="994"/>
      <c r="AC401" s="1091"/>
      <c r="AD401" s="994"/>
      <c r="AE401" s="994"/>
      <c r="AF401" s="994"/>
      <c r="AG401" s="995"/>
      <c r="AH401" s="996"/>
      <c r="AI401" s="996"/>
      <c r="AJ401" s="998"/>
      <c r="AK401" s="1092"/>
      <c r="AL401" s="1093"/>
      <c r="AM401" s="1092"/>
      <c r="AN401" s="766"/>
      <c r="AO401" s="765"/>
      <c r="AP401" s="766"/>
      <c r="AQ401" s="1094"/>
      <c r="AR401" s="1095"/>
      <c r="AS401" s="1096" t="str">
        <f>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688"/>
      <c r="AU401" s="935"/>
      <c r="AV401" s="1020" t="str">
        <f>IF('別紙様式2-2（４・５月分）'!N304="","",'別紙様式2-2（４・５月分）'!N304)</f>
        <v/>
      </c>
      <c r="AW401" s="937"/>
      <c r="AX401" s="1097"/>
      <c r="AY401" s="629" t="str">
        <f t="shared" ref="AY401:AZ401" si="98">IF(OR(T401="新加算Ⅰ",T401="新加算Ⅱ",T401="新加算Ⅲ",T401="新加算Ⅳ",T401="新加算Ⅴ（１）",T401="新加算Ⅴ（２）",T401="新加算Ⅴ（３）",T401="新加算ⅠⅤ（４）",T401="新加算Ⅴ（５）",T401="新加算Ⅴ（６）",T401="新加算Ⅴ（８）",T401="新加算Ⅴ（11）"),IF(AI401="○","","未入力"),"")</f>
        <v/>
      </c>
      <c r="AZ401" s="629" t="str">
        <f t="shared" si="98"/>
        <v/>
      </c>
      <c r="BA401" s="629" t="str">
        <f>IF(OR(U401="新加算Ⅴ（７）",U401="新加算Ⅴ（９）",U401="新加算Ⅴ（10）",U401="新加算Ⅴ（12）",U401="新加算Ⅴ（13）",U401="新加算Ⅴ（14）"),IF(AK401="○","","未入力"),"")</f>
        <v/>
      </c>
      <c r="BB401" s="629" t="str">
        <f>IF(OR(U401="新加算Ⅰ",U401="新加算Ⅱ",U401="新加算Ⅲ",U401="新加算Ⅴ（１）",U401="新加算Ⅴ（３）",U401="新加算Ⅴ（８）"),IF(AL401="○","","未入力"),"")</f>
        <v/>
      </c>
      <c r="BC401" s="1087" t="str">
        <f>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935" t="str">
        <f>IF(AND(T401&lt;&gt;"（参考）令和７年度の移行予定",OR(U401="新加算Ⅰ",U401="新加算Ⅴ（１）",U401="新加算Ⅴ（２）",U401="新加算Ⅴ（５）",U401="新加算Ⅴ（７）",U401="新加算Ⅴ（10）")),IF(AN401="","未入力",IF(AN401="いずれも取得していない","要件を満たさない","")),"")</f>
        <v/>
      </c>
      <c r="BE401" s="908" t="str">
        <f>G398</f>
        <v/>
      </c>
      <c r="BF401" s="222"/>
      <c r="BG401" s="221"/>
    </row>
    <row r="402" ht="30.0" customHeight="1">
      <c r="A402" s="789">
        <v>98.0</v>
      </c>
      <c r="B402" s="1019" t="str">
        <f>IF('基本情報入力シート'!C151="","",'基本情報入力シート'!C151)</f>
        <v/>
      </c>
      <c r="C402" s="696"/>
      <c r="D402" s="696"/>
      <c r="E402" s="696"/>
      <c r="F402" s="697"/>
      <c r="G402" s="698" t="str">
        <f>IF('基本情報入力シート'!M151="","",'基本情報入力シート'!M151)</f>
        <v/>
      </c>
      <c r="H402" s="698" t="str">
        <f>IF('基本情報入力シート'!R151="","",'基本情報入力シート'!R151)</f>
        <v/>
      </c>
      <c r="I402" s="698" t="str">
        <f>IF('基本情報入力シート'!W151="","",'基本情報入力シート'!W151)</f>
        <v/>
      </c>
      <c r="J402" s="910" t="str">
        <f>IF('基本情報入力シート'!X151="","",'基本情報入力シート'!X151)</f>
        <v/>
      </c>
      <c r="K402" s="698" t="str">
        <f>IF('基本情報入力シート'!Y151="","",'基本情報入力シート'!Y151)</f>
        <v/>
      </c>
      <c r="L402" s="911" t="str">
        <f>IF('基本情報入力シート'!AB151="","",'基本情報入力シート'!AB151)</f>
        <v/>
      </c>
      <c r="M402" s="912" t="str">
        <f>IF('別紙様式2-2（４・５月分）'!P305="","",'別紙様式2-2（４・５月分）'!P305)</f>
        <v/>
      </c>
      <c r="N402" s="1004" t="str">
        <f>IF(SUM('別紙様式2-2（４・５月分）'!Q305:Q307)=0,"",SUM('別紙様式2-2（４・５月分）'!Q305:Q307))</f>
        <v/>
      </c>
      <c r="O402" s="914" t="str">
        <f>IFERROR(VLOOKUP('別紙様式2-2（４・５月分）'!AQ305,'【参考】数式用'!$AR$5:$AS$22,2,FALSE),"")</f>
        <v/>
      </c>
      <c r="P402" s="915"/>
      <c r="Q402" s="916"/>
      <c r="R402" s="1053" t="str">
        <f>IFERROR(VLOOKUP(K402,'【参考】数式用'!$A$5:$AB$37,MATCH(O402,'【参考】数式用'!$B$4:$AB$4,0)+1,0),"")</f>
        <v/>
      </c>
      <c r="S402" s="918" t="s">
        <v>451</v>
      </c>
      <c r="T402" s="1054" t="str">
        <f>IF('別紙様式2-3（６月以降分）'!T402="","",'別紙様式2-3（６月以降分）'!T402)</f>
        <v/>
      </c>
      <c r="U402" s="1055" t="str">
        <f>IFERROR(VLOOKUP(K402,'【参考】数式用'!$A$5:$AB$37,MATCH(T402,'【参考】数式用'!$B$4:$AB$4,0)+1,0),"")</f>
        <v/>
      </c>
      <c r="V402" s="921" t="s">
        <v>107</v>
      </c>
      <c r="W402" s="923">
        <f>'別紙様式2-3（６月以降分）'!W402</f>
        <v>6</v>
      </c>
      <c r="X402" s="923" t="s">
        <v>108</v>
      </c>
      <c r="Y402" s="923">
        <f>'別紙様式2-3（６月以降分）'!Y402</f>
        <v>6</v>
      </c>
      <c r="Z402" s="923" t="s">
        <v>392</v>
      </c>
      <c r="AA402" s="923">
        <f>'別紙様式2-3（６月以降分）'!AA402</f>
        <v>7</v>
      </c>
      <c r="AB402" s="923" t="s">
        <v>108</v>
      </c>
      <c r="AC402" s="923">
        <f>'別紙様式2-3（６月以降分）'!AC402</f>
        <v>3</v>
      </c>
      <c r="AD402" s="923" t="s">
        <v>109</v>
      </c>
      <c r="AE402" s="923" t="s">
        <v>120</v>
      </c>
      <c r="AF402" s="923">
        <f>IF(W402&gt;=1,(AA402*12+AC402)-(W402*12+Y402)+1,"")</f>
        <v>10</v>
      </c>
      <c r="AG402" s="924" t="s">
        <v>393</v>
      </c>
      <c r="AH402" s="1056">
        <f>'別紙様式2-3（６月以降分）'!AH402</f>
        <v>0</v>
      </c>
      <c r="AI402" s="1056">
        <f>'別紙様式2-3（６月以降分）'!AI402</f>
        <v>0</v>
      </c>
      <c r="AJ402" s="1057">
        <f>'別紙様式2-3（６月以降分）'!AJ402</f>
        <v>0</v>
      </c>
      <c r="AK402" s="1058" t="str">
        <f>IF('別紙様式2-3（６月以降分）'!AK402="","",'別紙様式2-3（６月以降分）'!AK402)</f>
        <v/>
      </c>
      <c r="AL402" s="932">
        <f>'別紙様式2-3（６月以降分）'!AL402</f>
        <v>0</v>
      </c>
      <c r="AM402" s="1058" t="str">
        <f>IF('別紙様式2-3（６月以降分）'!AM402="","",'別紙様式2-3（６月以降分）'!AM402)</f>
        <v/>
      </c>
      <c r="AN402" s="931" t="str">
        <f>IF('別紙様式2-3（６月以降分）'!AN402="","",'別紙様式2-3（６月以降分）'!AN402)</f>
        <v/>
      </c>
      <c r="AO402" s="928" t="str">
        <f>IF('別紙様式2-3（６月以降分）'!AO402="","",'別紙様式2-3（６月以降分）'!AO402)</f>
        <v/>
      </c>
      <c r="AP402" s="931" t="str">
        <f>IF('別紙様式2-3（６月以降分）'!AP402="","",'別紙様式2-3（６月以降分）'!AP402)</f>
        <v/>
      </c>
      <c r="AQ402" s="1059" t="str">
        <f>IF('別紙様式2-3（６月以降分）'!AQ402="","",'別紙様式2-3（６月以降分）'!AQ402)</f>
        <v/>
      </c>
      <c r="AR402" s="1060" t="str">
        <f>IF('別紙様式2-3（６月以降分）'!AR402="","",'別紙様式2-3（６月以降分）'!AR402)</f>
        <v/>
      </c>
      <c r="AS402" s="1061" t="str">
        <f>IF(AU404="","",IF(U404&lt;U402,"！加算の要件上は問題ありませんが、令和６年度当初の新加算の加算率と比較して、移行後の加算率が下がる計画になっています。",""))</f>
        <v/>
      </c>
      <c r="AT402" s="818"/>
      <c r="AU402" s="693"/>
      <c r="AV402" s="1020" t="str">
        <f>IF('別紙様式2-2（４・５月分）'!N305="","",'別紙様式2-2（４・５月分）'!N305)</f>
        <v/>
      </c>
      <c r="AW402" s="937" t="str">
        <f>IF(SUM('別紙様式2-2（４・５月分）'!O305:O307)=0,"",SUM('別紙様式2-2（４・５月分）'!O305:O307))</f>
        <v/>
      </c>
      <c r="AX402" s="1064" t="str">
        <f>IFERROR(VLOOKUP(K402,'【参考】数式用'!$AH$2:$AI$34,2,FALSE),"")</f>
        <v/>
      </c>
      <c r="AY402" s="772"/>
      <c r="AZ402" s="10"/>
      <c r="BA402" s="10"/>
      <c r="BB402" s="10"/>
      <c r="BC402" s="10"/>
      <c r="BD402" s="10"/>
      <c r="BE402" s="908" t="str">
        <f>G402</f>
        <v/>
      </c>
      <c r="BF402" s="222"/>
      <c r="BG402" s="221"/>
    </row>
    <row r="403" ht="15.0" customHeight="1">
      <c r="A403" s="787"/>
      <c r="B403" s="722"/>
      <c r="C403" s="723"/>
      <c r="D403" s="723"/>
      <c r="E403" s="723"/>
      <c r="F403" s="724"/>
      <c r="G403" s="725"/>
      <c r="H403" s="725"/>
      <c r="I403" s="725"/>
      <c r="J403" s="941"/>
      <c r="K403" s="725"/>
      <c r="L403" s="942"/>
      <c r="M403" s="943" t="str">
        <f>IF('別紙様式2-2（４・５月分）'!P306="","",'別紙様式2-2（４・５月分）'!P306)</f>
        <v/>
      </c>
      <c r="N403" s="1007"/>
      <c r="O403" s="945"/>
      <c r="P403" s="946"/>
      <c r="Q403" s="947"/>
      <c r="R403" s="1065"/>
      <c r="S403" s="949"/>
      <c r="T403" s="1066"/>
      <c r="U403" s="1067"/>
      <c r="V403" s="952"/>
      <c r="W403" s="778"/>
      <c r="X403" s="778"/>
      <c r="Y403" s="778"/>
      <c r="Z403" s="778"/>
      <c r="AA403" s="778"/>
      <c r="AB403" s="778"/>
      <c r="AC403" s="778"/>
      <c r="AD403" s="778"/>
      <c r="AE403" s="778"/>
      <c r="AF403" s="778"/>
      <c r="AG403" s="954"/>
      <c r="AH403" s="1068"/>
      <c r="AI403" s="1068"/>
      <c r="AJ403" s="1069"/>
      <c r="AK403" s="1070"/>
      <c r="AL403" s="960"/>
      <c r="AM403" s="1070"/>
      <c r="AN403" s="825"/>
      <c r="AO403" s="819"/>
      <c r="AP403" s="825"/>
      <c r="AQ403" s="1072"/>
      <c r="AR403" s="1073"/>
      <c r="AS403" s="1074" t="str">
        <f>IF(AU404="","",IF(OR(AA404="",AA404&lt;&gt;7,AC404="",AC404&lt;&gt;3),"！算定期間の終わりが令和７年３月になっていません。年度内の廃止予定等がなければ、算定対象月を令和７年３月にしてください。",""))</f>
        <v/>
      </c>
      <c r="AT403" s="818"/>
      <c r="AU403" s="935"/>
      <c r="AV403" s="1020" t="str">
        <f>IF('別紙様式2-2（４・５月分）'!N306="","",'別紙様式2-2（４・５月分）'!N306)</f>
        <v/>
      </c>
      <c r="AW403" s="937"/>
      <c r="AX403" s="1076"/>
      <c r="AY403" s="638"/>
      <c r="AZ403" s="10"/>
      <c r="BA403" s="10"/>
      <c r="BB403" s="10"/>
      <c r="BC403" s="10"/>
      <c r="BD403" s="10"/>
      <c r="BE403" s="908" t="str">
        <f>G402</f>
        <v/>
      </c>
      <c r="BF403" s="222"/>
      <c r="BG403" s="221"/>
    </row>
    <row r="404" ht="15.0" customHeight="1">
      <c r="A404" s="798"/>
      <c r="B404" s="722"/>
      <c r="C404" s="723"/>
      <c r="D404" s="723"/>
      <c r="E404" s="723"/>
      <c r="F404" s="724"/>
      <c r="G404" s="725"/>
      <c r="H404" s="725"/>
      <c r="I404" s="725"/>
      <c r="J404" s="941"/>
      <c r="K404" s="725"/>
      <c r="L404" s="942"/>
      <c r="M404" s="964"/>
      <c r="N404" s="1009"/>
      <c r="O404" s="1013" t="s">
        <v>111</v>
      </c>
      <c r="P404" s="1017" t="str">
        <f>IFERROR(VLOOKUP('別紙様式2-2（４・５月分）'!AQ305,'【参考】数式用'!$AR$5:$AT$22,3,FALSE),"")</f>
        <v/>
      </c>
      <c r="Q404" s="1014" t="s">
        <v>113</v>
      </c>
      <c r="R404" s="1077" t="str">
        <f>IFERROR(VLOOKUP(K402,'【参考】数式用'!$A$5:$AB$37,MATCH(P404,'【参考】数式用'!$B$4:$AB$4,0)+1,0),"")</f>
        <v/>
      </c>
      <c r="S404" s="970" t="s">
        <v>452</v>
      </c>
      <c r="T404" s="1078"/>
      <c r="U404" s="1079" t="str">
        <f>IFERROR(VLOOKUP(K402,'【参考】数式用'!$A$5:$AB$37,MATCH(T404,'【参考】数式用'!$B$4:$AB$4,0)+1,0),"")</f>
        <v/>
      </c>
      <c r="V404" s="973" t="s">
        <v>107</v>
      </c>
      <c r="W404" s="1080"/>
      <c r="X404" s="812" t="s">
        <v>108</v>
      </c>
      <c r="Y404" s="1080"/>
      <c r="Z404" s="812" t="s">
        <v>392</v>
      </c>
      <c r="AA404" s="1080"/>
      <c r="AB404" s="812" t="s">
        <v>108</v>
      </c>
      <c r="AC404" s="1080"/>
      <c r="AD404" s="812" t="s">
        <v>109</v>
      </c>
      <c r="AE404" s="812" t="s">
        <v>120</v>
      </c>
      <c r="AF404" s="812" t="str">
        <f>IF(W404&gt;=1,(AA404*12+AC404)-(W404*12+Y404)+1,"")</f>
        <v/>
      </c>
      <c r="AG404" s="974" t="s">
        <v>393</v>
      </c>
      <c r="AH404" s="975">
        <f>IFERROR(ROUNDDOWN(ROUND(L402*U404,0),0)*AF404,"")</f>
        <v>0</v>
      </c>
      <c r="AI404" s="975">
        <f>IFERROR(ROUNDDOWN(ROUND((L402*(U404-AW402)),0),0)*AF404,"")</f>
        <v>0</v>
      </c>
      <c r="AJ404" s="977" t="str">
        <f>IFERROR(ROUNDDOWN(ROUNDDOWN(ROUND(L402*VLOOKUP(K402,'【参考】数式用'!$A$5:$AB$27,MATCH("新加算Ⅳ",'【参考】数式用'!$B$4:$AB$4,0)+1,0),0),0)*AF404*0.5,0),"")</f>
        <v/>
      </c>
      <c r="AK404" s="1081"/>
      <c r="AL404" s="1082" t="str">
        <f>IFERROR(IF('別紙様式2-2（４・５月分）'!P404="ベア加算","", IF(OR(T404="新加算Ⅰ",T404="新加算Ⅱ",T404="新加算Ⅲ",T404="新加算Ⅳ"),ROUNDDOWN(ROUND(L402*VLOOKUP(K402,'【参考】数式用'!$A$5:$I$27,MATCH("ベア加算",'【参考】数式用'!$B$4:$I$4,0)+1,0),0),0)*AF404,"")),"")</f>
        <v/>
      </c>
      <c r="AM404" s="1081"/>
      <c r="AN404" s="1083"/>
      <c r="AO404" s="817"/>
      <c r="AP404" s="1083"/>
      <c r="AQ404" s="1084"/>
      <c r="AR404" s="1085"/>
      <c r="AS404" s="1074"/>
      <c r="AT404" s="688"/>
      <c r="AU404" s="935" t="str">
        <f>IF(AND(AA402&lt;&gt;7,AC402&lt;&gt;3),"V列に色付け","")</f>
        <v/>
      </c>
      <c r="AV404" s="1020"/>
      <c r="AW404" s="937"/>
      <c r="AX404" s="1086"/>
      <c r="AY404" s="629" t="str">
        <f>IF(AL404&lt;&gt;"",IF(AM404="○","入力済","未入力"),"")</f>
        <v/>
      </c>
      <c r="AZ404" s="629"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629" t="str">
        <f>IF(OR(T404="新加算Ⅴ（７）",T404="新加算Ⅴ（９）",T404="新加算Ⅴ（10）",T404="新加算Ⅴ（12）",T404="新加算Ⅴ（13）",T404="新加算Ⅴ（14）"),IF(OR(AO404="○",AO404="令和６年度中に満たす"),"入力済","未入力"),"")</f>
        <v/>
      </c>
      <c r="BB404" s="629" t="str">
        <f>IF(OR(T404="新加算Ⅰ",T404="新加算Ⅱ",T404="新加算Ⅲ",T404="新加算Ⅴ（１）",T404="新加算Ⅴ（３）",T404="新加算Ⅴ（８）"),IF(OR(AP404="○",AP404="令和６年度中に満たす"),"入力済","未入力"),"")</f>
        <v/>
      </c>
      <c r="BC404" s="1087" t="str">
        <f>IF(OR(T404="新加算Ⅰ",T404="新加算Ⅱ",T404="新加算Ⅴ（１）",T404="新加算Ⅴ（２）",T404="新加算Ⅴ（３）",T404="新加算Ⅴ（４）",T404="新加算Ⅴ（５）",T404="新加算Ⅴ（６）",T404="新加算Ⅴ（７）",T404="新加算Ⅴ（９）",T404="新加算Ⅴ（10）",T404="新加算Ⅴ（12）"),IF(AQ404&lt;&gt;"",1,""),"")</f>
        <v/>
      </c>
      <c r="BD404" s="935" t="str">
        <f>IF(OR(T404="新加算Ⅰ",T404="新加算Ⅴ（１）",T404="新加算Ⅴ（２）",T404="新加算Ⅴ（５）",T404="新加算Ⅴ（７）",T404="新加算Ⅴ（10）"),IF(AR404="","未入力","入力済"),"")</f>
        <v/>
      </c>
      <c r="BE404" s="908" t="str">
        <f>G402</f>
        <v/>
      </c>
      <c r="BF404" s="222"/>
      <c r="BG404" s="221"/>
    </row>
    <row r="405" ht="30.0" customHeight="1">
      <c r="A405" s="788"/>
      <c r="B405" s="746"/>
      <c r="C405" s="747"/>
      <c r="D405" s="747"/>
      <c r="E405" s="747"/>
      <c r="F405" s="748"/>
      <c r="G405" s="749"/>
      <c r="H405" s="749"/>
      <c r="I405" s="749"/>
      <c r="J405" s="982"/>
      <c r="K405" s="749"/>
      <c r="L405" s="983"/>
      <c r="M405" s="984" t="str">
        <f>IF('別紙様式2-2（４・５月分）'!P307="","",'別紙様式2-2（４・５月分）'!P307)</f>
        <v/>
      </c>
      <c r="N405" s="1010"/>
      <c r="O405" s="1015"/>
      <c r="P405" s="1018"/>
      <c r="Q405" s="1016"/>
      <c r="R405" s="1088"/>
      <c r="S405" s="990"/>
      <c r="T405" s="1089"/>
      <c r="U405" s="1090"/>
      <c r="V405" s="993"/>
      <c r="W405" s="1091"/>
      <c r="X405" s="994"/>
      <c r="Y405" s="1091"/>
      <c r="Z405" s="994"/>
      <c r="AA405" s="1091"/>
      <c r="AB405" s="994"/>
      <c r="AC405" s="1091"/>
      <c r="AD405" s="994"/>
      <c r="AE405" s="994"/>
      <c r="AF405" s="994"/>
      <c r="AG405" s="995"/>
      <c r="AH405" s="996"/>
      <c r="AI405" s="996"/>
      <c r="AJ405" s="998"/>
      <c r="AK405" s="1092"/>
      <c r="AL405" s="1093"/>
      <c r="AM405" s="1092"/>
      <c r="AN405" s="766"/>
      <c r="AO405" s="765"/>
      <c r="AP405" s="766"/>
      <c r="AQ405" s="1094"/>
      <c r="AR405" s="1095"/>
      <c r="AS405" s="1096" t="str">
        <f>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688"/>
      <c r="AU405" s="935"/>
      <c r="AV405" s="1020" t="str">
        <f>IF('別紙様式2-2（４・５月分）'!N307="","",'別紙様式2-2（４・５月分）'!N307)</f>
        <v/>
      </c>
      <c r="AW405" s="937"/>
      <c r="AX405" s="1097"/>
      <c r="AY405" s="629" t="str">
        <f t="shared" ref="AY405:AZ405" si="99">IF(OR(T405="新加算Ⅰ",T405="新加算Ⅱ",T405="新加算Ⅲ",T405="新加算Ⅳ",T405="新加算Ⅴ（１）",T405="新加算Ⅴ（２）",T405="新加算Ⅴ（３）",T405="新加算ⅠⅤ（４）",T405="新加算Ⅴ（５）",T405="新加算Ⅴ（６）",T405="新加算Ⅴ（８）",T405="新加算Ⅴ（11）"),IF(AI405="○","","未入力"),"")</f>
        <v/>
      </c>
      <c r="AZ405" s="629" t="str">
        <f t="shared" si="99"/>
        <v/>
      </c>
      <c r="BA405" s="629" t="str">
        <f>IF(OR(U405="新加算Ⅴ（７）",U405="新加算Ⅴ（９）",U405="新加算Ⅴ（10）",U405="新加算Ⅴ（12）",U405="新加算Ⅴ（13）",U405="新加算Ⅴ（14）"),IF(AK405="○","","未入力"),"")</f>
        <v/>
      </c>
      <c r="BB405" s="629" t="str">
        <f>IF(OR(U405="新加算Ⅰ",U405="新加算Ⅱ",U405="新加算Ⅲ",U405="新加算Ⅴ（１）",U405="新加算Ⅴ（３）",U405="新加算Ⅴ（８）"),IF(AL405="○","","未入力"),"")</f>
        <v/>
      </c>
      <c r="BC405" s="1087" t="str">
        <f>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935" t="str">
        <f>IF(AND(T405&lt;&gt;"（参考）令和７年度の移行予定",OR(U405="新加算Ⅰ",U405="新加算Ⅴ（１）",U405="新加算Ⅴ（２）",U405="新加算Ⅴ（５）",U405="新加算Ⅴ（７）",U405="新加算Ⅴ（10）")),IF(AN405="","未入力",IF(AN405="いずれも取得していない","要件を満たさない","")),"")</f>
        <v/>
      </c>
      <c r="BE405" s="908" t="str">
        <f>G402</f>
        <v/>
      </c>
      <c r="BF405" s="222"/>
      <c r="BG405" s="221"/>
    </row>
    <row r="406" ht="30.0" customHeight="1">
      <c r="A406" s="773">
        <v>99.0</v>
      </c>
      <c r="B406" s="722" t="str">
        <f>IF('基本情報入力シート'!C152="","",'基本情報入力シート'!C152)</f>
        <v/>
      </c>
      <c r="C406" s="723"/>
      <c r="D406" s="723"/>
      <c r="E406" s="723"/>
      <c r="F406" s="724"/>
      <c r="G406" s="725" t="str">
        <f>IF('基本情報入力シート'!M152="","",'基本情報入力シート'!M152)</f>
        <v/>
      </c>
      <c r="H406" s="725" t="str">
        <f>IF('基本情報入力シート'!R152="","",'基本情報入力シート'!R152)</f>
        <v/>
      </c>
      <c r="I406" s="725" t="str">
        <f>IF('基本情報入力シート'!W152="","",'基本情報入力シート'!W152)</f>
        <v/>
      </c>
      <c r="J406" s="941" t="str">
        <f>IF('基本情報入力シート'!X152="","",'基本情報入力シート'!X152)</f>
        <v/>
      </c>
      <c r="K406" s="725" t="str">
        <f>IF('基本情報入力シート'!Y152="","",'基本情報入力シート'!Y152)</f>
        <v/>
      </c>
      <c r="L406" s="942" t="str">
        <f>IF('基本情報入力シート'!AB152="","",'基本情報入力シート'!AB152)</f>
        <v/>
      </c>
      <c r="M406" s="912" t="str">
        <f>IF('別紙様式2-2（４・５月分）'!P308="","",'別紙様式2-2（４・５月分）'!P308)</f>
        <v/>
      </c>
      <c r="N406" s="1004" t="str">
        <f>IF(SUM('別紙様式2-2（４・５月分）'!Q308:Q310)=0,"",SUM('別紙様式2-2（４・５月分）'!Q308:Q310))</f>
        <v/>
      </c>
      <c r="O406" s="914" t="str">
        <f>IFERROR(VLOOKUP('別紙様式2-2（４・５月分）'!AQ308,'【参考】数式用'!$AR$5:$AS$22,2,FALSE),"")</f>
        <v/>
      </c>
      <c r="P406" s="915"/>
      <c r="Q406" s="916"/>
      <c r="R406" s="1053" t="str">
        <f>IFERROR(VLOOKUP(K406,'【参考】数式用'!$A$5:$AB$37,MATCH(O406,'【参考】数式用'!$B$4:$AB$4,0)+1,0),"")</f>
        <v/>
      </c>
      <c r="S406" s="918" t="s">
        <v>451</v>
      </c>
      <c r="T406" s="1054" t="str">
        <f>IF('別紙様式2-3（６月以降分）'!T406="","",'別紙様式2-3（６月以降分）'!T406)</f>
        <v/>
      </c>
      <c r="U406" s="1055" t="str">
        <f>IFERROR(VLOOKUP(K406,'【参考】数式用'!$A$5:$AB$37,MATCH(T406,'【参考】数式用'!$B$4:$AB$4,0)+1,0),"")</f>
        <v/>
      </c>
      <c r="V406" s="921" t="s">
        <v>107</v>
      </c>
      <c r="W406" s="923">
        <f>'別紙様式2-3（６月以降分）'!W406</f>
        <v>6</v>
      </c>
      <c r="X406" s="923" t="s">
        <v>108</v>
      </c>
      <c r="Y406" s="923">
        <f>'別紙様式2-3（６月以降分）'!Y406</f>
        <v>6</v>
      </c>
      <c r="Z406" s="923" t="s">
        <v>392</v>
      </c>
      <c r="AA406" s="923">
        <f>'別紙様式2-3（６月以降分）'!AA406</f>
        <v>7</v>
      </c>
      <c r="AB406" s="923" t="s">
        <v>108</v>
      </c>
      <c r="AC406" s="923">
        <f>'別紙様式2-3（６月以降分）'!AC406</f>
        <v>3</v>
      </c>
      <c r="AD406" s="923" t="s">
        <v>109</v>
      </c>
      <c r="AE406" s="923" t="s">
        <v>120</v>
      </c>
      <c r="AF406" s="923">
        <f>IF(W406&gt;=1,(AA406*12+AC406)-(W406*12+Y406)+1,"")</f>
        <v>10</v>
      </c>
      <c r="AG406" s="924" t="s">
        <v>393</v>
      </c>
      <c r="AH406" s="1056">
        <f>'別紙様式2-3（６月以降分）'!AH406</f>
        <v>0</v>
      </c>
      <c r="AI406" s="1056">
        <f>'別紙様式2-3（６月以降分）'!AI406</f>
        <v>0</v>
      </c>
      <c r="AJ406" s="1057">
        <f>'別紙様式2-3（６月以降分）'!AJ406</f>
        <v>0</v>
      </c>
      <c r="AK406" s="1058" t="str">
        <f>IF('別紙様式2-3（６月以降分）'!AK406="","",'別紙様式2-3（６月以降分）'!AK406)</f>
        <v/>
      </c>
      <c r="AL406" s="932">
        <f>'別紙様式2-3（６月以降分）'!AL406</f>
        <v>0</v>
      </c>
      <c r="AM406" s="1058" t="str">
        <f>IF('別紙様式2-3（６月以降分）'!AM406="","",'別紙様式2-3（６月以降分）'!AM406)</f>
        <v/>
      </c>
      <c r="AN406" s="931" t="str">
        <f>IF('別紙様式2-3（６月以降分）'!AN406="","",'別紙様式2-3（６月以降分）'!AN406)</f>
        <v/>
      </c>
      <c r="AO406" s="928" t="str">
        <f>IF('別紙様式2-3（６月以降分）'!AO406="","",'別紙様式2-3（６月以降分）'!AO406)</f>
        <v/>
      </c>
      <c r="AP406" s="931" t="str">
        <f>IF('別紙様式2-3（６月以降分）'!AP406="","",'別紙様式2-3（６月以降分）'!AP406)</f>
        <v/>
      </c>
      <c r="AQ406" s="1059" t="str">
        <f>IF('別紙様式2-3（６月以降分）'!AQ406="","",'別紙様式2-3（６月以降分）'!AQ406)</f>
        <v/>
      </c>
      <c r="AR406" s="1060" t="str">
        <f>IF('別紙様式2-3（６月以降分）'!AR406="","",'別紙様式2-3（６月以降分）'!AR406)</f>
        <v/>
      </c>
      <c r="AS406" s="1061" t="str">
        <f>IF(AU408="","",IF(U408&lt;U406,"！加算の要件上は問題ありませんが、令和６年度当初の新加算の加算率と比較して、移行後の加算率が下がる計画になっています。",""))</f>
        <v/>
      </c>
      <c r="AT406" s="818"/>
      <c r="AU406" s="693"/>
      <c r="AV406" s="1020" t="str">
        <f>IF('別紙様式2-2（４・５月分）'!N308="","",'別紙様式2-2（４・５月分）'!N308)</f>
        <v/>
      </c>
      <c r="AW406" s="937" t="str">
        <f>IF(SUM('別紙様式2-2（４・５月分）'!O308:O310)=0,"",SUM('別紙様式2-2（４・５月分）'!O308:O310))</f>
        <v/>
      </c>
      <c r="AX406" s="1064" t="str">
        <f>IFERROR(VLOOKUP(K406,'【参考】数式用'!$AH$2:$AI$34,2,FALSE),"")</f>
        <v/>
      </c>
      <c r="AY406" s="772"/>
      <c r="AZ406" s="10"/>
      <c r="BA406" s="10"/>
      <c r="BB406" s="10"/>
      <c r="BC406" s="10"/>
      <c r="BD406" s="10"/>
      <c r="BE406" s="908" t="str">
        <f>G406</f>
        <v/>
      </c>
      <c r="BF406" s="222"/>
      <c r="BG406" s="221"/>
    </row>
    <row r="407" ht="15.0" customHeight="1">
      <c r="A407" s="787"/>
      <c r="B407" s="722"/>
      <c r="C407" s="723"/>
      <c r="D407" s="723"/>
      <c r="E407" s="723"/>
      <c r="F407" s="724"/>
      <c r="G407" s="725"/>
      <c r="H407" s="725"/>
      <c r="I407" s="725"/>
      <c r="J407" s="941"/>
      <c r="K407" s="725"/>
      <c r="L407" s="942"/>
      <c r="M407" s="943" t="str">
        <f>IF('別紙様式2-2（４・５月分）'!P309="","",'別紙様式2-2（４・５月分）'!P309)</f>
        <v/>
      </c>
      <c r="N407" s="1007"/>
      <c r="O407" s="945"/>
      <c r="P407" s="946"/>
      <c r="Q407" s="947"/>
      <c r="R407" s="1065"/>
      <c r="S407" s="949"/>
      <c r="T407" s="1066"/>
      <c r="U407" s="1067"/>
      <c r="V407" s="952"/>
      <c r="W407" s="778"/>
      <c r="X407" s="778"/>
      <c r="Y407" s="778"/>
      <c r="Z407" s="778"/>
      <c r="AA407" s="778"/>
      <c r="AB407" s="778"/>
      <c r="AC407" s="778"/>
      <c r="AD407" s="778"/>
      <c r="AE407" s="778"/>
      <c r="AF407" s="778"/>
      <c r="AG407" s="954"/>
      <c r="AH407" s="1068"/>
      <c r="AI407" s="1068"/>
      <c r="AJ407" s="1069"/>
      <c r="AK407" s="1070"/>
      <c r="AL407" s="960"/>
      <c r="AM407" s="1070"/>
      <c r="AN407" s="825"/>
      <c r="AO407" s="819"/>
      <c r="AP407" s="825"/>
      <c r="AQ407" s="1072"/>
      <c r="AR407" s="1073"/>
      <c r="AS407" s="1074" t="str">
        <f>IF(AU408="","",IF(OR(AA408="",AA408&lt;&gt;7,AC408="",AC408&lt;&gt;3),"！算定期間の終わりが令和７年３月になっていません。年度内の廃止予定等がなければ、算定対象月を令和７年３月にしてください。",""))</f>
        <v/>
      </c>
      <c r="AT407" s="818"/>
      <c r="AU407" s="935"/>
      <c r="AV407" s="1020" t="str">
        <f>IF('別紙様式2-2（４・５月分）'!N309="","",'別紙様式2-2（４・５月分）'!N309)</f>
        <v/>
      </c>
      <c r="AW407" s="937"/>
      <c r="AX407" s="1076"/>
      <c r="AY407" s="638"/>
      <c r="AZ407" s="10"/>
      <c r="BA407" s="10"/>
      <c r="BB407" s="10"/>
      <c r="BC407" s="10"/>
      <c r="BD407" s="10"/>
      <c r="BE407" s="908" t="str">
        <f>G406</f>
        <v/>
      </c>
      <c r="BF407" s="222"/>
      <c r="BG407" s="221"/>
    </row>
    <row r="408" ht="15.0" customHeight="1">
      <c r="A408" s="798"/>
      <c r="B408" s="722"/>
      <c r="C408" s="723"/>
      <c r="D408" s="723"/>
      <c r="E408" s="723"/>
      <c r="F408" s="724"/>
      <c r="G408" s="725"/>
      <c r="H408" s="725"/>
      <c r="I408" s="725"/>
      <c r="J408" s="941"/>
      <c r="K408" s="725"/>
      <c r="L408" s="942"/>
      <c r="M408" s="964"/>
      <c r="N408" s="1009"/>
      <c r="O408" s="1013" t="s">
        <v>111</v>
      </c>
      <c r="P408" s="1017" t="str">
        <f>IFERROR(VLOOKUP('別紙様式2-2（４・５月分）'!AQ308,'【参考】数式用'!$AR$5:$AT$22,3,FALSE),"")</f>
        <v/>
      </c>
      <c r="Q408" s="1014" t="s">
        <v>113</v>
      </c>
      <c r="R408" s="1077" t="str">
        <f>IFERROR(VLOOKUP(K406,'【参考】数式用'!$A$5:$AB$37,MATCH(P408,'【参考】数式用'!$B$4:$AB$4,0)+1,0),"")</f>
        <v/>
      </c>
      <c r="S408" s="970" t="s">
        <v>452</v>
      </c>
      <c r="T408" s="1078"/>
      <c r="U408" s="1079" t="str">
        <f>IFERROR(VLOOKUP(K406,'【参考】数式用'!$A$5:$AB$37,MATCH(T408,'【参考】数式用'!$B$4:$AB$4,0)+1,0),"")</f>
        <v/>
      </c>
      <c r="V408" s="973" t="s">
        <v>107</v>
      </c>
      <c r="W408" s="1080"/>
      <c r="X408" s="812" t="s">
        <v>108</v>
      </c>
      <c r="Y408" s="1080"/>
      <c r="Z408" s="812" t="s">
        <v>392</v>
      </c>
      <c r="AA408" s="1080"/>
      <c r="AB408" s="812" t="s">
        <v>108</v>
      </c>
      <c r="AC408" s="1080"/>
      <c r="AD408" s="812" t="s">
        <v>109</v>
      </c>
      <c r="AE408" s="812" t="s">
        <v>120</v>
      </c>
      <c r="AF408" s="812" t="str">
        <f>IF(W408&gt;=1,(AA408*12+AC408)-(W408*12+Y408)+1,"")</f>
        <v/>
      </c>
      <c r="AG408" s="974" t="s">
        <v>393</v>
      </c>
      <c r="AH408" s="975">
        <f>IFERROR(ROUNDDOWN(ROUND(L406*U408,0),0)*AF408,"")</f>
        <v>0</v>
      </c>
      <c r="AI408" s="975">
        <f>IFERROR(ROUNDDOWN(ROUND((L406*(U408-AW406)),0),0)*AF408,"")</f>
        <v>0</v>
      </c>
      <c r="AJ408" s="977" t="str">
        <f>IFERROR(ROUNDDOWN(ROUNDDOWN(ROUND(L406*VLOOKUP(K406,'【参考】数式用'!$A$5:$AB$27,MATCH("新加算Ⅳ",'【参考】数式用'!$B$4:$AB$4,0)+1,0),0),0)*AF408*0.5,0),"")</f>
        <v/>
      </c>
      <c r="AK408" s="1081"/>
      <c r="AL408" s="1082" t="str">
        <f>IFERROR(IF('別紙様式2-2（４・５月分）'!P408="ベア加算","", IF(OR(T408="新加算Ⅰ",T408="新加算Ⅱ",T408="新加算Ⅲ",T408="新加算Ⅳ"),ROUNDDOWN(ROUND(L406*VLOOKUP(K406,'【参考】数式用'!$A$5:$I$27,MATCH("ベア加算",'【参考】数式用'!$B$4:$I$4,0)+1,0),0),0)*AF408,"")),"")</f>
        <v/>
      </c>
      <c r="AM408" s="1081"/>
      <c r="AN408" s="1083"/>
      <c r="AO408" s="817"/>
      <c r="AP408" s="1083"/>
      <c r="AQ408" s="1084"/>
      <c r="AR408" s="1085"/>
      <c r="AS408" s="1074"/>
      <c r="AT408" s="688"/>
      <c r="AU408" s="935" t="str">
        <f>IF(AND(AA406&lt;&gt;7,AC406&lt;&gt;3),"V列に色付け","")</f>
        <v/>
      </c>
      <c r="AV408" s="1020"/>
      <c r="AW408" s="937"/>
      <c r="AX408" s="1086"/>
      <c r="AY408" s="629" t="str">
        <f>IF(AL408&lt;&gt;"",IF(AM408="○","入力済","未入力"),"")</f>
        <v/>
      </c>
      <c r="AZ408" s="629"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629" t="str">
        <f>IF(OR(T408="新加算Ⅴ（７）",T408="新加算Ⅴ（９）",T408="新加算Ⅴ（10）",T408="新加算Ⅴ（12）",T408="新加算Ⅴ（13）",T408="新加算Ⅴ（14）"),IF(OR(AO408="○",AO408="令和６年度中に満たす"),"入力済","未入力"),"")</f>
        <v/>
      </c>
      <c r="BB408" s="629" t="str">
        <f>IF(OR(T408="新加算Ⅰ",T408="新加算Ⅱ",T408="新加算Ⅲ",T408="新加算Ⅴ（１）",T408="新加算Ⅴ（３）",T408="新加算Ⅴ（８）"),IF(OR(AP408="○",AP408="令和６年度中に満たす"),"入力済","未入力"),"")</f>
        <v/>
      </c>
      <c r="BC408" s="1087" t="str">
        <f>IF(OR(T408="新加算Ⅰ",T408="新加算Ⅱ",T408="新加算Ⅴ（１）",T408="新加算Ⅴ（２）",T408="新加算Ⅴ（３）",T408="新加算Ⅴ（４）",T408="新加算Ⅴ（５）",T408="新加算Ⅴ（６）",T408="新加算Ⅴ（７）",T408="新加算Ⅴ（９）",T408="新加算Ⅴ（10）",T408="新加算Ⅴ（12）"),IF(AQ408&lt;&gt;"",1,""),"")</f>
        <v/>
      </c>
      <c r="BD408" s="935" t="str">
        <f>IF(OR(T408="新加算Ⅰ",T408="新加算Ⅴ（１）",T408="新加算Ⅴ（２）",T408="新加算Ⅴ（５）",T408="新加算Ⅴ（７）",T408="新加算Ⅴ（10）"),IF(AR408="","未入力","入力済"),"")</f>
        <v/>
      </c>
      <c r="BE408" s="908" t="str">
        <f>G406</f>
        <v/>
      </c>
      <c r="BF408" s="222"/>
      <c r="BG408" s="221"/>
    </row>
    <row r="409" ht="30.0" customHeight="1">
      <c r="A409" s="788"/>
      <c r="B409" s="746"/>
      <c r="C409" s="747"/>
      <c r="D409" s="747"/>
      <c r="E409" s="747"/>
      <c r="F409" s="748"/>
      <c r="G409" s="749"/>
      <c r="H409" s="749"/>
      <c r="I409" s="749"/>
      <c r="J409" s="982"/>
      <c r="K409" s="749"/>
      <c r="L409" s="983"/>
      <c r="M409" s="984" t="str">
        <f>IF('別紙様式2-2（４・５月分）'!P310="","",'別紙様式2-2（４・５月分）'!P310)</f>
        <v/>
      </c>
      <c r="N409" s="1010"/>
      <c r="O409" s="1015"/>
      <c r="P409" s="1018"/>
      <c r="Q409" s="1016"/>
      <c r="R409" s="1088"/>
      <c r="S409" s="990"/>
      <c r="T409" s="1089"/>
      <c r="U409" s="1090"/>
      <c r="V409" s="993"/>
      <c r="W409" s="1091"/>
      <c r="X409" s="994"/>
      <c r="Y409" s="1091"/>
      <c r="Z409" s="994"/>
      <c r="AA409" s="1091"/>
      <c r="AB409" s="994"/>
      <c r="AC409" s="1091"/>
      <c r="AD409" s="994"/>
      <c r="AE409" s="994"/>
      <c r="AF409" s="994"/>
      <c r="AG409" s="995"/>
      <c r="AH409" s="996"/>
      <c r="AI409" s="996"/>
      <c r="AJ409" s="998"/>
      <c r="AK409" s="1092"/>
      <c r="AL409" s="1093"/>
      <c r="AM409" s="1092"/>
      <c r="AN409" s="766"/>
      <c r="AO409" s="765"/>
      <c r="AP409" s="766"/>
      <c r="AQ409" s="1094"/>
      <c r="AR409" s="1095"/>
      <c r="AS409" s="1096" t="str">
        <f>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688"/>
      <c r="AU409" s="935"/>
      <c r="AV409" s="1020" t="str">
        <f>IF('別紙様式2-2（４・５月分）'!N310="","",'別紙様式2-2（４・５月分）'!N310)</f>
        <v/>
      </c>
      <c r="AW409" s="937"/>
      <c r="AX409" s="1097"/>
      <c r="AY409" s="629" t="str">
        <f t="shared" ref="AY409:AZ409" si="100">IF(OR(T409="新加算Ⅰ",T409="新加算Ⅱ",T409="新加算Ⅲ",T409="新加算Ⅳ",T409="新加算Ⅴ（１）",T409="新加算Ⅴ（２）",T409="新加算Ⅴ（３）",T409="新加算ⅠⅤ（４）",T409="新加算Ⅴ（５）",T409="新加算Ⅴ（６）",T409="新加算Ⅴ（８）",T409="新加算Ⅴ（11）"),IF(AI409="○","","未入力"),"")</f>
        <v/>
      </c>
      <c r="AZ409" s="629" t="str">
        <f t="shared" si="100"/>
        <v/>
      </c>
      <c r="BA409" s="629" t="str">
        <f>IF(OR(U409="新加算Ⅴ（７）",U409="新加算Ⅴ（９）",U409="新加算Ⅴ（10）",U409="新加算Ⅴ（12）",U409="新加算Ⅴ（13）",U409="新加算Ⅴ（14）"),IF(AK409="○","","未入力"),"")</f>
        <v/>
      </c>
      <c r="BB409" s="629" t="str">
        <f>IF(OR(U409="新加算Ⅰ",U409="新加算Ⅱ",U409="新加算Ⅲ",U409="新加算Ⅴ（１）",U409="新加算Ⅴ（３）",U409="新加算Ⅴ（８）"),IF(AL409="○","","未入力"),"")</f>
        <v/>
      </c>
      <c r="BC409" s="1087" t="str">
        <f>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935" t="str">
        <f>IF(AND(T409&lt;&gt;"（参考）令和７年度の移行予定",OR(U409="新加算Ⅰ",U409="新加算Ⅴ（１）",U409="新加算Ⅴ（２）",U409="新加算Ⅴ（５）",U409="新加算Ⅴ（７）",U409="新加算Ⅴ（10）")),IF(AN409="","未入力",IF(AN409="いずれも取得していない","要件を満たさない","")),"")</f>
        <v/>
      </c>
      <c r="BE409" s="908" t="str">
        <f>G406</f>
        <v/>
      </c>
      <c r="BF409" s="222"/>
      <c r="BG409" s="221"/>
    </row>
    <row r="410" ht="30.0" customHeight="1">
      <c r="A410" s="789">
        <v>100.0</v>
      </c>
      <c r="B410" s="1019" t="str">
        <f>IF('基本情報入力シート'!C153="","",'基本情報入力シート'!C153)</f>
        <v/>
      </c>
      <c r="C410" s="696"/>
      <c r="D410" s="696"/>
      <c r="E410" s="696"/>
      <c r="F410" s="697"/>
      <c r="G410" s="698" t="str">
        <f>IF('基本情報入力シート'!M153="","",'基本情報入力シート'!M153)</f>
        <v/>
      </c>
      <c r="H410" s="698" t="str">
        <f>IF('基本情報入力シート'!R153="","",'基本情報入力シート'!R153)</f>
        <v/>
      </c>
      <c r="I410" s="698" t="str">
        <f>IF('基本情報入力シート'!W153="","",'基本情報入力シート'!W153)</f>
        <v/>
      </c>
      <c r="J410" s="910" t="str">
        <f>IF('基本情報入力シート'!X153="","",'基本情報入力シート'!X153)</f>
        <v/>
      </c>
      <c r="K410" s="698" t="str">
        <f>IF('基本情報入力シート'!Y153="","",'基本情報入力シート'!Y153)</f>
        <v/>
      </c>
      <c r="L410" s="911" t="str">
        <f>IF('基本情報入力シート'!AB153="","",'基本情報入力シート'!AB153)</f>
        <v/>
      </c>
      <c r="M410" s="912" t="str">
        <f>IF('別紙様式2-2（４・５月分）'!P311="","",'別紙様式2-2（４・５月分）'!P311)</f>
        <v/>
      </c>
      <c r="N410" s="1004" t="str">
        <f>IF(SUM('別紙様式2-2（４・５月分）'!Q311:Q313)=0,"",SUM('別紙様式2-2（４・５月分）'!Q311:Q313))</f>
        <v/>
      </c>
      <c r="O410" s="914" t="str">
        <f>IFERROR(VLOOKUP('別紙様式2-2（４・５月分）'!AQ311,'【参考】数式用'!$AR$5:$AS$22,2,FALSE),"")</f>
        <v/>
      </c>
      <c r="P410" s="915"/>
      <c r="Q410" s="916"/>
      <c r="R410" s="1053" t="str">
        <f>IFERROR(VLOOKUP(K410,'【参考】数式用'!$A$5:$AB$37,MATCH(O410,'【参考】数式用'!$B$4:$AB$4,0)+1,0),"")</f>
        <v/>
      </c>
      <c r="S410" s="918" t="s">
        <v>451</v>
      </c>
      <c r="T410" s="1054" t="str">
        <f>IF('別紙様式2-3（６月以降分）'!T410="","",'別紙様式2-3（６月以降分）'!T410)</f>
        <v/>
      </c>
      <c r="U410" s="1055" t="str">
        <f>IFERROR(VLOOKUP(K410,'【参考】数式用'!$A$5:$AB$37,MATCH(T410,'【参考】数式用'!$B$4:$AB$4,0)+1,0),"")</f>
        <v/>
      </c>
      <c r="V410" s="921" t="s">
        <v>107</v>
      </c>
      <c r="W410" s="923">
        <f>'別紙様式2-3（６月以降分）'!W410</f>
        <v>6</v>
      </c>
      <c r="X410" s="923" t="s">
        <v>108</v>
      </c>
      <c r="Y410" s="923">
        <f>'別紙様式2-3（６月以降分）'!Y410</f>
        <v>6</v>
      </c>
      <c r="Z410" s="923" t="s">
        <v>392</v>
      </c>
      <c r="AA410" s="923">
        <f>'別紙様式2-3（６月以降分）'!AA410</f>
        <v>7</v>
      </c>
      <c r="AB410" s="923" t="s">
        <v>108</v>
      </c>
      <c r="AC410" s="923">
        <f>'別紙様式2-3（６月以降分）'!AC410</f>
        <v>3</v>
      </c>
      <c r="AD410" s="923" t="s">
        <v>109</v>
      </c>
      <c r="AE410" s="923" t="s">
        <v>120</v>
      </c>
      <c r="AF410" s="923">
        <f>IF(W410&gt;=1,(AA410*12+AC410)-(W410*12+Y410)+1,"")</f>
        <v>10</v>
      </c>
      <c r="AG410" s="924" t="s">
        <v>393</v>
      </c>
      <c r="AH410" s="1056">
        <f>'別紙様式2-3（６月以降分）'!AH410</f>
        <v>0</v>
      </c>
      <c r="AI410" s="1056">
        <f>'別紙様式2-3（６月以降分）'!AI410</f>
        <v>0</v>
      </c>
      <c r="AJ410" s="1057">
        <f>'別紙様式2-3（６月以降分）'!AJ410</f>
        <v>0</v>
      </c>
      <c r="AK410" s="1058" t="str">
        <f>IF('別紙様式2-3（６月以降分）'!AK410="","",'別紙様式2-3（６月以降分）'!AK410)</f>
        <v/>
      </c>
      <c r="AL410" s="932">
        <f>'別紙様式2-3（６月以降分）'!AL410</f>
        <v>0</v>
      </c>
      <c r="AM410" s="1058" t="str">
        <f>IF('別紙様式2-3（６月以降分）'!AM410="","",'別紙様式2-3（６月以降分）'!AM410)</f>
        <v/>
      </c>
      <c r="AN410" s="931" t="str">
        <f>IF('別紙様式2-3（６月以降分）'!AN410="","",'別紙様式2-3（６月以降分）'!AN410)</f>
        <v/>
      </c>
      <c r="AO410" s="928" t="str">
        <f>IF('別紙様式2-3（６月以降分）'!AO410="","",'別紙様式2-3（６月以降分）'!AO410)</f>
        <v/>
      </c>
      <c r="AP410" s="931" t="str">
        <f>IF('別紙様式2-3（６月以降分）'!AP410="","",'別紙様式2-3（６月以降分）'!AP410)</f>
        <v/>
      </c>
      <c r="AQ410" s="1059" t="str">
        <f>IF('別紙様式2-3（６月以降分）'!AQ410="","",'別紙様式2-3（６月以降分）'!AQ410)</f>
        <v/>
      </c>
      <c r="AR410" s="1060" t="str">
        <f>IF('別紙様式2-3（６月以降分）'!AR410="","",'別紙様式2-3（６月以降分）'!AR410)</f>
        <v/>
      </c>
      <c r="AS410" s="1061" t="str">
        <f>IF(AU412="","",IF(U412&lt;U410,"！加算の要件上は問題ありませんが、令和６年度当初の新加算の加算率と比較して、移行後の加算率が下がる計画になっています。",""))</f>
        <v/>
      </c>
      <c r="AT410" s="818"/>
      <c r="AU410" s="693"/>
      <c r="AV410" s="1020" t="str">
        <f>IF('別紙様式2-2（４・５月分）'!N311="","",'別紙様式2-2（４・５月分）'!N311)</f>
        <v/>
      </c>
      <c r="AW410" s="937" t="str">
        <f>IF(SUM('別紙様式2-2（４・５月分）'!O311:O313)=0,"",SUM('別紙様式2-2（４・５月分）'!O311:O313))</f>
        <v/>
      </c>
      <c r="AX410" s="1064" t="str">
        <f>IFERROR(VLOOKUP(K410,'【参考】数式用'!$AH$2:$AI$34,2,FALSE),"")</f>
        <v/>
      </c>
      <c r="AY410" s="772"/>
      <c r="AZ410" s="10"/>
      <c r="BA410" s="10"/>
      <c r="BB410" s="10"/>
      <c r="BC410" s="10"/>
      <c r="BD410" s="10"/>
      <c r="BE410" s="908" t="str">
        <f>G410</f>
        <v/>
      </c>
      <c r="BF410" s="222"/>
      <c r="BG410" s="221"/>
    </row>
    <row r="411" ht="15.0" customHeight="1">
      <c r="A411" s="787"/>
      <c r="B411" s="722"/>
      <c r="C411" s="723"/>
      <c r="D411" s="723"/>
      <c r="E411" s="723"/>
      <c r="F411" s="724"/>
      <c r="G411" s="725"/>
      <c r="H411" s="725"/>
      <c r="I411" s="725"/>
      <c r="J411" s="941"/>
      <c r="K411" s="725"/>
      <c r="L411" s="942"/>
      <c r="M411" s="943" t="str">
        <f>IF('別紙様式2-2（４・５月分）'!P312="","",'別紙様式2-2（４・５月分）'!P312)</f>
        <v/>
      </c>
      <c r="N411" s="1007"/>
      <c r="O411" s="945"/>
      <c r="P411" s="946"/>
      <c r="Q411" s="947"/>
      <c r="R411" s="1065"/>
      <c r="S411" s="949"/>
      <c r="T411" s="1066"/>
      <c r="U411" s="1067"/>
      <c r="V411" s="952"/>
      <c r="W411" s="778"/>
      <c r="X411" s="778"/>
      <c r="Y411" s="778"/>
      <c r="Z411" s="778"/>
      <c r="AA411" s="778"/>
      <c r="AB411" s="778"/>
      <c r="AC411" s="778"/>
      <c r="AD411" s="778"/>
      <c r="AE411" s="778"/>
      <c r="AF411" s="778"/>
      <c r="AG411" s="954"/>
      <c r="AH411" s="1068"/>
      <c r="AI411" s="1068"/>
      <c r="AJ411" s="1069"/>
      <c r="AK411" s="1070"/>
      <c r="AL411" s="960"/>
      <c r="AM411" s="1070"/>
      <c r="AN411" s="825"/>
      <c r="AO411" s="819"/>
      <c r="AP411" s="825"/>
      <c r="AQ411" s="1072"/>
      <c r="AR411" s="1073"/>
      <c r="AS411" s="1074" t="str">
        <f>IF(AU412="","",IF(OR(AA412="",AA412&lt;&gt;7,AC412="",AC412&lt;&gt;3),"！算定期間の終わりが令和７年３月になっていません。年度内の廃止予定等がなければ、算定対象月を令和７年３月にしてください。",""))</f>
        <v/>
      </c>
      <c r="AT411" s="818"/>
      <c r="AU411" s="935"/>
      <c r="AV411" s="1020" t="str">
        <f>IF('別紙様式2-2（４・５月分）'!N312="","",'別紙様式2-2（４・５月分）'!N312)</f>
        <v/>
      </c>
      <c r="AW411" s="937"/>
      <c r="AX411" s="1076"/>
      <c r="AY411" s="638"/>
      <c r="AZ411" s="10"/>
      <c r="BA411" s="10"/>
      <c r="BB411" s="10"/>
      <c r="BC411" s="10"/>
      <c r="BD411" s="10"/>
      <c r="BE411" s="908" t="str">
        <f>G410</f>
        <v/>
      </c>
      <c r="BF411" s="222"/>
      <c r="BG411" s="221"/>
    </row>
    <row r="412" ht="15.0" customHeight="1">
      <c r="A412" s="798"/>
      <c r="B412" s="722"/>
      <c r="C412" s="723"/>
      <c r="D412" s="723"/>
      <c r="E412" s="723"/>
      <c r="F412" s="724"/>
      <c r="G412" s="725"/>
      <c r="H412" s="725"/>
      <c r="I412" s="725"/>
      <c r="J412" s="941"/>
      <c r="K412" s="725"/>
      <c r="L412" s="942"/>
      <c r="M412" s="964"/>
      <c r="N412" s="1009"/>
      <c r="O412" s="1013" t="s">
        <v>111</v>
      </c>
      <c r="P412" s="1017" t="str">
        <f>IFERROR(VLOOKUP('別紙様式2-2（４・５月分）'!AQ311,'【参考】数式用'!$AR$5:$AT$22,3,FALSE),"")</f>
        <v/>
      </c>
      <c r="Q412" s="1014" t="s">
        <v>113</v>
      </c>
      <c r="R412" s="1077" t="str">
        <f>IFERROR(VLOOKUP(K410,'【参考】数式用'!$A$5:$AB$37,MATCH(P412,'【参考】数式用'!$B$4:$AB$4,0)+1,0),"")</f>
        <v/>
      </c>
      <c r="S412" s="970" t="s">
        <v>452</v>
      </c>
      <c r="T412" s="1078"/>
      <c r="U412" s="1079" t="str">
        <f>IFERROR(VLOOKUP(K410,'【参考】数式用'!$A$5:$AB$37,MATCH(T412,'【参考】数式用'!$B$4:$AB$4,0)+1,0),"")</f>
        <v/>
      </c>
      <c r="V412" s="973" t="s">
        <v>107</v>
      </c>
      <c r="W412" s="1080"/>
      <c r="X412" s="812" t="s">
        <v>108</v>
      </c>
      <c r="Y412" s="1080"/>
      <c r="Z412" s="812" t="s">
        <v>392</v>
      </c>
      <c r="AA412" s="1080"/>
      <c r="AB412" s="812" t="s">
        <v>108</v>
      </c>
      <c r="AC412" s="1080"/>
      <c r="AD412" s="812" t="s">
        <v>109</v>
      </c>
      <c r="AE412" s="812" t="s">
        <v>120</v>
      </c>
      <c r="AF412" s="812" t="str">
        <f>IF(W412&gt;=1,(AA412*12+AC412)-(W412*12+Y412)+1,"")</f>
        <v/>
      </c>
      <c r="AG412" s="974" t="s">
        <v>393</v>
      </c>
      <c r="AH412" s="975">
        <f>IFERROR(ROUNDDOWN(ROUND(L410*U412,0),0)*AF412,"")</f>
        <v>0</v>
      </c>
      <c r="AI412" s="975">
        <f>IFERROR(ROUNDDOWN(ROUND((L410*(U412-AW410)),0),0)*AF412,"")</f>
        <v>0</v>
      </c>
      <c r="AJ412" s="977" t="str">
        <f>IFERROR(ROUNDDOWN(ROUNDDOWN(ROUND(L410*VLOOKUP(K410,'【参考】数式用'!$A$5:$AB$27,MATCH("新加算Ⅳ",'【参考】数式用'!$B$4:$AB$4,0)+1,0),0),0)*AF412*0.5,0),"")</f>
        <v/>
      </c>
      <c r="AK412" s="1081"/>
      <c r="AL412" s="1082" t="str">
        <f>IFERROR(IF('別紙様式2-2（４・５月分）'!P412="ベア加算","", IF(OR(T412="新加算Ⅰ",T412="新加算Ⅱ",T412="新加算Ⅲ",T412="新加算Ⅳ"),ROUNDDOWN(ROUND(L410*VLOOKUP(K410,'【参考】数式用'!$A$5:$I$27,MATCH("ベア加算",'【参考】数式用'!$B$4:$I$4,0)+1,0),0),0)*AF412,"")),"")</f>
        <v/>
      </c>
      <c r="AM412" s="1081"/>
      <c r="AN412" s="1083"/>
      <c r="AO412" s="817"/>
      <c r="AP412" s="1083"/>
      <c r="AQ412" s="1084"/>
      <c r="AR412" s="1085"/>
      <c r="AS412" s="1074"/>
      <c r="AT412" s="688"/>
      <c r="AU412" s="935" t="str">
        <f>IF(AND(AA410&lt;&gt;7,AC410&lt;&gt;3),"V列に色付け","")</f>
        <v/>
      </c>
      <c r="AV412" s="1020"/>
      <c r="AW412" s="937"/>
      <c r="AX412" s="1086"/>
      <c r="AY412" s="629" t="str">
        <f>IF(AL412&lt;&gt;"",IF(AM412="○","入力済","未入力"),"")</f>
        <v/>
      </c>
      <c r="AZ412" s="629"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629" t="str">
        <f>IF(OR(T412="新加算Ⅴ（７）",T412="新加算Ⅴ（９）",T412="新加算Ⅴ（10）",T412="新加算Ⅴ（12）",T412="新加算Ⅴ（13）",T412="新加算Ⅴ（14）"),IF(OR(AO412="○",AO412="令和６年度中に満たす"),"入力済","未入力"),"")</f>
        <v/>
      </c>
      <c r="BB412" s="629" t="str">
        <f>IF(OR(T412="新加算Ⅰ",T412="新加算Ⅱ",T412="新加算Ⅲ",T412="新加算Ⅴ（１）",T412="新加算Ⅴ（３）",T412="新加算Ⅴ（８）"),IF(OR(AP412="○",AP412="令和６年度中に満たす"),"入力済","未入力"),"")</f>
        <v/>
      </c>
      <c r="BC412" s="1087" t="str">
        <f>IF(OR(T412="新加算Ⅰ",T412="新加算Ⅱ",T412="新加算Ⅴ（１）",T412="新加算Ⅴ（２）",T412="新加算Ⅴ（３）",T412="新加算Ⅴ（４）",T412="新加算Ⅴ（５）",T412="新加算Ⅴ（６）",T412="新加算Ⅴ（７）",T412="新加算Ⅴ（９）",T412="新加算Ⅴ（10）",T412="新加算Ⅴ（12）"),IF(AQ412&lt;&gt;"",1,""),"")</f>
        <v/>
      </c>
      <c r="BD412" s="935" t="str">
        <f>IF(OR(T412="新加算Ⅰ",T412="新加算Ⅴ（１）",T412="新加算Ⅴ（２）",T412="新加算Ⅴ（５）",T412="新加算Ⅴ（７）",T412="新加算Ⅴ（10）"),IF(AR412="","未入力","入力済"),"")</f>
        <v/>
      </c>
      <c r="BE412" s="908" t="str">
        <f>G410</f>
        <v/>
      </c>
      <c r="BF412" s="222"/>
      <c r="BG412" s="221"/>
    </row>
    <row r="413" ht="30.0" customHeight="1">
      <c r="A413" s="788"/>
      <c r="B413" s="746"/>
      <c r="C413" s="747"/>
      <c r="D413" s="747"/>
      <c r="E413" s="747"/>
      <c r="F413" s="748"/>
      <c r="G413" s="749"/>
      <c r="H413" s="749"/>
      <c r="I413" s="749"/>
      <c r="J413" s="982"/>
      <c r="K413" s="749"/>
      <c r="L413" s="983"/>
      <c r="M413" s="984" t="str">
        <f>IF('別紙様式2-2（４・５月分）'!P313="","",'別紙様式2-2（４・５月分）'!P313)</f>
        <v/>
      </c>
      <c r="N413" s="1010"/>
      <c r="O413" s="1015"/>
      <c r="P413" s="1018"/>
      <c r="Q413" s="1016"/>
      <c r="R413" s="1088"/>
      <c r="S413" s="990"/>
      <c r="T413" s="1089"/>
      <c r="U413" s="1090"/>
      <c r="V413" s="993"/>
      <c r="W413" s="1091"/>
      <c r="X413" s="994"/>
      <c r="Y413" s="1091"/>
      <c r="Z413" s="994"/>
      <c r="AA413" s="1091"/>
      <c r="AB413" s="994"/>
      <c r="AC413" s="1091"/>
      <c r="AD413" s="994"/>
      <c r="AE413" s="994"/>
      <c r="AF413" s="994"/>
      <c r="AG413" s="995"/>
      <c r="AH413" s="996"/>
      <c r="AI413" s="996"/>
      <c r="AJ413" s="998"/>
      <c r="AK413" s="1092"/>
      <c r="AL413" s="1093"/>
      <c r="AM413" s="1092"/>
      <c r="AN413" s="766"/>
      <c r="AO413" s="765"/>
      <c r="AP413" s="766"/>
      <c r="AQ413" s="1094"/>
      <c r="AR413" s="1095"/>
      <c r="AS413" s="1096" t="str">
        <f>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688"/>
      <c r="AU413" s="935"/>
      <c r="AV413" s="1020" t="str">
        <f>IF('別紙様式2-2（４・５月分）'!N313="","",'別紙様式2-2（４・５月分）'!N313)</f>
        <v/>
      </c>
      <c r="AW413" s="937"/>
      <c r="AX413" s="1097"/>
      <c r="AY413" s="629" t="str">
        <f t="shared" ref="AY413:AZ413" si="101">IF(OR(T413="新加算Ⅰ",T413="新加算Ⅱ",T413="新加算Ⅲ",T413="新加算Ⅳ",T413="新加算Ⅴ（１）",T413="新加算Ⅴ（２）",T413="新加算Ⅴ（３）",T413="新加算ⅠⅤ（４）",T413="新加算Ⅴ（５）",T413="新加算Ⅴ（６）",T413="新加算Ⅴ（８）",T413="新加算Ⅴ（11）"),IF(AI413="○","","未入力"),"")</f>
        <v/>
      </c>
      <c r="AZ413" s="629" t="str">
        <f t="shared" si="101"/>
        <v/>
      </c>
      <c r="BA413" s="629" t="str">
        <f>IF(OR(U413="新加算Ⅴ（７）",U413="新加算Ⅴ（９）",U413="新加算Ⅴ（10）",U413="新加算Ⅴ（12）",U413="新加算Ⅴ（13）",U413="新加算Ⅴ（14）"),IF(AK413="○","","未入力"),"")</f>
        <v/>
      </c>
      <c r="BB413" s="629" t="str">
        <f>IF(OR(U413="新加算Ⅰ",U413="新加算Ⅱ",U413="新加算Ⅲ",U413="新加算Ⅴ（１）",U413="新加算Ⅴ（３）",U413="新加算Ⅴ（８）"),IF(AL413="○","","未入力"),"")</f>
        <v/>
      </c>
      <c r="BC413" s="1087" t="str">
        <f>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935" t="str">
        <f>IF(AND(T413&lt;&gt;"（参考）令和７年度の移行予定",OR(U413="新加算Ⅰ",U413="新加算Ⅴ（１）",U413="新加算Ⅴ（２）",U413="新加算Ⅴ（５）",U413="新加算Ⅴ（７）",U413="新加算Ⅴ（10）")),IF(AN413="","未入力",IF(AN413="いずれも取得していない","要件を満たさない","")),"")</f>
        <v/>
      </c>
      <c r="BE413" s="908" t="str">
        <f>G410</f>
        <v/>
      </c>
      <c r="BF413" s="222"/>
      <c r="BG413" s="221"/>
    </row>
    <row r="414" ht="17.25" customHeight="1">
      <c r="B414" s="632"/>
      <c r="C414" s="632"/>
      <c r="D414" s="632"/>
      <c r="E414" s="632"/>
      <c r="F414" s="632"/>
      <c r="I414" s="1098"/>
      <c r="K414" s="3"/>
      <c r="L414" s="832"/>
      <c r="M414" s="832"/>
      <c r="N414" s="832"/>
      <c r="O414" s="831"/>
      <c r="P414" s="831"/>
      <c r="Q414" s="832"/>
      <c r="R414" s="832"/>
      <c r="S414" s="832"/>
      <c r="T414" s="831"/>
      <c r="U414" s="832"/>
      <c r="V414" s="3"/>
      <c r="W414" s="3"/>
      <c r="X414" s="3"/>
      <c r="Y414" s="3"/>
      <c r="Z414" s="3"/>
      <c r="AA414" s="3"/>
      <c r="AB414" s="3"/>
      <c r="AC414" s="3"/>
      <c r="AD414" s="3"/>
      <c r="AE414" s="3"/>
      <c r="AF414" s="3"/>
      <c r="AG414" s="3"/>
      <c r="AH414" s="832"/>
      <c r="AI414" s="832"/>
      <c r="AJ414" s="832"/>
      <c r="AK414" s="832"/>
      <c r="AL414" s="832"/>
      <c r="AM414" s="832"/>
      <c r="AP414" s="16"/>
      <c r="AQ414" s="1099"/>
      <c r="AR414" s="16"/>
      <c r="AS414" s="16"/>
      <c r="AT414" s="16"/>
      <c r="AU414" s="10"/>
      <c r="AV414" s="10"/>
      <c r="AW414" s="10"/>
      <c r="AX414" s="10"/>
      <c r="AY414" s="10"/>
      <c r="AZ414" s="10"/>
      <c r="BA414" s="10"/>
      <c r="BB414" s="10"/>
    </row>
    <row r="415" ht="17.25" customHeight="1">
      <c r="B415" s="632"/>
      <c r="C415" s="632"/>
      <c r="D415" s="632"/>
      <c r="E415" s="632"/>
      <c r="F415" s="632"/>
      <c r="I415" s="1098"/>
      <c r="K415" s="3"/>
      <c r="L415" s="832"/>
      <c r="M415" s="832"/>
      <c r="N415" s="832"/>
      <c r="O415" s="831"/>
      <c r="P415" s="831"/>
      <c r="Q415" s="832"/>
      <c r="R415" s="832"/>
      <c r="S415" s="832"/>
      <c r="T415" s="831"/>
      <c r="U415" s="832"/>
      <c r="V415" s="3"/>
      <c r="W415" s="3"/>
      <c r="X415" s="3"/>
      <c r="Y415" s="3"/>
      <c r="Z415" s="3"/>
      <c r="AA415" s="3"/>
      <c r="AB415" s="3"/>
      <c r="AC415" s="3"/>
      <c r="AD415" s="3"/>
      <c r="AE415" s="3"/>
      <c r="AF415" s="3"/>
      <c r="AG415" s="3"/>
      <c r="AH415" s="832"/>
      <c r="AI415" s="832"/>
      <c r="AJ415" s="832"/>
      <c r="AK415" s="832"/>
      <c r="AL415" s="832"/>
      <c r="AM415" s="832"/>
      <c r="AP415" s="16"/>
      <c r="AQ415" s="1099"/>
      <c r="AR415" s="16"/>
      <c r="AS415" s="16"/>
      <c r="AT415" s="16"/>
      <c r="AU415" s="10"/>
      <c r="AV415" s="10"/>
      <c r="AW415" s="10"/>
      <c r="AX415" s="10"/>
      <c r="AY415" s="10"/>
      <c r="AZ415" s="10"/>
      <c r="BA415" s="10"/>
      <c r="BB415" s="10"/>
      <c r="BC415" s="10"/>
      <c r="BD415" s="772"/>
      <c r="BE415" s="10"/>
      <c r="BF415" s="10"/>
      <c r="BG415" s="10"/>
    </row>
    <row r="416" ht="17.25" customHeight="1">
      <c r="B416" s="632"/>
      <c r="C416" s="632"/>
      <c r="D416" s="632"/>
      <c r="E416" s="632"/>
      <c r="F416" s="632"/>
      <c r="I416" s="1098"/>
      <c r="K416" s="3"/>
      <c r="L416" s="832"/>
      <c r="M416" s="832"/>
      <c r="N416" s="832"/>
      <c r="O416" s="831"/>
      <c r="P416" s="831"/>
      <c r="Q416" s="832"/>
      <c r="R416" s="832"/>
      <c r="S416" s="832"/>
      <c r="T416" s="831"/>
      <c r="U416" s="832"/>
      <c r="V416" s="3"/>
      <c r="W416" s="3"/>
      <c r="X416" s="3"/>
      <c r="Y416" s="3"/>
      <c r="Z416" s="3"/>
      <c r="AA416" s="3"/>
      <c r="AB416" s="3"/>
      <c r="AC416" s="3"/>
      <c r="AD416" s="3"/>
      <c r="AE416" s="3"/>
      <c r="AF416" s="3"/>
      <c r="AG416" s="3"/>
      <c r="AH416" s="832"/>
      <c r="AI416" s="832"/>
      <c r="AJ416" s="832"/>
      <c r="AK416" s="832"/>
      <c r="AL416" s="832"/>
      <c r="AM416" s="832"/>
      <c r="AP416" s="16"/>
      <c r="AQ416" s="1099"/>
      <c r="AR416" s="16"/>
      <c r="AS416" s="16"/>
      <c r="AT416" s="16"/>
      <c r="AU416" s="10"/>
      <c r="AV416" s="10"/>
      <c r="AW416" s="10"/>
      <c r="AX416" s="10"/>
      <c r="AY416" s="10"/>
      <c r="AZ416" s="10"/>
      <c r="BA416" s="10"/>
      <c r="BB416" s="10"/>
      <c r="BC416" s="10"/>
      <c r="BD416" s="772"/>
      <c r="BE416" s="10"/>
      <c r="BF416" s="10"/>
      <c r="BG416" s="10"/>
    </row>
    <row r="417" ht="17.25" customHeight="1">
      <c r="B417" s="632"/>
      <c r="C417" s="632"/>
      <c r="D417" s="632"/>
      <c r="E417" s="632"/>
      <c r="F417" s="632"/>
      <c r="I417" s="1098"/>
      <c r="K417" s="3"/>
      <c r="L417" s="832"/>
      <c r="M417" s="832"/>
      <c r="N417" s="832"/>
      <c r="O417" s="831"/>
      <c r="P417" s="831"/>
      <c r="Q417" s="832"/>
      <c r="R417" s="832"/>
      <c r="S417" s="832"/>
      <c r="T417" s="831"/>
      <c r="U417" s="832"/>
      <c r="V417" s="3"/>
      <c r="W417" s="3"/>
      <c r="X417" s="3"/>
      <c r="Y417" s="3"/>
      <c r="Z417" s="3"/>
      <c r="AA417" s="3"/>
      <c r="AB417" s="3"/>
      <c r="AC417" s="3"/>
      <c r="AD417" s="3"/>
      <c r="AE417" s="3"/>
      <c r="AF417" s="3"/>
      <c r="AG417" s="3"/>
      <c r="AH417" s="832"/>
      <c r="AI417" s="832"/>
      <c r="AJ417" s="832"/>
      <c r="AK417" s="832"/>
      <c r="AL417" s="832"/>
      <c r="AM417" s="832"/>
      <c r="AP417" s="16"/>
      <c r="AQ417" s="1099"/>
      <c r="AR417" s="16"/>
      <c r="AS417" s="16"/>
      <c r="AT417" s="16"/>
      <c r="AU417" s="10"/>
      <c r="AV417" s="10"/>
      <c r="AW417" s="10"/>
      <c r="AX417" s="10"/>
      <c r="AY417" s="10"/>
      <c r="AZ417" s="10"/>
      <c r="BA417" s="10"/>
      <c r="BB417" s="10"/>
      <c r="BC417" s="10"/>
      <c r="BD417" s="772"/>
      <c r="BE417" s="10"/>
      <c r="BF417" s="10"/>
      <c r="BG417" s="10"/>
    </row>
    <row r="418" ht="17.25" customHeight="1">
      <c r="B418" s="632"/>
      <c r="C418" s="632"/>
      <c r="D418" s="632"/>
      <c r="E418" s="632"/>
      <c r="F418" s="632"/>
      <c r="I418" s="1098"/>
      <c r="K418" s="3"/>
      <c r="L418" s="832"/>
      <c r="M418" s="832"/>
      <c r="N418" s="832"/>
      <c r="O418" s="831"/>
      <c r="P418" s="831"/>
      <c r="Q418" s="832"/>
      <c r="R418" s="832"/>
      <c r="S418" s="832"/>
      <c r="T418" s="831"/>
      <c r="U418" s="832"/>
      <c r="V418" s="3"/>
      <c r="W418" s="3"/>
      <c r="X418" s="3"/>
      <c r="Y418" s="3"/>
      <c r="Z418" s="3"/>
      <c r="AA418" s="3"/>
      <c r="AB418" s="3"/>
      <c r="AC418" s="3"/>
      <c r="AD418" s="3"/>
      <c r="AE418" s="3"/>
      <c r="AF418" s="3"/>
      <c r="AG418" s="3"/>
      <c r="AH418" s="832"/>
      <c r="AI418" s="832"/>
      <c r="AJ418" s="832"/>
      <c r="AK418" s="832"/>
      <c r="AL418" s="832"/>
      <c r="AM418" s="832"/>
      <c r="AP418" s="16"/>
      <c r="AQ418" s="1099"/>
      <c r="AR418" s="16"/>
      <c r="AS418" s="16"/>
      <c r="AT418" s="16"/>
      <c r="AU418" s="10"/>
      <c r="AV418" s="10"/>
      <c r="AW418" s="10"/>
      <c r="AX418" s="10"/>
      <c r="AY418" s="10"/>
      <c r="AZ418" s="10"/>
      <c r="BA418" s="10"/>
      <c r="BB418" s="10"/>
      <c r="BC418" s="10"/>
      <c r="BD418" s="772"/>
      <c r="BE418" s="10"/>
      <c r="BF418" s="10"/>
      <c r="BG418" s="10"/>
    </row>
    <row r="419" ht="17.25" customHeight="1">
      <c r="B419" s="632"/>
      <c r="C419" s="632"/>
      <c r="D419" s="632"/>
      <c r="E419" s="632"/>
      <c r="F419" s="632"/>
      <c r="I419" s="1098"/>
      <c r="K419" s="3"/>
      <c r="L419" s="832"/>
      <c r="M419" s="832"/>
      <c r="N419" s="832"/>
      <c r="O419" s="831"/>
      <c r="P419" s="831"/>
      <c r="Q419" s="832"/>
      <c r="R419" s="832"/>
      <c r="S419" s="832"/>
      <c r="T419" s="831"/>
      <c r="U419" s="832"/>
      <c r="V419" s="3"/>
      <c r="W419" s="3"/>
      <c r="X419" s="3"/>
      <c r="Y419" s="3"/>
      <c r="Z419" s="3"/>
      <c r="AA419" s="3"/>
      <c r="AB419" s="3"/>
      <c r="AC419" s="3"/>
      <c r="AD419" s="3"/>
      <c r="AE419" s="3"/>
      <c r="AF419" s="3"/>
      <c r="AG419" s="3"/>
      <c r="AH419" s="832"/>
      <c r="AI419" s="832"/>
      <c r="AJ419" s="832"/>
      <c r="AK419" s="832"/>
      <c r="AL419" s="832"/>
      <c r="AM419" s="832"/>
      <c r="AP419" s="16"/>
      <c r="AQ419" s="1099"/>
      <c r="AR419" s="16"/>
      <c r="AS419" s="16"/>
      <c r="AT419" s="16"/>
      <c r="AU419" s="10"/>
      <c r="AV419" s="10"/>
      <c r="AW419" s="10"/>
      <c r="AX419" s="10"/>
      <c r="AY419" s="10"/>
      <c r="AZ419" s="10"/>
      <c r="BA419" s="10"/>
      <c r="BB419" s="10"/>
      <c r="BC419" s="10"/>
      <c r="BD419" s="772"/>
      <c r="BE419" s="10"/>
      <c r="BF419" s="10"/>
      <c r="BG419" s="10"/>
    </row>
    <row r="420" ht="17.25" customHeight="1">
      <c r="B420" s="632"/>
      <c r="C420" s="632"/>
      <c r="D420" s="632"/>
      <c r="E420" s="632"/>
      <c r="F420" s="632"/>
      <c r="I420" s="1098"/>
      <c r="K420" s="3"/>
      <c r="L420" s="832"/>
      <c r="M420" s="832"/>
      <c r="N420" s="832"/>
      <c r="O420" s="831"/>
      <c r="P420" s="831"/>
      <c r="Q420" s="832"/>
      <c r="R420" s="832"/>
      <c r="S420" s="832"/>
      <c r="T420" s="831"/>
      <c r="U420" s="832"/>
      <c r="V420" s="3"/>
      <c r="W420" s="3"/>
      <c r="X420" s="3"/>
      <c r="Y420" s="3"/>
      <c r="Z420" s="3"/>
      <c r="AA420" s="3"/>
      <c r="AB420" s="3"/>
      <c r="AC420" s="3"/>
      <c r="AD420" s="3"/>
      <c r="AE420" s="3"/>
      <c r="AF420" s="3"/>
      <c r="AG420" s="3"/>
      <c r="AH420" s="832"/>
      <c r="AI420" s="832"/>
      <c r="AJ420" s="832"/>
      <c r="AK420" s="832"/>
      <c r="AL420" s="832"/>
      <c r="AM420" s="832"/>
      <c r="AP420" s="16"/>
      <c r="AQ420" s="1099"/>
      <c r="AR420" s="16"/>
      <c r="AS420" s="16"/>
      <c r="AT420" s="16"/>
      <c r="AU420" s="10"/>
      <c r="AV420" s="10"/>
      <c r="AW420" s="10"/>
      <c r="AX420" s="10"/>
      <c r="AY420" s="10"/>
      <c r="AZ420" s="10"/>
      <c r="BA420" s="10"/>
      <c r="BB420" s="10"/>
      <c r="BC420" s="10"/>
      <c r="BD420" s="772"/>
      <c r="BE420" s="10"/>
      <c r="BF420" s="10"/>
      <c r="BG420" s="10"/>
    </row>
    <row r="421" ht="17.25" customHeight="1">
      <c r="B421" s="632"/>
      <c r="C421" s="632"/>
      <c r="D421" s="632"/>
      <c r="E421" s="632"/>
      <c r="F421" s="632"/>
      <c r="I421" s="1098"/>
      <c r="K421" s="3"/>
      <c r="L421" s="832"/>
      <c r="M421" s="832"/>
      <c r="N421" s="832"/>
      <c r="O421" s="831"/>
      <c r="P421" s="831"/>
      <c r="Q421" s="832"/>
      <c r="R421" s="832"/>
      <c r="S421" s="832"/>
      <c r="T421" s="831"/>
      <c r="U421" s="832"/>
      <c r="V421" s="3"/>
      <c r="W421" s="3"/>
      <c r="X421" s="3"/>
      <c r="Y421" s="3"/>
      <c r="Z421" s="3"/>
      <c r="AA421" s="3"/>
      <c r="AB421" s="3"/>
      <c r="AC421" s="3"/>
      <c r="AD421" s="3"/>
      <c r="AE421" s="3"/>
      <c r="AF421" s="3"/>
      <c r="AG421" s="3"/>
      <c r="AH421" s="832"/>
      <c r="AI421" s="832"/>
      <c r="AJ421" s="832"/>
      <c r="AK421" s="832"/>
      <c r="AL421" s="832"/>
      <c r="AM421" s="832"/>
      <c r="AP421" s="16"/>
      <c r="AQ421" s="1099"/>
      <c r="AR421" s="16"/>
      <c r="AS421" s="16"/>
      <c r="AT421" s="16"/>
      <c r="AU421" s="10"/>
      <c r="AV421" s="10"/>
      <c r="AW421" s="10"/>
      <c r="AX421" s="10"/>
      <c r="AY421" s="10"/>
      <c r="AZ421" s="10"/>
      <c r="BA421" s="10"/>
      <c r="BB421" s="10"/>
      <c r="BC421" s="10"/>
      <c r="BD421" s="772"/>
      <c r="BE421" s="10"/>
      <c r="BF421" s="10"/>
      <c r="BG421" s="10"/>
    </row>
    <row r="422" ht="17.25" customHeight="1">
      <c r="B422" s="632"/>
      <c r="C422" s="632"/>
      <c r="D422" s="632"/>
      <c r="E422" s="632"/>
      <c r="F422" s="632"/>
      <c r="I422" s="1098"/>
      <c r="K422" s="3"/>
      <c r="L422" s="832"/>
      <c r="M422" s="832"/>
      <c r="N422" s="832"/>
      <c r="O422" s="831"/>
      <c r="P422" s="831"/>
      <c r="Q422" s="832"/>
      <c r="R422" s="832"/>
      <c r="S422" s="832"/>
      <c r="T422" s="831"/>
      <c r="U422" s="832"/>
      <c r="V422" s="3"/>
      <c r="W422" s="3"/>
      <c r="X422" s="3"/>
      <c r="Y422" s="3"/>
      <c r="Z422" s="3"/>
      <c r="AA422" s="3"/>
      <c r="AB422" s="3"/>
      <c r="AC422" s="3"/>
      <c r="AD422" s="3"/>
      <c r="AE422" s="3"/>
      <c r="AF422" s="3"/>
      <c r="AG422" s="3"/>
      <c r="AH422" s="832"/>
      <c r="AI422" s="832"/>
      <c r="AJ422" s="832"/>
      <c r="AK422" s="832"/>
      <c r="AL422" s="832"/>
      <c r="AM422" s="832"/>
      <c r="AP422" s="16"/>
      <c r="AQ422" s="1099"/>
      <c r="AR422" s="16"/>
      <c r="AS422" s="16"/>
      <c r="AT422" s="16"/>
      <c r="AU422" s="10"/>
      <c r="AV422" s="10"/>
      <c r="AW422" s="10"/>
      <c r="AX422" s="10"/>
      <c r="AY422" s="10"/>
      <c r="AZ422" s="10"/>
      <c r="BA422" s="10"/>
      <c r="BB422" s="10"/>
      <c r="BC422" s="10"/>
      <c r="BD422" s="772"/>
      <c r="BE422" s="10"/>
      <c r="BF422" s="10"/>
      <c r="BG422" s="10"/>
    </row>
    <row r="423" ht="17.25" customHeight="1">
      <c r="B423" s="632"/>
      <c r="C423" s="632"/>
      <c r="D423" s="632"/>
      <c r="E423" s="632"/>
      <c r="F423" s="632"/>
      <c r="I423" s="1098"/>
      <c r="K423" s="3"/>
      <c r="L423" s="832"/>
      <c r="M423" s="832"/>
      <c r="N423" s="832"/>
      <c r="O423" s="831"/>
      <c r="P423" s="831"/>
      <c r="Q423" s="832"/>
      <c r="R423" s="832"/>
      <c r="S423" s="832"/>
      <c r="T423" s="831"/>
      <c r="U423" s="832"/>
      <c r="V423" s="3"/>
      <c r="W423" s="3"/>
      <c r="X423" s="3"/>
      <c r="Y423" s="3"/>
      <c r="Z423" s="3"/>
      <c r="AA423" s="3"/>
      <c r="AB423" s="3"/>
      <c r="AC423" s="3"/>
      <c r="AD423" s="3"/>
      <c r="AE423" s="3"/>
      <c r="AF423" s="3"/>
      <c r="AG423" s="3"/>
      <c r="AH423" s="832"/>
      <c r="AI423" s="832"/>
      <c r="AJ423" s="832"/>
      <c r="AK423" s="832"/>
      <c r="AL423" s="832"/>
      <c r="AM423" s="832"/>
      <c r="AP423" s="16"/>
      <c r="AQ423" s="1099"/>
      <c r="AR423" s="16"/>
      <c r="AS423" s="16"/>
      <c r="AT423" s="16"/>
      <c r="AU423" s="10"/>
      <c r="AV423" s="10"/>
      <c r="AW423" s="10"/>
      <c r="AX423" s="10"/>
      <c r="AY423" s="10"/>
      <c r="AZ423" s="10"/>
      <c r="BA423" s="10"/>
      <c r="BB423" s="10"/>
      <c r="BC423" s="10"/>
      <c r="BD423" s="772"/>
      <c r="BE423" s="10"/>
      <c r="BF423" s="10"/>
      <c r="BG423" s="10"/>
    </row>
    <row r="424" ht="17.25" customHeight="1">
      <c r="B424" s="632"/>
      <c r="C424" s="632"/>
      <c r="D424" s="632"/>
      <c r="E424" s="632"/>
      <c r="F424" s="632"/>
      <c r="I424" s="1098"/>
      <c r="K424" s="3"/>
      <c r="L424" s="832"/>
      <c r="M424" s="832"/>
      <c r="N424" s="832"/>
      <c r="O424" s="831"/>
      <c r="P424" s="831"/>
      <c r="Q424" s="832"/>
      <c r="R424" s="832"/>
      <c r="S424" s="832"/>
      <c r="T424" s="831"/>
      <c r="U424" s="832"/>
      <c r="V424" s="3"/>
      <c r="W424" s="3"/>
      <c r="X424" s="3"/>
      <c r="Y424" s="3"/>
      <c r="Z424" s="3"/>
      <c r="AA424" s="3"/>
      <c r="AB424" s="3"/>
      <c r="AC424" s="3"/>
      <c r="AD424" s="3"/>
      <c r="AE424" s="3"/>
      <c r="AF424" s="3"/>
      <c r="AG424" s="3"/>
      <c r="AH424" s="832"/>
      <c r="AI424" s="832"/>
      <c r="AJ424" s="832"/>
      <c r="AK424" s="832"/>
      <c r="AL424" s="832"/>
      <c r="AM424" s="832"/>
      <c r="AP424" s="16"/>
      <c r="AQ424" s="1099"/>
      <c r="AR424" s="16"/>
      <c r="AS424" s="16"/>
      <c r="AT424" s="16"/>
      <c r="AU424" s="10"/>
      <c r="AV424" s="10"/>
      <c r="AW424" s="10"/>
      <c r="AX424" s="10"/>
      <c r="AY424" s="10"/>
      <c r="AZ424" s="10"/>
      <c r="BA424" s="10"/>
      <c r="BB424" s="10"/>
      <c r="BC424" s="10"/>
      <c r="BD424" s="772"/>
      <c r="BE424" s="10"/>
      <c r="BF424" s="10"/>
      <c r="BG424" s="10"/>
    </row>
    <row r="425" ht="17.25" customHeight="1">
      <c r="B425" s="632"/>
      <c r="C425" s="632"/>
      <c r="D425" s="632"/>
      <c r="E425" s="632"/>
      <c r="F425" s="632"/>
      <c r="I425" s="1098"/>
      <c r="K425" s="3"/>
      <c r="L425" s="832"/>
      <c r="M425" s="832"/>
      <c r="N425" s="832"/>
      <c r="O425" s="831"/>
      <c r="P425" s="831"/>
      <c r="Q425" s="832"/>
      <c r="R425" s="832"/>
      <c r="S425" s="832"/>
      <c r="T425" s="831"/>
      <c r="U425" s="832"/>
      <c r="V425" s="3"/>
      <c r="W425" s="3"/>
      <c r="X425" s="3"/>
      <c r="Y425" s="3"/>
      <c r="Z425" s="3"/>
      <c r="AA425" s="3"/>
      <c r="AB425" s="3"/>
      <c r="AC425" s="3"/>
      <c r="AD425" s="3"/>
      <c r="AE425" s="3"/>
      <c r="AF425" s="3"/>
      <c r="AG425" s="3"/>
      <c r="AH425" s="832"/>
      <c r="AI425" s="832"/>
      <c r="AJ425" s="832"/>
      <c r="AK425" s="832"/>
      <c r="AL425" s="832"/>
      <c r="AM425" s="832"/>
      <c r="AP425" s="16"/>
      <c r="AQ425" s="1099"/>
      <c r="AR425" s="16"/>
      <c r="AS425" s="16"/>
      <c r="AT425" s="16"/>
      <c r="AU425" s="10"/>
      <c r="AV425" s="10"/>
      <c r="AW425" s="10"/>
      <c r="AX425" s="10"/>
      <c r="AY425" s="10"/>
      <c r="AZ425" s="10"/>
      <c r="BA425" s="10"/>
      <c r="BB425" s="10"/>
      <c r="BC425" s="10"/>
      <c r="BD425" s="772"/>
      <c r="BE425" s="10"/>
      <c r="BF425" s="10"/>
      <c r="BG425" s="10"/>
    </row>
    <row r="426" ht="17.25" customHeight="1">
      <c r="B426" s="632"/>
      <c r="C426" s="632"/>
      <c r="D426" s="632"/>
      <c r="E426" s="632"/>
      <c r="F426" s="632"/>
      <c r="I426" s="1098"/>
      <c r="K426" s="3"/>
      <c r="L426" s="832"/>
      <c r="M426" s="832"/>
      <c r="N426" s="832"/>
      <c r="O426" s="831"/>
      <c r="P426" s="831"/>
      <c r="Q426" s="832"/>
      <c r="R426" s="832"/>
      <c r="S426" s="832"/>
      <c r="T426" s="831"/>
      <c r="U426" s="832"/>
      <c r="V426" s="3"/>
      <c r="W426" s="3"/>
      <c r="X426" s="3"/>
      <c r="Y426" s="3"/>
      <c r="Z426" s="3"/>
      <c r="AA426" s="3"/>
      <c r="AB426" s="3"/>
      <c r="AC426" s="3"/>
      <c r="AD426" s="3"/>
      <c r="AE426" s="3"/>
      <c r="AF426" s="3"/>
      <c r="AG426" s="3"/>
      <c r="AH426" s="832"/>
      <c r="AI426" s="832"/>
      <c r="AJ426" s="832"/>
      <c r="AK426" s="832"/>
      <c r="AL426" s="832"/>
      <c r="AM426" s="832"/>
      <c r="AP426" s="16"/>
      <c r="AQ426" s="1099"/>
      <c r="AR426" s="16"/>
      <c r="AS426" s="16"/>
      <c r="AT426" s="16"/>
      <c r="AU426" s="10"/>
      <c r="AV426" s="10"/>
      <c r="AW426" s="10"/>
      <c r="AX426" s="10"/>
      <c r="AY426" s="10"/>
      <c r="AZ426" s="10"/>
      <c r="BA426" s="10"/>
      <c r="BB426" s="10"/>
      <c r="BC426" s="10"/>
      <c r="BD426" s="772"/>
      <c r="BE426" s="10"/>
      <c r="BF426" s="10"/>
      <c r="BG426" s="10"/>
    </row>
    <row r="427" ht="17.25" customHeight="1">
      <c r="B427" s="632"/>
      <c r="C427" s="632"/>
      <c r="D427" s="632"/>
      <c r="E427" s="632"/>
      <c r="F427" s="632"/>
      <c r="I427" s="1098"/>
      <c r="K427" s="3"/>
      <c r="L427" s="832"/>
      <c r="M427" s="832"/>
      <c r="N427" s="832"/>
      <c r="O427" s="831"/>
      <c r="P427" s="831"/>
      <c r="Q427" s="832"/>
      <c r="R427" s="832"/>
      <c r="S427" s="832"/>
      <c r="T427" s="831"/>
      <c r="U427" s="832"/>
      <c r="V427" s="3"/>
      <c r="W427" s="3"/>
      <c r="X427" s="3"/>
      <c r="Y427" s="3"/>
      <c r="Z427" s="3"/>
      <c r="AA427" s="3"/>
      <c r="AB427" s="3"/>
      <c r="AC427" s="3"/>
      <c r="AD427" s="3"/>
      <c r="AE427" s="3"/>
      <c r="AF427" s="3"/>
      <c r="AG427" s="3"/>
      <c r="AH427" s="832"/>
      <c r="AI427" s="832"/>
      <c r="AJ427" s="832"/>
      <c r="AK427" s="832"/>
      <c r="AL427" s="832"/>
      <c r="AM427" s="832"/>
      <c r="AP427" s="16"/>
      <c r="AQ427" s="1099"/>
      <c r="AR427" s="16"/>
      <c r="AS427" s="16"/>
      <c r="AT427" s="16"/>
      <c r="AU427" s="10"/>
      <c r="AV427" s="10"/>
      <c r="AW427" s="10"/>
      <c r="AX427" s="10"/>
      <c r="AY427" s="10"/>
      <c r="AZ427" s="10"/>
      <c r="BA427" s="10"/>
      <c r="BB427" s="10"/>
      <c r="BC427" s="10"/>
      <c r="BD427" s="772"/>
      <c r="BE427" s="10"/>
      <c r="BF427" s="10"/>
      <c r="BG427" s="10"/>
    </row>
    <row r="428" ht="17.25" customHeight="1">
      <c r="B428" s="632"/>
      <c r="C428" s="632"/>
      <c r="D428" s="632"/>
      <c r="E428" s="632"/>
      <c r="F428" s="632"/>
      <c r="I428" s="1098"/>
      <c r="K428" s="3"/>
      <c r="L428" s="832"/>
      <c r="M428" s="832"/>
      <c r="N428" s="832"/>
      <c r="O428" s="831"/>
      <c r="P428" s="831"/>
      <c r="Q428" s="832"/>
      <c r="R428" s="832"/>
      <c r="S428" s="832"/>
      <c r="T428" s="831"/>
      <c r="U428" s="832"/>
      <c r="V428" s="3"/>
      <c r="W428" s="3"/>
      <c r="X428" s="3"/>
      <c r="Y428" s="3"/>
      <c r="Z428" s="3"/>
      <c r="AA428" s="3"/>
      <c r="AB428" s="3"/>
      <c r="AC428" s="3"/>
      <c r="AD428" s="3"/>
      <c r="AE428" s="3"/>
      <c r="AF428" s="3"/>
      <c r="AG428" s="3"/>
      <c r="AH428" s="832"/>
      <c r="AI428" s="832"/>
      <c r="AJ428" s="832"/>
      <c r="AK428" s="832"/>
      <c r="AL428" s="832"/>
      <c r="AM428" s="832"/>
      <c r="AP428" s="16"/>
      <c r="AQ428" s="1099"/>
      <c r="AR428" s="16"/>
      <c r="AS428" s="16"/>
      <c r="AT428" s="16"/>
      <c r="AU428" s="10"/>
      <c r="AV428" s="10"/>
      <c r="AW428" s="10"/>
      <c r="AX428" s="10"/>
      <c r="AY428" s="10"/>
      <c r="AZ428" s="10"/>
      <c r="BA428" s="10"/>
      <c r="BB428" s="10"/>
      <c r="BC428" s="10"/>
      <c r="BD428" s="772"/>
      <c r="BE428" s="10"/>
      <c r="BF428" s="10"/>
      <c r="BG428" s="10"/>
    </row>
    <row r="429" ht="17.25" customHeight="1">
      <c r="B429" s="632"/>
      <c r="C429" s="632"/>
      <c r="D429" s="632"/>
      <c r="E429" s="632"/>
      <c r="F429" s="632"/>
      <c r="I429" s="1098"/>
      <c r="K429" s="3"/>
      <c r="L429" s="832"/>
      <c r="M429" s="832"/>
      <c r="N429" s="832"/>
      <c r="O429" s="831"/>
      <c r="P429" s="831"/>
      <c r="Q429" s="832"/>
      <c r="R429" s="832"/>
      <c r="S429" s="832"/>
      <c r="T429" s="831"/>
      <c r="U429" s="832"/>
      <c r="V429" s="3"/>
      <c r="W429" s="3"/>
      <c r="X429" s="3"/>
      <c r="Y429" s="3"/>
      <c r="Z429" s="3"/>
      <c r="AA429" s="3"/>
      <c r="AB429" s="3"/>
      <c r="AC429" s="3"/>
      <c r="AD429" s="3"/>
      <c r="AE429" s="3"/>
      <c r="AF429" s="3"/>
      <c r="AG429" s="3"/>
      <c r="AH429" s="832"/>
      <c r="AI429" s="832"/>
      <c r="AJ429" s="832"/>
      <c r="AK429" s="832"/>
      <c r="AL429" s="832"/>
      <c r="AM429" s="832"/>
      <c r="AP429" s="16"/>
      <c r="AQ429" s="1099"/>
      <c r="AR429" s="16"/>
      <c r="AS429" s="16"/>
      <c r="AT429" s="16"/>
      <c r="AU429" s="10"/>
      <c r="AV429" s="10"/>
      <c r="AW429" s="10"/>
      <c r="AX429" s="10"/>
      <c r="AY429" s="10"/>
      <c r="AZ429" s="10"/>
      <c r="BA429" s="10"/>
      <c r="BB429" s="10"/>
      <c r="BC429" s="10"/>
      <c r="BD429" s="772"/>
      <c r="BE429" s="10"/>
      <c r="BF429" s="10"/>
      <c r="BG429" s="10"/>
    </row>
    <row r="430" ht="17.25" customHeight="1">
      <c r="B430" s="632"/>
      <c r="C430" s="632"/>
      <c r="D430" s="632"/>
      <c r="E430" s="632"/>
      <c r="F430" s="632"/>
      <c r="I430" s="1098"/>
      <c r="K430" s="3"/>
      <c r="L430" s="832"/>
      <c r="M430" s="832"/>
      <c r="N430" s="832"/>
      <c r="O430" s="831"/>
      <c r="P430" s="831"/>
      <c r="Q430" s="832"/>
      <c r="R430" s="832"/>
      <c r="S430" s="832"/>
      <c r="T430" s="831"/>
      <c r="U430" s="832"/>
      <c r="V430" s="3"/>
      <c r="W430" s="3"/>
      <c r="X430" s="3"/>
      <c r="Y430" s="3"/>
      <c r="Z430" s="3"/>
      <c r="AA430" s="3"/>
      <c r="AB430" s="3"/>
      <c r="AC430" s="3"/>
      <c r="AD430" s="3"/>
      <c r="AE430" s="3"/>
      <c r="AF430" s="3"/>
      <c r="AG430" s="3"/>
      <c r="AH430" s="832"/>
      <c r="AI430" s="832"/>
      <c r="AJ430" s="832"/>
      <c r="AK430" s="832"/>
      <c r="AL430" s="832"/>
      <c r="AM430" s="832"/>
      <c r="AP430" s="16"/>
      <c r="AQ430" s="1099"/>
      <c r="AR430" s="16"/>
      <c r="AS430" s="16"/>
      <c r="AT430" s="16"/>
      <c r="AU430" s="10"/>
      <c r="AV430" s="10"/>
      <c r="AW430" s="10"/>
      <c r="AX430" s="10"/>
      <c r="AY430" s="10"/>
      <c r="AZ430" s="10"/>
      <c r="BA430" s="10"/>
      <c r="BB430" s="10"/>
      <c r="BC430" s="10"/>
      <c r="BD430" s="772"/>
      <c r="BE430" s="10"/>
      <c r="BF430" s="10"/>
      <c r="BG430" s="10"/>
    </row>
    <row r="431" ht="17.25" customHeight="1">
      <c r="B431" s="632"/>
      <c r="C431" s="632"/>
      <c r="D431" s="632"/>
      <c r="E431" s="632"/>
      <c r="F431" s="632"/>
      <c r="I431" s="1098"/>
      <c r="K431" s="3"/>
      <c r="L431" s="832"/>
      <c r="M431" s="832"/>
      <c r="N431" s="832"/>
      <c r="O431" s="831"/>
      <c r="P431" s="831"/>
      <c r="Q431" s="832"/>
      <c r="R431" s="832"/>
      <c r="S431" s="832"/>
      <c r="T431" s="831"/>
      <c r="U431" s="832"/>
      <c r="V431" s="3"/>
      <c r="W431" s="3"/>
      <c r="X431" s="3"/>
      <c r="Y431" s="3"/>
      <c r="Z431" s="3"/>
      <c r="AA431" s="3"/>
      <c r="AB431" s="3"/>
      <c r="AC431" s="3"/>
      <c r="AD431" s="3"/>
      <c r="AE431" s="3"/>
      <c r="AF431" s="3"/>
      <c r="AG431" s="3"/>
      <c r="AH431" s="832"/>
      <c r="AI431" s="832"/>
      <c r="AJ431" s="832"/>
      <c r="AK431" s="832"/>
      <c r="AL431" s="832"/>
      <c r="AM431" s="832"/>
      <c r="AP431" s="16"/>
      <c r="AQ431" s="1099"/>
      <c r="AR431" s="16"/>
      <c r="AS431" s="16"/>
      <c r="AT431" s="16"/>
      <c r="AU431" s="10"/>
      <c r="AV431" s="10"/>
      <c r="AW431" s="10"/>
      <c r="AX431" s="10"/>
      <c r="AY431" s="10"/>
      <c r="AZ431" s="10"/>
      <c r="BA431" s="10"/>
      <c r="BB431" s="10"/>
      <c r="BC431" s="10"/>
      <c r="BD431" s="772"/>
      <c r="BE431" s="10"/>
      <c r="BF431" s="10"/>
      <c r="BG431" s="10"/>
    </row>
    <row r="432" ht="17.25" customHeight="1">
      <c r="B432" s="632"/>
      <c r="C432" s="632"/>
      <c r="D432" s="632"/>
      <c r="E432" s="632"/>
      <c r="F432" s="632"/>
      <c r="I432" s="1098"/>
      <c r="K432" s="3"/>
      <c r="L432" s="832"/>
      <c r="M432" s="832"/>
      <c r="N432" s="832"/>
      <c r="O432" s="831"/>
      <c r="P432" s="831"/>
      <c r="Q432" s="832"/>
      <c r="R432" s="832"/>
      <c r="S432" s="832"/>
      <c r="T432" s="831"/>
      <c r="U432" s="832"/>
      <c r="V432" s="3"/>
      <c r="W432" s="3"/>
      <c r="X432" s="3"/>
      <c r="Y432" s="3"/>
      <c r="Z432" s="3"/>
      <c r="AA432" s="3"/>
      <c r="AB432" s="3"/>
      <c r="AC432" s="3"/>
      <c r="AD432" s="3"/>
      <c r="AE432" s="3"/>
      <c r="AF432" s="3"/>
      <c r="AG432" s="3"/>
      <c r="AH432" s="832"/>
      <c r="AI432" s="832"/>
      <c r="AJ432" s="832"/>
      <c r="AK432" s="832"/>
      <c r="AL432" s="832"/>
      <c r="AM432" s="832"/>
      <c r="AP432" s="16"/>
      <c r="AQ432" s="1099"/>
      <c r="AR432" s="16"/>
      <c r="AS432" s="16"/>
      <c r="AT432" s="16"/>
      <c r="AU432" s="10"/>
      <c r="AV432" s="10"/>
      <c r="AW432" s="10"/>
      <c r="AX432" s="10"/>
      <c r="AY432" s="10"/>
      <c r="AZ432" s="10"/>
      <c r="BA432" s="10"/>
      <c r="BB432" s="10"/>
      <c r="BC432" s="10"/>
      <c r="BD432" s="772"/>
      <c r="BE432" s="10"/>
      <c r="BF432" s="10"/>
      <c r="BG432" s="10"/>
    </row>
    <row r="433" ht="17.25" customHeight="1">
      <c r="B433" s="632"/>
      <c r="C433" s="632"/>
      <c r="D433" s="632"/>
      <c r="E433" s="632"/>
      <c r="F433" s="632"/>
      <c r="I433" s="1098"/>
      <c r="K433" s="3"/>
      <c r="L433" s="832"/>
      <c r="M433" s="832"/>
      <c r="N433" s="832"/>
      <c r="O433" s="831"/>
      <c r="P433" s="831"/>
      <c r="Q433" s="832"/>
      <c r="R433" s="832"/>
      <c r="S433" s="832"/>
      <c r="T433" s="831"/>
      <c r="U433" s="832"/>
      <c r="V433" s="3"/>
      <c r="W433" s="3"/>
      <c r="X433" s="3"/>
      <c r="Y433" s="3"/>
      <c r="Z433" s="3"/>
      <c r="AA433" s="3"/>
      <c r="AB433" s="3"/>
      <c r="AC433" s="3"/>
      <c r="AD433" s="3"/>
      <c r="AE433" s="3"/>
      <c r="AF433" s="3"/>
      <c r="AG433" s="3"/>
      <c r="AH433" s="832"/>
      <c r="AI433" s="832"/>
      <c r="AJ433" s="832"/>
      <c r="AK433" s="832"/>
      <c r="AL433" s="832"/>
      <c r="AM433" s="832"/>
      <c r="AP433" s="16"/>
      <c r="AQ433" s="1099"/>
      <c r="AR433" s="16"/>
      <c r="AS433" s="16"/>
      <c r="AT433" s="16"/>
      <c r="AU433" s="10"/>
      <c r="AV433" s="10"/>
      <c r="AW433" s="10"/>
      <c r="AX433" s="10"/>
      <c r="AY433" s="10"/>
      <c r="AZ433" s="10"/>
      <c r="BA433" s="10"/>
      <c r="BB433" s="10"/>
      <c r="BC433" s="10"/>
      <c r="BD433" s="772"/>
      <c r="BE433" s="10"/>
      <c r="BF433" s="10"/>
      <c r="BG433" s="10"/>
    </row>
    <row r="434" ht="17.25" customHeight="1">
      <c r="B434" s="632"/>
      <c r="C434" s="632"/>
      <c r="D434" s="632"/>
      <c r="E434" s="632"/>
      <c r="F434" s="632"/>
      <c r="I434" s="1098"/>
      <c r="K434" s="3"/>
      <c r="L434" s="832"/>
      <c r="M434" s="832"/>
      <c r="N434" s="832"/>
      <c r="O434" s="831"/>
      <c r="P434" s="831"/>
      <c r="Q434" s="832"/>
      <c r="R434" s="832"/>
      <c r="S434" s="832"/>
      <c r="T434" s="831"/>
      <c r="U434" s="832"/>
      <c r="V434" s="3"/>
      <c r="W434" s="3"/>
      <c r="X434" s="3"/>
      <c r="Y434" s="3"/>
      <c r="Z434" s="3"/>
      <c r="AA434" s="3"/>
      <c r="AB434" s="3"/>
      <c r="AC434" s="3"/>
      <c r="AD434" s="3"/>
      <c r="AE434" s="3"/>
      <c r="AF434" s="3"/>
      <c r="AG434" s="3"/>
      <c r="AH434" s="832"/>
      <c r="AI434" s="832"/>
      <c r="AJ434" s="832"/>
      <c r="AK434" s="832"/>
      <c r="AL434" s="832"/>
      <c r="AM434" s="832"/>
      <c r="AP434" s="16"/>
      <c r="AQ434" s="1099"/>
      <c r="AR434" s="16"/>
      <c r="AS434" s="16"/>
      <c r="AT434" s="16"/>
      <c r="AU434" s="10"/>
      <c r="AV434" s="10"/>
      <c r="AW434" s="10"/>
      <c r="AX434" s="10"/>
      <c r="AY434" s="10"/>
      <c r="AZ434" s="10"/>
      <c r="BA434" s="10"/>
      <c r="BB434" s="10"/>
      <c r="BC434" s="10"/>
      <c r="BD434" s="772"/>
      <c r="BE434" s="10"/>
      <c r="BF434" s="10"/>
      <c r="BG434" s="10"/>
    </row>
    <row r="435" ht="17.25" customHeight="1">
      <c r="B435" s="632"/>
      <c r="C435" s="632"/>
      <c r="D435" s="632"/>
      <c r="E435" s="632"/>
      <c r="F435" s="632"/>
      <c r="I435" s="1098"/>
      <c r="K435" s="3"/>
      <c r="L435" s="832"/>
      <c r="M435" s="832"/>
      <c r="N435" s="832"/>
      <c r="O435" s="831"/>
      <c r="P435" s="831"/>
      <c r="Q435" s="832"/>
      <c r="R435" s="832"/>
      <c r="S435" s="832"/>
      <c r="T435" s="831"/>
      <c r="U435" s="832"/>
      <c r="V435" s="3"/>
      <c r="W435" s="3"/>
      <c r="X435" s="3"/>
      <c r="Y435" s="3"/>
      <c r="Z435" s="3"/>
      <c r="AA435" s="3"/>
      <c r="AB435" s="3"/>
      <c r="AC435" s="3"/>
      <c r="AD435" s="3"/>
      <c r="AE435" s="3"/>
      <c r="AF435" s="3"/>
      <c r="AG435" s="3"/>
      <c r="AH435" s="832"/>
      <c r="AI435" s="832"/>
      <c r="AJ435" s="832"/>
      <c r="AK435" s="832"/>
      <c r="AL435" s="832"/>
      <c r="AM435" s="832"/>
      <c r="AP435" s="16"/>
      <c r="AQ435" s="1099"/>
      <c r="AR435" s="16"/>
      <c r="AS435" s="16"/>
      <c r="AT435" s="16"/>
      <c r="AU435" s="10"/>
      <c r="AV435" s="10"/>
      <c r="AW435" s="10"/>
      <c r="AX435" s="10"/>
      <c r="AY435" s="10"/>
      <c r="AZ435" s="10"/>
      <c r="BA435" s="10"/>
      <c r="BB435" s="10"/>
      <c r="BC435" s="10"/>
      <c r="BD435" s="772"/>
      <c r="BE435" s="10"/>
      <c r="BF435" s="10"/>
      <c r="BG435" s="10"/>
    </row>
    <row r="436" ht="17.25" customHeight="1">
      <c r="B436" s="632"/>
      <c r="C436" s="632"/>
      <c r="D436" s="632"/>
      <c r="E436" s="632"/>
      <c r="F436" s="632"/>
      <c r="I436" s="1098"/>
      <c r="K436" s="3"/>
      <c r="L436" s="832"/>
      <c r="M436" s="832"/>
      <c r="N436" s="832"/>
      <c r="O436" s="831"/>
      <c r="P436" s="831"/>
      <c r="Q436" s="832"/>
      <c r="R436" s="832"/>
      <c r="S436" s="832"/>
      <c r="T436" s="831"/>
      <c r="U436" s="832"/>
      <c r="V436" s="3"/>
      <c r="W436" s="3"/>
      <c r="X436" s="3"/>
      <c r="Y436" s="3"/>
      <c r="Z436" s="3"/>
      <c r="AA436" s="3"/>
      <c r="AB436" s="3"/>
      <c r="AC436" s="3"/>
      <c r="AD436" s="3"/>
      <c r="AE436" s="3"/>
      <c r="AF436" s="3"/>
      <c r="AG436" s="3"/>
      <c r="AH436" s="832"/>
      <c r="AI436" s="832"/>
      <c r="AJ436" s="832"/>
      <c r="AK436" s="832"/>
      <c r="AL436" s="832"/>
      <c r="AM436" s="832"/>
      <c r="AP436" s="16"/>
      <c r="AQ436" s="1099"/>
      <c r="AR436" s="16"/>
      <c r="AS436" s="16"/>
      <c r="AT436" s="16"/>
      <c r="AU436" s="10"/>
      <c r="AV436" s="10"/>
      <c r="AW436" s="10"/>
      <c r="AX436" s="10"/>
      <c r="AY436" s="10"/>
      <c r="AZ436" s="10"/>
      <c r="BA436" s="10"/>
      <c r="BB436" s="10"/>
      <c r="BC436" s="10"/>
      <c r="BD436" s="772"/>
      <c r="BE436" s="10"/>
      <c r="BF436" s="10"/>
      <c r="BG436" s="10"/>
    </row>
    <row r="437" ht="17.25" customHeight="1">
      <c r="B437" s="632"/>
      <c r="C437" s="632"/>
      <c r="D437" s="632"/>
      <c r="E437" s="632"/>
      <c r="F437" s="632"/>
      <c r="I437" s="1098"/>
      <c r="K437" s="3"/>
      <c r="L437" s="832"/>
      <c r="M437" s="832"/>
      <c r="N437" s="832"/>
      <c r="O437" s="831"/>
      <c r="P437" s="831"/>
      <c r="Q437" s="832"/>
      <c r="R437" s="832"/>
      <c r="S437" s="832"/>
      <c r="T437" s="831"/>
      <c r="U437" s="832"/>
      <c r="V437" s="3"/>
      <c r="W437" s="3"/>
      <c r="X437" s="3"/>
      <c r="Y437" s="3"/>
      <c r="Z437" s="3"/>
      <c r="AA437" s="3"/>
      <c r="AB437" s="3"/>
      <c r="AC437" s="3"/>
      <c r="AD437" s="3"/>
      <c r="AE437" s="3"/>
      <c r="AF437" s="3"/>
      <c r="AG437" s="3"/>
      <c r="AH437" s="832"/>
      <c r="AI437" s="832"/>
      <c r="AJ437" s="832"/>
      <c r="AK437" s="832"/>
      <c r="AL437" s="832"/>
      <c r="AM437" s="832"/>
      <c r="AP437" s="16"/>
      <c r="AQ437" s="1099"/>
      <c r="AR437" s="16"/>
      <c r="AS437" s="16"/>
      <c r="AT437" s="16"/>
      <c r="AU437" s="10"/>
      <c r="AV437" s="10"/>
      <c r="AW437" s="10"/>
      <c r="AX437" s="10"/>
      <c r="AY437" s="10"/>
      <c r="AZ437" s="10"/>
      <c r="BA437" s="10"/>
      <c r="BB437" s="10"/>
      <c r="BC437" s="10"/>
      <c r="BD437" s="772"/>
      <c r="BE437" s="10"/>
      <c r="BF437" s="10"/>
      <c r="BG437" s="10"/>
    </row>
    <row r="438" ht="17.25" customHeight="1">
      <c r="B438" s="632"/>
      <c r="C438" s="632"/>
      <c r="D438" s="632"/>
      <c r="E438" s="632"/>
      <c r="F438" s="632"/>
      <c r="I438" s="1098"/>
      <c r="K438" s="3"/>
      <c r="L438" s="832"/>
      <c r="M438" s="832"/>
      <c r="N438" s="832"/>
      <c r="O438" s="831"/>
      <c r="P438" s="831"/>
      <c r="Q438" s="832"/>
      <c r="R438" s="832"/>
      <c r="S438" s="832"/>
      <c r="T438" s="831"/>
      <c r="U438" s="832"/>
      <c r="V438" s="3"/>
      <c r="W438" s="3"/>
      <c r="X438" s="3"/>
      <c r="Y438" s="3"/>
      <c r="Z438" s="3"/>
      <c r="AA438" s="3"/>
      <c r="AB438" s="3"/>
      <c r="AC438" s="3"/>
      <c r="AD438" s="3"/>
      <c r="AE438" s="3"/>
      <c r="AF438" s="3"/>
      <c r="AG438" s="3"/>
      <c r="AH438" s="832"/>
      <c r="AI438" s="832"/>
      <c r="AJ438" s="832"/>
      <c r="AK438" s="832"/>
      <c r="AL438" s="832"/>
      <c r="AM438" s="832"/>
      <c r="AP438" s="16"/>
      <c r="AQ438" s="1099"/>
      <c r="AR438" s="16"/>
      <c r="AS438" s="16"/>
      <c r="AT438" s="16"/>
      <c r="AU438" s="10"/>
      <c r="AV438" s="10"/>
      <c r="AW438" s="10"/>
      <c r="AX438" s="10"/>
      <c r="AY438" s="10"/>
      <c r="AZ438" s="10"/>
      <c r="BA438" s="10"/>
      <c r="BB438" s="10"/>
      <c r="BC438" s="10"/>
      <c r="BD438" s="772"/>
      <c r="BE438" s="10"/>
      <c r="BF438" s="10"/>
      <c r="BG438" s="10"/>
    </row>
    <row r="439" ht="17.25" customHeight="1">
      <c r="B439" s="632"/>
      <c r="C439" s="632"/>
      <c r="D439" s="632"/>
      <c r="E439" s="632"/>
      <c r="F439" s="632"/>
      <c r="I439" s="1098"/>
      <c r="K439" s="3"/>
      <c r="L439" s="832"/>
      <c r="M439" s="832"/>
      <c r="N439" s="832"/>
      <c r="O439" s="831"/>
      <c r="P439" s="831"/>
      <c r="Q439" s="832"/>
      <c r="R439" s="832"/>
      <c r="S439" s="832"/>
      <c r="T439" s="831"/>
      <c r="U439" s="832"/>
      <c r="V439" s="3"/>
      <c r="W439" s="3"/>
      <c r="X439" s="3"/>
      <c r="Y439" s="3"/>
      <c r="Z439" s="3"/>
      <c r="AA439" s="3"/>
      <c r="AB439" s="3"/>
      <c r="AC439" s="3"/>
      <c r="AD439" s="3"/>
      <c r="AE439" s="3"/>
      <c r="AF439" s="3"/>
      <c r="AG439" s="3"/>
      <c r="AH439" s="832"/>
      <c r="AI439" s="832"/>
      <c r="AJ439" s="832"/>
      <c r="AK439" s="832"/>
      <c r="AL439" s="832"/>
      <c r="AM439" s="832"/>
      <c r="AP439" s="16"/>
      <c r="AQ439" s="1099"/>
      <c r="AR439" s="16"/>
      <c r="AS439" s="16"/>
      <c r="AT439" s="16"/>
      <c r="AU439" s="10"/>
      <c r="AV439" s="10"/>
      <c r="AW439" s="10"/>
      <c r="AX439" s="10"/>
      <c r="AY439" s="10"/>
      <c r="AZ439" s="10"/>
      <c r="BA439" s="10"/>
      <c r="BB439" s="10"/>
      <c r="BC439" s="10"/>
      <c r="BD439" s="772"/>
      <c r="BE439" s="10"/>
      <c r="BF439" s="10"/>
      <c r="BG439" s="10"/>
    </row>
    <row r="440" ht="17.25" customHeight="1">
      <c r="B440" s="632"/>
      <c r="C440" s="632"/>
      <c r="D440" s="632"/>
      <c r="E440" s="632"/>
      <c r="F440" s="632"/>
      <c r="I440" s="1098"/>
      <c r="K440" s="3"/>
      <c r="L440" s="832"/>
      <c r="M440" s="832"/>
      <c r="N440" s="832"/>
      <c r="O440" s="831"/>
      <c r="P440" s="831"/>
      <c r="Q440" s="832"/>
      <c r="R440" s="832"/>
      <c r="S440" s="832"/>
      <c r="T440" s="831"/>
      <c r="U440" s="832"/>
      <c r="V440" s="3"/>
      <c r="W440" s="3"/>
      <c r="X440" s="3"/>
      <c r="Y440" s="3"/>
      <c r="Z440" s="3"/>
      <c r="AA440" s="3"/>
      <c r="AB440" s="3"/>
      <c r="AC440" s="3"/>
      <c r="AD440" s="3"/>
      <c r="AE440" s="3"/>
      <c r="AF440" s="3"/>
      <c r="AG440" s="3"/>
      <c r="AH440" s="832"/>
      <c r="AI440" s="832"/>
      <c r="AJ440" s="832"/>
      <c r="AK440" s="832"/>
      <c r="AL440" s="832"/>
      <c r="AM440" s="832"/>
      <c r="AP440" s="16"/>
      <c r="AQ440" s="1099"/>
      <c r="AR440" s="16"/>
      <c r="AS440" s="16"/>
      <c r="AT440" s="16"/>
      <c r="AU440" s="10"/>
      <c r="AV440" s="10"/>
      <c r="AW440" s="10"/>
      <c r="AX440" s="10"/>
      <c r="AY440" s="10"/>
      <c r="AZ440" s="10"/>
      <c r="BA440" s="10"/>
      <c r="BB440" s="10"/>
      <c r="BC440" s="10"/>
      <c r="BD440" s="772"/>
      <c r="BE440" s="10"/>
      <c r="BF440" s="10"/>
      <c r="BG440" s="10"/>
    </row>
    <row r="441" ht="17.25" customHeight="1">
      <c r="B441" s="632"/>
      <c r="C441" s="632"/>
      <c r="D441" s="632"/>
      <c r="E441" s="632"/>
      <c r="F441" s="632"/>
      <c r="I441" s="1098"/>
      <c r="K441" s="3"/>
      <c r="L441" s="832"/>
      <c r="M441" s="832"/>
      <c r="N441" s="832"/>
      <c r="O441" s="831"/>
      <c r="P441" s="831"/>
      <c r="Q441" s="832"/>
      <c r="R441" s="832"/>
      <c r="S441" s="832"/>
      <c r="T441" s="831"/>
      <c r="U441" s="832"/>
      <c r="V441" s="3"/>
      <c r="W441" s="3"/>
      <c r="X441" s="3"/>
      <c r="Y441" s="3"/>
      <c r="Z441" s="3"/>
      <c r="AA441" s="3"/>
      <c r="AB441" s="3"/>
      <c r="AC441" s="3"/>
      <c r="AD441" s="3"/>
      <c r="AE441" s="3"/>
      <c r="AF441" s="3"/>
      <c r="AG441" s="3"/>
      <c r="AH441" s="832"/>
      <c r="AI441" s="832"/>
      <c r="AJ441" s="832"/>
      <c r="AK441" s="832"/>
      <c r="AL441" s="832"/>
      <c r="AM441" s="832"/>
      <c r="AP441" s="16"/>
      <c r="AQ441" s="1099"/>
      <c r="AR441" s="16"/>
      <c r="AS441" s="16"/>
      <c r="AT441" s="16"/>
      <c r="AU441" s="10"/>
      <c r="AV441" s="10"/>
      <c r="AW441" s="10"/>
      <c r="AX441" s="10"/>
      <c r="AY441" s="10"/>
      <c r="AZ441" s="10"/>
      <c r="BA441" s="10"/>
      <c r="BB441" s="10"/>
      <c r="BC441" s="10"/>
      <c r="BD441" s="772"/>
      <c r="BE441" s="10"/>
      <c r="BF441" s="10"/>
      <c r="BG441" s="10"/>
    </row>
    <row r="442" ht="17.25" customHeight="1">
      <c r="B442" s="632"/>
      <c r="C442" s="632"/>
      <c r="D442" s="632"/>
      <c r="E442" s="632"/>
      <c r="F442" s="632"/>
      <c r="I442" s="1098"/>
      <c r="K442" s="3"/>
      <c r="L442" s="832"/>
      <c r="M442" s="832"/>
      <c r="N442" s="832"/>
      <c r="O442" s="831"/>
      <c r="P442" s="831"/>
      <c r="Q442" s="832"/>
      <c r="R442" s="832"/>
      <c r="S442" s="832"/>
      <c r="T442" s="831"/>
      <c r="U442" s="832"/>
      <c r="V442" s="3"/>
      <c r="W442" s="3"/>
      <c r="X442" s="3"/>
      <c r="Y442" s="3"/>
      <c r="Z442" s="3"/>
      <c r="AA442" s="3"/>
      <c r="AB442" s="3"/>
      <c r="AC442" s="3"/>
      <c r="AD442" s="3"/>
      <c r="AE442" s="3"/>
      <c r="AF442" s="3"/>
      <c r="AG442" s="3"/>
      <c r="AH442" s="832"/>
      <c r="AI442" s="832"/>
      <c r="AJ442" s="832"/>
      <c r="AK442" s="832"/>
      <c r="AL442" s="832"/>
      <c r="AM442" s="832"/>
      <c r="AP442" s="16"/>
      <c r="AQ442" s="1099"/>
      <c r="AR442" s="16"/>
      <c r="AS442" s="16"/>
      <c r="AT442" s="16"/>
      <c r="AU442" s="10"/>
      <c r="AV442" s="10"/>
      <c r="AW442" s="10"/>
      <c r="AX442" s="10"/>
      <c r="AY442" s="10"/>
      <c r="AZ442" s="10"/>
      <c r="BA442" s="10"/>
      <c r="BB442" s="10"/>
      <c r="BC442" s="10"/>
      <c r="BD442" s="772"/>
      <c r="BE442" s="10"/>
      <c r="BF442" s="10"/>
      <c r="BG442" s="10"/>
    </row>
    <row r="443" ht="17.25" customHeight="1">
      <c r="B443" s="632"/>
      <c r="C443" s="632"/>
      <c r="D443" s="632"/>
      <c r="E443" s="632"/>
      <c r="F443" s="632"/>
      <c r="I443" s="1098"/>
      <c r="K443" s="3"/>
      <c r="L443" s="832"/>
      <c r="M443" s="832"/>
      <c r="N443" s="832"/>
      <c r="O443" s="831"/>
      <c r="P443" s="831"/>
      <c r="Q443" s="832"/>
      <c r="R443" s="832"/>
      <c r="S443" s="832"/>
      <c r="T443" s="831"/>
      <c r="U443" s="832"/>
      <c r="V443" s="3"/>
      <c r="W443" s="3"/>
      <c r="X443" s="3"/>
      <c r="Y443" s="3"/>
      <c r="Z443" s="3"/>
      <c r="AA443" s="3"/>
      <c r="AB443" s="3"/>
      <c r="AC443" s="3"/>
      <c r="AD443" s="3"/>
      <c r="AE443" s="3"/>
      <c r="AF443" s="3"/>
      <c r="AG443" s="3"/>
      <c r="AH443" s="832"/>
      <c r="AI443" s="832"/>
      <c r="AJ443" s="832"/>
      <c r="AK443" s="832"/>
      <c r="AL443" s="832"/>
      <c r="AM443" s="832"/>
      <c r="AP443" s="16"/>
      <c r="AQ443" s="1099"/>
      <c r="AR443" s="16"/>
      <c r="AS443" s="16"/>
      <c r="AT443" s="16"/>
      <c r="AU443" s="10"/>
      <c r="AV443" s="10"/>
      <c r="AW443" s="10"/>
      <c r="AX443" s="10"/>
      <c r="AY443" s="10"/>
      <c r="AZ443" s="10"/>
      <c r="BA443" s="10"/>
      <c r="BB443" s="10"/>
      <c r="BC443" s="10"/>
      <c r="BD443" s="772"/>
      <c r="BE443" s="10"/>
      <c r="BF443" s="10"/>
      <c r="BG443" s="10"/>
    </row>
    <row r="444" ht="17.25" customHeight="1">
      <c r="B444" s="632"/>
      <c r="C444" s="632"/>
      <c r="D444" s="632"/>
      <c r="E444" s="632"/>
      <c r="F444" s="632"/>
      <c r="I444" s="1098"/>
      <c r="K444" s="3"/>
      <c r="L444" s="832"/>
      <c r="M444" s="832"/>
      <c r="N444" s="832"/>
      <c r="O444" s="831"/>
      <c r="P444" s="831"/>
      <c r="Q444" s="832"/>
      <c r="R444" s="832"/>
      <c r="S444" s="832"/>
      <c r="T444" s="831"/>
      <c r="U444" s="832"/>
      <c r="V444" s="3"/>
      <c r="W444" s="3"/>
      <c r="X444" s="3"/>
      <c r="Y444" s="3"/>
      <c r="Z444" s="3"/>
      <c r="AA444" s="3"/>
      <c r="AB444" s="3"/>
      <c r="AC444" s="3"/>
      <c r="AD444" s="3"/>
      <c r="AE444" s="3"/>
      <c r="AF444" s="3"/>
      <c r="AG444" s="3"/>
      <c r="AH444" s="832"/>
      <c r="AI444" s="832"/>
      <c r="AJ444" s="832"/>
      <c r="AK444" s="832"/>
      <c r="AL444" s="832"/>
      <c r="AM444" s="832"/>
      <c r="AP444" s="16"/>
      <c r="AQ444" s="1099"/>
      <c r="AR444" s="16"/>
      <c r="AS444" s="16"/>
      <c r="AT444" s="16"/>
      <c r="AU444" s="10"/>
      <c r="AV444" s="10"/>
      <c r="AW444" s="10"/>
      <c r="AX444" s="10"/>
      <c r="AY444" s="10"/>
      <c r="AZ444" s="10"/>
      <c r="BA444" s="10"/>
      <c r="BB444" s="10"/>
      <c r="BC444" s="10"/>
      <c r="BD444" s="772"/>
      <c r="BE444" s="10"/>
      <c r="BF444" s="10"/>
      <c r="BG444" s="10"/>
    </row>
    <row r="445" ht="17.25" customHeight="1">
      <c r="B445" s="632"/>
      <c r="C445" s="632"/>
      <c r="D445" s="632"/>
      <c r="E445" s="632"/>
      <c r="F445" s="632"/>
      <c r="I445" s="1098"/>
      <c r="K445" s="3"/>
      <c r="L445" s="832"/>
      <c r="M445" s="832"/>
      <c r="N445" s="832"/>
      <c r="O445" s="831"/>
      <c r="P445" s="831"/>
      <c r="Q445" s="832"/>
      <c r="R445" s="832"/>
      <c r="S445" s="832"/>
      <c r="T445" s="831"/>
      <c r="U445" s="832"/>
      <c r="V445" s="3"/>
      <c r="W445" s="3"/>
      <c r="X445" s="3"/>
      <c r="Y445" s="3"/>
      <c r="Z445" s="3"/>
      <c r="AA445" s="3"/>
      <c r="AB445" s="3"/>
      <c r="AC445" s="3"/>
      <c r="AD445" s="3"/>
      <c r="AE445" s="3"/>
      <c r="AF445" s="3"/>
      <c r="AG445" s="3"/>
      <c r="AH445" s="832"/>
      <c r="AI445" s="832"/>
      <c r="AJ445" s="832"/>
      <c r="AK445" s="832"/>
      <c r="AL445" s="832"/>
      <c r="AM445" s="832"/>
      <c r="AP445" s="16"/>
      <c r="AQ445" s="1099"/>
      <c r="AR445" s="16"/>
      <c r="AS445" s="16"/>
      <c r="AT445" s="16"/>
      <c r="AU445" s="10"/>
      <c r="AV445" s="10"/>
      <c r="AW445" s="10"/>
      <c r="AX445" s="10"/>
      <c r="AY445" s="10"/>
      <c r="AZ445" s="10"/>
      <c r="BA445" s="10"/>
      <c r="BB445" s="10"/>
      <c r="BC445" s="10"/>
      <c r="BD445" s="772"/>
      <c r="BE445" s="10"/>
      <c r="BF445" s="10"/>
      <c r="BG445" s="10"/>
    </row>
    <row r="446" ht="17.25" customHeight="1">
      <c r="B446" s="632"/>
      <c r="C446" s="632"/>
      <c r="D446" s="632"/>
      <c r="E446" s="632"/>
      <c r="F446" s="632"/>
      <c r="I446" s="1098"/>
      <c r="K446" s="3"/>
      <c r="L446" s="832"/>
      <c r="M446" s="832"/>
      <c r="N446" s="832"/>
      <c r="O446" s="831"/>
      <c r="P446" s="831"/>
      <c r="Q446" s="832"/>
      <c r="R446" s="832"/>
      <c r="S446" s="832"/>
      <c r="T446" s="831"/>
      <c r="U446" s="832"/>
      <c r="V446" s="3"/>
      <c r="W446" s="3"/>
      <c r="X446" s="3"/>
      <c r="Y446" s="3"/>
      <c r="Z446" s="3"/>
      <c r="AA446" s="3"/>
      <c r="AB446" s="3"/>
      <c r="AC446" s="3"/>
      <c r="AD446" s="3"/>
      <c r="AE446" s="3"/>
      <c r="AF446" s="3"/>
      <c r="AG446" s="3"/>
      <c r="AH446" s="832"/>
      <c r="AI446" s="832"/>
      <c r="AJ446" s="832"/>
      <c r="AK446" s="832"/>
      <c r="AL446" s="832"/>
      <c r="AM446" s="832"/>
      <c r="AP446" s="16"/>
      <c r="AQ446" s="1099"/>
      <c r="AR446" s="16"/>
      <c r="AS446" s="16"/>
      <c r="AT446" s="16"/>
      <c r="AU446" s="10"/>
      <c r="AV446" s="10"/>
      <c r="AW446" s="10"/>
      <c r="AX446" s="10"/>
      <c r="AY446" s="10"/>
      <c r="AZ446" s="10"/>
      <c r="BA446" s="10"/>
      <c r="BB446" s="10"/>
      <c r="BC446" s="10"/>
      <c r="BD446" s="772"/>
      <c r="BE446" s="10"/>
      <c r="BF446" s="10"/>
      <c r="BG446" s="10"/>
    </row>
    <row r="447" ht="17.25" customHeight="1">
      <c r="B447" s="632"/>
      <c r="C447" s="632"/>
      <c r="D447" s="632"/>
      <c r="E447" s="632"/>
      <c r="F447" s="632"/>
      <c r="I447" s="1098"/>
      <c r="K447" s="3"/>
      <c r="L447" s="832"/>
      <c r="M447" s="832"/>
      <c r="N447" s="832"/>
      <c r="O447" s="831"/>
      <c r="P447" s="831"/>
      <c r="Q447" s="832"/>
      <c r="R447" s="832"/>
      <c r="S447" s="832"/>
      <c r="T447" s="831"/>
      <c r="U447" s="832"/>
      <c r="V447" s="3"/>
      <c r="W447" s="3"/>
      <c r="X447" s="3"/>
      <c r="Y447" s="3"/>
      <c r="Z447" s="3"/>
      <c r="AA447" s="3"/>
      <c r="AB447" s="3"/>
      <c r="AC447" s="3"/>
      <c r="AD447" s="3"/>
      <c r="AE447" s="3"/>
      <c r="AF447" s="3"/>
      <c r="AG447" s="3"/>
      <c r="AH447" s="832"/>
      <c r="AI447" s="832"/>
      <c r="AJ447" s="832"/>
      <c r="AK447" s="832"/>
      <c r="AL447" s="832"/>
      <c r="AM447" s="832"/>
      <c r="AP447" s="16"/>
      <c r="AQ447" s="1099"/>
      <c r="AR447" s="16"/>
      <c r="AS447" s="16"/>
      <c r="AT447" s="16"/>
      <c r="AU447" s="10"/>
      <c r="AV447" s="10"/>
      <c r="AW447" s="10"/>
      <c r="AX447" s="10"/>
      <c r="AY447" s="10"/>
      <c r="AZ447" s="10"/>
      <c r="BA447" s="10"/>
      <c r="BB447" s="10"/>
      <c r="BC447" s="10"/>
      <c r="BD447" s="772"/>
      <c r="BE447" s="10"/>
      <c r="BF447" s="10"/>
      <c r="BG447" s="10"/>
    </row>
    <row r="448" ht="17.25" customHeight="1">
      <c r="B448" s="632"/>
      <c r="C448" s="632"/>
      <c r="D448" s="632"/>
      <c r="E448" s="632"/>
      <c r="F448" s="632"/>
      <c r="I448" s="1098"/>
      <c r="K448" s="3"/>
      <c r="L448" s="832"/>
      <c r="M448" s="832"/>
      <c r="N448" s="832"/>
      <c r="O448" s="831"/>
      <c r="P448" s="831"/>
      <c r="Q448" s="832"/>
      <c r="R448" s="832"/>
      <c r="S448" s="832"/>
      <c r="T448" s="831"/>
      <c r="U448" s="832"/>
      <c r="V448" s="3"/>
      <c r="W448" s="3"/>
      <c r="X448" s="3"/>
      <c r="Y448" s="3"/>
      <c r="Z448" s="3"/>
      <c r="AA448" s="3"/>
      <c r="AB448" s="3"/>
      <c r="AC448" s="3"/>
      <c r="AD448" s="3"/>
      <c r="AE448" s="3"/>
      <c r="AF448" s="3"/>
      <c r="AG448" s="3"/>
      <c r="AH448" s="832"/>
      <c r="AI448" s="832"/>
      <c r="AJ448" s="832"/>
      <c r="AK448" s="832"/>
      <c r="AL448" s="832"/>
      <c r="AM448" s="832"/>
      <c r="AP448" s="16"/>
      <c r="AQ448" s="1099"/>
      <c r="AR448" s="16"/>
      <c r="AS448" s="16"/>
      <c r="AT448" s="16"/>
      <c r="AU448" s="10"/>
      <c r="AV448" s="10"/>
      <c r="AW448" s="10"/>
      <c r="AX448" s="10"/>
      <c r="AY448" s="10"/>
      <c r="AZ448" s="10"/>
      <c r="BA448" s="10"/>
      <c r="BB448" s="10"/>
      <c r="BC448" s="10"/>
      <c r="BD448" s="772"/>
      <c r="BE448" s="10"/>
      <c r="BF448" s="10"/>
      <c r="BG448" s="10"/>
    </row>
    <row r="449" ht="17.25" customHeight="1">
      <c r="B449" s="632"/>
      <c r="C449" s="632"/>
      <c r="D449" s="632"/>
      <c r="E449" s="632"/>
      <c r="F449" s="632"/>
      <c r="I449" s="1098"/>
      <c r="K449" s="3"/>
      <c r="L449" s="832"/>
      <c r="M449" s="832"/>
      <c r="N449" s="832"/>
      <c r="O449" s="831"/>
      <c r="P449" s="831"/>
      <c r="Q449" s="832"/>
      <c r="R449" s="832"/>
      <c r="S449" s="832"/>
      <c r="T449" s="831"/>
      <c r="U449" s="832"/>
      <c r="V449" s="3"/>
      <c r="W449" s="3"/>
      <c r="X449" s="3"/>
      <c r="Y449" s="3"/>
      <c r="Z449" s="3"/>
      <c r="AA449" s="3"/>
      <c r="AB449" s="3"/>
      <c r="AC449" s="3"/>
      <c r="AD449" s="3"/>
      <c r="AE449" s="3"/>
      <c r="AF449" s="3"/>
      <c r="AG449" s="3"/>
      <c r="AH449" s="832"/>
      <c r="AI449" s="832"/>
      <c r="AJ449" s="832"/>
      <c r="AK449" s="832"/>
      <c r="AL449" s="832"/>
      <c r="AM449" s="832"/>
      <c r="AP449" s="16"/>
      <c r="AQ449" s="1099"/>
      <c r="AR449" s="16"/>
      <c r="AS449" s="16"/>
      <c r="AT449" s="16"/>
      <c r="AU449" s="10"/>
      <c r="AV449" s="10"/>
      <c r="AW449" s="10"/>
      <c r="AX449" s="10"/>
      <c r="AY449" s="10"/>
      <c r="AZ449" s="10"/>
      <c r="BA449" s="10"/>
      <c r="BB449" s="10"/>
      <c r="BC449" s="10"/>
      <c r="BD449" s="772"/>
      <c r="BE449" s="10"/>
      <c r="BF449" s="10"/>
      <c r="BG449" s="10"/>
    </row>
    <row r="450" ht="17.25" customHeight="1">
      <c r="B450" s="632"/>
      <c r="C450" s="632"/>
      <c r="D450" s="632"/>
      <c r="E450" s="632"/>
      <c r="F450" s="632"/>
      <c r="I450" s="1098"/>
      <c r="K450" s="3"/>
      <c r="L450" s="832"/>
      <c r="M450" s="832"/>
      <c r="N450" s="832"/>
      <c r="O450" s="831"/>
      <c r="P450" s="831"/>
      <c r="Q450" s="832"/>
      <c r="R450" s="832"/>
      <c r="S450" s="832"/>
      <c r="T450" s="831"/>
      <c r="U450" s="832"/>
      <c r="V450" s="3"/>
      <c r="W450" s="3"/>
      <c r="X450" s="3"/>
      <c r="Y450" s="3"/>
      <c r="Z450" s="3"/>
      <c r="AA450" s="3"/>
      <c r="AB450" s="3"/>
      <c r="AC450" s="3"/>
      <c r="AD450" s="3"/>
      <c r="AE450" s="3"/>
      <c r="AF450" s="3"/>
      <c r="AG450" s="3"/>
      <c r="AH450" s="832"/>
      <c r="AI450" s="832"/>
      <c r="AJ450" s="832"/>
      <c r="AK450" s="832"/>
      <c r="AL450" s="832"/>
      <c r="AM450" s="832"/>
      <c r="AP450" s="16"/>
      <c r="AQ450" s="1099"/>
      <c r="AR450" s="16"/>
      <c r="AS450" s="16"/>
      <c r="AT450" s="16"/>
      <c r="AU450" s="10"/>
      <c r="AV450" s="10"/>
      <c r="AW450" s="10"/>
      <c r="AX450" s="10"/>
      <c r="AY450" s="10"/>
      <c r="AZ450" s="10"/>
      <c r="BA450" s="10"/>
      <c r="BB450" s="10"/>
      <c r="BC450" s="10"/>
      <c r="BD450" s="772"/>
      <c r="BE450" s="10"/>
      <c r="BF450" s="10"/>
      <c r="BG450" s="10"/>
    </row>
    <row r="451" ht="17.25" customHeight="1">
      <c r="B451" s="632"/>
      <c r="C451" s="632"/>
      <c r="D451" s="632"/>
      <c r="E451" s="632"/>
      <c r="F451" s="632"/>
      <c r="I451" s="1098"/>
      <c r="K451" s="3"/>
      <c r="L451" s="832"/>
      <c r="M451" s="832"/>
      <c r="N451" s="832"/>
      <c r="O451" s="831"/>
      <c r="P451" s="831"/>
      <c r="Q451" s="832"/>
      <c r="R451" s="832"/>
      <c r="S451" s="832"/>
      <c r="T451" s="831"/>
      <c r="U451" s="832"/>
      <c r="V451" s="3"/>
      <c r="W451" s="3"/>
      <c r="X451" s="3"/>
      <c r="Y451" s="3"/>
      <c r="Z451" s="3"/>
      <c r="AA451" s="3"/>
      <c r="AB451" s="3"/>
      <c r="AC451" s="3"/>
      <c r="AD451" s="3"/>
      <c r="AE451" s="3"/>
      <c r="AF451" s="3"/>
      <c r="AG451" s="3"/>
      <c r="AH451" s="832"/>
      <c r="AI451" s="832"/>
      <c r="AJ451" s="832"/>
      <c r="AK451" s="832"/>
      <c r="AL451" s="832"/>
      <c r="AM451" s="832"/>
      <c r="AP451" s="16"/>
      <c r="AQ451" s="1099"/>
      <c r="AR451" s="16"/>
      <c r="AS451" s="16"/>
      <c r="AT451" s="16"/>
      <c r="AU451" s="10"/>
      <c r="AV451" s="10"/>
      <c r="AW451" s="10"/>
      <c r="AX451" s="10"/>
      <c r="AY451" s="10"/>
      <c r="AZ451" s="10"/>
      <c r="BA451" s="10"/>
      <c r="BB451" s="10"/>
      <c r="BC451" s="10"/>
      <c r="BD451" s="772"/>
      <c r="BE451" s="10"/>
      <c r="BF451" s="10"/>
      <c r="BG451" s="10"/>
    </row>
    <row r="452" ht="17.25" customHeight="1">
      <c r="B452" s="632"/>
      <c r="C452" s="632"/>
      <c r="D452" s="632"/>
      <c r="E452" s="632"/>
      <c r="F452" s="632"/>
      <c r="I452" s="1098"/>
      <c r="K452" s="3"/>
      <c r="L452" s="832"/>
      <c r="M452" s="832"/>
      <c r="N452" s="832"/>
      <c r="O452" s="831"/>
      <c r="P452" s="831"/>
      <c r="Q452" s="832"/>
      <c r="R452" s="832"/>
      <c r="S452" s="832"/>
      <c r="T452" s="831"/>
      <c r="U452" s="832"/>
      <c r="V452" s="3"/>
      <c r="W452" s="3"/>
      <c r="X452" s="3"/>
      <c r="Y452" s="3"/>
      <c r="Z452" s="3"/>
      <c r="AA452" s="3"/>
      <c r="AB452" s="3"/>
      <c r="AC452" s="3"/>
      <c r="AD452" s="3"/>
      <c r="AE452" s="3"/>
      <c r="AF452" s="3"/>
      <c r="AG452" s="3"/>
      <c r="AH452" s="832"/>
      <c r="AI452" s="832"/>
      <c r="AJ452" s="832"/>
      <c r="AK452" s="832"/>
      <c r="AL452" s="832"/>
      <c r="AM452" s="832"/>
      <c r="AP452" s="16"/>
      <c r="AQ452" s="1099"/>
      <c r="AR452" s="16"/>
      <c r="AS452" s="16"/>
      <c r="AT452" s="16"/>
      <c r="AU452" s="10"/>
      <c r="AV452" s="10"/>
      <c r="AW452" s="10"/>
      <c r="AX452" s="10"/>
      <c r="AY452" s="10"/>
      <c r="AZ452" s="10"/>
      <c r="BA452" s="10"/>
      <c r="BB452" s="10"/>
      <c r="BC452" s="10"/>
      <c r="BD452" s="772"/>
      <c r="BE452" s="10"/>
      <c r="BF452" s="10"/>
      <c r="BG452" s="10"/>
    </row>
    <row r="453" ht="17.25" customHeight="1">
      <c r="B453" s="632"/>
      <c r="C453" s="632"/>
      <c r="D453" s="632"/>
      <c r="E453" s="632"/>
      <c r="F453" s="632"/>
      <c r="I453" s="1098"/>
      <c r="K453" s="3"/>
      <c r="L453" s="832"/>
      <c r="M453" s="832"/>
      <c r="N453" s="832"/>
      <c r="O453" s="831"/>
      <c r="P453" s="831"/>
      <c r="Q453" s="832"/>
      <c r="R453" s="832"/>
      <c r="S453" s="832"/>
      <c r="T453" s="831"/>
      <c r="U453" s="832"/>
      <c r="V453" s="3"/>
      <c r="W453" s="3"/>
      <c r="X453" s="3"/>
      <c r="Y453" s="3"/>
      <c r="Z453" s="3"/>
      <c r="AA453" s="3"/>
      <c r="AB453" s="3"/>
      <c r="AC453" s="3"/>
      <c r="AD453" s="3"/>
      <c r="AE453" s="3"/>
      <c r="AF453" s="3"/>
      <c r="AG453" s="3"/>
      <c r="AH453" s="832"/>
      <c r="AI453" s="832"/>
      <c r="AJ453" s="832"/>
      <c r="AK453" s="832"/>
      <c r="AL453" s="832"/>
      <c r="AM453" s="832"/>
      <c r="AP453" s="16"/>
      <c r="AQ453" s="1099"/>
      <c r="AR453" s="16"/>
      <c r="AS453" s="16"/>
      <c r="AT453" s="16"/>
      <c r="AU453" s="10"/>
      <c r="AV453" s="10"/>
      <c r="AW453" s="10"/>
      <c r="AX453" s="10"/>
      <c r="AY453" s="10"/>
      <c r="AZ453" s="10"/>
      <c r="BA453" s="10"/>
      <c r="BB453" s="10"/>
      <c r="BC453" s="10"/>
      <c r="BD453" s="772"/>
      <c r="BE453" s="10"/>
      <c r="BF453" s="10"/>
      <c r="BG453" s="10"/>
    </row>
    <row r="454" ht="17.25" customHeight="1">
      <c r="B454" s="632"/>
      <c r="C454" s="632"/>
      <c r="D454" s="632"/>
      <c r="E454" s="632"/>
      <c r="F454" s="632"/>
      <c r="I454" s="1098"/>
      <c r="K454" s="3"/>
      <c r="L454" s="832"/>
      <c r="M454" s="832"/>
      <c r="N454" s="832"/>
      <c r="O454" s="831"/>
      <c r="P454" s="831"/>
      <c r="Q454" s="832"/>
      <c r="R454" s="832"/>
      <c r="S454" s="832"/>
      <c r="T454" s="831"/>
      <c r="U454" s="832"/>
      <c r="V454" s="3"/>
      <c r="W454" s="3"/>
      <c r="X454" s="3"/>
      <c r="Y454" s="3"/>
      <c r="Z454" s="3"/>
      <c r="AA454" s="3"/>
      <c r="AB454" s="3"/>
      <c r="AC454" s="3"/>
      <c r="AD454" s="3"/>
      <c r="AE454" s="3"/>
      <c r="AF454" s="3"/>
      <c r="AG454" s="3"/>
      <c r="AH454" s="832"/>
      <c r="AI454" s="832"/>
      <c r="AJ454" s="832"/>
      <c r="AK454" s="832"/>
      <c r="AL454" s="832"/>
      <c r="AM454" s="832"/>
      <c r="AP454" s="16"/>
      <c r="AQ454" s="1099"/>
      <c r="AR454" s="16"/>
      <c r="AS454" s="16"/>
      <c r="AT454" s="16"/>
      <c r="AU454" s="10"/>
      <c r="AV454" s="10"/>
      <c r="AW454" s="10"/>
      <c r="AX454" s="10"/>
      <c r="AY454" s="10"/>
      <c r="AZ454" s="10"/>
      <c r="BA454" s="10"/>
      <c r="BB454" s="10"/>
      <c r="BC454" s="10"/>
      <c r="BD454" s="772"/>
      <c r="BE454" s="10"/>
      <c r="BF454" s="10"/>
      <c r="BG454" s="10"/>
    </row>
    <row r="455" ht="17.25" customHeight="1">
      <c r="B455" s="632"/>
      <c r="C455" s="632"/>
      <c r="D455" s="632"/>
      <c r="E455" s="632"/>
      <c r="F455" s="632"/>
      <c r="I455" s="1098"/>
      <c r="K455" s="3"/>
      <c r="L455" s="832"/>
      <c r="M455" s="832"/>
      <c r="N455" s="832"/>
      <c r="O455" s="831"/>
      <c r="P455" s="831"/>
      <c r="Q455" s="832"/>
      <c r="R455" s="832"/>
      <c r="S455" s="832"/>
      <c r="T455" s="831"/>
      <c r="U455" s="832"/>
      <c r="V455" s="3"/>
      <c r="W455" s="3"/>
      <c r="X455" s="3"/>
      <c r="Y455" s="3"/>
      <c r="Z455" s="3"/>
      <c r="AA455" s="3"/>
      <c r="AB455" s="3"/>
      <c r="AC455" s="3"/>
      <c r="AD455" s="3"/>
      <c r="AE455" s="3"/>
      <c r="AF455" s="3"/>
      <c r="AG455" s="3"/>
      <c r="AH455" s="832"/>
      <c r="AI455" s="832"/>
      <c r="AJ455" s="832"/>
      <c r="AK455" s="832"/>
      <c r="AL455" s="832"/>
      <c r="AM455" s="832"/>
      <c r="AP455" s="16"/>
      <c r="AQ455" s="1099"/>
      <c r="AR455" s="16"/>
      <c r="AS455" s="16"/>
      <c r="AT455" s="16"/>
      <c r="AU455" s="10"/>
      <c r="AV455" s="10"/>
      <c r="AW455" s="10"/>
      <c r="AX455" s="10"/>
      <c r="AY455" s="10"/>
      <c r="AZ455" s="10"/>
      <c r="BA455" s="10"/>
      <c r="BB455" s="10"/>
      <c r="BC455" s="10"/>
      <c r="BD455" s="772"/>
      <c r="BE455" s="10"/>
      <c r="BF455" s="10"/>
      <c r="BG455" s="10"/>
    </row>
    <row r="456" ht="17.25" customHeight="1">
      <c r="B456" s="632"/>
      <c r="C456" s="632"/>
      <c r="D456" s="632"/>
      <c r="E456" s="632"/>
      <c r="F456" s="632"/>
      <c r="I456" s="1098"/>
      <c r="K456" s="3"/>
      <c r="L456" s="832"/>
      <c r="M456" s="832"/>
      <c r="N456" s="832"/>
      <c r="O456" s="831"/>
      <c r="P456" s="831"/>
      <c r="Q456" s="832"/>
      <c r="R456" s="832"/>
      <c r="S456" s="832"/>
      <c r="T456" s="831"/>
      <c r="U456" s="832"/>
      <c r="V456" s="3"/>
      <c r="W456" s="3"/>
      <c r="X456" s="3"/>
      <c r="Y456" s="3"/>
      <c r="Z456" s="3"/>
      <c r="AA456" s="3"/>
      <c r="AB456" s="3"/>
      <c r="AC456" s="3"/>
      <c r="AD456" s="3"/>
      <c r="AE456" s="3"/>
      <c r="AF456" s="3"/>
      <c r="AG456" s="3"/>
      <c r="AH456" s="832"/>
      <c r="AI456" s="832"/>
      <c r="AJ456" s="832"/>
      <c r="AK456" s="832"/>
      <c r="AL456" s="832"/>
      <c r="AM456" s="832"/>
      <c r="AP456" s="16"/>
      <c r="AQ456" s="1099"/>
      <c r="AR456" s="16"/>
      <c r="AS456" s="16"/>
      <c r="AT456" s="16"/>
      <c r="AU456" s="10"/>
      <c r="AV456" s="10"/>
      <c r="AW456" s="10"/>
      <c r="AX456" s="10"/>
      <c r="AY456" s="10"/>
      <c r="AZ456" s="10"/>
      <c r="BA456" s="10"/>
      <c r="BB456" s="10"/>
      <c r="BC456" s="10"/>
      <c r="BD456" s="772"/>
      <c r="BE456" s="10"/>
      <c r="BF456" s="10"/>
      <c r="BG456" s="10"/>
    </row>
    <row r="457" ht="17.25" customHeight="1">
      <c r="B457" s="632"/>
      <c r="C457" s="632"/>
      <c r="D457" s="632"/>
      <c r="E457" s="632"/>
      <c r="F457" s="632"/>
      <c r="I457" s="1098"/>
      <c r="K457" s="3"/>
      <c r="L457" s="832"/>
      <c r="M457" s="832"/>
      <c r="N457" s="832"/>
      <c r="O457" s="831"/>
      <c r="P457" s="831"/>
      <c r="Q457" s="832"/>
      <c r="R457" s="832"/>
      <c r="S457" s="832"/>
      <c r="T457" s="831"/>
      <c r="U457" s="832"/>
      <c r="V457" s="3"/>
      <c r="W457" s="3"/>
      <c r="X457" s="3"/>
      <c r="Y457" s="3"/>
      <c r="Z457" s="3"/>
      <c r="AA457" s="3"/>
      <c r="AB457" s="3"/>
      <c r="AC457" s="3"/>
      <c r="AD457" s="3"/>
      <c r="AE457" s="3"/>
      <c r="AF457" s="3"/>
      <c r="AG457" s="3"/>
      <c r="AH457" s="832"/>
      <c r="AI457" s="832"/>
      <c r="AJ457" s="832"/>
      <c r="AK457" s="832"/>
      <c r="AL457" s="832"/>
      <c r="AM457" s="832"/>
      <c r="AP457" s="16"/>
      <c r="AQ457" s="1099"/>
      <c r="AR457" s="16"/>
      <c r="AS457" s="16"/>
      <c r="AT457" s="16"/>
      <c r="AU457" s="10"/>
      <c r="AV457" s="10"/>
      <c r="AW457" s="10"/>
      <c r="AX457" s="10"/>
      <c r="AY457" s="10"/>
      <c r="AZ457" s="10"/>
      <c r="BA457" s="10"/>
      <c r="BB457" s="10"/>
      <c r="BC457" s="10"/>
      <c r="BD457" s="772"/>
      <c r="BE457" s="10"/>
      <c r="BF457" s="10"/>
      <c r="BG457" s="10"/>
    </row>
    <row r="458" ht="17.25" customHeight="1">
      <c r="B458" s="632"/>
      <c r="C458" s="632"/>
      <c r="D458" s="632"/>
      <c r="E458" s="632"/>
      <c r="F458" s="632"/>
      <c r="I458" s="1098"/>
      <c r="K458" s="3"/>
      <c r="L458" s="832"/>
      <c r="M458" s="832"/>
      <c r="N458" s="832"/>
      <c r="O458" s="831"/>
      <c r="P458" s="831"/>
      <c r="Q458" s="832"/>
      <c r="R458" s="832"/>
      <c r="S458" s="832"/>
      <c r="T458" s="831"/>
      <c r="U458" s="832"/>
      <c r="V458" s="3"/>
      <c r="W458" s="3"/>
      <c r="X458" s="3"/>
      <c r="Y458" s="3"/>
      <c r="Z458" s="3"/>
      <c r="AA458" s="3"/>
      <c r="AB458" s="3"/>
      <c r="AC458" s="3"/>
      <c r="AD458" s="3"/>
      <c r="AE458" s="3"/>
      <c r="AF458" s="3"/>
      <c r="AG458" s="3"/>
      <c r="AH458" s="832"/>
      <c r="AI458" s="832"/>
      <c r="AJ458" s="832"/>
      <c r="AK458" s="832"/>
      <c r="AL458" s="832"/>
      <c r="AM458" s="832"/>
      <c r="AP458" s="16"/>
      <c r="AQ458" s="1099"/>
      <c r="AR458" s="16"/>
      <c r="AS458" s="16"/>
      <c r="AT458" s="16"/>
      <c r="AU458" s="10"/>
      <c r="AV458" s="10"/>
      <c r="AW458" s="10"/>
      <c r="AX458" s="10"/>
      <c r="AY458" s="10"/>
      <c r="AZ458" s="10"/>
      <c r="BA458" s="10"/>
      <c r="BB458" s="10"/>
      <c r="BC458" s="10"/>
      <c r="BD458" s="772"/>
      <c r="BE458" s="10"/>
      <c r="BF458" s="10"/>
      <c r="BG458" s="10"/>
    </row>
    <row r="459" ht="17.25" customHeight="1">
      <c r="B459" s="632"/>
      <c r="C459" s="632"/>
      <c r="D459" s="632"/>
      <c r="E459" s="632"/>
      <c r="F459" s="632"/>
      <c r="I459" s="1098"/>
      <c r="K459" s="3"/>
      <c r="L459" s="832"/>
      <c r="M459" s="832"/>
      <c r="N459" s="832"/>
      <c r="O459" s="831"/>
      <c r="P459" s="831"/>
      <c r="Q459" s="832"/>
      <c r="R459" s="832"/>
      <c r="S459" s="832"/>
      <c r="T459" s="831"/>
      <c r="U459" s="832"/>
      <c r="V459" s="3"/>
      <c r="W459" s="3"/>
      <c r="X459" s="3"/>
      <c r="Y459" s="3"/>
      <c r="Z459" s="3"/>
      <c r="AA459" s="3"/>
      <c r="AB459" s="3"/>
      <c r="AC459" s="3"/>
      <c r="AD459" s="3"/>
      <c r="AE459" s="3"/>
      <c r="AF459" s="3"/>
      <c r="AG459" s="3"/>
      <c r="AH459" s="832"/>
      <c r="AI459" s="832"/>
      <c r="AJ459" s="832"/>
      <c r="AK459" s="832"/>
      <c r="AL459" s="832"/>
      <c r="AM459" s="832"/>
      <c r="AP459" s="16"/>
      <c r="AQ459" s="1099"/>
      <c r="AR459" s="16"/>
      <c r="AS459" s="16"/>
      <c r="AT459" s="16"/>
      <c r="AU459" s="10"/>
      <c r="AV459" s="10"/>
      <c r="AW459" s="10"/>
      <c r="AX459" s="10"/>
      <c r="AY459" s="10"/>
      <c r="AZ459" s="10"/>
      <c r="BA459" s="10"/>
      <c r="BB459" s="10"/>
      <c r="BC459" s="10"/>
      <c r="BD459" s="772"/>
      <c r="BE459" s="10"/>
      <c r="BF459" s="10"/>
      <c r="BG459" s="10"/>
    </row>
    <row r="460" ht="17.25" customHeight="1">
      <c r="B460" s="632"/>
      <c r="C460" s="632"/>
      <c r="D460" s="632"/>
      <c r="E460" s="632"/>
      <c r="F460" s="632"/>
      <c r="I460" s="1098"/>
      <c r="K460" s="3"/>
      <c r="L460" s="832"/>
      <c r="M460" s="832"/>
      <c r="N460" s="832"/>
      <c r="O460" s="831"/>
      <c r="P460" s="831"/>
      <c r="Q460" s="832"/>
      <c r="R460" s="832"/>
      <c r="S460" s="832"/>
      <c r="T460" s="831"/>
      <c r="U460" s="832"/>
      <c r="V460" s="3"/>
      <c r="W460" s="3"/>
      <c r="X460" s="3"/>
      <c r="Y460" s="3"/>
      <c r="Z460" s="3"/>
      <c r="AA460" s="3"/>
      <c r="AB460" s="3"/>
      <c r="AC460" s="3"/>
      <c r="AD460" s="3"/>
      <c r="AE460" s="3"/>
      <c r="AF460" s="3"/>
      <c r="AG460" s="3"/>
      <c r="AH460" s="832"/>
      <c r="AI460" s="832"/>
      <c r="AJ460" s="832"/>
      <c r="AK460" s="832"/>
      <c r="AL460" s="832"/>
      <c r="AM460" s="832"/>
      <c r="AP460" s="16"/>
      <c r="AQ460" s="1099"/>
      <c r="AR460" s="16"/>
      <c r="AS460" s="16"/>
      <c r="AT460" s="16"/>
      <c r="AU460" s="10"/>
      <c r="AV460" s="10"/>
      <c r="AW460" s="10"/>
      <c r="AX460" s="10"/>
      <c r="AY460" s="10"/>
      <c r="AZ460" s="10"/>
      <c r="BA460" s="10"/>
      <c r="BB460" s="10"/>
      <c r="BC460" s="10"/>
      <c r="BD460" s="772"/>
      <c r="BE460" s="10"/>
      <c r="BF460" s="10"/>
      <c r="BG460" s="10"/>
    </row>
    <row r="461" ht="17.25" customHeight="1">
      <c r="B461" s="632"/>
      <c r="C461" s="632"/>
      <c r="D461" s="632"/>
      <c r="E461" s="632"/>
      <c r="F461" s="632"/>
      <c r="I461" s="1098"/>
      <c r="K461" s="3"/>
      <c r="L461" s="832"/>
      <c r="M461" s="832"/>
      <c r="N461" s="832"/>
      <c r="O461" s="831"/>
      <c r="P461" s="831"/>
      <c r="Q461" s="832"/>
      <c r="R461" s="832"/>
      <c r="S461" s="832"/>
      <c r="T461" s="831"/>
      <c r="U461" s="832"/>
      <c r="V461" s="3"/>
      <c r="W461" s="3"/>
      <c r="X461" s="3"/>
      <c r="Y461" s="3"/>
      <c r="Z461" s="3"/>
      <c r="AA461" s="3"/>
      <c r="AB461" s="3"/>
      <c r="AC461" s="3"/>
      <c r="AD461" s="3"/>
      <c r="AE461" s="3"/>
      <c r="AF461" s="3"/>
      <c r="AG461" s="3"/>
      <c r="AH461" s="832"/>
      <c r="AI461" s="832"/>
      <c r="AJ461" s="832"/>
      <c r="AK461" s="832"/>
      <c r="AL461" s="832"/>
      <c r="AM461" s="832"/>
      <c r="AP461" s="16"/>
      <c r="AQ461" s="1099"/>
      <c r="AR461" s="16"/>
      <c r="AS461" s="16"/>
      <c r="AT461" s="16"/>
      <c r="AU461" s="10"/>
      <c r="AV461" s="10"/>
      <c r="AW461" s="10"/>
      <c r="AX461" s="10"/>
      <c r="AY461" s="10"/>
      <c r="AZ461" s="10"/>
      <c r="BA461" s="10"/>
      <c r="BB461" s="10"/>
      <c r="BC461" s="10"/>
      <c r="BD461" s="772"/>
      <c r="BE461" s="10"/>
      <c r="BF461" s="10"/>
      <c r="BG461" s="10"/>
    </row>
    <row r="462" ht="17.25" customHeight="1">
      <c r="B462" s="632"/>
      <c r="C462" s="632"/>
      <c r="D462" s="632"/>
      <c r="E462" s="632"/>
      <c r="F462" s="632"/>
      <c r="I462" s="1098"/>
      <c r="K462" s="3"/>
      <c r="L462" s="832"/>
      <c r="M462" s="832"/>
      <c r="N462" s="832"/>
      <c r="O462" s="831"/>
      <c r="P462" s="831"/>
      <c r="Q462" s="832"/>
      <c r="R462" s="832"/>
      <c r="S462" s="832"/>
      <c r="T462" s="831"/>
      <c r="U462" s="832"/>
      <c r="V462" s="3"/>
      <c r="W462" s="3"/>
      <c r="X462" s="3"/>
      <c r="Y462" s="3"/>
      <c r="Z462" s="3"/>
      <c r="AA462" s="3"/>
      <c r="AB462" s="3"/>
      <c r="AC462" s="3"/>
      <c r="AD462" s="3"/>
      <c r="AE462" s="3"/>
      <c r="AF462" s="3"/>
      <c r="AG462" s="3"/>
      <c r="AH462" s="832"/>
      <c r="AI462" s="832"/>
      <c r="AJ462" s="832"/>
      <c r="AK462" s="832"/>
      <c r="AL462" s="832"/>
      <c r="AM462" s="832"/>
      <c r="AP462" s="16"/>
      <c r="AQ462" s="1099"/>
      <c r="AR462" s="16"/>
      <c r="AS462" s="16"/>
      <c r="AT462" s="16"/>
      <c r="AU462" s="10"/>
      <c r="AV462" s="10"/>
      <c r="AW462" s="10"/>
      <c r="AX462" s="10"/>
      <c r="AY462" s="10"/>
      <c r="AZ462" s="10"/>
      <c r="BA462" s="10"/>
      <c r="BB462" s="10"/>
      <c r="BC462" s="10"/>
      <c r="BD462" s="772"/>
      <c r="BE462" s="10"/>
      <c r="BF462" s="10"/>
      <c r="BG462" s="10"/>
    </row>
    <row r="463" ht="17.25" customHeight="1">
      <c r="B463" s="632"/>
      <c r="C463" s="632"/>
      <c r="D463" s="632"/>
      <c r="E463" s="632"/>
      <c r="F463" s="632"/>
      <c r="I463" s="1098"/>
      <c r="K463" s="3"/>
      <c r="L463" s="832"/>
      <c r="M463" s="832"/>
      <c r="N463" s="832"/>
      <c r="O463" s="831"/>
      <c r="P463" s="831"/>
      <c r="Q463" s="832"/>
      <c r="R463" s="832"/>
      <c r="S463" s="832"/>
      <c r="T463" s="831"/>
      <c r="U463" s="832"/>
      <c r="V463" s="3"/>
      <c r="W463" s="3"/>
      <c r="X463" s="3"/>
      <c r="Y463" s="3"/>
      <c r="Z463" s="3"/>
      <c r="AA463" s="3"/>
      <c r="AB463" s="3"/>
      <c r="AC463" s="3"/>
      <c r="AD463" s="3"/>
      <c r="AE463" s="3"/>
      <c r="AF463" s="3"/>
      <c r="AG463" s="3"/>
      <c r="AH463" s="832"/>
      <c r="AI463" s="832"/>
      <c r="AJ463" s="832"/>
      <c r="AK463" s="832"/>
      <c r="AL463" s="832"/>
      <c r="AM463" s="832"/>
      <c r="AP463" s="16"/>
      <c r="AQ463" s="1099"/>
      <c r="AR463" s="16"/>
      <c r="AS463" s="16"/>
      <c r="AT463" s="16"/>
      <c r="AU463" s="10"/>
      <c r="AV463" s="10"/>
      <c r="AW463" s="10"/>
      <c r="AX463" s="10"/>
      <c r="AY463" s="10"/>
      <c r="AZ463" s="10"/>
      <c r="BA463" s="10"/>
      <c r="BB463" s="10"/>
      <c r="BC463" s="10"/>
      <c r="BD463" s="772"/>
      <c r="BE463" s="10"/>
      <c r="BF463" s="10"/>
      <c r="BG463" s="10"/>
    </row>
    <row r="464" ht="17.25" customHeight="1">
      <c r="B464" s="632"/>
      <c r="C464" s="632"/>
      <c r="D464" s="632"/>
      <c r="E464" s="632"/>
      <c r="F464" s="632"/>
      <c r="I464" s="1098"/>
      <c r="K464" s="3"/>
      <c r="L464" s="832"/>
      <c r="M464" s="832"/>
      <c r="N464" s="832"/>
      <c r="O464" s="831"/>
      <c r="P464" s="831"/>
      <c r="Q464" s="832"/>
      <c r="R464" s="832"/>
      <c r="S464" s="832"/>
      <c r="T464" s="831"/>
      <c r="U464" s="832"/>
      <c r="V464" s="3"/>
      <c r="W464" s="3"/>
      <c r="X464" s="3"/>
      <c r="Y464" s="3"/>
      <c r="Z464" s="3"/>
      <c r="AA464" s="3"/>
      <c r="AB464" s="3"/>
      <c r="AC464" s="3"/>
      <c r="AD464" s="3"/>
      <c r="AE464" s="3"/>
      <c r="AF464" s="3"/>
      <c r="AG464" s="3"/>
      <c r="AH464" s="832"/>
      <c r="AI464" s="832"/>
      <c r="AJ464" s="832"/>
      <c r="AK464" s="832"/>
      <c r="AL464" s="832"/>
      <c r="AM464" s="832"/>
      <c r="AP464" s="16"/>
      <c r="AQ464" s="1099"/>
      <c r="AR464" s="16"/>
      <c r="AS464" s="16"/>
      <c r="AT464" s="16"/>
      <c r="AU464" s="10"/>
      <c r="AV464" s="10"/>
      <c r="AW464" s="10"/>
      <c r="AX464" s="10"/>
      <c r="AY464" s="10"/>
      <c r="AZ464" s="10"/>
      <c r="BA464" s="10"/>
      <c r="BB464" s="10"/>
      <c r="BC464" s="10"/>
      <c r="BD464" s="772"/>
      <c r="BE464" s="10"/>
      <c r="BF464" s="10"/>
      <c r="BG464" s="10"/>
    </row>
    <row r="465" ht="17.25" customHeight="1">
      <c r="B465" s="632"/>
      <c r="C465" s="632"/>
      <c r="D465" s="632"/>
      <c r="E465" s="632"/>
      <c r="F465" s="632"/>
      <c r="I465" s="1098"/>
      <c r="K465" s="3"/>
      <c r="L465" s="832"/>
      <c r="M465" s="832"/>
      <c r="N465" s="832"/>
      <c r="O465" s="831"/>
      <c r="P465" s="831"/>
      <c r="Q465" s="832"/>
      <c r="R465" s="832"/>
      <c r="S465" s="832"/>
      <c r="T465" s="831"/>
      <c r="U465" s="832"/>
      <c r="V465" s="3"/>
      <c r="W465" s="3"/>
      <c r="X465" s="3"/>
      <c r="Y465" s="3"/>
      <c r="Z465" s="3"/>
      <c r="AA465" s="3"/>
      <c r="AB465" s="3"/>
      <c r="AC465" s="3"/>
      <c r="AD465" s="3"/>
      <c r="AE465" s="3"/>
      <c r="AF465" s="3"/>
      <c r="AG465" s="3"/>
      <c r="AH465" s="832"/>
      <c r="AI465" s="832"/>
      <c r="AJ465" s="832"/>
      <c r="AK465" s="832"/>
      <c r="AL465" s="832"/>
      <c r="AM465" s="832"/>
      <c r="AP465" s="16"/>
      <c r="AQ465" s="1099"/>
      <c r="AR465" s="16"/>
      <c r="AS465" s="16"/>
      <c r="AT465" s="16"/>
      <c r="AU465" s="10"/>
      <c r="AV465" s="10"/>
      <c r="AW465" s="10"/>
      <c r="AX465" s="10"/>
      <c r="AY465" s="10"/>
      <c r="AZ465" s="10"/>
      <c r="BA465" s="10"/>
      <c r="BB465" s="10"/>
      <c r="BC465" s="10"/>
      <c r="BD465" s="772"/>
      <c r="BE465" s="10"/>
      <c r="BF465" s="10"/>
      <c r="BG465" s="10"/>
    </row>
    <row r="466" ht="17.25" customHeight="1">
      <c r="B466" s="632"/>
      <c r="C466" s="632"/>
      <c r="D466" s="632"/>
      <c r="E466" s="632"/>
      <c r="F466" s="632"/>
      <c r="I466" s="1098"/>
      <c r="K466" s="3"/>
      <c r="L466" s="832"/>
      <c r="M466" s="832"/>
      <c r="N466" s="832"/>
      <c r="O466" s="831"/>
      <c r="P466" s="831"/>
      <c r="Q466" s="832"/>
      <c r="R466" s="832"/>
      <c r="S466" s="832"/>
      <c r="T466" s="831"/>
      <c r="U466" s="832"/>
      <c r="V466" s="3"/>
      <c r="W466" s="3"/>
      <c r="X466" s="3"/>
      <c r="Y466" s="3"/>
      <c r="Z466" s="3"/>
      <c r="AA466" s="3"/>
      <c r="AB466" s="3"/>
      <c r="AC466" s="3"/>
      <c r="AD466" s="3"/>
      <c r="AE466" s="3"/>
      <c r="AF466" s="3"/>
      <c r="AG466" s="3"/>
      <c r="AH466" s="832"/>
      <c r="AI466" s="832"/>
      <c r="AJ466" s="832"/>
      <c r="AK466" s="832"/>
      <c r="AL466" s="832"/>
      <c r="AM466" s="832"/>
      <c r="AP466" s="16"/>
      <c r="AQ466" s="1099"/>
      <c r="AR466" s="16"/>
      <c r="AS466" s="16"/>
      <c r="AT466" s="16"/>
      <c r="AU466" s="10"/>
      <c r="AV466" s="10"/>
      <c r="AW466" s="10"/>
      <c r="AX466" s="10"/>
      <c r="AY466" s="10"/>
      <c r="AZ466" s="10"/>
      <c r="BA466" s="10"/>
      <c r="BB466" s="10"/>
      <c r="BC466" s="10"/>
      <c r="BD466" s="772"/>
      <c r="BE466" s="10"/>
      <c r="BF466" s="10"/>
      <c r="BG466" s="10"/>
    </row>
    <row r="467" ht="17.25" customHeight="1">
      <c r="B467" s="632"/>
      <c r="C467" s="632"/>
      <c r="D467" s="632"/>
      <c r="E467" s="632"/>
      <c r="F467" s="632"/>
      <c r="I467" s="1098"/>
      <c r="K467" s="3"/>
      <c r="L467" s="832"/>
      <c r="M467" s="832"/>
      <c r="N467" s="832"/>
      <c r="O467" s="831"/>
      <c r="P467" s="831"/>
      <c r="Q467" s="832"/>
      <c r="R467" s="832"/>
      <c r="S467" s="832"/>
      <c r="T467" s="831"/>
      <c r="U467" s="832"/>
      <c r="V467" s="3"/>
      <c r="W467" s="3"/>
      <c r="X467" s="3"/>
      <c r="Y467" s="3"/>
      <c r="Z467" s="3"/>
      <c r="AA467" s="3"/>
      <c r="AB467" s="3"/>
      <c r="AC467" s="3"/>
      <c r="AD467" s="3"/>
      <c r="AE467" s="3"/>
      <c r="AF467" s="3"/>
      <c r="AG467" s="3"/>
      <c r="AH467" s="832"/>
      <c r="AI467" s="832"/>
      <c r="AJ467" s="832"/>
      <c r="AK467" s="832"/>
      <c r="AL467" s="832"/>
      <c r="AM467" s="832"/>
      <c r="AP467" s="16"/>
      <c r="AQ467" s="1099"/>
      <c r="AR467" s="16"/>
      <c r="AS467" s="16"/>
      <c r="AT467" s="16"/>
      <c r="AU467" s="10"/>
      <c r="AV467" s="10"/>
      <c r="AW467" s="10"/>
      <c r="AX467" s="10"/>
      <c r="AY467" s="10"/>
      <c r="AZ467" s="10"/>
      <c r="BA467" s="10"/>
      <c r="BB467" s="10"/>
      <c r="BC467" s="10"/>
      <c r="BD467" s="772"/>
      <c r="BE467" s="10"/>
      <c r="BF467" s="10"/>
      <c r="BG467" s="10"/>
    </row>
    <row r="468" ht="17.25" customHeight="1">
      <c r="B468" s="632"/>
      <c r="C468" s="632"/>
      <c r="D468" s="632"/>
      <c r="E468" s="632"/>
      <c r="F468" s="632"/>
      <c r="I468" s="1098"/>
      <c r="K468" s="3"/>
      <c r="L468" s="832"/>
      <c r="M468" s="832"/>
      <c r="N468" s="832"/>
      <c r="O468" s="831"/>
      <c r="P468" s="831"/>
      <c r="Q468" s="832"/>
      <c r="R468" s="832"/>
      <c r="S468" s="832"/>
      <c r="T468" s="831"/>
      <c r="U468" s="832"/>
      <c r="V468" s="3"/>
      <c r="W468" s="3"/>
      <c r="X468" s="3"/>
      <c r="Y468" s="3"/>
      <c r="Z468" s="3"/>
      <c r="AA468" s="3"/>
      <c r="AB468" s="3"/>
      <c r="AC468" s="3"/>
      <c r="AD468" s="3"/>
      <c r="AE468" s="3"/>
      <c r="AF468" s="3"/>
      <c r="AG468" s="3"/>
      <c r="AH468" s="832"/>
      <c r="AI468" s="832"/>
      <c r="AJ468" s="832"/>
      <c r="AK468" s="832"/>
      <c r="AL468" s="832"/>
      <c r="AM468" s="832"/>
      <c r="AP468" s="16"/>
      <c r="AQ468" s="1099"/>
      <c r="AR468" s="16"/>
      <c r="AS468" s="16"/>
      <c r="AT468" s="16"/>
      <c r="AU468" s="10"/>
      <c r="AV468" s="10"/>
      <c r="AW468" s="10"/>
      <c r="AX468" s="10"/>
      <c r="AY468" s="10"/>
      <c r="AZ468" s="10"/>
      <c r="BA468" s="10"/>
      <c r="BB468" s="10"/>
      <c r="BC468" s="10"/>
      <c r="BD468" s="772"/>
      <c r="BE468" s="10"/>
      <c r="BF468" s="10"/>
      <c r="BG468" s="10"/>
    </row>
    <row r="469" ht="17.25" customHeight="1">
      <c r="B469" s="632"/>
      <c r="C469" s="632"/>
      <c r="D469" s="632"/>
      <c r="E469" s="632"/>
      <c r="F469" s="632"/>
      <c r="I469" s="1098"/>
      <c r="K469" s="3"/>
      <c r="L469" s="832"/>
      <c r="M469" s="832"/>
      <c r="N469" s="832"/>
      <c r="O469" s="831"/>
      <c r="P469" s="831"/>
      <c r="Q469" s="832"/>
      <c r="R469" s="832"/>
      <c r="S469" s="832"/>
      <c r="T469" s="831"/>
      <c r="U469" s="832"/>
      <c r="V469" s="3"/>
      <c r="W469" s="3"/>
      <c r="X469" s="3"/>
      <c r="Y469" s="3"/>
      <c r="Z469" s="3"/>
      <c r="AA469" s="3"/>
      <c r="AB469" s="3"/>
      <c r="AC469" s="3"/>
      <c r="AD469" s="3"/>
      <c r="AE469" s="3"/>
      <c r="AF469" s="3"/>
      <c r="AG469" s="3"/>
      <c r="AH469" s="832"/>
      <c r="AI469" s="832"/>
      <c r="AJ469" s="832"/>
      <c r="AK469" s="832"/>
      <c r="AL469" s="832"/>
      <c r="AM469" s="832"/>
      <c r="AP469" s="16"/>
      <c r="AQ469" s="1099"/>
      <c r="AR469" s="16"/>
      <c r="AS469" s="16"/>
      <c r="AT469" s="16"/>
      <c r="AU469" s="10"/>
      <c r="AV469" s="10"/>
      <c r="AW469" s="10"/>
      <c r="AX469" s="10"/>
      <c r="AY469" s="10"/>
      <c r="AZ469" s="10"/>
      <c r="BA469" s="10"/>
      <c r="BB469" s="10"/>
      <c r="BC469" s="10"/>
      <c r="BD469" s="772"/>
      <c r="BE469" s="10"/>
      <c r="BF469" s="10"/>
      <c r="BG469" s="10"/>
    </row>
    <row r="470" ht="17.25" customHeight="1">
      <c r="B470" s="632"/>
      <c r="C470" s="632"/>
      <c r="D470" s="632"/>
      <c r="E470" s="632"/>
      <c r="F470" s="632"/>
      <c r="I470" s="1098"/>
      <c r="K470" s="3"/>
      <c r="L470" s="832"/>
      <c r="M470" s="832"/>
      <c r="N470" s="832"/>
      <c r="O470" s="831"/>
      <c r="P470" s="831"/>
      <c r="Q470" s="832"/>
      <c r="R470" s="832"/>
      <c r="S470" s="832"/>
      <c r="T470" s="831"/>
      <c r="U470" s="832"/>
      <c r="V470" s="3"/>
      <c r="W470" s="3"/>
      <c r="X470" s="3"/>
      <c r="Y470" s="3"/>
      <c r="Z470" s="3"/>
      <c r="AA470" s="3"/>
      <c r="AB470" s="3"/>
      <c r="AC470" s="3"/>
      <c r="AD470" s="3"/>
      <c r="AE470" s="3"/>
      <c r="AF470" s="3"/>
      <c r="AG470" s="3"/>
      <c r="AH470" s="832"/>
      <c r="AI470" s="832"/>
      <c r="AJ470" s="832"/>
      <c r="AK470" s="832"/>
      <c r="AL470" s="832"/>
      <c r="AM470" s="832"/>
      <c r="AP470" s="16"/>
      <c r="AQ470" s="1099"/>
      <c r="AR470" s="16"/>
      <c r="AS470" s="16"/>
      <c r="AT470" s="16"/>
      <c r="AU470" s="10"/>
      <c r="AV470" s="10"/>
      <c r="AW470" s="10"/>
      <c r="AX470" s="10"/>
      <c r="AY470" s="10"/>
      <c r="AZ470" s="10"/>
      <c r="BA470" s="10"/>
      <c r="BB470" s="10"/>
      <c r="BC470" s="10"/>
      <c r="BD470" s="772"/>
      <c r="BE470" s="10"/>
      <c r="BF470" s="10"/>
      <c r="BG470" s="10"/>
    </row>
    <row r="471" ht="17.25" customHeight="1">
      <c r="B471" s="632"/>
      <c r="C471" s="632"/>
      <c r="D471" s="632"/>
      <c r="E471" s="632"/>
      <c r="F471" s="632"/>
      <c r="I471" s="1098"/>
      <c r="K471" s="3"/>
      <c r="L471" s="832"/>
      <c r="M471" s="832"/>
      <c r="N471" s="832"/>
      <c r="O471" s="831"/>
      <c r="P471" s="831"/>
      <c r="Q471" s="832"/>
      <c r="R471" s="832"/>
      <c r="S471" s="832"/>
      <c r="T471" s="831"/>
      <c r="U471" s="832"/>
      <c r="V471" s="3"/>
      <c r="W471" s="3"/>
      <c r="X471" s="3"/>
      <c r="Y471" s="3"/>
      <c r="Z471" s="3"/>
      <c r="AA471" s="3"/>
      <c r="AB471" s="3"/>
      <c r="AC471" s="3"/>
      <c r="AD471" s="3"/>
      <c r="AE471" s="3"/>
      <c r="AF471" s="3"/>
      <c r="AG471" s="3"/>
      <c r="AH471" s="832"/>
      <c r="AI471" s="832"/>
      <c r="AJ471" s="832"/>
      <c r="AK471" s="832"/>
      <c r="AL471" s="832"/>
      <c r="AM471" s="832"/>
      <c r="AP471" s="16"/>
      <c r="AQ471" s="1099"/>
      <c r="AR471" s="16"/>
      <c r="AS471" s="16"/>
      <c r="AT471" s="16"/>
      <c r="AU471" s="10"/>
      <c r="AV471" s="10"/>
      <c r="AW471" s="10"/>
      <c r="AX471" s="10"/>
      <c r="AY471" s="10"/>
      <c r="AZ471" s="10"/>
      <c r="BA471" s="10"/>
      <c r="BB471" s="10"/>
      <c r="BC471" s="10"/>
      <c r="BD471" s="772"/>
      <c r="BE471" s="10"/>
      <c r="BF471" s="10"/>
      <c r="BG471" s="10"/>
    </row>
    <row r="472" ht="17.25" customHeight="1">
      <c r="B472" s="632"/>
      <c r="C472" s="632"/>
      <c r="D472" s="632"/>
      <c r="E472" s="632"/>
      <c r="F472" s="632"/>
      <c r="I472" s="1098"/>
      <c r="K472" s="3"/>
      <c r="L472" s="832"/>
      <c r="M472" s="832"/>
      <c r="N472" s="832"/>
      <c r="O472" s="831"/>
      <c r="P472" s="831"/>
      <c r="Q472" s="832"/>
      <c r="R472" s="832"/>
      <c r="S472" s="832"/>
      <c r="T472" s="831"/>
      <c r="U472" s="832"/>
      <c r="V472" s="3"/>
      <c r="W472" s="3"/>
      <c r="X472" s="3"/>
      <c r="Y472" s="3"/>
      <c r="Z472" s="3"/>
      <c r="AA472" s="3"/>
      <c r="AB472" s="3"/>
      <c r="AC472" s="3"/>
      <c r="AD472" s="3"/>
      <c r="AE472" s="3"/>
      <c r="AF472" s="3"/>
      <c r="AG472" s="3"/>
      <c r="AH472" s="832"/>
      <c r="AI472" s="832"/>
      <c r="AJ472" s="832"/>
      <c r="AK472" s="832"/>
      <c r="AL472" s="832"/>
      <c r="AM472" s="832"/>
      <c r="AP472" s="16"/>
      <c r="AQ472" s="1099"/>
      <c r="AR472" s="16"/>
      <c r="AS472" s="16"/>
      <c r="AT472" s="16"/>
      <c r="AU472" s="10"/>
      <c r="AV472" s="10"/>
      <c r="AW472" s="10"/>
      <c r="AX472" s="10"/>
      <c r="AY472" s="10"/>
      <c r="AZ472" s="10"/>
      <c r="BA472" s="10"/>
      <c r="BB472" s="10"/>
      <c r="BC472" s="10"/>
      <c r="BD472" s="772"/>
      <c r="BE472" s="10"/>
      <c r="BF472" s="10"/>
      <c r="BG472" s="10"/>
    </row>
    <row r="473" ht="17.25" customHeight="1">
      <c r="B473" s="632"/>
      <c r="C473" s="632"/>
      <c r="D473" s="632"/>
      <c r="E473" s="632"/>
      <c r="F473" s="632"/>
      <c r="I473" s="1098"/>
      <c r="K473" s="3"/>
      <c r="L473" s="832"/>
      <c r="M473" s="832"/>
      <c r="N473" s="832"/>
      <c r="O473" s="831"/>
      <c r="P473" s="831"/>
      <c r="Q473" s="832"/>
      <c r="R473" s="832"/>
      <c r="S473" s="832"/>
      <c r="T473" s="831"/>
      <c r="U473" s="832"/>
      <c r="V473" s="3"/>
      <c r="W473" s="3"/>
      <c r="X473" s="3"/>
      <c r="Y473" s="3"/>
      <c r="Z473" s="3"/>
      <c r="AA473" s="3"/>
      <c r="AB473" s="3"/>
      <c r="AC473" s="3"/>
      <c r="AD473" s="3"/>
      <c r="AE473" s="3"/>
      <c r="AF473" s="3"/>
      <c r="AG473" s="3"/>
      <c r="AH473" s="832"/>
      <c r="AI473" s="832"/>
      <c r="AJ473" s="832"/>
      <c r="AK473" s="832"/>
      <c r="AL473" s="832"/>
      <c r="AM473" s="832"/>
      <c r="AP473" s="16"/>
      <c r="AQ473" s="1099"/>
      <c r="AR473" s="16"/>
      <c r="AS473" s="16"/>
      <c r="AT473" s="16"/>
      <c r="AU473" s="10"/>
      <c r="AV473" s="10"/>
      <c r="AW473" s="10"/>
      <c r="AX473" s="10"/>
      <c r="AY473" s="10"/>
      <c r="AZ473" s="10"/>
      <c r="BA473" s="10"/>
      <c r="BB473" s="10"/>
      <c r="BC473" s="10"/>
      <c r="BD473" s="772"/>
      <c r="BE473" s="10"/>
      <c r="BF473" s="10"/>
      <c r="BG473" s="10"/>
    </row>
    <row r="474" ht="17.25" customHeight="1">
      <c r="B474" s="632"/>
      <c r="C474" s="632"/>
      <c r="D474" s="632"/>
      <c r="E474" s="632"/>
      <c r="F474" s="632"/>
      <c r="I474" s="1098"/>
      <c r="K474" s="3"/>
      <c r="L474" s="832"/>
      <c r="M474" s="832"/>
      <c r="N474" s="832"/>
      <c r="O474" s="831"/>
      <c r="P474" s="831"/>
      <c r="Q474" s="832"/>
      <c r="R474" s="832"/>
      <c r="S474" s="832"/>
      <c r="T474" s="831"/>
      <c r="U474" s="832"/>
      <c r="V474" s="3"/>
      <c r="W474" s="3"/>
      <c r="X474" s="3"/>
      <c r="Y474" s="3"/>
      <c r="Z474" s="3"/>
      <c r="AA474" s="3"/>
      <c r="AB474" s="3"/>
      <c r="AC474" s="3"/>
      <c r="AD474" s="3"/>
      <c r="AE474" s="3"/>
      <c r="AF474" s="3"/>
      <c r="AG474" s="3"/>
      <c r="AH474" s="832"/>
      <c r="AI474" s="832"/>
      <c r="AJ474" s="832"/>
      <c r="AK474" s="832"/>
      <c r="AL474" s="832"/>
      <c r="AM474" s="832"/>
      <c r="AP474" s="16"/>
      <c r="AQ474" s="1099"/>
      <c r="AR474" s="16"/>
      <c r="AS474" s="16"/>
      <c r="AT474" s="16"/>
      <c r="AU474" s="10"/>
      <c r="AV474" s="10"/>
      <c r="AW474" s="10"/>
      <c r="AX474" s="10"/>
      <c r="AY474" s="10"/>
      <c r="AZ474" s="10"/>
      <c r="BA474" s="10"/>
      <c r="BB474" s="10"/>
      <c r="BC474" s="10"/>
      <c r="BD474" s="772"/>
      <c r="BE474" s="10"/>
      <c r="BF474" s="10"/>
      <c r="BG474" s="10"/>
    </row>
    <row r="475" ht="17.25" customHeight="1">
      <c r="B475" s="632"/>
      <c r="C475" s="632"/>
      <c r="D475" s="632"/>
      <c r="E475" s="632"/>
      <c r="F475" s="632"/>
      <c r="I475" s="1098"/>
      <c r="K475" s="3"/>
      <c r="L475" s="832"/>
      <c r="M475" s="832"/>
      <c r="N475" s="832"/>
      <c r="O475" s="831"/>
      <c r="P475" s="831"/>
      <c r="Q475" s="832"/>
      <c r="R475" s="832"/>
      <c r="S475" s="832"/>
      <c r="T475" s="831"/>
      <c r="U475" s="832"/>
      <c r="V475" s="3"/>
      <c r="W475" s="3"/>
      <c r="X475" s="3"/>
      <c r="Y475" s="3"/>
      <c r="Z475" s="3"/>
      <c r="AA475" s="3"/>
      <c r="AB475" s="3"/>
      <c r="AC475" s="3"/>
      <c r="AD475" s="3"/>
      <c r="AE475" s="3"/>
      <c r="AF475" s="3"/>
      <c r="AG475" s="3"/>
      <c r="AH475" s="832"/>
      <c r="AI475" s="832"/>
      <c r="AJ475" s="832"/>
      <c r="AK475" s="832"/>
      <c r="AL475" s="832"/>
      <c r="AM475" s="832"/>
      <c r="AP475" s="16"/>
      <c r="AQ475" s="1099"/>
      <c r="AR475" s="16"/>
      <c r="AS475" s="16"/>
      <c r="AT475" s="16"/>
      <c r="AU475" s="10"/>
      <c r="AV475" s="10"/>
      <c r="AW475" s="10"/>
      <c r="AX475" s="10"/>
      <c r="AY475" s="10"/>
      <c r="AZ475" s="10"/>
      <c r="BA475" s="10"/>
      <c r="BB475" s="10"/>
      <c r="BC475" s="10"/>
      <c r="BD475" s="772"/>
      <c r="BE475" s="10"/>
      <c r="BF475" s="10"/>
      <c r="BG475" s="10"/>
    </row>
    <row r="476" ht="17.25" customHeight="1">
      <c r="B476" s="632"/>
      <c r="C476" s="632"/>
      <c r="D476" s="632"/>
      <c r="E476" s="632"/>
      <c r="F476" s="632"/>
      <c r="I476" s="1098"/>
      <c r="K476" s="3"/>
      <c r="L476" s="832"/>
      <c r="M476" s="832"/>
      <c r="N476" s="832"/>
      <c r="O476" s="831"/>
      <c r="P476" s="831"/>
      <c r="Q476" s="832"/>
      <c r="R476" s="832"/>
      <c r="S476" s="832"/>
      <c r="T476" s="831"/>
      <c r="U476" s="832"/>
      <c r="V476" s="3"/>
      <c r="W476" s="3"/>
      <c r="X476" s="3"/>
      <c r="Y476" s="3"/>
      <c r="Z476" s="3"/>
      <c r="AA476" s="3"/>
      <c r="AB476" s="3"/>
      <c r="AC476" s="3"/>
      <c r="AD476" s="3"/>
      <c r="AE476" s="3"/>
      <c r="AF476" s="3"/>
      <c r="AG476" s="3"/>
      <c r="AH476" s="832"/>
      <c r="AI476" s="832"/>
      <c r="AJ476" s="832"/>
      <c r="AK476" s="832"/>
      <c r="AL476" s="832"/>
      <c r="AM476" s="832"/>
      <c r="AP476" s="16"/>
      <c r="AQ476" s="1099"/>
      <c r="AR476" s="16"/>
      <c r="AS476" s="16"/>
      <c r="AT476" s="16"/>
      <c r="AU476" s="10"/>
      <c r="AV476" s="10"/>
      <c r="AW476" s="10"/>
      <c r="AX476" s="10"/>
      <c r="AY476" s="10"/>
      <c r="AZ476" s="10"/>
      <c r="BA476" s="10"/>
      <c r="BB476" s="10"/>
      <c r="BC476" s="10"/>
      <c r="BD476" s="772"/>
      <c r="BE476" s="10"/>
      <c r="BF476" s="10"/>
      <c r="BG476" s="10"/>
    </row>
    <row r="477" ht="17.25" customHeight="1">
      <c r="B477" s="632"/>
      <c r="C477" s="632"/>
      <c r="D477" s="632"/>
      <c r="E477" s="632"/>
      <c r="F477" s="632"/>
      <c r="I477" s="1098"/>
      <c r="K477" s="3"/>
      <c r="L477" s="832"/>
      <c r="M477" s="832"/>
      <c r="N477" s="832"/>
      <c r="O477" s="831"/>
      <c r="P477" s="831"/>
      <c r="Q477" s="832"/>
      <c r="R477" s="832"/>
      <c r="S477" s="832"/>
      <c r="T477" s="831"/>
      <c r="U477" s="832"/>
      <c r="V477" s="3"/>
      <c r="W477" s="3"/>
      <c r="X477" s="3"/>
      <c r="Y477" s="3"/>
      <c r="Z477" s="3"/>
      <c r="AA477" s="3"/>
      <c r="AB477" s="3"/>
      <c r="AC477" s="3"/>
      <c r="AD477" s="3"/>
      <c r="AE477" s="3"/>
      <c r="AF477" s="3"/>
      <c r="AG477" s="3"/>
      <c r="AH477" s="832"/>
      <c r="AI477" s="832"/>
      <c r="AJ477" s="832"/>
      <c r="AK477" s="832"/>
      <c r="AL477" s="832"/>
      <c r="AM477" s="832"/>
      <c r="AP477" s="16"/>
      <c r="AQ477" s="1099"/>
      <c r="AR477" s="16"/>
      <c r="AS477" s="16"/>
      <c r="AT477" s="16"/>
      <c r="AU477" s="10"/>
      <c r="AV477" s="10"/>
      <c r="AW477" s="10"/>
      <c r="AX477" s="10"/>
      <c r="AY477" s="10"/>
      <c r="AZ477" s="10"/>
      <c r="BA477" s="10"/>
      <c r="BB477" s="10"/>
      <c r="BC477" s="10"/>
      <c r="BD477" s="772"/>
      <c r="BE477" s="10"/>
      <c r="BF477" s="10"/>
      <c r="BG477" s="10"/>
    </row>
    <row r="478" ht="17.25" customHeight="1">
      <c r="B478" s="632"/>
      <c r="C478" s="632"/>
      <c r="D478" s="632"/>
      <c r="E478" s="632"/>
      <c r="F478" s="632"/>
      <c r="I478" s="1098"/>
      <c r="K478" s="3"/>
      <c r="L478" s="832"/>
      <c r="M478" s="832"/>
      <c r="N478" s="832"/>
      <c r="O478" s="831"/>
      <c r="P478" s="831"/>
      <c r="Q478" s="832"/>
      <c r="R478" s="832"/>
      <c r="S478" s="832"/>
      <c r="T478" s="831"/>
      <c r="U478" s="832"/>
      <c r="V478" s="3"/>
      <c r="W478" s="3"/>
      <c r="X478" s="3"/>
      <c r="Y478" s="3"/>
      <c r="Z478" s="3"/>
      <c r="AA478" s="3"/>
      <c r="AB478" s="3"/>
      <c r="AC478" s="3"/>
      <c r="AD478" s="3"/>
      <c r="AE478" s="3"/>
      <c r="AF478" s="3"/>
      <c r="AG478" s="3"/>
      <c r="AH478" s="832"/>
      <c r="AI478" s="832"/>
      <c r="AJ478" s="832"/>
      <c r="AK478" s="832"/>
      <c r="AL478" s="832"/>
      <c r="AM478" s="832"/>
      <c r="AP478" s="16"/>
      <c r="AQ478" s="1099"/>
      <c r="AR478" s="16"/>
      <c r="AS478" s="16"/>
      <c r="AT478" s="16"/>
      <c r="AU478" s="10"/>
      <c r="AV478" s="10"/>
      <c r="AW478" s="10"/>
      <c r="AX478" s="10"/>
      <c r="AY478" s="10"/>
      <c r="AZ478" s="10"/>
      <c r="BA478" s="10"/>
      <c r="BB478" s="10"/>
      <c r="BC478" s="10"/>
      <c r="BD478" s="772"/>
      <c r="BE478" s="10"/>
      <c r="BF478" s="10"/>
      <c r="BG478" s="10"/>
    </row>
    <row r="479" ht="17.25" customHeight="1">
      <c r="B479" s="632"/>
      <c r="C479" s="632"/>
      <c r="D479" s="632"/>
      <c r="E479" s="632"/>
      <c r="F479" s="632"/>
      <c r="I479" s="1098"/>
      <c r="K479" s="3"/>
      <c r="L479" s="832"/>
      <c r="M479" s="832"/>
      <c r="N479" s="832"/>
      <c r="O479" s="831"/>
      <c r="P479" s="831"/>
      <c r="Q479" s="832"/>
      <c r="R479" s="832"/>
      <c r="S479" s="832"/>
      <c r="T479" s="831"/>
      <c r="U479" s="832"/>
      <c r="V479" s="3"/>
      <c r="W479" s="3"/>
      <c r="X479" s="3"/>
      <c r="Y479" s="3"/>
      <c r="Z479" s="3"/>
      <c r="AA479" s="3"/>
      <c r="AB479" s="3"/>
      <c r="AC479" s="3"/>
      <c r="AD479" s="3"/>
      <c r="AE479" s="3"/>
      <c r="AF479" s="3"/>
      <c r="AG479" s="3"/>
      <c r="AH479" s="832"/>
      <c r="AI479" s="832"/>
      <c r="AJ479" s="832"/>
      <c r="AK479" s="832"/>
      <c r="AL479" s="832"/>
      <c r="AM479" s="832"/>
      <c r="AP479" s="16"/>
      <c r="AQ479" s="1099"/>
      <c r="AR479" s="16"/>
      <c r="AS479" s="16"/>
      <c r="AT479" s="16"/>
      <c r="AU479" s="10"/>
      <c r="AV479" s="10"/>
      <c r="AW479" s="10"/>
      <c r="AX479" s="10"/>
      <c r="AY479" s="10"/>
      <c r="AZ479" s="10"/>
      <c r="BA479" s="10"/>
      <c r="BB479" s="10"/>
      <c r="BC479" s="10"/>
      <c r="BD479" s="772"/>
      <c r="BE479" s="10"/>
      <c r="BF479" s="10"/>
      <c r="BG479" s="10"/>
    </row>
    <row r="480" ht="17.25" customHeight="1">
      <c r="B480" s="632"/>
      <c r="C480" s="632"/>
      <c r="D480" s="632"/>
      <c r="E480" s="632"/>
      <c r="F480" s="632"/>
      <c r="I480" s="1098"/>
      <c r="K480" s="3"/>
      <c r="L480" s="832"/>
      <c r="M480" s="832"/>
      <c r="N480" s="832"/>
      <c r="O480" s="831"/>
      <c r="P480" s="831"/>
      <c r="Q480" s="832"/>
      <c r="R480" s="832"/>
      <c r="S480" s="832"/>
      <c r="T480" s="831"/>
      <c r="U480" s="832"/>
      <c r="V480" s="3"/>
      <c r="W480" s="3"/>
      <c r="X480" s="3"/>
      <c r="Y480" s="3"/>
      <c r="Z480" s="3"/>
      <c r="AA480" s="3"/>
      <c r="AB480" s="3"/>
      <c r="AC480" s="3"/>
      <c r="AD480" s="3"/>
      <c r="AE480" s="3"/>
      <c r="AF480" s="3"/>
      <c r="AG480" s="3"/>
      <c r="AH480" s="832"/>
      <c r="AI480" s="832"/>
      <c r="AJ480" s="832"/>
      <c r="AK480" s="832"/>
      <c r="AL480" s="832"/>
      <c r="AM480" s="832"/>
      <c r="AP480" s="16"/>
      <c r="AQ480" s="1099"/>
      <c r="AR480" s="16"/>
      <c r="AS480" s="16"/>
      <c r="AT480" s="16"/>
      <c r="AU480" s="10"/>
      <c r="AV480" s="10"/>
      <c r="AW480" s="10"/>
      <c r="AX480" s="10"/>
      <c r="AY480" s="10"/>
      <c r="AZ480" s="10"/>
      <c r="BA480" s="10"/>
      <c r="BB480" s="10"/>
      <c r="BC480" s="10"/>
      <c r="BD480" s="772"/>
      <c r="BE480" s="10"/>
      <c r="BF480" s="10"/>
      <c r="BG480" s="10"/>
    </row>
    <row r="481" ht="17.25" customHeight="1">
      <c r="B481" s="632"/>
      <c r="C481" s="632"/>
      <c r="D481" s="632"/>
      <c r="E481" s="632"/>
      <c r="F481" s="632"/>
      <c r="I481" s="1098"/>
      <c r="K481" s="3"/>
      <c r="L481" s="832"/>
      <c r="M481" s="832"/>
      <c r="N481" s="832"/>
      <c r="O481" s="831"/>
      <c r="P481" s="831"/>
      <c r="Q481" s="832"/>
      <c r="R481" s="832"/>
      <c r="S481" s="832"/>
      <c r="T481" s="831"/>
      <c r="U481" s="832"/>
      <c r="V481" s="3"/>
      <c r="W481" s="3"/>
      <c r="X481" s="3"/>
      <c r="Y481" s="3"/>
      <c r="Z481" s="3"/>
      <c r="AA481" s="3"/>
      <c r="AB481" s="3"/>
      <c r="AC481" s="3"/>
      <c r="AD481" s="3"/>
      <c r="AE481" s="3"/>
      <c r="AF481" s="3"/>
      <c r="AG481" s="3"/>
      <c r="AH481" s="832"/>
      <c r="AI481" s="832"/>
      <c r="AJ481" s="832"/>
      <c r="AK481" s="832"/>
      <c r="AL481" s="832"/>
      <c r="AM481" s="832"/>
      <c r="AP481" s="16"/>
      <c r="AQ481" s="1099"/>
      <c r="AR481" s="16"/>
      <c r="AS481" s="16"/>
      <c r="AT481" s="16"/>
      <c r="AU481" s="10"/>
      <c r="AV481" s="10"/>
      <c r="AW481" s="10"/>
      <c r="AX481" s="10"/>
      <c r="AY481" s="10"/>
      <c r="AZ481" s="10"/>
      <c r="BA481" s="10"/>
      <c r="BB481" s="10"/>
      <c r="BC481" s="10"/>
      <c r="BD481" s="772"/>
      <c r="BE481" s="10"/>
      <c r="BF481" s="10"/>
      <c r="BG481" s="10"/>
    </row>
    <row r="482" ht="17.25" customHeight="1">
      <c r="B482" s="632"/>
      <c r="C482" s="632"/>
      <c r="D482" s="632"/>
      <c r="E482" s="632"/>
      <c r="F482" s="632"/>
      <c r="I482" s="1098"/>
      <c r="K482" s="3"/>
      <c r="L482" s="832"/>
      <c r="M482" s="832"/>
      <c r="N482" s="832"/>
      <c r="O482" s="831"/>
      <c r="P482" s="831"/>
      <c r="Q482" s="832"/>
      <c r="R482" s="832"/>
      <c r="S482" s="832"/>
      <c r="T482" s="831"/>
      <c r="U482" s="832"/>
      <c r="V482" s="3"/>
      <c r="W482" s="3"/>
      <c r="X482" s="3"/>
      <c r="Y482" s="3"/>
      <c r="Z482" s="3"/>
      <c r="AA482" s="3"/>
      <c r="AB482" s="3"/>
      <c r="AC482" s="3"/>
      <c r="AD482" s="3"/>
      <c r="AE482" s="3"/>
      <c r="AF482" s="3"/>
      <c r="AG482" s="3"/>
      <c r="AH482" s="832"/>
      <c r="AI482" s="832"/>
      <c r="AJ482" s="832"/>
      <c r="AK482" s="832"/>
      <c r="AL482" s="832"/>
      <c r="AM482" s="832"/>
      <c r="AP482" s="16"/>
      <c r="AQ482" s="1099"/>
      <c r="AR482" s="16"/>
      <c r="AS482" s="16"/>
      <c r="AT482" s="16"/>
      <c r="AU482" s="10"/>
      <c r="AV482" s="10"/>
      <c r="AW482" s="10"/>
      <c r="AX482" s="10"/>
      <c r="AY482" s="10"/>
      <c r="AZ482" s="10"/>
      <c r="BA482" s="10"/>
      <c r="BB482" s="10"/>
      <c r="BC482" s="10"/>
      <c r="BD482" s="772"/>
      <c r="BE482" s="10"/>
      <c r="BF482" s="10"/>
      <c r="BG482" s="10"/>
    </row>
    <row r="483" ht="17.25" customHeight="1">
      <c r="B483" s="632"/>
      <c r="C483" s="632"/>
      <c r="D483" s="632"/>
      <c r="E483" s="632"/>
      <c r="F483" s="632"/>
      <c r="I483" s="1098"/>
      <c r="K483" s="3"/>
      <c r="L483" s="832"/>
      <c r="M483" s="832"/>
      <c r="N483" s="832"/>
      <c r="O483" s="831"/>
      <c r="P483" s="831"/>
      <c r="Q483" s="832"/>
      <c r="R483" s="832"/>
      <c r="S483" s="832"/>
      <c r="T483" s="831"/>
      <c r="U483" s="832"/>
      <c r="V483" s="3"/>
      <c r="W483" s="3"/>
      <c r="X483" s="3"/>
      <c r="Y483" s="3"/>
      <c r="Z483" s="3"/>
      <c r="AA483" s="3"/>
      <c r="AB483" s="3"/>
      <c r="AC483" s="3"/>
      <c r="AD483" s="3"/>
      <c r="AE483" s="3"/>
      <c r="AF483" s="3"/>
      <c r="AG483" s="3"/>
      <c r="AH483" s="832"/>
      <c r="AI483" s="832"/>
      <c r="AJ483" s="832"/>
      <c r="AK483" s="832"/>
      <c r="AL483" s="832"/>
      <c r="AM483" s="832"/>
      <c r="AP483" s="16"/>
      <c r="AQ483" s="1099"/>
      <c r="AR483" s="16"/>
      <c r="AS483" s="16"/>
      <c r="AT483" s="16"/>
      <c r="AU483" s="10"/>
      <c r="AV483" s="10"/>
      <c r="AW483" s="10"/>
      <c r="AX483" s="10"/>
      <c r="AY483" s="10"/>
      <c r="AZ483" s="10"/>
      <c r="BA483" s="10"/>
      <c r="BB483" s="10"/>
      <c r="BC483" s="10"/>
      <c r="BD483" s="772"/>
      <c r="BE483" s="10"/>
      <c r="BF483" s="10"/>
      <c r="BG483" s="10"/>
    </row>
    <row r="484" ht="17.25" customHeight="1">
      <c r="B484" s="632"/>
      <c r="C484" s="632"/>
      <c r="D484" s="632"/>
      <c r="E484" s="632"/>
      <c r="F484" s="632"/>
      <c r="I484" s="1098"/>
      <c r="K484" s="3"/>
      <c r="L484" s="832"/>
      <c r="M484" s="832"/>
      <c r="N484" s="832"/>
      <c r="O484" s="831"/>
      <c r="P484" s="831"/>
      <c r="Q484" s="832"/>
      <c r="R484" s="832"/>
      <c r="S484" s="832"/>
      <c r="T484" s="831"/>
      <c r="U484" s="832"/>
      <c r="V484" s="3"/>
      <c r="W484" s="3"/>
      <c r="X484" s="3"/>
      <c r="Y484" s="3"/>
      <c r="Z484" s="3"/>
      <c r="AA484" s="3"/>
      <c r="AB484" s="3"/>
      <c r="AC484" s="3"/>
      <c r="AD484" s="3"/>
      <c r="AE484" s="3"/>
      <c r="AF484" s="3"/>
      <c r="AG484" s="3"/>
      <c r="AH484" s="832"/>
      <c r="AI484" s="832"/>
      <c r="AJ484" s="832"/>
      <c r="AK484" s="832"/>
      <c r="AL484" s="832"/>
      <c r="AM484" s="832"/>
      <c r="AP484" s="16"/>
      <c r="AQ484" s="1099"/>
      <c r="AR484" s="16"/>
      <c r="AS484" s="16"/>
      <c r="AT484" s="16"/>
      <c r="AU484" s="10"/>
      <c r="AV484" s="10"/>
      <c r="AW484" s="10"/>
      <c r="AX484" s="10"/>
      <c r="AY484" s="10"/>
      <c r="AZ484" s="10"/>
      <c r="BA484" s="10"/>
      <c r="BB484" s="10"/>
      <c r="BC484" s="10"/>
      <c r="BD484" s="772"/>
      <c r="BE484" s="10"/>
      <c r="BF484" s="10"/>
      <c r="BG484" s="10"/>
    </row>
    <row r="485" ht="17.25" customHeight="1">
      <c r="B485" s="632"/>
      <c r="C485" s="632"/>
      <c r="D485" s="632"/>
      <c r="E485" s="632"/>
      <c r="F485" s="632"/>
      <c r="I485" s="1098"/>
      <c r="K485" s="3"/>
      <c r="L485" s="832"/>
      <c r="M485" s="832"/>
      <c r="N485" s="832"/>
      <c r="O485" s="831"/>
      <c r="P485" s="831"/>
      <c r="Q485" s="832"/>
      <c r="R485" s="832"/>
      <c r="S485" s="832"/>
      <c r="T485" s="831"/>
      <c r="U485" s="832"/>
      <c r="V485" s="3"/>
      <c r="W485" s="3"/>
      <c r="X485" s="3"/>
      <c r="Y485" s="3"/>
      <c r="Z485" s="3"/>
      <c r="AA485" s="3"/>
      <c r="AB485" s="3"/>
      <c r="AC485" s="3"/>
      <c r="AD485" s="3"/>
      <c r="AE485" s="3"/>
      <c r="AF485" s="3"/>
      <c r="AG485" s="3"/>
      <c r="AH485" s="832"/>
      <c r="AI485" s="832"/>
      <c r="AJ485" s="832"/>
      <c r="AK485" s="832"/>
      <c r="AL485" s="832"/>
      <c r="AM485" s="832"/>
      <c r="AP485" s="16"/>
      <c r="AQ485" s="1099"/>
      <c r="AR485" s="16"/>
      <c r="AS485" s="16"/>
      <c r="AT485" s="16"/>
      <c r="AU485" s="10"/>
      <c r="AV485" s="10"/>
      <c r="AW485" s="10"/>
      <c r="AX485" s="10"/>
      <c r="AY485" s="10"/>
      <c r="AZ485" s="10"/>
      <c r="BA485" s="10"/>
      <c r="BB485" s="10"/>
      <c r="BC485" s="10"/>
      <c r="BD485" s="772"/>
      <c r="BE485" s="10"/>
      <c r="BF485" s="10"/>
      <c r="BG485" s="10"/>
    </row>
    <row r="486" ht="17.25" customHeight="1">
      <c r="B486" s="632"/>
      <c r="C486" s="632"/>
      <c r="D486" s="632"/>
      <c r="E486" s="632"/>
      <c r="F486" s="632"/>
      <c r="I486" s="1098"/>
      <c r="K486" s="3"/>
      <c r="L486" s="832"/>
      <c r="M486" s="832"/>
      <c r="N486" s="832"/>
      <c r="O486" s="831"/>
      <c r="P486" s="831"/>
      <c r="Q486" s="832"/>
      <c r="R486" s="832"/>
      <c r="S486" s="832"/>
      <c r="T486" s="831"/>
      <c r="U486" s="832"/>
      <c r="V486" s="3"/>
      <c r="W486" s="3"/>
      <c r="X486" s="3"/>
      <c r="Y486" s="3"/>
      <c r="Z486" s="3"/>
      <c r="AA486" s="3"/>
      <c r="AB486" s="3"/>
      <c r="AC486" s="3"/>
      <c r="AD486" s="3"/>
      <c r="AE486" s="3"/>
      <c r="AF486" s="3"/>
      <c r="AG486" s="3"/>
      <c r="AH486" s="832"/>
      <c r="AI486" s="832"/>
      <c r="AJ486" s="832"/>
      <c r="AK486" s="832"/>
      <c r="AL486" s="832"/>
      <c r="AM486" s="832"/>
      <c r="AP486" s="16"/>
      <c r="AQ486" s="1099"/>
      <c r="AR486" s="16"/>
      <c r="AS486" s="16"/>
      <c r="AT486" s="16"/>
      <c r="AU486" s="10"/>
      <c r="AV486" s="10"/>
      <c r="AW486" s="10"/>
      <c r="AX486" s="10"/>
      <c r="AY486" s="10"/>
      <c r="AZ486" s="10"/>
      <c r="BA486" s="10"/>
      <c r="BB486" s="10"/>
      <c r="BC486" s="10"/>
      <c r="BD486" s="772"/>
      <c r="BE486" s="10"/>
      <c r="BF486" s="10"/>
      <c r="BG486" s="10"/>
    </row>
    <row r="487" ht="17.25" customHeight="1">
      <c r="B487" s="632"/>
      <c r="C487" s="632"/>
      <c r="D487" s="632"/>
      <c r="E487" s="632"/>
      <c r="F487" s="632"/>
      <c r="I487" s="1098"/>
      <c r="K487" s="3"/>
      <c r="L487" s="832"/>
      <c r="M487" s="832"/>
      <c r="N487" s="832"/>
      <c r="O487" s="831"/>
      <c r="P487" s="831"/>
      <c r="Q487" s="832"/>
      <c r="R487" s="832"/>
      <c r="S487" s="832"/>
      <c r="T487" s="831"/>
      <c r="U487" s="832"/>
      <c r="V487" s="3"/>
      <c r="W487" s="3"/>
      <c r="X487" s="3"/>
      <c r="Y487" s="3"/>
      <c r="Z487" s="3"/>
      <c r="AA487" s="3"/>
      <c r="AB487" s="3"/>
      <c r="AC487" s="3"/>
      <c r="AD487" s="3"/>
      <c r="AE487" s="3"/>
      <c r="AF487" s="3"/>
      <c r="AG487" s="3"/>
      <c r="AH487" s="832"/>
      <c r="AI487" s="832"/>
      <c r="AJ487" s="832"/>
      <c r="AK487" s="832"/>
      <c r="AL487" s="832"/>
      <c r="AM487" s="832"/>
      <c r="AP487" s="16"/>
      <c r="AQ487" s="1099"/>
      <c r="AR487" s="16"/>
      <c r="AS487" s="16"/>
      <c r="AT487" s="16"/>
      <c r="AU487" s="10"/>
      <c r="AV487" s="10"/>
      <c r="AW487" s="10"/>
      <c r="AX487" s="10"/>
      <c r="AY487" s="10"/>
      <c r="AZ487" s="10"/>
      <c r="BA487" s="10"/>
      <c r="BB487" s="10"/>
      <c r="BC487" s="10"/>
      <c r="BD487" s="772"/>
      <c r="BE487" s="10"/>
      <c r="BF487" s="10"/>
      <c r="BG487" s="10"/>
    </row>
    <row r="488" ht="17.25" customHeight="1">
      <c r="B488" s="632"/>
      <c r="C488" s="632"/>
      <c r="D488" s="632"/>
      <c r="E488" s="632"/>
      <c r="F488" s="632"/>
      <c r="I488" s="1098"/>
      <c r="K488" s="3"/>
      <c r="L488" s="832"/>
      <c r="M488" s="832"/>
      <c r="N488" s="832"/>
      <c r="O488" s="831"/>
      <c r="P488" s="831"/>
      <c r="Q488" s="832"/>
      <c r="R488" s="832"/>
      <c r="S488" s="832"/>
      <c r="T488" s="831"/>
      <c r="U488" s="832"/>
      <c r="V488" s="3"/>
      <c r="W488" s="3"/>
      <c r="X488" s="3"/>
      <c r="Y488" s="3"/>
      <c r="Z488" s="3"/>
      <c r="AA488" s="3"/>
      <c r="AB488" s="3"/>
      <c r="AC488" s="3"/>
      <c r="AD488" s="3"/>
      <c r="AE488" s="3"/>
      <c r="AF488" s="3"/>
      <c r="AG488" s="3"/>
      <c r="AH488" s="832"/>
      <c r="AI488" s="832"/>
      <c r="AJ488" s="832"/>
      <c r="AK488" s="832"/>
      <c r="AL488" s="832"/>
      <c r="AM488" s="832"/>
      <c r="AP488" s="16"/>
      <c r="AQ488" s="1099"/>
      <c r="AR488" s="16"/>
      <c r="AS488" s="16"/>
      <c r="AT488" s="16"/>
      <c r="AU488" s="10"/>
      <c r="AV488" s="10"/>
      <c r="AW488" s="10"/>
      <c r="AX488" s="10"/>
      <c r="AY488" s="10"/>
      <c r="AZ488" s="10"/>
      <c r="BA488" s="10"/>
      <c r="BB488" s="10"/>
      <c r="BC488" s="10"/>
      <c r="BD488" s="772"/>
      <c r="BE488" s="10"/>
      <c r="BF488" s="10"/>
      <c r="BG488" s="10"/>
    </row>
    <row r="489" ht="17.25" customHeight="1">
      <c r="B489" s="632"/>
      <c r="C489" s="632"/>
      <c r="D489" s="632"/>
      <c r="E489" s="632"/>
      <c r="F489" s="632"/>
      <c r="I489" s="1098"/>
      <c r="K489" s="3"/>
      <c r="L489" s="832"/>
      <c r="M489" s="832"/>
      <c r="N489" s="832"/>
      <c r="O489" s="831"/>
      <c r="P489" s="831"/>
      <c r="Q489" s="832"/>
      <c r="R489" s="832"/>
      <c r="S489" s="832"/>
      <c r="T489" s="831"/>
      <c r="U489" s="832"/>
      <c r="V489" s="3"/>
      <c r="W489" s="3"/>
      <c r="X489" s="3"/>
      <c r="Y489" s="3"/>
      <c r="Z489" s="3"/>
      <c r="AA489" s="3"/>
      <c r="AB489" s="3"/>
      <c r="AC489" s="3"/>
      <c r="AD489" s="3"/>
      <c r="AE489" s="3"/>
      <c r="AF489" s="3"/>
      <c r="AG489" s="3"/>
      <c r="AH489" s="832"/>
      <c r="AI489" s="832"/>
      <c r="AJ489" s="832"/>
      <c r="AK489" s="832"/>
      <c r="AL489" s="832"/>
      <c r="AM489" s="832"/>
      <c r="AP489" s="16"/>
      <c r="AQ489" s="1099"/>
      <c r="AR489" s="16"/>
      <c r="AS489" s="16"/>
      <c r="AT489" s="16"/>
      <c r="AU489" s="10"/>
      <c r="AV489" s="10"/>
      <c r="AW489" s="10"/>
      <c r="AX489" s="10"/>
      <c r="AY489" s="10"/>
      <c r="AZ489" s="10"/>
      <c r="BA489" s="10"/>
      <c r="BB489" s="10"/>
      <c r="BC489" s="10"/>
      <c r="BD489" s="772"/>
      <c r="BE489" s="10"/>
      <c r="BF489" s="10"/>
      <c r="BG489" s="10"/>
    </row>
    <row r="490" ht="17.25" customHeight="1">
      <c r="B490" s="632"/>
      <c r="C490" s="632"/>
      <c r="D490" s="632"/>
      <c r="E490" s="632"/>
      <c r="F490" s="632"/>
      <c r="I490" s="1098"/>
      <c r="K490" s="3"/>
      <c r="L490" s="832"/>
      <c r="M490" s="832"/>
      <c r="N490" s="832"/>
      <c r="O490" s="831"/>
      <c r="P490" s="831"/>
      <c r="Q490" s="832"/>
      <c r="R490" s="832"/>
      <c r="S490" s="832"/>
      <c r="T490" s="831"/>
      <c r="U490" s="832"/>
      <c r="V490" s="3"/>
      <c r="W490" s="3"/>
      <c r="X490" s="3"/>
      <c r="Y490" s="3"/>
      <c r="Z490" s="3"/>
      <c r="AA490" s="3"/>
      <c r="AB490" s="3"/>
      <c r="AC490" s="3"/>
      <c r="AD490" s="3"/>
      <c r="AE490" s="3"/>
      <c r="AF490" s="3"/>
      <c r="AG490" s="3"/>
      <c r="AH490" s="832"/>
      <c r="AI490" s="832"/>
      <c r="AJ490" s="832"/>
      <c r="AK490" s="832"/>
      <c r="AL490" s="832"/>
      <c r="AM490" s="832"/>
      <c r="AP490" s="16"/>
      <c r="AQ490" s="1099"/>
      <c r="AR490" s="16"/>
      <c r="AS490" s="16"/>
      <c r="AT490" s="16"/>
      <c r="AU490" s="10"/>
      <c r="AV490" s="10"/>
      <c r="AW490" s="10"/>
      <c r="AX490" s="10"/>
      <c r="AY490" s="10"/>
      <c r="AZ490" s="10"/>
      <c r="BA490" s="10"/>
      <c r="BB490" s="10"/>
      <c r="BC490" s="10"/>
      <c r="BD490" s="772"/>
      <c r="BE490" s="10"/>
      <c r="BF490" s="10"/>
      <c r="BG490" s="10"/>
    </row>
    <row r="491" ht="17.25" customHeight="1">
      <c r="B491" s="632"/>
      <c r="C491" s="632"/>
      <c r="D491" s="632"/>
      <c r="E491" s="632"/>
      <c r="F491" s="632"/>
      <c r="I491" s="1098"/>
      <c r="K491" s="3"/>
      <c r="L491" s="832"/>
      <c r="M491" s="832"/>
      <c r="N491" s="832"/>
      <c r="O491" s="831"/>
      <c r="P491" s="831"/>
      <c r="Q491" s="832"/>
      <c r="R491" s="832"/>
      <c r="S491" s="832"/>
      <c r="T491" s="831"/>
      <c r="U491" s="832"/>
      <c r="V491" s="3"/>
      <c r="W491" s="3"/>
      <c r="X491" s="3"/>
      <c r="Y491" s="3"/>
      <c r="Z491" s="3"/>
      <c r="AA491" s="3"/>
      <c r="AB491" s="3"/>
      <c r="AC491" s="3"/>
      <c r="AD491" s="3"/>
      <c r="AE491" s="3"/>
      <c r="AF491" s="3"/>
      <c r="AG491" s="3"/>
      <c r="AH491" s="832"/>
      <c r="AI491" s="832"/>
      <c r="AJ491" s="832"/>
      <c r="AK491" s="832"/>
      <c r="AL491" s="832"/>
      <c r="AM491" s="832"/>
      <c r="AP491" s="16"/>
      <c r="AQ491" s="1099"/>
      <c r="AR491" s="16"/>
      <c r="AS491" s="16"/>
      <c r="AT491" s="16"/>
      <c r="AU491" s="10"/>
      <c r="AV491" s="10"/>
      <c r="AW491" s="10"/>
      <c r="AX491" s="10"/>
      <c r="AY491" s="10"/>
      <c r="AZ491" s="10"/>
      <c r="BA491" s="10"/>
      <c r="BB491" s="10"/>
      <c r="BC491" s="10"/>
      <c r="BD491" s="772"/>
      <c r="BE491" s="10"/>
      <c r="BF491" s="10"/>
      <c r="BG491" s="10"/>
    </row>
    <row r="492" ht="17.25" customHeight="1">
      <c r="B492" s="632"/>
      <c r="C492" s="632"/>
      <c r="D492" s="632"/>
      <c r="E492" s="632"/>
      <c r="F492" s="632"/>
      <c r="I492" s="1098"/>
      <c r="K492" s="3"/>
      <c r="L492" s="832"/>
      <c r="M492" s="832"/>
      <c r="N492" s="832"/>
      <c r="O492" s="831"/>
      <c r="P492" s="831"/>
      <c r="Q492" s="832"/>
      <c r="R492" s="832"/>
      <c r="S492" s="832"/>
      <c r="T492" s="831"/>
      <c r="U492" s="832"/>
      <c r="V492" s="3"/>
      <c r="W492" s="3"/>
      <c r="X492" s="3"/>
      <c r="Y492" s="3"/>
      <c r="Z492" s="3"/>
      <c r="AA492" s="3"/>
      <c r="AB492" s="3"/>
      <c r="AC492" s="3"/>
      <c r="AD492" s="3"/>
      <c r="AE492" s="3"/>
      <c r="AF492" s="3"/>
      <c r="AG492" s="3"/>
      <c r="AH492" s="832"/>
      <c r="AI492" s="832"/>
      <c r="AJ492" s="832"/>
      <c r="AK492" s="832"/>
      <c r="AL492" s="832"/>
      <c r="AM492" s="832"/>
      <c r="AP492" s="16"/>
      <c r="AQ492" s="1099"/>
      <c r="AR492" s="16"/>
      <c r="AS492" s="16"/>
      <c r="AT492" s="16"/>
      <c r="AU492" s="10"/>
      <c r="AV492" s="10"/>
      <c r="AW492" s="10"/>
      <c r="AX492" s="10"/>
      <c r="AY492" s="10"/>
      <c r="AZ492" s="10"/>
      <c r="BA492" s="10"/>
      <c r="BB492" s="10"/>
      <c r="BC492" s="10"/>
      <c r="BD492" s="772"/>
      <c r="BE492" s="10"/>
      <c r="BF492" s="10"/>
      <c r="BG492" s="10"/>
    </row>
    <row r="493" ht="17.25" customHeight="1">
      <c r="B493" s="632"/>
      <c r="C493" s="632"/>
      <c r="D493" s="632"/>
      <c r="E493" s="632"/>
      <c r="F493" s="632"/>
      <c r="I493" s="1098"/>
      <c r="K493" s="3"/>
      <c r="L493" s="832"/>
      <c r="M493" s="832"/>
      <c r="N493" s="832"/>
      <c r="O493" s="831"/>
      <c r="P493" s="831"/>
      <c r="Q493" s="832"/>
      <c r="R493" s="832"/>
      <c r="S493" s="832"/>
      <c r="T493" s="831"/>
      <c r="U493" s="832"/>
      <c r="V493" s="3"/>
      <c r="W493" s="3"/>
      <c r="X493" s="3"/>
      <c r="Y493" s="3"/>
      <c r="Z493" s="3"/>
      <c r="AA493" s="3"/>
      <c r="AB493" s="3"/>
      <c r="AC493" s="3"/>
      <c r="AD493" s="3"/>
      <c r="AE493" s="3"/>
      <c r="AF493" s="3"/>
      <c r="AG493" s="3"/>
      <c r="AH493" s="832"/>
      <c r="AI493" s="832"/>
      <c r="AJ493" s="832"/>
      <c r="AK493" s="832"/>
      <c r="AL493" s="832"/>
      <c r="AM493" s="832"/>
      <c r="AP493" s="16"/>
      <c r="AQ493" s="1099"/>
      <c r="AR493" s="16"/>
      <c r="AS493" s="16"/>
      <c r="AT493" s="16"/>
      <c r="AU493" s="10"/>
      <c r="AV493" s="10"/>
      <c r="AW493" s="10"/>
      <c r="AX493" s="10"/>
      <c r="AY493" s="10"/>
      <c r="AZ493" s="10"/>
      <c r="BA493" s="10"/>
      <c r="BB493" s="10"/>
      <c r="BC493" s="10"/>
      <c r="BD493" s="772"/>
      <c r="BE493" s="10"/>
      <c r="BF493" s="10"/>
      <c r="BG493" s="10"/>
    </row>
    <row r="494" ht="17.25" customHeight="1">
      <c r="B494" s="632"/>
      <c r="C494" s="632"/>
      <c r="D494" s="632"/>
      <c r="E494" s="632"/>
      <c r="F494" s="632"/>
      <c r="I494" s="1098"/>
      <c r="K494" s="3"/>
      <c r="L494" s="832"/>
      <c r="M494" s="832"/>
      <c r="N494" s="832"/>
      <c r="O494" s="831"/>
      <c r="P494" s="831"/>
      <c r="Q494" s="832"/>
      <c r="R494" s="832"/>
      <c r="S494" s="832"/>
      <c r="T494" s="831"/>
      <c r="U494" s="832"/>
      <c r="V494" s="3"/>
      <c r="W494" s="3"/>
      <c r="X494" s="3"/>
      <c r="Y494" s="3"/>
      <c r="Z494" s="3"/>
      <c r="AA494" s="3"/>
      <c r="AB494" s="3"/>
      <c r="AC494" s="3"/>
      <c r="AD494" s="3"/>
      <c r="AE494" s="3"/>
      <c r="AF494" s="3"/>
      <c r="AG494" s="3"/>
      <c r="AH494" s="832"/>
      <c r="AI494" s="832"/>
      <c r="AJ494" s="832"/>
      <c r="AK494" s="832"/>
      <c r="AL494" s="832"/>
      <c r="AM494" s="832"/>
      <c r="AP494" s="16"/>
      <c r="AQ494" s="1099"/>
      <c r="AR494" s="16"/>
      <c r="AS494" s="16"/>
      <c r="AT494" s="16"/>
      <c r="AU494" s="10"/>
      <c r="AV494" s="10"/>
      <c r="AW494" s="10"/>
      <c r="AX494" s="10"/>
      <c r="AY494" s="10"/>
      <c r="AZ494" s="10"/>
      <c r="BA494" s="10"/>
      <c r="BB494" s="10"/>
      <c r="BC494" s="10"/>
      <c r="BD494" s="772"/>
      <c r="BE494" s="10"/>
      <c r="BF494" s="10"/>
      <c r="BG494" s="10"/>
    </row>
    <row r="495" ht="17.25" customHeight="1">
      <c r="B495" s="632"/>
      <c r="C495" s="632"/>
      <c r="D495" s="632"/>
      <c r="E495" s="632"/>
      <c r="F495" s="632"/>
      <c r="I495" s="1098"/>
      <c r="K495" s="3"/>
      <c r="L495" s="832"/>
      <c r="M495" s="832"/>
      <c r="N495" s="832"/>
      <c r="O495" s="831"/>
      <c r="P495" s="831"/>
      <c r="Q495" s="832"/>
      <c r="R495" s="832"/>
      <c r="S495" s="832"/>
      <c r="T495" s="831"/>
      <c r="U495" s="832"/>
      <c r="V495" s="3"/>
      <c r="W495" s="3"/>
      <c r="X495" s="3"/>
      <c r="Y495" s="3"/>
      <c r="Z495" s="3"/>
      <c r="AA495" s="3"/>
      <c r="AB495" s="3"/>
      <c r="AC495" s="3"/>
      <c r="AD495" s="3"/>
      <c r="AE495" s="3"/>
      <c r="AF495" s="3"/>
      <c r="AG495" s="3"/>
      <c r="AH495" s="832"/>
      <c r="AI495" s="832"/>
      <c r="AJ495" s="832"/>
      <c r="AK495" s="832"/>
      <c r="AL495" s="832"/>
      <c r="AM495" s="832"/>
      <c r="AP495" s="16"/>
      <c r="AQ495" s="1099"/>
      <c r="AR495" s="16"/>
      <c r="AS495" s="16"/>
      <c r="AT495" s="16"/>
      <c r="AU495" s="10"/>
      <c r="AV495" s="10"/>
      <c r="AW495" s="10"/>
      <c r="AX495" s="10"/>
      <c r="AY495" s="10"/>
      <c r="AZ495" s="10"/>
      <c r="BA495" s="10"/>
      <c r="BB495" s="10"/>
      <c r="BC495" s="10"/>
      <c r="BD495" s="772"/>
      <c r="BE495" s="10"/>
      <c r="BF495" s="10"/>
      <c r="BG495" s="10"/>
    </row>
    <row r="496" ht="17.25" customHeight="1">
      <c r="B496" s="632"/>
      <c r="C496" s="632"/>
      <c r="D496" s="632"/>
      <c r="E496" s="632"/>
      <c r="F496" s="632"/>
      <c r="I496" s="1098"/>
      <c r="K496" s="3"/>
      <c r="L496" s="832"/>
      <c r="M496" s="832"/>
      <c r="N496" s="832"/>
      <c r="O496" s="831"/>
      <c r="P496" s="831"/>
      <c r="Q496" s="832"/>
      <c r="R496" s="832"/>
      <c r="S496" s="832"/>
      <c r="T496" s="831"/>
      <c r="U496" s="832"/>
      <c r="V496" s="3"/>
      <c r="W496" s="3"/>
      <c r="X496" s="3"/>
      <c r="Y496" s="3"/>
      <c r="Z496" s="3"/>
      <c r="AA496" s="3"/>
      <c r="AB496" s="3"/>
      <c r="AC496" s="3"/>
      <c r="AD496" s="3"/>
      <c r="AE496" s="3"/>
      <c r="AF496" s="3"/>
      <c r="AG496" s="3"/>
      <c r="AH496" s="832"/>
      <c r="AI496" s="832"/>
      <c r="AJ496" s="832"/>
      <c r="AK496" s="832"/>
      <c r="AL496" s="832"/>
      <c r="AM496" s="832"/>
      <c r="AP496" s="16"/>
      <c r="AQ496" s="1099"/>
      <c r="AR496" s="16"/>
      <c r="AS496" s="16"/>
      <c r="AT496" s="16"/>
      <c r="AU496" s="10"/>
      <c r="AV496" s="10"/>
      <c r="AW496" s="10"/>
      <c r="AX496" s="10"/>
      <c r="AY496" s="10"/>
      <c r="AZ496" s="10"/>
      <c r="BA496" s="10"/>
      <c r="BB496" s="10"/>
      <c r="BC496" s="10"/>
      <c r="BD496" s="772"/>
      <c r="BE496" s="10"/>
      <c r="BF496" s="10"/>
      <c r="BG496" s="10"/>
    </row>
    <row r="497" ht="17.25" customHeight="1">
      <c r="B497" s="632"/>
      <c r="C497" s="632"/>
      <c r="D497" s="632"/>
      <c r="E497" s="632"/>
      <c r="F497" s="632"/>
      <c r="I497" s="1098"/>
      <c r="K497" s="3"/>
      <c r="L497" s="832"/>
      <c r="M497" s="832"/>
      <c r="N497" s="832"/>
      <c r="O497" s="831"/>
      <c r="P497" s="831"/>
      <c r="Q497" s="832"/>
      <c r="R497" s="832"/>
      <c r="S497" s="832"/>
      <c r="T497" s="831"/>
      <c r="U497" s="832"/>
      <c r="V497" s="3"/>
      <c r="W497" s="3"/>
      <c r="X497" s="3"/>
      <c r="Y497" s="3"/>
      <c r="Z497" s="3"/>
      <c r="AA497" s="3"/>
      <c r="AB497" s="3"/>
      <c r="AC497" s="3"/>
      <c r="AD497" s="3"/>
      <c r="AE497" s="3"/>
      <c r="AF497" s="3"/>
      <c r="AG497" s="3"/>
      <c r="AH497" s="832"/>
      <c r="AI497" s="832"/>
      <c r="AJ497" s="832"/>
      <c r="AK497" s="832"/>
      <c r="AL497" s="832"/>
      <c r="AM497" s="832"/>
      <c r="AP497" s="16"/>
      <c r="AQ497" s="1099"/>
      <c r="AR497" s="16"/>
      <c r="AS497" s="16"/>
      <c r="AT497" s="16"/>
      <c r="AU497" s="10"/>
      <c r="AV497" s="10"/>
      <c r="AW497" s="10"/>
      <c r="AX497" s="10"/>
      <c r="AY497" s="10"/>
      <c r="AZ497" s="10"/>
      <c r="BA497" s="10"/>
      <c r="BB497" s="10"/>
      <c r="BC497" s="10"/>
      <c r="BD497" s="772"/>
      <c r="BE497" s="10"/>
      <c r="BF497" s="10"/>
      <c r="BG497" s="10"/>
    </row>
    <row r="498" ht="17.25" customHeight="1">
      <c r="B498" s="632"/>
      <c r="C498" s="632"/>
      <c r="D498" s="632"/>
      <c r="E498" s="632"/>
      <c r="F498" s="632"/>
      <c r="I498" s="1098"/>
      <c r="K498" s="3"/>
      <c r="L498" s="832"/>
      <c r="M498" s="832"/>
      <c r="N498" s="832"/>
      <c r="O498" s="831"/>
      <c r="P498" s="831"/>
      <c r="Q498" s="832"/>
      <c r="R498" s="832"/>
      <c r="S498" s="832"/>
      <c r="T498" s="831"/>
      <c r="U498" s="832"/>
      <c r="V498" s="3"/>
      <c r="W498" s="3"/>
      <c r="X498" s="3"/>
      <c r="Y498" s="3"/>
      <c r="Z498" s="3"/>
      <c r="AA498" s="3"/>
      <c r="AB498" s="3"/>
      <c r="AC498" s="3"/>
      <c r="AD498" s="3"/>
      <c r="AE498" s="3"/>
      <c r="AF498" s="3"/>
      <c r="AG498" s="3"/>
      <c r="AH498" s="832"/>
      <c r="AI498" s="832"/>
      <c r="AJ498" s="832"/>
      <c r="AK498" s="832"/>
      <c r="AL498" s="832"/>
      <c r="AM498" s="832"/>
      <c r="AP498" s="16"/>
      <c r="AQ498" s="1099"/>
      <c r="AR498" s="16"/>
      <c r="AS498" s="16"/>
      <c r="AT498" s="16"/>
      <c r="AU498" s="10"/>
      <c r="AV498" s="10"/>
      <c r="AW498" s="10"/>
      <c r="AX498" s="10"/>
      <c r="AY498" s="10"/>
      <c r="AZ498" s="10"/>
      <c r="BA498" s="10"/>
      <c r="BB498" s="10"/>
      <c r="BC498" s="10"/>
      <c r="BD498" s="772"/>
      <c r="BE498" s="10"/>
      <c r="BF498" s="10"/>
      <c r="BG498" s="10"/>
    </row>
    <row r="499" ht="17.25" customHeight="1">
      <c r="B499" s="632"/>
      <c r="C499" s="632"/>
      <c r="D499" s="632"/>
      <c r="E499" s="632"/>
      <c r="F499" s="632"/>
      <c r="I499" s="1098"/>
      <c r="K499" s="3"/>
      <c r="L499" s="832"/>
      <c r="M499" s="832"/>
      <c r="N499" s="832"/>
      <c r="O499" s="831"/>
      <c r="P499" s="831"/>
      <c r="Q499" s="832"/>
      <c r="R499" s="832"/>
      <c r="S499" s="832"/>
      <c r="T499" s="831"/>
      <c r="U499" s="832"/>
      <c r="V499" s="3"/>
      <c r="W499" s="3"/>
      <c r="X499" s="3"/>
      <c r="Y499" s="3"/>
      <c r="Z499" s="3"/>
      <c r="AA499" s="3"/>
      <c r="AB499" s="3"/>
      <c r="AC499" s="3"/>
      <c r="AD499" s="3"/>
      <c r="AE499" s="3"/>
      <c r="AF499" s="3"/>
      <c r="AG499" s="3"/>
      <c r="AH499" s="832"/>
      <c r="AI499" s="832"/>
      <c r="AJ499" s="832"/>
      <c r="AK499" s="832"/>
      <c r="AL499" s="832"/>
      <c r="AM499" s="832"/>
      <c r="AP499" s="16"/>
      <c r="AQ499" s="1099"/>
      <c r="AR499" s="16"/>
      <c r="AS499" s="16"/>
      <c r="AT499" s="16"/>
      <c r="AU499" s="10"/>
      <c r="AV499" s="10"/>
      <c r="AW499" s="10"/>
      <c r="AX499" s="10"/>
      <c r="AY499" s="10"/>
      <c r="AZ499" s="10"/>
      <c r="BA499" s="10"/>
      <c r="BB499" s="10"/>
      <c r="BC499" s="10"/>
      <c r="BD499" s="772"/>
      <c r="BE499" s="10"/>
      <c r="BF499" s="10"/>
      <c r="BG499" s="10"/>
    </row>
    <row r="500" ht="17.25" customHeight="1">
      <c r="B500" s="632"/>
      <c r="C500" s="632"/>
      <c r="D500" s="632"/>
      <c r="E500" s="632"/>
      <c r="F500" s="632"/>
      <c r="I500" s="1098"/>
      <c r="K500" s="3"/>
      <c r="L500" s="832"/>
      <c r="M500" s="832"/>
      <c r="N500" s="832"/>
      <c r="O500" s="831"/>
      <c r="P500" s="831"/>
      <c r="Q500" s="832"/>
      <c r="R500" s="832"/>
      <c r="S500" s="832"/>
      <c r="T500" s="831"/>
      <c r="U500" s="832"/>
      <c r="V500" s="3"/>
      <c r="W500" s="3"/>
      <c r="X500" s="3"/>
      <c r="Y500" s="3"/>
      <c r="Z500" s="3"/>
      <c r="AA500" s="3"/>
      <c r="AB500" s="3"/>
      <c r="AC500" s="3"/>
      <c r="AD500" s="3"/>
      <c r="AE500" s="3"/>
      <c r="AF500" s="3"/>
      <c r="AG500" s="3"/>
      <c r="AH500" s="832"/>
      <c r="AI500" s="832"/>
      <c r="AJ500" s="832"/>
      <c r="AK500" s="832"/>
      <c r="AL500" s="832"/>
      <c r="AM500" s="832"/>
      <c r="AP500" s="16"/>
      <c r="AQ500" s="1099"/>
      <c r="AR500" s="16"/>
      <c r="AS500" s="16"/>
      <c r="AT500" s="16"/>
      <c r="AU500" s="10"/>
      <c r="AV500" s="10"/>
      <c r="AW500" s="10"/>
      <c r="AX500" s="10"/>
      <c r="AY500" s="10"/>
      <c r="AZ500" s="10"/>
      <c r="BA500" s="10"/>
      <c r="BB500" s="10"/>
      <c r="BC500" s="10"/>
      <c r="BD500" s="772"/>
      <c r="BE500" s="10"/>
      <c r="BF500" s="10"/>
      <c r="BG500" s="10"/>
    </row>
    <row r="501" ht="17.25" customHeight="1">
      <c r="B501" s="632"/>
      <c r="C501" s="632"/>
      <c r="D501" s="632"/>
      <c r="E501" s="632"/>
      <c r="F501" s="632"/>
      <c r="I501" s="1098"/>
      <c r="K501" s="3"/>
      <c r="L501" s="832"/>
      <c r="M501" s="832"/>
      <c r="N501" s="832"/>
      <c r="O501" s="831"/>
      <c r="P501" s="831"/>
      <c r="Q501" s="832"/>
      <c r="R501" s="832"/>
      <c r="S501" s="832"/>
      <c r="T501" s="831"/>
      <c r="U501" s="832"/>
      <c r="V501" s="3"/>
      <c r="W501" s="3"/>
      <c r="X501" s="3"/>
      <c r="Y501" s="3"/>
      <c r="Z501" s="3"/>
      <c r="AA501" s="3"/>
      <c r="AB501" s="3"/>
      <c r="AC501" s="3"/>
      <c r="AD501" s="3"/>
      <c r="AE501" s="3"/>
      <c r="AF501" s="3"/>
      <c r="AG501" s="3"/>
      <c r="AH501" s="832"/>
      <c r="AI501" s="832"/>
      <c r="AJ501" s="832"/>
      <c r="AK501" s="832"/>
      <c r="AL501" s="832"/>
      <c r="AM501" s="832"/>
      <c r="AP501" s="16"/>
      <c r="AQ501" s="1099"/>
      <c r="AR501" s="16"/>
      <c r="AS501" s="16"/>
      <c r="AT501" s="16"/>
      <c r="AU501" s="10"/>
      <c r="AV501" s="10"/>
      <c r="AW501" s="10"/>
      <c r="AX501" s="10"/>
      <c r="AY501" s="10"/>
      <c r="AZ501" s="10"/>
      <c r="BA501" s="10"/>
      <c r="BB501" s="10"/>
      <c r="BC501" s="10"/>
      <c r="BD501" s="772"/>
      <c r="BE501" s="10"/>
      <c r="BF501" s="10"/>
      <c r="BG501" s="10"/>
    </row>
    <row r="502" ht="17.25" customHeight="1">
      <c r="B502" s="632"/>
      <c r="C502" s="632"/>
      <c r="D502" s="632"/>
      <c r="E502" s="632"/>
      <c r="F502" s="632"/>
      <c r="I502" s="1098"/>
      <c r="K502" s="3"/>
      <c r="L502" s="832"/>
      <c r="M502" s="832"/>
      <c r="N502" s="832"/>
      <c r="O502" s="831"/>
      <c r="P502" s="831"/>
      <c r="Q502" s="832"/>
      <c r="R502" s="832"/>
      <c r="S502" s="832"/>
      <c r="T502" s="831"/>
      <c r="U502" s="832"/>
      <c r="V502" s="3"/>
      <c r="W502" s="3"/>
      <c r="X502" s="3"/>
      <c r="Y502" s="3"/>
      <c r="Z502" s="3"/>
      <c r="AA502" s="3"/>
      <c r="AB502" s="3"/>
      <c r="AC502" s="3"/>
      <c r="AD502" s="3"/>
      <c r="AE502" s="3"/>
      <c r="AF502" s="3"/>
      <c r="AG502" s="3"/>
      <c r="AH502" s="832"/>
      <c r="AI502" s="832"/>
      <c r="AJ502" s="832"/>
      <c r="AK502" s="832"/>
      <c r="AL502" s="832"/>
      <c r="AM502" s="832"/>
      <c r="AP502" s="16"/>
      <c r="AQ502" s="1099"/>
      <c r="AR502" s="16"/>
      <c r="AS502" s="16"/>
      <c r="AT502" s="16"/>
      <c r="AU502" s="10"/>
      <c r="AV502" s="10"/>
      <c r="AW502" s="10"/>
      <c r="AX502" s="10"/>
      <c r="AY502" s="10"/>
      <c r="AZ502" s="10"/>
      <c r="BA502" s="10"/>
      <c r="BB502" s="10"/>
      <c r="BC502" s="10"/>
      <c r="BD502" s="772"/>
      <c r="BE502" s="10"/>
      <c r="BF502" s="10"/>
      <c r="BG502" s="10"/>
    </row>
    <row r="503" ht="17.25" customHeight="1">
      <c r="B503" s="632"/>
      <c r="C503" s="632"/>
      <c r="D503" s="632"/>
      <c r="E503" s="632"/>
      <c r="F503" s="632"/>
      <c r="I503" s="1098"/>
      <c r="K503" s="3"/>
      <c r="L503" s="832"/>
      <c r="M503" s="832"/>
      <c r="N503" s="832"/>
      <c r="O503" s="831"/>
      <c r="P503" s="831"/>
      <c r="Q503" s="832"/>
      <c r="R503" s="832"/>
      <c r="S503" s="832"/>
      <c r="T503" s="831"/>
      <c r="U503" s="832"/>
      <c r="V503" s="3"/>
      <c r="W503" s="3"/>
      <c r="X503" s="3"/>
      <c r="Y503" s="3"/>
      <c r="Z503" s="3"/>
      <c r="AA503" s="3"/>
      <c r="AB503" s="3"/>
      <c r="AC503" s="3"/>
      <c r="AD503" s="3"/>
      <c r="AE503" s="3"/>
      <c r="AF503" s="3"/>
      <c r="AG503" s="3"/>
      <c r="AH503" s="832"/>
      <c r="AI503" s="832"/>
      <c r="AJ503" s="832"/>
      <c r="AK503" s="832"/>
      <c r="AL503" s="832"/>
      <c r="AM503" s="832"/>
      <c r="AP503" s="16"/>
      <c r="AQ503" s="1099"/>
      <c r="AR503" s="16"/>
      <c r="AS503" s="16"/>
      <c r="AT503" s="16"/>
      <c r="AU503" s="10"/>
      <c r="AV503" s="10"/>
      <c r="AW503" s="10"/>
      <c r="AX503" s="10"/>
      <c r="AY503" s="10"/>
      <c r="AZ503" s="10"/>
      <c r="BA503" s="10"/>
      <c r="BB503" s="10"/>
      <c r="BC503" s="10"/>
      <c r="BD503" s="772"/>
      <c r="BE503" s="10"/>
      <c r="BF503" s="10"/>
      <c r="BG503" s="10"/>
    </row>
    <row r="504" ht="17.25" customHeight="1">
      <c r="B504" s="632"/>
      <c r="C504" s="632"/>
      <c r="D504" s="632"/>
      <c r="E504" s="632"/>
      <c r="F504" s="632"/>
      <c r="I504" s="1098"/>
      <c r="K504" s="3"/>
      <c r="L504" s="832"/>
      <c r="M504" s="832"/>
      <c r="N504" s="832"/>
      <c r="O504" s="831"/>
      <c r="P504" s="831"/>
      <c r="Q504" s="832"/>
      <c r="R504" s="832"/>
      <c r="S504" s="832"/>
      <c r="T504" s="831"/>
      <c r="U504" s="832"/>
      <c r="V504" s="3"/>
      <c r="W504" s="3"/>
      <c r="X504" s="3"/>
      <c r="Y504" s="3"/>
      <c r="Z504" s="3"/>
      <c r="AA504" s="3"/>
      <c r="AB504" s="3"/>
      <c r="AC504" s="3"/>
      <c r="AD504" s="3"/>
      <c r="AE504" s="3"/>
      <c r="AF504" s="3"/>
      <c r="AG504" s="3"/>
      <c r="AH504" s="832"/>
      <c r="AI504" s="832"/>
      <c r="AJ504" s="832"/>
      <c r="AK504" s="832"/>
      <c r="AL504" s="832"/>
      <c r="AM504" s="832"/>
      <c r="AP504" s="16"/>
      <c r="AQ504" s="1099"/>
      <c r="AR504" s="16"/>
      <c r="AS504" s="16"/>
      <c r="AT504" s="16"/>
      <c r="AU504" s="10"/>
      <c r="AV504" s="10"/>
      <c r="AW504" s="10"/>
      <c r="AX504" s="10"/>
      <c r="AY504" s="10"/>
      <c r="AZ504" s="10"/>
      <c r="BA504" s="10"/>
      <c r="BB504" s="10"/>
      <c r="BC504" s="10"/>
      <c r="BD504" s="772"/>
      <c r="BE504" s="10"/>
      <c r="BF504" s="10"/>
      <c r="BG504" s="10"/>
    </row>
    <row r="505" ht="17.25" customHeight="1">
      <c r="B505" s="632"/>
      <c r="C505" s="632"/>
      <c r="D505" s="632"/>
      <c r="E505" s="632"/>
      <c r="F505" s="632"/>
      <c r="I505" s="1098"/>
      <c r="K505" s="3"/>
      <c r="L505" s="832"/>
      <c r="M505" s="832"/>
      <c r="N505" s="832"/>
      <c r="O505" s="831"/>
      <c r="P505" s="831"/>
      <c r="Q505" s="832"/>
      <c r="R505" s="832"/>
      <c r="S505" s="832"/>
      <c r="T505" s="831"/>
      <c r="U505" s="832"/>
      <c r="V505" s="3"/>
      <c r="W505" s="3"/>
      <c r="X505" s="3"/>
      <c r="Y505" s="3"/>
      <c r="Z505" s="3"/>
      <c r="AA505" s="3"/>
      <c r="AB505" s="3"/>
      <c r="AC505" s="3"/>
      <c r="AD505" s="3"/>
      <c r="AE505" s="3"/>
      <c r="AF505" s="3"/>
      <c r="AG505" s="3"/>
      <c r="AH505" s="832"/>
      <c r="AI505" s="832"/>
      <c r="AJ505" s="832"/>
      <c r="AK505" s="832"/>
      <c r="AL505" s="832"/>
      <c r="AM505" s="832"/>
      <c r="AP505" s="16"/>
      <c r="AQ505" s="1099"/>
      <c r="AR505" s="16"/>
      <c r="AS505" s="16"/>
      <c r="AT505" s="16"/>
      <c r="AU505" s="10"/>
      <c r="AV505" s="10"/>
      <c r="AW505" s="10"/>
      <c r="AX505" s="10"/>
      <c r="AY505" s="10"/>
      <c r="AZ505" s="10"/>
      <c r="BA505" s="10"/>
      <c r="BB505" s="10"/>
      <c r="BC505" s="10"/>
      <c r="BD505" s="772"/>
      <c r="BE505" s="10"/>
      <c r="BF505" s="10"/>
      <c r="BG505" s="10"/>
    </row>
    <row r="506" ht="17.25" customHeight="1">
      <c r="B506" s="632"/>
      <c r="C506" s="632"/>
      <c r="D506" s="632"/>
      <c r="E506" s="632"/>
      <c r="F506" s="632"/>
      <c r="I506" s="1098"/>
      <c r="K506" s="3"/>
      <c r="L506" s="832"/>
      <c r="M506" s="832"/>
      <c r="N506" s="832"/>
      <c r="O506" s="831"/>
      <c r="P506" s="831"/>
      <c r="Q506" s="832"/>
      <c r="R506" s="832"/>
      <c r="S506" s="832"/>
      <c r="T506" s="831"/>
      <c r="U506" s="832"/>
      <c r="V506" s="3"/>
      <c r="W506" s="3"/>
      <c r="X506" s="3"/>
      <c r="Y506" s="3"/>
      <c r="Z506" s="3"/>
      <c r="AA506" s="3"/>
      <c r="AB506" s="3"/>
      <c r="AC506" s="3"/>
      <c r="AD506" s="3"/>
      <c r="AE506" s="3"/>
      <c r="AF506" s="3"/>
      <c r="AG506" s="3"/>
      <c r="AH506" s="832"/>
      <c r="AI506" s="832"/>
      <c r="AJ506" s="832"/>
      <c r="AK506" s="832"/>
      <c r="AL506" s="832"/>
      <c r="AM506" s="832"/>
      <c r="AP506" s="16"/>
      <c r="AQ506" s="1099"/>
      <c r="AR506" s="16"/>
      <c r="AS506" s="16"/>
      <c r="AT506" s="16"/>
      <c r="AU506" s="10"/>
      <c r="AV506" s="10"/>
      <c r="AW506" s="10"/>
      <c r="AX506" s="10"/>
      <c r="AY506" s="10"/>
      <c r="AZ506" s="10"/>
      <c r="BA506" s="10"/>
      <c r="BB506" s="10"/>
      <c r="BC506" s="10"/>
      <c r="BD506" s="772"/>
      <c r="BE506" s="10"/>
      <c r="BF506" s="10"/>
      <c r="BG506" s="10"/>
    </row>
    <row r="507" ht="17.25" customHeight="1">
      <c r="B507" s="632"/>
      <c r="C507" s="632"/>
      <c r="D507" s="632"/>
      <c r="E507" s="632"/>
      <c r="F507" s="632"/>
      <c r="I507" s="1098"/>
      <c r="K507" s="3"/>
      <c r="L507" s="832"/>
      <c r="M507" s="832"/>
      <c r="N507" s="832"/>
      <c r="O507" s="831"/>
      <c r="P507" s="831"/>
      <c r="Q507" s="832"/>
      <c r="R507" s="832"/>
      <c r="S507" s="832"/>
      <c r="T507" s="831"/>
      <c r="U507" s="832"/>
      <c r="V507" s="3"/>
      <c r="W507" s="3"/>
      <c r="X507" s="3"/>
      <c r="Y507" s="3"/>
      <c r="Z507" s="3"/>
      <c r="AA507" s="3"/>
      <c r="AB507" s="3"/>
      <c r="AC507" s="3"/>
      <c r="AD507" s="3"/>
      <c r="AE507" s="3"/>
      <c r="AF507" s="3"/>
      <c r="AG507" s="3"/>
      <c r="AH507" s="832"/>
      <c r="AI507" s="832"/>
      <c r="AJ507" s="832"/>
      <c r="AK507" s="832"/>
      <c r="AL507" s="832"/>
      <c r="AM507" s="832"/>
      <c r="AP507" s="16"/>
      <c r="AQ507" s="1099"/>
      <c r="AR507" s="16"/>
      <c r="AS507" s="16"/>
      <c r="AT507" s="16"/>
      <c r="AU507" s="10"/>
      <c r="AV507" s="10"/>
      <c r="AW507" s="10"/>
      <c r="AX507" s="10"/>
      <c r="AY507" s="10"/>
      <c r="AZ507" s="10"/>
      <c r="BA507" s="10"/>
      <c r="BB507" s="10"/>
      <c r="BC507" s="10"/>
      <c r="BD507" s="772"/>
      <c r="BE507" s="10"/>
      <c r="BF507" s="10"/>
      <c r="BG507" s="10"/>
    </row>
    <row r="508" ht="17.25" customHeight="1">
      <c r="B508" s="632"/>
      <c r="C508" s="632"/>
      <c r="D508" s="632"/>
      <c r="E508" s="632"/>
      <c r="F508" s="632"/>
      <c r="I508" s="1098"/>
      <c r="K508" s="3"/>
      <c r="L508" s="832"/>
      <c r="M508" s="832"/>
      <c r="N508" s="832"/>
      <c r="O508" s="831"/>
      <c r="P508" s="831"/>
      <c r="Q508" s="832"/>
      <c r="R508" s="832"/>
      <c r="S508" s="832"/>
      <c r="T508" s="831"/>
      <c r="U508" s="832"/>
      <c r="V508" s="3"/>
      <c r="W508" s="3"/>
      <c r="X508" s="3"/>
      <c r="Y508" s="3"/>
      <c r="Z508" s="3"/>
      <c r="AA508" s="3"/>
      <c r="AB508" s="3"/>
      <c r="AC508" s="3"/>
      <c r="AD508" s="3"/>
      <c r="AE508" s="3"/>
      <c r="AF508" s="3"/>
      <c r="AG508" s="3"/>
      <c r="AH508" s="832"/>
      <c r="AI508" s="832"/>
      <c r="AJ508" s="832"/>
      <c r="AK508" s="832"/>
      <c r="AL508" s="832"/>
      <c r="AM508" s="832"/>
      <c r="AP508" s="16"/>
      <c r="AQ508" s="1099"/>
      <c r="AR508" s="16"/>
      <c r="AS508" s="16"/>
      <c r="AT508" s="16"/>
      <c r="AU508" s="10"/>
      <c r="AV508" s="10"/>
      <c r="AW508" s="10"/>
      <c r="AX508" s="10"/>
      <c r="AY508" s="10"/>
      <c r="AZ508" s="10"/>
      <c r="BA508" s="10"/>
      <c r="BB508" s="10"/>
      <c r="BC508" s="10"/>
      <c r="BD508" s="772"/>
      <c r="BE508" s="10"/>
      <c r="BF508" s="10"/>
      <c r="BG508" s="10"/>
    </row>
    <row r="509" ht="17.25" customHeight="1">
      <c r="B509" s="632"/>
      <c r="C509" s="632"/>
      <c r="D509" s="632"/>
      <c r="E509" s="632"/>
      <c r="F509" s="632"/>
      <c r="I509" s="1098"/>
      <c r="K509" s="3"/>
      <c r="L509" s="832"/>
      <c r="M509" s="832"/>
      <c r="N509" s="832"/>
      <c r="O509" s="831"/>
      <c r="P509" s="831"/>
      <c r="Q509" s="832"/>
      <c r="R509" s="832"/>
      <c r="S509" s="832"/>
      <c r="T509" s="831"/>
      <c r="U509" s="832"/>
      <c r="V509" s="3"/>
      <c r="W509" s="3"/>
      <c r="X509" s="3"/>
      <c r="Y509" s="3"/>
      <c r="Z509" s="3"/>
      <c r="AA509" s="3"/>
      <c r="AB509" s="3"/>
      <c r="AC509" s="3"/>
      <c r="AD509" s="3"/>
      <c r="AE509" s="3"/>
      <c r="AF509" s="3"/>
      <c r="AG509" s="3"/>
      <c r="AH509" s="832"/>
      <c r="AI509" s="832"/>
      <c r="AJ509" s="832"/>
      <c r="AK509" s="832"/>
      <c r="AL509" s="832"/>
      <c r="AM509" s="832"/>
      <c r="AP509" s="16"/>
      <c r="AQ509" s="1099"/>
      <c r="AR509" s="16"/>
      <c r="AS509" s="16"/>
      <c r="AT509" s="16"/>
      <c r="AU509" s="10"/>
      <c r="AV509" s="10"/>
      <c r="AW509" s="10"/>
      <c r="AX509" s="10"/>
      <c r="AY509" s="10"/>
      <c r="AZ509" s="10"/>
      <c r="BA509" s="10"/>
      <c r="BB509" s="10"/>
      <c r="BC509" s="10"/>
      <c r="BD509" s="772"/>
      <c r="BE509" s="10"/>
      <c r="BF509" s="10"/>
      <c r="BG509" s="10"/>
    </row>
    <row r="510" ht="17.25" customHeight="1">
      <c r="B510" s="632"/>
      <c r="C510" s="632"/>
      <c r="D510" s="632"/>
      <c r="E510" s="632"/>
      <c r="F510" s="632"/>
      <c r="I510" s="1098"/>
      <c r="K510" s="3"/>
      <c r="L510" s="832"/>
      <c r="M510" s="832"/>
      <c r="N510" s="832"/>
      <c r="O510" s="831"/>
      <c r="P510" s="831"/>
      <c r="Q510" s="832"/>
      <c r="R510" s="832"/>
      <c r="S510" s="832"/>
      <c r="T510" s="831"/>
      <c r="U510" s="832"/>
      <c r="V510" s="3"/>
      <c r="W510" s="3"/>
      <c r="X510" s="3"/>
      <c r="Y510" s="3"/>
      <c r="Z510" s="3"/>
      <c r="AA510" s="3"/>
      <c r="AB510" s="3"/>
      <c r="AC510" s="3"/>
      <c r="AD510" s="3"/>
      <c r="AE510" s="3"/>
      <c r="AF510" s="3"/>
      <c r="AG510" s="3"/>
      <c r="AH510" s="832"/>
      <c r="AI510" s="832"/>
      <c r="AJ510" s="832"/>
      <c r="AK510" s="832"/>
      <c r="AL510" s="832"/>
      <c r="AM510" s="832"/>
      <c r="AP510" s="16"/>
      <c r="AQ510" s="1099"/>
      <c r="AR510" s="16"/>
      <c r="AS510" s="16"/>
      <c r="AT510" s="16"/>
      <c r="AU510" s="10"/>
      <c r="AV510" s="10"/>
      <c r="AW510" s="10"/>
      <c r="AX510" s="10"/>
      <c r="AY510" s="10"/>
      <c r="AZ510" s="10"/>
      <c r="BA510" s="10"/>
      <c r="BB510" s="10"/>
      <c r="BC510" s="10"/>
      <c r="BD510" s="772"/>
      <c r="BE510" s="10"/>
      <c r="BF510" s="10"/>
      <c r="BG510" s="10"/>
    </row>
    <row r="511" ht="17.25" customHeight="1">
      <c r="B511" s="632"/>
      <c r="C511" s="632"/>
      <c r="D511" s="632"/>
      <c r="E511" s="632"/>
      <c r="F511" s="632"/>
      <c r="I511" s="1098"/>
      <c r="K511" s="3"/>
      <c r="L511" s="832"/>
      <c r="M511" s="832"/>
      <c r="N511" s="832"/>
      <c r="O511" s="831"/>
      <c r="P511" s="831"/>
      <c r="Q511" s="832"/>
      <c r="R511" s="832"/>
      <c r="S511" s="832"/>
      <c r="T511" s="831"/>
      <c r="U511" s="832"/>
      <c r="V511" s="3"/>
      <c r="W511" s="3"/>
      <c r="X511" s="3"/>
      <c r="Y511" s="3"/>
      <c r="Z511" s="3"/>
      <c r="AA511" s="3"/>
      <c r="AB511" s="3"/>
      <c r="AC511" s="3"/>
      <c r="AD511" s="3"/>
      <c r="AE511" s="3"/>
      <c r="AF511" s="3"/>
      <c r="AG511" s="3"/>
      <c r="AH511" s="832"/>
      <c r="AI511" s="832"/>
      <c r="AJ511" s="832"/>
      <c r="AK511" s="832"/>
      <c r="AL511" s="832"/>
      <c r="AM511" s="832"/>
      <c r="AP511" s="16"/>
      <c r="AQ511" s="1099"/>
      <c r="AR511" s="16"/>
      <c r="AS511" s="16"/>
      <c r="AT511" s="16"/>
      <c r="AU511" s="10"/>
      <c r="AV511" s="10"/>
      <c r="AW511" s="10"/>
      <c r="AX511" s="10"/>
      <c r="AY511" s="10"/>
      <c r="AZ511" s="10"/>
      <c r="BA511" s="10"/>
      <c r="BB511" s="10"/>
      <c r="BC511" s="10"/>
      <c r="BD511" s="772"/>
      <c r="BE511" s="10"/>
      <c r="BF511" s="10"/>
      <c r="BG511" s="10"/>
    </row>
    <row r="512" ht="17.25" customHeight="1">
      <c r="B512" s="632"/>
      <c r="C512" s="632"/>
      <c r="D512" s="632"/>
      <c r="E512" s="632"/>
      <c r="F512" s="632"/>
      <c r="I512" s="1098"/>
      <c r="K512" s="3"/>
      <c r="L512" s="832"/>
      <c r="M512" s="832"/>
      <c r="N512" s="832"/>
      <c r="O512" s="831"/>
      <c r="P512" s="831"/>
      <c r="Q512" s="832"/>
      <c r="R512" s="832"/>
      <c r="S512" s="832"/>
      <c r="T512" s="831"/>
      <c r="U512" s="832"/>
      <c r="V512" s="3"/>
      <c r="W512" s="3"/>
      <c r="X512" s="3"/>
      <c r="Y512" s="3"/>
      <c r="Z512" s="3"/>
      <c r="AA512" s="3"/>
      <c r="AB512" s="3"/>
      <c r="AC512" s="3"/>
      <c r="AD512" s="3"/>
      <c r="AE512" s="3"/>
      <c r="AF512" s="3"/>
      <c r="AG512" s="3"/>
      <c r="AH512" s="832"/>
      <c r="AI512" s="832"/>
      <c r="AJ512" s="832"/>
      <c r="AK512" s="832"/>
      <c r="AL512" s="832"/>
      <c r="AM512" s="832"/>
      <c r="AP512" s="16"/>
      <c r="AQ512" s="1099"/>
      <c r="AR512" s="16"/>
      <c r="AS512" s="16"/>
      <c r="AT512" s="16"/>
      <c r="AU512" s="10"/>
      <c r="AV512" s="10"/>
      <c r="AW512" s="10"/>
      <c r="AX512" s="10"/>
      <c r="AY512" s="10"/>
      <c r="AZ512" s="10"/>
      <c r="BA512" s="10"/>
      <c r="BB512" s="10"/>
      <c r="BC512" s="10"/>
      <c r="BD512" s="772"/>
      <c r="BE512" s="10"/>
      <c r="BF512" s="10"/>
      <c r="BG512" s="10"/>
    </row>
    <row r="513" ht="17.25" customHeight="1">
      <c r="B513" s="632"/>
      <c r="C513" s="632"/>
      <c r="D513" s="632"/>
      <c r="E513" s="632"/>
      <c r="F513" s="632"/>
      <c r="I513" s="1098"/>
      <c r="K513" s="3"/>
      <c r="L513" s="832"/>
      <c r="M513" s="832"/>
      <c r="N513" s="832"/>
      <c r="O513" s="831"/>
      <c r="P513" s="831"/>
      <c r="Q513" s="832"/>
      <c r="R513" s="832"/>
      <c r="S513" s="832"/>
      <c r="T513" s="831"/>
      <c r="U513" s="832"/>
      <c r="V513" s="3"/>
      <c r="W513" s="3"/>
      <c r="X513" s="3"/>
      <c r="Y513" s="3"/>
      <c r="Z513" s="3"/>
      <c r="AA513" s="3"/>
      <c r="AB513" s="3"/>
      <c r="AC513" s="3"/>
      <c r="AD513" s="3"/>
      <c r="AE513" s="3"/>
      <c r="AF513" s="3"/>
      <c r="AG513" s="3"/>
      <c r="AH513" s="832"/>
      <c r="AI513" s="832"/>
      <c r="AJ513" s="832"/>
      <c r="AK513" s="832"/>
      <c r="AL513" s="832"/>
      <c r="AM513" s="832"/>
      <c r="AP513" s="16"/>
      <c r="AQ513" s="1099"/>
      <c r="AR513" s="16"/>
      <c r="AS513" s="16"/>
      <c r="AT513" s="16"/>
      <c r="AU513" s="10"/>
      <c r="AV513" s="10"/>
      <c r="AW513" s="10"/>
      <c r="AX513" s="10"/>
      <c r="AY513" s="10"/>
      <c r="AZ513" s="10"/>
      <c r="BA513" s="10"/>
      <c r="BB513" s="10"/>
      <c r="BC513" s="10"/>
      <c r="BD513" s="772"/>
      <c r="BE513" s="10"/>
      <c r="BF513" s="10"/>
      <c r="BG513" s="10"/>
    </row>
    <row r="514" ht="17.25" customHeight="1">
      <c r="B514" s="632"/>
      <c r="C514" s="632"/>
      <c r="D514" s="632"/>
      <c r="E514" s="632"/>
      <c r="F514" s="632"/>
      <c r="I514" s="1098"/>
      <c r="K514" s="3"/>
      <c r="L514" s="832"/>
      <c r="M514" s="832"/>
      <c r="N514" s="832"/>
      <c r="O514" s="831"/>
      <c r="P514" s="831"/>
      <c r="Q514" s="832"/>
      <c r="R514" s="832"/>
      <c r="S514" s="832"/>
      <c r="T514" s="831"/>
      <c r="U514" s="832"/>
      <c r="V514" s="3"/>
      <c r="W514" s="3"/>
      <c r="X514" s="3"/>
      <c r="Y514" s="3"/>
      <c r="Z514" s="3"/>
      <c r="AA514" s="3"/>
      <c r="AB514" s="3"/>
      <c r="AC514" s="3"/>
      <c r="AD514" s="3"/>
      <c r="AE514" s="3"/>
      <c r="AF514" s="3"/>
      <c r="AG514" s="3"/>
      <c r="AH514" s="832"/>
      <c r="AI514" s="832"/>
      <c r="AJ514" s="832"/>
      <c r="AK514" s="832"/>
      <c r="AL514" s="832"/>
      <c r="AM514" s="832"/>
      <c r="AP514" s="16"/>
      <c r="AQ514" s="1099"/>
      <c r="AR514" s="16"/>
      <c r="AS514" s="16"/>
      <c r="AT514" s="16"/>
      <c r="AU514" s="10"/>
      <c r="AV514" s="10"/>
      <c r="AW514" s="10"/>
      <c r="AX514" s="10"/>
      <c r="AY514" s="10"/>
      <c r="AZ514" s="10"/>
      <c r="BA514" s="10"/>
      <c r="BB514" s="10"/>
      <c r="BC514" s="10"/>
      <c r="BD514" s="772"/>
      <c r="BE514" s="10"/>
      <c r="BF514" s="10"/>
      <c r="BG514" s="10"/>
    </row>
    <row r="515" ht="17.25" customHeight="1">
      <c r="B515" s="632"/>
      <c r="C515" s="632"/>
      <c r="D515" s="632"/>
      <c r="E515" s="632"/>
      <c r="F515" s="632"/>
      <c r="I515" s="1098"/>
      <c r="K515" s="3"/>
      <c r="L515" s="832"/>
      <c r="M515" s="832"/>
      <c r="N515" s="832"/>
      <c r="O515" s="831"/>
      <c r="P515" s="831"/>
      <c r="Q515" s="832"/>
      <c r="R515" s="832"/>
      <c r="S515" s="832"/>
      <c r="T515" s="831"/>
      <c r="U515" s="832"/>
      <c r="V515" s="3"/>
      <c r="W515" s="3"/>
      <c r="X515" s="3"/>
      <c r="Y515" s="3"/>
      <c r="Z515" s="3"/>
      <c r="AA515" s="3"/>
      <c r="AB515" s="3"/>
      <c r="AC515" s="3"/>
      <c r="AD515" s="3"/>
      <c r="AE515" s="3"/>
      <c r="AF515" s="3"/>
      <c r="AG515" s="3"/>
      <c r="AH515" s="832"/>
      <c r="AI515" s="832"/>
      <c r="AJ515" s="832"/>
      <c r="AK515" s="832"/>
      <c r="AL515" s="832"/>
      <c r="AM515" s="832"/>
      <c r="AP515" s="16"/>
      <c r="AQ515" s="1099"/>
      <c r="AR515" s="16"/>
      <c r="AS515" s="16"/>
      <c r="AT515" s="16"/>
      <c r="AU515" s="10"/>
      <c r="AV515" s="10"/>
      <c r="AW515" s="10"/>
      <c r="AX515" s="10"/>
      <c r="AY515" s="10"/>
      <c r="AZ515" s="10"/>
      <c r="BA515" s="10"/>
      <c r="BB515" s="10"/>
      <c r="BC515" s="10"/>
      <c r="BD515" s="772"/>
      <c r="BE515" s="10"/>
      <c r="BF515" s="10"/>
      <c r="BG515" s="10"/>
    </row>
    <row r="516" ht="17.25" customHeight="1">
      <c r="B516" s="632"/>
      <c r="C516" s="632"/>
      <c r="D516" s="632"/>
      <c r="E516" s="632"/>
      <c r="F516" s="632"/>
      <c r="I516" s="1098"/>
      <c r="K516" s="3"/>
      <c r="L516" s="832"/>
      <c r="M516" s="832"/>
      <c r="N516" s="832"/>
      <c r="O516" s="831"/>
      <c r="P516" s="831"/>
      <c r="Q516" s="832"/>
      <c r="R516" s="832"/>
      <c r="S516" s="832"/>
      <c r="T516" s="831"/>
      <c r="U516" s="832"/>
      <c r="V516" s="3"/>
      <c r="W516" s="3"/>
      <c r="X516" s="3"/>
      <c r="Y516" s="3"/>
      <c r="Z516" s="3"/>
      <c r="AA516" s="3"/>
      <c r="AB516" s="3"/>
      <c r="AC516" s="3"/>
      <c r="AD516" s="3"/>
      <c r="AE516" s="3"/>
      <c r="AF516" s="3"/>
      <c r="AG516" s="3"/>
      <c r="AH516" s="832"/>
      <c r="AI516" s="832"/>
      <c r="AJ516" s="832"/>
      <c r="AK516" s="832"/>
      <c r="AL516" s="832"/>
      <c r="AM516" s="832"/>
      <c r="AP516" s="16"/>
      <c r="AQ516" s="1099"/>
      <c r="AR516" s="16"/>
      <c r="AS516" s="16"/>
      <c r="AT516" s="16"/>
      <c r="AU516" s="10"/>
      <c r="AV516" s="10"/>
      <c r="AW516" s="10"/>
      <c r="AX516" s="10"/>
      <c r="AY516" s="10"/>
      <c r="AZ516" s="10"/>
      <c r="BA516" s="10"/>
      <c r="BB516" s="10"/>
      <c r="BC516" s="10"/>
      <c r="BD516" s="772"/>
      <c r="BE516" s="10"/>
      <c r="BF516" s="10"/>
      <c r="BG516" s="10"/>
    </row>
    <row r="517" ht="17.25" customHeight="1">
      <c r="B517" s="632"/>
      <c r="C517" s="632"/>
      <c r="D517" s="632"/>
      <c r="E517" s="632"/>
      <c r="F517" s="632"/>
      <c r="I517" s="1098"/>
      <c r="K517" s="3"/>
      <c r="L517" s="832"/>
      <c r="M517" s="832"/>
      <c r="N517" s="832"/>
      <c r="O517" s="831"/>
      <c r="P517" s="831"/>
      <c r="Q517" s="832"/>
      <c r="R517" s="832"/>
      <c r="S517" s="832"/>
      <c r="T517" s="831"/>
      <c r="U517" s="832"/>
      <c r="V517" s="3"/>
      <c r="W517" s="3"/>
      <c r="X517" s="3"/>
      <c r="Y517" s="3"/>
      <c r="Z517" s="3"/>
      <c r="AA517" s="3"/>
      <c r="AB517" s="3"/>
      <c r="AC517" s="3"/>
      <c r="AD517" s="3"/>
      <c r="AE517" s="3"/>
      <c r="AF517" s="3"/>
      <c r="AG517" s="3"/>
      <c r="AH517" s="832"/>
      <c r="AI517" s="832"/>
      <c r="AJ517" s="832"/>
      <c r="AK517" s="832"/>
      <c r="AL517" s="832"/>
      <c r="AM517" s="832"/>
      <c r="AP517" s="16"/>
      <c r="AQ517" s="1099"/>
      <c r="AR517" s="16"/>
      <c r="AS517" s="16"/>
      <c r="AT517" s="16"/>
      <c r="AU517" s="10"/>
      <c r="AV517" s="10"/>
      <c r="AW517" s="10"/>
      <c r="AX517" s="10"/>
      <c r="AY517" s="10"/>
      <c r="AZ517" s="10"/>
      <c r="BA517" s="10"/>
      <c r="BB517" s="10"/>
      <c r="BC517" s="10"/>
      <c r="BD517" s="772"/>
      <c r="BE517" s="10"/>
      <c r="BF517" s="10"/>
      <c r="BG517" s="10"/>
    </row>
    <row r="518" ht="17.25" customHeight="1">
      <c r="B518" s="632"/>
      <c r="C518" s="632"/>
      <c r="D518" s="632"/>
      <c r="E518" s="632"/>
      <c r="F518" s="632"/>
      <c r="I518" s="1098"/>
      <c r="K518" s="3"/>
      <c r="L518" s="832"/>
      <c r="M518" s="832"/>
      <c r="N518" s="832"/>
      <c r="O518" s="831"/>
      <c r="P518" s="831"/>
      <c r="Q518" s="832"/>
      <c r="R518" s="832"/>
      <c r="S518" s="832"/>
      <c r="T518" s="831"/>
      <c r="U518" s="832"/>
      <c r="V518" s="3"/>
      <c r="W518" s="3"/>
      <c r="X518" s="3"/>
      <c r="Y518" s="3"/>
      <c r="Z518" s="3"/>
      <c r="AA518" s="3"/>
      <c r="AB518" s="3"/>
      <c r="AC518" s="3"/>
      <c r="AD518" s="3"/>
      <c r="AE518" s="3"/>
      <c r="AF518" s="3"/>
      <c r="AG518" s="3"/>
      <c r="AH518" s="832"/>
      <c r="AI518" s="832"/>
      <c r="AJ518" s="832"/>
      <c r="AK518" s="832"/>
      <c r="AL518" s="832"/>
      <c r="AM518" s="832"/>
      <c r="AP518" s="16"/>
      <c r="AQ518" s="1099"/>
      <c r="AR518" s="16"/>
      <c r="AS518" s="16"/>
      <c r="AT518" s="16"/>
      <c r="AU518" s="10"/>
      <c r="AV518" s="10"/>
      <c r="AW518" s="10"/>
      <c r="AX518" s="10"/>
      <c r="AY518" s="10"/>
      <c r="AZ518" s="10"/>
      <c r="BA518" s="10"/>
      <c r="BB518" s="10"/>
      <c r="BC518" s="10"/>
      <c r="BD518" s="772"/>
      <c r="BE518" s="10"/>
      <c r="BF518" s="10"/>
      <c r="BG518" s="10"/>
    </row>
    <row r="519" ht="17.25" customHeight="1">
      <c r="B519" s="632"/>
      <c r="C519" s="632"/>
      <c r="D519" s="632"/>
      <c r="E519" s="632"/>
      <c r="F519" s="632"/>
      <c r="I519" s="1098"/>
      <c r="K519" s="3"/>
      <c r="L519" s="832"/>
      <c r="M519" s="832"/>
      <c r="N519" s="832"/>
      <c r="O519" s="831"/>
      <c r="P519" s="831"/>
      <c r="Q519" s="832"/>
      <c r="R519" s="832"/>
      <c r="S519" s="832"/>
      <c r="T519" s="831"/>
      <c r="U519" s="832"/>
      <c r="V519" s="3"/>
      <c r="W519" s="3"/>
      <c r="X519" s="3"/>
      <c r="Y519" s="3"/>
      <c r="Z519" s="3"/>
      <c r="AA519" s="3"/>
      <c r="AB519" s="3"/>
      <c r="AC519" s="3"/>
      <c r="AD519" s="3"/>
      <c r="AE519" s="3"/>
      <c r="AF519" s="3"/>
      <c r="AG519" s="3"/>
      <c r="AH519" s="832"/>
      <c r="AI519" s="832"/>
      <c r="AJ519" s="832"/>
      <c r="AK519" s="832"/>
      <c r="AL519" s="832"/>
      <c r="AM519" s="832"/>
      <c r="AP519" s="16"/>
      <c r="AQ519" s="1099"/>
      <c r="AR519" s="16"/>
      <c r="AS519" s="16"/>
      <c r="AT519" s="16"/>
      <c r="AU519" s="10"/>
      <c r="AV519" s="10"/>
      <c r="AW519" s="10"/>
      <c r="AX519" s="10"/>
      <c r="AY519" s="10"/>
      <c r="AZ519" s="10"/>
      <c r="BA519" s="10"/>
      <c r="BB519" s="10"/>
      <c r="BC519" s="10"/>
      <c r="BD519" s="772"/>
      <c r="BE519" s="10"/>
      <c r="BF519" s="10"/>
      <c r="BG519" s="10"/>
    </row>
    <row r="520" ht="17.25" customHeight="1">
      <c r="B520" s="632"/>
      <c r="C520" s="632"/>
      <c r="D520" s="632"/>
      <c r="E520" s="632"/>
      <c r="F520" s="632"/>
      <c r="I520" s="1098"/>
      <c r="K520" s="3"/>
      <c r="L520" s="832"/>
      <c r="M520" s="832"/>
      <c r="N520" s="832"/>
      <c r="O520" s="831"/>
      <c r="P520" s="831"/>
      <c r="Q520" s="832"/>
      <c r="R520" s="832"/>
      <c r="S520" s="832"/>
      <c r="T520" s="831"/>
      <c r="U520" s="832"/>
      <c r="V520" s="3"/>
      <c r="W520" s="3"/>
      <c r="X520" s="3"/>
      <c r="Y520" s="3"/>
      <c r="Z520" s="3"/>
      <c r="AA520" s="3"/>
      <c r="AB520" s="3"/>
      <c r="AC520" s="3"/>
      <c r="AD520" s="3"/>
      <c r="AE520" s="3"/>
      <c r="AF520" s="3"/>
      <c r="AG520" s="3"/>
      <c r="AH520" s="832"/>
      <c r="AI520" s="832"/>
      <c r="AJ520" s="832"/>
      <c r="AK520" s="832"/>
      <c r="AL520" s="832"/>
      <c r="AM520" s="832"/>
      <c r="AP520" s="16"/>
      <c r="AQ520" s="1099"/>
      <c r="AR520" s="16"/>
      <c r="AS520" s="16"/>
      <c r="AT520" s="16"/>
      <c r="AU520" s="10"/>
      <c r="AV520" s="10"/>
      <c r="AW520" s="10"/>
      <c r="AX520" s="10"/>
      <c r="AY520" s="10"/>
      <c r="AZ520" s="10"/>
      <c r="BA520" s="10"/>
      <c r="BB520" s="10"/>
      <c r="BC520" s="10"/>
      <c r="BD520" s="772"/>
      <c r="BE520" s="10"/>
      <c r="BF520" s="10"/>
      <c r="BG520" s="10"/>
    </row>
    <row r="521" ht="17.25" customHeight="1">
      <c r="B521" s="632"/>
      <c r="C521" s="632"/>
      <c r="D521" s="632"/>
      <c r="E521" s="632"/>
      <c r="F521" s="632"/>
      <c r="I521" s="1098"/>
      <c r="K521" s="3"/>
      <c r="L521" s="832"/>
      <c r="M521" s="832"/>
      <c r="N521" s="832"/>
      <c r="O521" s="831"/>
      <c r="P521" s="831"/>
      <c r="Q521" s="832"/>
      <c r="R521" s="832"/>
      <c r="S521" s="832"/>
      <c r="T521" s="831"/>
      <c r="U521" s="832"/>
      <c r="V521" s="3"/>
      <c r="W521" s="3"/>
      <c r="X521" s="3"/>
      <c r="Y521" s="3"/>
      <c r="Z521" s="3"/>
      <c r="AA521" s="3"/>
      <c r="AB521" s="3"/>
      <c r="AC521" s="3"/>
      <c r="AD521" s="3"/>
      <c r="AE521" s="3"/>
      <c r="AF521" s="3"/>
      <c r="AG521" s="3"/>
      <c r="AH521" s="832"/>
      <c r="AI521" s="832"/>
      <c r="AJ521" s="832"/>
      <c r="AK521" s="832"/>
      <c r="AL521" s="832"/>
      <c r="AM521" s="832"/>
      <c r="AP521" s="16"/>
      <c r="AQ521" s="1099"/>
      <c r="AR521" s="16"/>
      <c r="AS521" s="16"/>
      <c r="AT521" s="16"/>
      <c r="AU521" s="10"/>
      <c r="AV521" s="10"/>
      <c r="AW521" s="10"/>
      <c r="AX521" s="10"/>
      <c r="AY521" s="10"/>
      <c r="AZ521" s="10"/>
      <c r="BA521" s="10"/>
      <c r="BB521" s="10"/>
      <c r="BC521" s="10"/>
      <c r="BD521" s="772"/>
      <c r="BE521" s="10"/>
      <c r="BF521" s="10"/>
      <c r="BG521" s="10"/>
    </row>
    <row r="522" ht="17.25" customHeight="1">
      <c r="B522" s="632"/>
      <c r="C522" s="632"/>
      <c r="D522" s="632"/>
      <c r="E522" s="632"/>
      <c r="F522" s="632"/>
      <c r="I522" s="1098"/>
      <c r="K522" s="3"/>
      <c r="L522" s="832"/>
      <c r="M522" s="832"/>
      <c r="N522" s="832"/>
      <c r="O522" s="831"/>
      <c r="P522" s="831"/>
      <c r="Q522" s="832"/>
      <c r="R522" s="832"/>
      <c r="S522" s="832"/>
      <c r="T522" s="831"/>
      <c r="U522" s="832"/>
      <c r="V522" s="3"/>
      <c r="W522" s="3"/>
      <c r="X522" s="3"/>
      <c r="Y522" s="3"/>
      <c r="Z522" s="3"/>
      <c r="AA522" s="3"/>
      <c r="AB522" s="3"/>
      <c r="AC522" s="3"/>
      <c r="AD522" s="3"/>
      <c r="AE522" s="3"/>
      <c r="AF522" s="3"/>
      <c r="AG522" s="3"/>
      <c r="AH522" s="832"/>
      <c r="AI522" s="832"/>
      <c r="AJ522" s="832"/>
      <c r="AK522" s="832"/>
      <c r="AL522" s="832"/>
      <c r="AM522" s="832"/>
      <c r="AP522" s="16"/>
      <c r="AQ522" s="1099"/>
      <c r="AR522" s="16"/>
      <c r="AS522" s="16"/>
      <c r="AT522" s="16"/>
      <c r="AU522" s="10"/>
      <c r="AV522" s="10"/>
      <c r="AW522" s="10"/>
      <c r="AX522" s="10"/>
      <c r="AY522" s="10"/>
      <c r="AZ522" s="10"/>
      <c r="BA522" s="10"/>
      <c r="BB522" s="10"/>
      <c r="BC522" s="10"/>
      <c r="BD522" s="772"/>
      <c r="BE522" s="10"/>
      <c r="BF522" s="10"/>
      <c r="BG522" s="10"/>
    </row>
    <row r="523" ht="17.25" customHeight="1">
      <c r="B523" s="632"/>
      <c r="C523" s="632"/>
      <c r="D523" s="632"/>
      <c r="E523" s="632"/>
      <c r="F523" s="632"/>
      <c r="I523" s="1098"/>
      <c r="K523" s="3"/>
      <c r="L523" s="832"/>
      <c r="M523" s="832"/>
      <c r="N523" s="832"/>
      <c r="O523" s="831"/>
      <c r="P523" s="831"/>
      <c r="Q523" s="832"/>
      <c r="R523" s="832"/>
      <c r="S523" s="832"/>
      <c r="T523" s="831"/>
      <c r="U523" s="832"/>
      <c r="V523" s="3"/>
      <c r="W523" s="3"/>
      <c r="X523" s="3"/>
      <c r="Y523" s="3"/>
      <c r="Z523" s="3"/>
      <c r="AA523" s="3"/>
      <c r="AB523" s="3"/>
      <c r="AC523" s="3"/>
      <c r="AD523" s="3"/>
      <c r="AE523" s="3"/>
      <c r="AF523" s="3"/>
      <c r="AG523" s="3"/>
      <c r="AH523" s="832"/>
      <c r="AI523" s="832"/>
      <c r="AJ523" s="832"/>
      <c r="AK523" s="832"/>
      <c r="AL523" s="832"/>
      <c r="AM523" s="832"/>
      <c r="AP523" s="16"/>
      <c r="AQ523" s="1099"/>
      <c r="AR523" s="16"/>
      <c r="AS523" s="16"/>
      <c r="AT523" s="16"/>
      <c r="AU523" s="10"/>
      <c r="AV523" s="10"/>
      <c r="AW523" s="10"/>
      <c r="AX523" s="10"/>
      <c r="AY523" s="10"/>
      <c r="AZ523" s="10"/>
      <c r="BA523" s="10"/>
      <c r="BB523" s="10"/>
      <c r="BC523" s="10"/>
      <c r="BD523" s="772"/>
      <c r="BE523" s="10"/>
      <c r="BF523" s="10"/>
      <c r="BG523" s="10"/>
    </row>
    <row r="524" ht="17.25" customHeight="1">
      <c r="B524" s="632"/>
      <c r="C524" s="632"/>
      <c r="D524" s="632"/>
      <c r="E524" s="632"/>
      <c r="F524" s="632"/>
      <c r="I524" s="1098"/>
      <c r="K524" s="3"/>
      <c r="L524" s="832"/>
      <c r="M524" s="832"/>
      <c r="N524" s="832"/>
      <c r="O524" s="831"/>
      <c r="P524" s="831"/>
      <c r="Q524" s="832"/>
      <c r="R524" s="832"/>
      <c r="S524" s="832"/>
      <c r="T524" s="831"/>
      <c r="U524" s="832"/>
      <c r="V524" s="3"/>
      <c r="W524" s="3"/>
      <c r="X524" s="3"/>
      <c r="Y524" s="3"/>
      <c r="Z524" s="3"/>
      <c r="AA524" s="3"/>
      <c r="AB524" s="3"/>
      <c r="AC524" s="3"/>
      <c r="AD524" s="3"/>
      <c r="AE524" s="3"/>
      <c r="AF524" s="3"/>
      <c r="AG524" s="3"/>
      <c r="AH524" s="832"/>
      <c r="AI524" s="832"/>
      <c r="AJ524" s="832"/>
      <c r="AK524" s="832"/>
      <c r="AL524" s="832"/>
      <c r="AM524" s="832"/>
      <c r="AP524" s="16"/>
      <c r="AQ524" s="1099"/>
      <c r="AR524" s="16"/>
      <c r="AS524" s="16"/>
      <c r="AT524" s="16"/>
      <c r="AU524" s="10"/>
      <c r="AV524" s="10"/>
      <c r="AW524" s="10"/>
      <c r="AX524" s="10"/>
      <c r="AY524" s="10"/>
      <c r="AZ524" s="10"/>
      <c r="BA524" s="10"/>
      <c r="BB524" s="10"/>
      <c r="BC524" s="10"/>
      <c r="BD524" s="772"/>
      <c r="BE524" s="10"/>
      <c r="BF524" s="10"/>
      <c r="BG524" s="10"/>
    </row>
    <row r="525" ht="17.25" customHeight="1">
      <c r="B525" s="632"/>
      <c r="C525" s="632"/>
      <c r="D525" s="632"/>
      <c r="E525" s="632"/>
      <c r="F525" s="632"/>
      <c r="I525" s="1098"/>
      <c r="K525" s="3"/>
      <c r="L525" s="832"/>
      <c r="M525" s="832"/>
      <c r="N525" s="832"/>
      <c r="O525" s="831"/>
      <c r="P525" s="831"/>
      <c r="Q525" s="832"/>
      <c r="R525" s="832"/>
      <c r="S525" s="832"/>
      <c r="T525" s="831"/>
      <c r="U525" s="832"/>
      <c r="V525" s="3"/>
      <c r="W525" s="3"/>
      <c r="X525" s="3"/>
      <c r="Y525" s="3"/>
      <c r="Z525" s="3"/>
      <c r="AA525" s="3"/>
      <c r="AB525" s="3"/>
      <c r="AC525" s="3"/>
      <c r="AD525" s="3"/>
      <c r="AE525" s="3"/>
      <c r="AF525" s="3"/>
      <c r="AG525" s="3"/>
      <c r="AH525" s="832"/>
      <c r="AI525" s="832"/>
      <c r="AJ525" s="832"/>
      <c r="AK525" s="832"/>
      <c r="AL525" s="832"/>
      <c r="AM525" s="832"/>
      <c r="AP525" s="16"/>
      <c r="AQ525" s="1099"/>
      <c r="AR525" s="16"/>
      <c r="AS525" s="16"/>
      <c r="AT525" s="16"/>
      <c r="AU525" s="10"/>
      <c r="AV525" s="10"/>
      <c r="AW525" s="10"/>
      <c r="AX525" s="10"/>
      <c r="AY525" s="10"/>
      <c r="AZ525" s="10"/>
      <c r="BA525" s="10"/>
      <c r="BB525" s="10"/>
      <c r="BC525" s="10"/>
      <c r="BD525" s="772"/>
      <c r="BE525" s="10"/>
      <c r="BF525" s="10"/>
      <c r="BG525" s="10"/>
    </row>
    <row r="526" ht="17.25" customHeight="1">
      <c r="B526" s="632"/>
      <c r="C526" s="632"/>
      <c r="D526" s="632"/>
      <c r="E526" s="632"/>
      <c r="F526" s="632"/>
      <c r="I526" s="1098"/>
      <c r="K526" s="3"/>
      <c r="L526" s="832"/>
      <c r="M526" s="832"/>
      <c r="N526" s="832"/>
      <c r="O526" s="831"/>
      <c r="P526" s="831"/>
      <c r="Q526" s="832"/>
      <c r="R526" s="832"/>
      <c r="S526" s="832"/>
      <c r="T526" s="831"/>
      <c r="U526" s="832"/>
      <c r="V526" s="3"/>
      <c r="W526" s="3"/>
      <c r="X526" s="3"/>
      <c r="Y526" s="3"/>
      <c r="Z526" s="3"/>
      <c r="AA526" s="3"/>
      <c r="AB526" s="3"/>
      <c r="AC526" s="3"/>
      <c r="AD526" s="3"/>
      <c r="AE526" s="3"/>
      <c r="AF526" s="3"/>
      <c r="AG526" s="3"/>
      <c r="AH526" s="832"/>
      <c r="AI526" s="832"/>
      <c r="AJ526" s="832"/>
      <c r="AK526" s="832"/>
      <c r="AL526" s="832"/>
      <c r="AM526" s="832"/>
      <c r="AP526" s="16"/>
      <c r="AQ526" s="1099"/>
      <c r="AR526" s="16"/>
      <c r="AS526" s="16"/>
      <c r="AT526" s="16"/>
      <c r="AU526" s="10"/>
      <c r="AV526" s="10"/>
      <c r="AW526" s="10"/>
      <c r="AX526" s="10"/>
      <c r="AY526" s="10"/>
      <c r="AZ526" s="10"/>
      <c r="BA526" s="10"/>
      <c r="BB526" s="10"/>
      <c r="BC526" s="10"/>
      <c r="BD526" s="772"/>
      <c r="BE526" s="10"/>
      <c r="BF526" s="10"/>
      <c r="BG526" s="10"/>
    </row>
    <row r="527" ht="17.25" customHeight="1">
      <c r="B527" s="632"/>
      <c r="C527" s="632"/>
      <c r="D527" s="632"/>
      <c r="E527" s="632"/>
      <c r="F527" s="632"/>
      <c r="I527" s="1098"/>
      <c r="K527" s="3"/>
      <c r="L527" s="832"/>
      <c r="M527" s="832"/>
      <c r="N527" s="832"/>
      <c r="O527" s="831"/>
      <c r="P527" s="831"/>
      <c r="Q527" s="832"/>
      <c r="R527" s="832"/>
      <c r="S527" s="832"/>
      <c r="T527" s="831"/>
      <c r="U527" s="832"/>
      <c r="V527" s="3"/>
      <c r="W527" s="3"/>
      <c r="X527" s="3"/>
      <c r="Y527" s="3"/>
      <c r="Z527" s="3"/>
      <c r="AA527" s="3"/>
      <c r="AB527" s="3"/>
      <c r="AC527" s="3"/>
      <c r="AD527" s="3"/>
      <c r="AE527" s="3"/>
      <c r="AF527" s="3"/>
      <c r="AG527" s="3"/>
      <c r="AH527" s="832"/>
      <c r="AI527" s="832"/>
      <c r="AJ527" s="832"/>
      <c r="AK527" s="832"/>
      <c r="AL527" s="832"/>
      <c r="AM527" s="832"/>
      <c r="AP527" s="16"/>
      <c r="AQ527" s="1099"/>
      <c r="AR527" s="16"/>
      <c r="AS527" s="16"/>
      <c r="AT527" s="16"/>
      <c r="AU527" s="10"/>
      <c r="AV527" s="10"/>
      <c r="AW527" s="10"/>
      <c r="AX527" s="10"/>
      <c r="AY527" s="10"/>
      <c r="AZ527" s="10"/>
      <c r="BA527" s="10"/>
      <c r="BB527" s="10"/>
      <c r="BC527" s="10"/>
      <c r="BD527" s="772"/>
      <c r="BE527" s="10"/>
      <c r="BF527" s="10"/>
      <c r="BG527" s="10"/>
    </row>
    <row r="528" ht="17.25" customHeight="1">
      <c r="B528" s="632"/>
      <c r="C528" s="632"/>
      <c r="D528" s="632"/>
      <c r="E528" s="632"/>
      <c r="F528" s="632"/>
      <c r="I528" s="1098"/>
      <c r="K528" s="3"/>
      <c r="L528" s="832"/>
      <c r="M528" s="832"/>
      <c r="N528" s="832"/>
      <c r="O528" s="831"/>
      <c r="P528" s="831"/>
      <c r="Q528" s="832"/>
      <c r="R528" s="832"/>
      <c r="S528" s="832"/>
      <c r="T528" s="831"/>
      <c r="U528" s="832"/>
      <c r="V528" s="3"/>
      <c r="W528" s="3"/>
      <c r="X528" s="3"/>
      <c r="Y528" s="3"/>
      <c r="Z528" s="3"/>
      <c r="AA528" s="3"/>
      <c r="AB528" s="3"/>
      <c r="AC528" s="3"/>
      <c r="AD528" s="3"/>
      <c r="AE528" s="3"/>
      <c r="AF528" s="3"/>
      <c r="AG528" s="3"/>
      <c r="AH528" s="832"/>
      <c r="AI528" s="832"/>
      <c r="AJ528" s="832"/>
      <c r="AK528" s="832"/>
      <c r="AL528" s="832"/>
      <c r="AM528" s="832"/>
      <c r="AP528" s="16"/>
      <c r="AQ528" s="1099"/>
      <c r="AR528" s="16"/>
      <c r="AS528" s="16"/>
      <c r="AT528" s="16"/>
      <c r="AU528" s="10"/>
      <c r="AV528" s="10"/>
      <c r="AW528" s="10"/>
      <c r="AX528" s="10"/>
      <c r="AY528" s="10"/>
      <c r="AZ528" s="10"/>
      <c r="BA528" s="10"/>
      <c r="BB528" s="10"/>
      <c r="BC528" s="10"/>
      <c r="BD528" s="772"/>
      <c r="BE528" s="10"/>
      <c r="BF528" s="10"/>
      <c r="BG528" s="10"/>
    </row>
    <row r="529" ht="17.25" customHeight="1">
      <c r="B529" s="632"/>
      <c r="C529" s="632"/>
      <c r="D529" s="632"/>
      <c r="E529" s="632"/>
      <c r="F529" s="632"/>
      <c r="I529" s="1098"/>
      <c r="K529" s="3"/>
      <c r="L529" s="832"/>
      <c r="M529" s="832"/>
      <c r="N529" s="832"/>
      <c r="O529" s="831"/>
      <c r="P529" s="831"/>
      <c r="Q529" s="832"/>
      <c r="R529" s="832"/>
      <c r="S529" s="832"/>
      <c r="T529" s="831"/>
      <c r="U529" s="832"/>
      <c r="V529" s="3"/>
      <c r="W529" s="3"/>
      <c r="X529" s="3"/>
      <c r="Y529" s="3"/>
      <c r="Z529" s="3"/>
      <c r="AA529" s="3"/>
      <c r="AB529" s="3"/>
      <c r="AC529" s="3"/>
      <c r="AD529" s="3"/>
      <c r="AE529" s="3"/>
      <c r="AF529" s="3"/>
      <c r="AG529" s="3"/>
      <c r="AH529" s="832"/>
      <c r="AI529" s="832"/>
      <c r="AJ529" s="832"/>
      <c r="AK529" s="832"/>
      <c r="AL529" s="832"/>
      <c r="AM529" s="832"/>
      <c r="AP529" s="16"/>
      <c r="AQ529" s="1099"/>
      <c r="AR529" s="16"/>
      <c r="AS529" s="16"/>
      <c r="AT529" s="16"/>
      <c r="AU529" s="10"/>
      <c r="AV529" s="10"/>
      <c r="AW529" s="10"/>
      <c r="AX529" s="10"/>
      <c r="AY529" s="10"/>
      <c r="AZ529" s="10"/>
      <c r="BA529" s="10"/>
      <c r="BB529" s="10"/>
      <c r="BC529" s="10"/>
      <c r="BD529" s="772"/>
      <c r="BE529" s="10"/>
      <c r="BF529" s="10"/>
      <c r="BG529" s="10"/>
    </row>
    <row r="530" ht="17.25" customHeight="1">
      <c r="B530" s="632"/>
      <c r="C530" s="632"/>
      <c r="D530" s="632"/>
      <c r="E530" s="632"/>
      <c r="F530" s="632"/>
      <c r="I530" s="1098"/>
      <c r="K530" s="3"/>
      <c r="L530" s="832"/>
      <c r="M530" s="832"/>
      <c r="N530" s="832"/>
      <c r="O530" s="831"/>
      <c r="P530" s="831"/>
      <c r="Q530" s="832"/>
      <c r="R530" s="832"/>
      <c r="S530" s="832"/>
      <c r="T530" s="831"/>
      <c r="U530" s="832"/>
      <c r="V530" s="3"/>
      <c r="W530" s="3"/>
      <c r="X530" s="3"/>
      <c r="Y530" s="3"/>
      <c r="Z530" s="3"/>
      <c r="AA530" s="3"/>
      <c r="AB530" s="3"/>
      <c r="AC530" s="3"/>
      <c r="AD530" s="3"/>
      <c r="AE530" s="3"/>
      <c r="AF530" s="3"/>
      <c r="AG530" s="3"/>
      <c r="AH530" s="832"/>
      <c r="AI530" s="832"/>
      <c r="AJ530" s="832"/>
      <c r="AK530" s="832"/>
      <c r="AL530" s="832"/>
      <c r="AM530" s="832"/>
      <c r="AP530" s="16"/>
      <c r="AQ530" s="1099"/>
      <c r="AR530" s="16"/>
      <c r="AS530" s="16"/>
      <c r="AT530" s="16"/>
      <c r="AU530" s="10"/>
      <c r="AV530" s="10"/>
      <c r="AW530" s="10"/>
      <c r="AX530" s="10"/>
      <c r="AY530" s="10"/>
      <c r="AZ530" s="10"/>
      <c r="BA530" s="10"/>
      <c r="BB530" s="10"/>
      <c r="BC530" s="10"/>
      <c r="BD530" s="772"/>
      <c r="BE530" s="10"/>
      <c r="BF530" s="10"/>
      <c r="BG530" s="10"/>
    </row>
    <row r="531" ht="17.25" customHeight="1">
      <c r="B531" s="632"/>
      <c r="C531" s="632"/>
      <c r="D531" s="632"/>
      <c r="E531" s="632"/>
      <c r="F531" s="632"/>
      <c r="I531" s="1098"/>
      <c r="K531" s="3"/>
      <c r="L531" s="832"/>
      <c r="M531" s="832"/>
      <c r="N531" s="832"/>
      <c r="O531" s="831"/>
      <c r="P531" s="831"/>
      <c r="Q531" s="832"/>
      <c r="R531" s="832"/>
      <c r="S531" s="832"/>
      <c r="T531" s="831"/>
      <c r="U531" s="832"/>
      <c r="V531" s="3"/>
      <c r="W531" s="3"/>
      <c r="X531" s="3"/>
      <c r="Y531" s="3"/>
      <c r="Z531" s="3"/>
      <c r="AA531" s="3"/>
      <c r="AB531" s="3"/>
      <c r="AC531" s="3"/>
      <c r="AD531" s="3"/>
      <c r="AE531" s="3"/>
      <c r="AF531" s="3"/>
      <c r="AG531" s="3"/>
      <c r="AH531" s="832"/>
      <c r="AI531" s="832"/>
      <c r="AJ531" s="832"/>
      <c r="AK531" s="832"/>
      <c r="AL531" s="832"/>
      <c r="AM531" s="832"/>
      <c r="AP531" s="16"/>
      <c r="AQ531" s="1099"/>
      <c r="AR531" s="16"/>
      <c r="AS531" s="16"/>
      <c r="AT531" s="16"/>
      <c r="AU531" s="10"/>
      <c r="AV531" s="10"/>
      <c r="AW531" s="10"/>
      <c r="AX531" s="10"/>
      <c r="AY531" s="10"/>
      <c r="AZ531" s="10"/>
      <c r="BA531" s="10"/>
      <c r="BB531" s="10"/>
      <c r="BC531" s="10"/>
      <c r="BD531" s="772"/>
      <c r="BE531" s="10"/>
      <c r="BF531" s="10"/>
      <c r="BG531" s="10"/>
    </row>
    <row r="532" ht="17.25" customHeight="1">
      <c r="B532" s="632"/>
      <c r="C532" s="632"/>
      <c r="D532" s="632"/>
      <c r="E532" s="632"/>
      <c r="F532" s="632"/>
      <c r="I532" s="1098"/>
      <c r="K532" s="3"/>
      <c r="L532" s="832"/>
      <c r="M532" s="832"/>
      <c r="N532" s="832"/>
      <c r="O532" s="831"/>
      <c r="P532" s="831"/>
      <c r="Q532" s="832"/>
      <c r="R532" s="832"/>
      <c r="S532" s="832"/>
      <c r="T532" s="831"/>
      <c r="U532" s="832"/>
      <c r="V532" s="3"/>
      <c r="W532" s="3"/>
      <c r="X532" s="3"/>
      <c r="Y532" s="3"/>
      <c r="Z532" s="3"/>
      <c r="AA532" s="3"/>
      <c r="AB532" s="3"/>
      <c r="AC532" s="3"/>
      <c r="AD532" s="3"/>
      <c r="AE532" s="3"/>
      <c r="AF532" s="3"/>
      <c r="AG532" s="3"/>
      <c r="AH532" s="832"/>
      <c r="AI532" s="832"/>
      <c r="AJ532" s="832"/>
      <c r="AK532" s="832"/>
      <c r="AL532" s="832"/>
      <c r="AM532" s="832"/>
      <c r="AP532" s="16"/>
      <c r="AQ532" s="1099"/>
      <c r="AR532" s="16"/>
      <c r="AS532" s="16"/>
      <c r="AT532" s="16"/>
      <c r="AU532" s="10"/>
      <c r="AV532" s="10"/>
      <c r="AW532" s="10"/>
      <c r="AX532" s="10"/>
      <c r="AY532" s="10"/>
      <c r="AZ532" s="10"/>
      <c r="BA532" s="10"/>
      <c r="BB532" s="10"/>
      <c r="BC532" s="10"/>
      <c r="BD532" s="772"/>
      <c r="BE532" s="10"/>
      <c r="BF532" s="10"/>
      <c r="BG532" s="10"/>
    </row>
    <row r="533" ht="17.25" customHeight="1">
      <c r="B533" s="632"/>
      <c r="C533" s="632"/>
      <c r="D533" s="632"/>
      <c r="E533" s="632"/>
      <c r="F533" s="632"/>
      <c r="I533" s="1098"/>
      <c r="K533" s="3"/>
      <c r="L533" s="832"/>
      <c r="M533" s="832"/>
      <c r="N533" s="832"/>
      <c r="O533" s="831"/>
      <c r="P533" s="831"/>
      <c r="Q533" s="832"/>
      <c r="R533" s="832"/>
      <c r="S533" s="832"/>
      <c r="T533" s="831"/>
      <c r="U533" s="832"/>
      <c r="V533" s="3"/>
      <c r="W533" s="3"/>
      <c r="X533" s="3"/>
      <c r="Y533" s="3"/>
      <c r="Z533" s="3"/>
      <c r="AA533" s="3"/>
      <c r="AB533" s="3"/>
      <c r="AC533" s="3"/>
      <c r="AD533" s="3"/>
      <c r="AE533" s="3"/>
      <c r="AF533" s="3"/>
      <c r="AG533" s="3"/>
      <c r="AH533" s="832"/>
      <c r="AI533" s="832"/>
      <c r="AJ533" s="832"/>
      <c r="AK533" s="832"/>
      <c r="AL533" s="832"/>
      <c r="AM533" s="832"/>
      <c r="AP533" s="16"/>
      <c r="AQ533" s="1099"/>
      <c r="AR533" s="16"/>
      <c r="AS533" s="16"/>
      <c r="AT533" s="16"/>
      <c r="AU533" s="10"/>
      <c r="AV533" s="10"/>
      <c r="AW533" s="10"/>
      <c r="AX533" s="10"/>
      <c r="AY533" s="10"/>
      <c r="AZ533" s="10"/>
      <c r="BA533" s="10"/>
      <c r="BB533" s="10"/>
      <c r="BC533" s="10"/>
      <c r="BD533" s="772"/>
      <c r="BE533" s="10"/>
      <c r="BF533" s="10"/>
      <c r="BG533" s="10"/>
    </row>
    <row r="534" ht="17.25" customHeight="1">
      <c r="B534" s="632"/>
      <c r="C534" s="632"/>
      <c r="D534" s="632"/>
      <c r="E534" s="632"/>
      <c r="F534" s="632"/>
      <c r="I534" s="1098"/>
      <c r="K534" s="3"/>
      <c r="L534" s="832"/>
      <c r="M534" s="832"/>
      <c r="N534" s="832"/>
      <c r="O534" s="831"/>
      <c r="P534" s="831"/>
      <c r="Q534" s="832"/>
      <c r="R534" s="832"/>
      <c r="S534" s="832"/>
      <c r="T534" s="831"/>
      <c r="U534" s="832"/>
      <c r="V534" s="3"/>
      <c r="W534" s="3"/>
      <c r="X534" s="3"/>
      <c r="Y534" s="3"/>
      <c r="Z534" s="3"/>
      <c r="AA534" s="3"/>
      <c r="AB534" s="3"/>
      <c r="AC534" s="3"/>
      <c r="AD534" s="3"/>
      <c r="AE534" s="3"/>
      <c r="AF534" s="3"/>
      <c r="AG534" s="3"/>
      <c r="AH534" s="832"/>
      <c r="AI534" s="832"/>
      <c r="AJ534" s="832"/>
      <c r="AK534" s="832"/>
      <c r="AL534" s="832"/>
      <c r="AM534" s="832"/>
      <c r="AP534" s="16"/>
      <c r="AQ534" s="1099"/>
      <c r="AR534" s="16"/>
      <c r="AS534" s="16"/>
      <c r="AT534" s="16"/>
      <c r="AU534" s="10"/>
      <c r="AV534" s="10"/>
      <c r="AW534" s="10"/>
      <c r="AX534" s="10"/>
      <c r="AY534" s="10"/>
      <c r="AZ534" s="10"/>
      <c r="BA534" s="10"/>
      <c r="BB534" s="10"/>
      <c r="BC534" s="10"/>
      <c r="BD534" s="772"/>
      <c r="BE534" s="10"/>
      <c r="BF534" s="10"/>
      <c r="BG534" s="10"/>
    </row>
    <row r="535" ht="17.25" customHeight="1">
      <c r="B535" s="632"/>
      <c r="C535" s="632"/>
      <c r="D535" s="632"/>
      <c r="E535" s="632"/>
      <c r="F535" s="632"/>
      <c r="I535" s="1098"/>
      <c r="K535" s="3"/>
      <c r="L535" s="832"/>
      <c r="M535" s="832"/>
      <c r="N535" s="832"/>
      <c r="O535" s="831"/>
      <c r="P535" s="831"/>
      <c r="Q535" s="832"/>
      <c r="R535" s="832"/>
      <c r="S535" s="832"/>
      <c r="T535" s="831"/>
      <c r="U535" s="832"/>
      <c r="V535" s="3"/>
      <c r="W535" s="3"/>
      <c r="X535" s="3"/>
      <c r="Y535" s="3"/>
      <c r="Z535" s="3"/>
      <c r="AA535" s="3"/>
      <c r="AB535" s="3"/>
      <c r="AC535" s="3"/>
      <c r="AD535" s="3"/>
      <c r="AE535" s="3"/>
      <c r="AF535" s="3"/>
      <c r="AG535" s="3"/>
      <c r="AH535" s="832"/>
      <c r="AI535" s="832"/>
      <c r="AJ535" s="832"/>
      <c r="AK535" s="832"/>
      <c r="AL535" s="832"/>
      <c r="AM535" s="832"/>
      <c r="AP535" s="16"/>
      <c r="AQ535" s="1099"/>
      <c r="AR535" s="16"/>
      <c r="AS535" s="16"/>
      <c r="AT535" s="16"/>
      <c r="AU535" s="10"/>
      <c r="AV535" s="10"/>
      <c r="AW535" s="10"/>
      <c r="AX535" s="10"/>
      <c r="AY535" s="10"/>
      <c r="AZ535" s="10"/>
      <c r="BA535" s="10"/>
      <c r="BB535" s="10"/>
      <c r="BC535" s="10"/>
      <c r="BD535" s="772"/>
      <c r="BE535" s="10"/>
      <c r="BF535" s="10"/>
      <c r="BG535" s="10"/>
    </row>
    <row r="536" ht="17.25" customHeight="1">
      <c r="B536" s="632"/>
      <c r="C536" s="632"/>
      <c r="D536" s="632"/>
      <c r="E536" s="632"/>
      <c r="F536" s="632"/>
      <c r="I536" s="1098"/>
      <c r="K536" s="3"/>
      <c r="L536" s="832"/>
      <c r="M536" s="832"/>
      <c r="N536" s="832"/>
      <c r="O536" s="831"/>
      <c r="P536" s="831"/>
      <c r="Q536" s="832"/>
      <c r="R536" s="832"/>
      <c r="S536" s="832"/>
      <c r="T536" s="831"/>
      <c r="U536" s="832"/>
      <c r="V536" s="3"/>
      <c r="W536" s="3"/>
      <c r="X536" s="3"/>
      <c r="Y536" s="3"/>
      <c r="Z536" s="3"/>
      <c r="AA536" s="3"/>
      <c r="AB536" s="3"/>
      <c r="AC536" s="3"/>
      <c r="AD536" s="3"/>
      <c r="AE536" s="3"/>
      <c r="AF536" s="3"/>
      <c r="AG536" s="3"/>
      <c r="AH536" s="832"/>
      <c r="AI536" s="832"/>
      <c r="AJ536" s="832"/>
      <c r="AK536" s="832"/>
      <c r="AL536" s="832"/>
      <c r="AM536" s="832"/>
      <c r="AP536" s="16"/>
      <c r="AQ536" s="1099"/>
      <c r="AR536" s="16"/>
      <c r="AS536" s="16"/>
      <c r="AT536" s="16"/>
      <c r="AU536" s="10"/>
      <c r="AV536" s="10"/>
      <c r="AW536" s="10"/>
      <c r="AX536" s="10"/>
      <c r="AY536" s="10"/>
      <c r="AZ536" s="10"/>
      <c r="BA536" s="10"/>
      <c r="BB536" s="10"/>
      <c r="BC536" s="10"/>
      <c r="BD536" s="772"/>
      <c r="BE536" s="10"/>
      <c r="BF536" s="10"/>
      <c r="BG536" s="10"/>
    </row>
    <row r="537" ht="17.25" customHeight="1">
      <c r="B537" s="632"/>
      <c r="C537" s="632"/>
      <c r="D537" s="632"/>
      <c r="E537" s="632"/>
      <c r="F537" s="632"/>
      <c r="I537" s="1098"/>
      <c r="K537" s="3"/>
      <c r="L537" s="832"/>
      <c r="M537" s="832"/>
      <c r="N537" s="832"/>
      <c r="O537" s="831"/>
      <c r="P537" s="831"/>
      <c r="Q537" s="832"/>
      <c r="R537" s="832"/>
      <c r="S537" s="832"/>
      <c r="T537" s="831"/>
      <c r="U537" s="832"/>
      <c r="V537" s="3"/>
      <c r="W537" s="3"/>
      <c r="X537" s="3"/>
      <c r="Y537" s="3"/>
      <c r="Z537" s="3"/>
      <c r="AA537" s="3"/>
      <c r="AB537" s="3"/>
      <c r="AC537" s="3"/>
      <c r="AD537" s="3"/>
      <c r="AE537" s="3"/>
      <c r="AF537" s="3"/>
      <c r="AG537" s="3"/>
      <c r="AH537" s="832"/>
      <c r="AI537" s="832"/>
      <c r="AJ537" s="832"/>
      <c r="AK537" s="832"/>
      <c r="AL537" s="832"/>
      <c r="AM537" s="832"/>
      <c r="AP537" s="16"/>
      <c r="AQ537" s="1099"/>
      <c r="AR537" s="16"/>
      <c r="AS537" s="16"/>
      <c r="AT537" s="16"/>
      <c r="AU537" s="10"/>
      <c r="AV537" s="10"/>
      <c r="AW537" s="10"/>
      <c r="AX537" s="10"/>
      <c r="AY537" s="10"/>
      <c r="AZ537" s="10"/>
      <c r="BA537" s="10"/>
      <c r="BB537" s="10"/>
      <c r="BC537" s="10"/>
      <c r="BD537" s="772"/>
      <c r="BE537" s="10"/>
      <c r="BF537" s="10"/>
      <c r="BG537" s="10"/>
    </row>
    <row r="538" ht="17.25" customHeight="1">
      <c r="B538" s="632"/>
      <c r="C538" s="632"/>
      <c r="D538" s="632"/>
      <c r="E538" s="632"/>
      <c r="F538" s="632"/>
      <c r="I538" s="1098"/>
      <c r="K538" s="3"/>
      <c r="L538" s="832"/>
      <c r="M538" s="832"/>
      <c r="N538" s="832"/>
      <c r="O538" s="831"/>
      <c r="P538" s="831"/>
      <c r="Q538" s="832"/>
      <c r="R538" s="832"/>
      <c r="S538" s="832"/>
      <c r="T538" s="831"/>
      <c r="U538" s="832"/>
      <c r="V538" s="3"/>
      <c r="W538" s="3"/>
      <c r="X538" s="3"/>
      <c r="Y538" s="3"/>
      <c r="Z538" s="3"/>
      <c r="AA538" s="3"/>
      <c r="AB538" s="3"/>
      <c r="AC538" s="3"/>
      <c r="AD538" s="3"/>
      <c r="AE538" s="3"/>
      <c r="AF538" s="3"/>
      <c r="AG538" s="3"/>
      <c r="AH538" s="832"/>
      <c r="AI538" s="832"/>
      <c r="AJ538" s="832"/>
      <c r="AK538" s="832"/>
      <c r="AL538" s="832"/>
      <c r="AM538" s="832"/>
      <c r="AP538" s="16"/>
      <c r="AQ538" s="1099"/>
      <c r="AR538" s="16"/>
      <c r="AS538" s="16"/>
      <c r="AT538" s="16"/>
      <c r="AU538" s="10"/>
      <c r="AV538" s="10"/>
      <c r="AW538" s="10"/>
      <c r="AX538" s="10"/>
      <c r="AY538" s="10"/>
      <c r="AZ538" s="10"/>
      <c r="BA538" s="10"/>
      <c r="BB538" s="10"/>
      <c r="BC538" s="10"/>
      <c r="BD538" s="772"/>
      <c r="BE538" s="10"/>
      <c r="BF538" s="10"/>
      <c r="BG538" s="10"/>
    </row>
    <row r="539" ht="17.25" customHeight="1">
      <c r="B539" s="632"/>
      <c r="C539" s="632"/>
      <c r="D539" s="632"/>
      <c r="E539" s="632"/>
      <c r="F539" s="632"/>
      <c r="I539" s="1098"/>
      <c r="K539" s="3"/>
      <c r="L539" s="832"/>
      <c r="M539" s="832"/>
      <c r="N539" s="832"/>
      <c r="O539" s="831"/>
      <c r="P539" s="831"/>
      <c r="Q539" s="832"/>
      <c r="R539" s="832"/>
      <c r="S539" s="832"/>
      <c r="T539" s="831"/>
      <c r="U539" s="832"/>
      <c r="V539" s="3"/>
      <c r="W539" s="3"/>
      <c r="X539" s="3"/>
      <c r="Y539" s="3"/>
      <c r="Z539" s="3"/>
      <c r="AA539" s="3"/>
      <c r="AB539" s="3"/>
      <c r="AC539" s="3"/>
      <c r="AD539" s="3"/>
      <c r="AE539" s="3"/>
      <c r="AF539" s="3"/>
      <c r="AG539" s="3"/>
      <c r="AH539" s="832"/>
      <c r="AI539" s="832"/>
      <c r="AJ539" s="832"/>
      <c r="AK539" s="832"/>
      <c r="AL539" s="832"/>
      <c r="AM539" s="832"/>
      <c r="AP539" s="16"/>
      <c r="AQ539" s="1099"/>
      <c r="AR539" s="16"/>
      <c r="AS539" s="16"/>
      <c r="AT539" s="16"/>
      <c r="AU539" s="10"/>
      <c r="AV539" s="10"/>
      <c r="AW539" s="10"/>
      <c r="AX539" s="10"/>
      <c r="AY539" s="10"/>
      <c r="AZ539" s="10"/>
      <c r="BA539" s="10"/>
      <c r="BB539" s="10"/>
      <c r="BC539" s="10"/>
      <c r="BD539" s="772"/>
      <c r="BE539" s="10"/>
      <c r="BF539" s="10"/>
      <c r="BG539" s="10"/>
    </row>
    <row r="540" ht="17.25" customHeight="1">
      <c r="B540" s="632"/>
      <c r="C540" s="632"/>
      <c r="D540" s="632"/>
      <c r="E540" s="632"/>
      <c r="F540" s="632"/>
      <c r="I540" s="1098"/>
      <c r="K540" s="3"/>
      <c r="L540" s="832"/>
      <c r="M540" s="832"/>
      <c r="N540" s="832"/>
      <c r="O540" s="831"/>
      <c r="P540" s="831"/>
      <c r="Q540" s="832"/>
      <c r="R540" s="832"/>
      <c r="S540" s="832"/>
      <c r="T540" s="831"/>
      <c r="U540" s="832"/>
      <c r="V540" s="3"/>
      <c r="W540" s="3"/>
      <c r="X540" s="3"/>
      <c r="Y540" s="3"/>
      <c r="Z540" s="3"/>
      <c r="AA540" s="3"/>
      <c r="AB540" s="3"/>
      <c r="AC540" s="3"/>
      <c r="AD540" s="3"/>
      <c r="AE540" s="3"/>
      <c r="AF540" s="3"/>
      <c r="AG540" s="3"/>
      <c r="AH540" s="832"/>
      <c r="AI540" s="832"/>
      <c r="AJ540" s="832"/>
      <c r="AK540" s="832"/>
      <c r="AL540" s="832"/>
      <c r="AM540" s="832"/>
      <c r="AP540" s="16"/>
      <c r="AQ540" s="1099"/>
      <c r="AR540" s="16"/>
      <c r="AS540" s="16"/>
      <c r="AT540" s="16"/>
      <c r="AU540" s="10"/>
      <c r="AV540" s="10"/>
      <c r="AW540" s="10"/>
      <c r="AX540" s="10"/>
      <c r="AY540" s="10"/>
      <c r="AZ540" s="10"/>
      <c r="BA540" s="10"/>
      <c r="BB540" s="10"/>
      <c r="BC540" s="10"/>
      <c r="BD540" s="772"/>
      <c r="BE540" s="10"/>
      <c r="BF540" s="10"/>
      <c r="BG540" s="10"/>
    </row>
    <row r="541" ht="17.25" customHeight="1">
      <c r="B541" s="632"/>
      <c r="C541" s="632"/>
      <c r="D541" s="632"/>
      <c r="E541" s="632"/>
      <c r="F541" s="632"/>
      <c r="I541" s="1098"/>
      <c r="K541" s="3"/>
      <c r="L541" s="832"/>
      <c r="M541" s="832"/>
      <c r="N541" s="832"/>
      <c r="O541" s="831"/>
      <c r="P541" s="831"/>
      <c r="Q541" s="832"/>
      <c r="R541" s="832"/>
      <c r="S541" s="832"/>
      <c r="T541" s="831"/>
      <c r="U541" s="832"/>
      <c r="V541" s="3"/>
      <c r="W541" s="3"/>
      <c r="X541" s="3"/>
      <c r="Y541" s="3"/>
      <c r="Z541" s="3"/>
      <c r="AA541" s="3"/>
      <c r="AB541" s="3"/>
      <c r="AC541" s="3"/>
      <c r="AD541" s="3"/>
      <c r="AE541" s="3"/>
      <c r="AF541" s="3"/>
      <c r="AG541" s="3"/>
      <c r="AH541" s="832"/>
      <c r="AI541" s="832"/>
      <c r="AJ541" s="832"/>
      <c r="AK541" s="832"/>
      <c r="AL541" s="832"/>
      <c r="AM541" s="832"/>
      <c r="AP541" s="16"/>
      <c r="AQ541" s="1099"/>
      <c r="AR541" s="16"/>
      <c r="AS541" s="16"/>
      <c r="AT541" s="16"/>
      <c r="AU541" s="10"/>
      <c r="AV541" s="10"/>
      <c r="AW541" s="10"/>
      <c r="AX541" s="10"/>
      <c r="AY541" s="10"/>
      <c r="AZ541" s="10"/>
      <c r="BA541" s="10"/>
      <c r="BB541" s="10"/>
      <c r="BC541" s="10"/>
      <c r="BD541" s="772"/>
      <c r="BE541" s="10"/>
      <c r="BF541" s="10"/>
      <c r="BG541" s="10"/>
    </row>
    <row r="542" ht="17.25" customHeight="1">
      <c r="B542" s="632"/>
      <c r="C542" s="632"/>
      <c r="D542" s="632"/>
      <c r="E542" s="632"/>
      <c r="F542" s="632"/>
      <c r="I542" s="1098"/>
      <c r="K542" s="3"/>
      <c r="L542" s="832"/>
      <c r="M542" s="832"/>
      <c r="N542" s="832"/>
      <c r="O542" s="831"/>
      <c r="P542" s="831"/>
      <c r="Q542" s="832"/>
      <c r="R542" s="832"/>
      <c r="S542" s="832"/>
      <c r="T542" s="831"/>
      <c r="U542" s="832"/>
      <c r="V542" s="3"/>
      <c r="W542" s="3"/>
      <c r="X542" s="3"/>
      <c r="Y542" s="3"/>
      <c r="Z542" s="3"/>
      <c r="AA542" s="3"/>
      <c r="AB542" s="3"/>
      <c r="AC542" s="3"/>
      <c r="AD542" s="3"/>
      <c r="AE542" s="3"/>
      <c r="AF542" s="3"/>
      <c r="AG542" s="3"/>
      <c r="AH542" s="832"/>
      <c r="AI542" s="832"/>
      <c r="AJ542" s="832"/>
      <c r="AK542" s="832"/>
      <c r="AL542" s="832"/>
      <c r="AM542" s="832"/>
      <c r="AP542" s="16"/>
      <c r="AQ542" s="1099"/>
      <c r="AR542" s="16"/>
      <c r="AS542" s="16"/>
      <c r="AT542" s="16"/>
      <c r="AU542" s="10"/>
      <c r="AV542" s="10"/>
      <c r="AW542" s="10"/>
      <c r="AX542" s="10"/>
      <c r="AY542" s="10"/>
      <c r="AZ542" s="10"/>
      <c r="BA542" s="10"/>
      <c r="BB542" s="10"/>
      <c r="BC542" s="10"/>
      <c r="BD542" s="772"/>
      <c r="BE542" s="10"/>
      <c r="BF542" s="10"/>
      <c r="BG542" s="10"/>
    </row>
    <row r="543" ht="17.25" customHeight="1">
      <c r="B543" s="632"/>
      <c r="C543" s="632"/>
      <c r="D543" s="632"/>
      <c r="E543" s="632"/>
      <c r="F543" s="632"/>
      <c r="I543" s="1098"/>
      <c r="K543" s="3"/>
      <c r="L543" s="832"/>
      <c r="M543" s="832"/>
      <c r="N543" s="832"/>
      <c r="O543" s="831"/>
      <c r="P543" s="831"/>
      <c r="Q543" s="832"/>
      <c r="R543" s="832"/>
      <c r="S543" s="832"/>
      <c r="T543" s="831"/>
      <c r="U543" s="832"/>
      <c r="V543" s="3"/>
      <c r="W543" s="3"/>
      <c r="X543" s="3"/>
      <c r="Y543" s="3"/>
      <c r="Z543" s="3"/>
      <c r="AA543" s="3"/>
      <c r="AB543" s="3"/>
      <c r="AC543" s="3"/>
      <c r="AD543" s="3"/>
      <c r="AE543" s="3"/>
      <c r="AF543" s="3"/>
      <c r="AG543" s="3"/>
      <c r="AH543" s="832"/>
      <c r="AI543" s="832"/>
      <c r="AJ543" s="832"/>
      <c r="AK543" s="832"/>
      <c r="AL543" s="832"/>
      <c r="AM543" s="832"/>
      <c r="AP543" s="16"/>
      <c r="AQ543" s="1099"/>
      <c r="AR543" s="16"/>
      <c r="AS543" s="16"/>
      <c r="AT543" s="16"/>
      <c r="AU543" s="10"/>
      <c r="AV543" s="10"/>
      <c r="AW543" s="10"/>
      <c r="AX543" s="10"/>
      <c r="AY543" s="10"/>
      <c r="AZ543" s="10"/>
      <c r="BA543" s="10"/>
      <c r="BB543" s="10"/>
      <c r="BC543" s="10"/>
      <c r="BD543" s="772"/>
      <c r="BE543" s="10"/>
      <c r="BF543" s="10"/>
      <c r="BG543" s="10"/>
    </row>
    <row r="544" ht="17.25" customHeight="1">
      <c r="B544" s="632"/>
      <c r="C544" s="632"/>
      <c r="D544" s="632"/>
      <c r="E544" s="632"/>
      <c r="F544" s="632"/>
      <c r="I544" s="1098"/>
      <c r="K544" s="3"/>
      <c r="L544" s="832"/>
      <c r="M544" s="832"/>
      <c r="N544" s="832"/>
      <c r="O544" s="831"/>
      <c r="P544" s="831"/>
      <c r="Q544" s="832"/>
      <c r="R544" s="832"/>
      <c r="S544" s="832"/>
      <c r="T544" s="831"/>
      <c r="U544" s="832"/>
      <c r="V544" s="3"/>
      <c r="W544" s="3"/>
      <c r="X544" s="3"/>
      <c r="Y544" s="3"/>
      <c r="Z544" s="3"/>
      <c r="AA544" s="3"/>
      <c r="AB544" s="3"/>
      <c r="AC544" s="3"/>
      <c r="AD544" s="3"/>
      <c r="AE544" s="3"/>
      <c r="AF544" s="3"/>
      <c r="AG544" s="3"/>
      <c r="AH544" s="832"/>
      <c r="AI544" s="832"/>
      <c r="AJ544" s="832"/>
      <c r="AK544" s="832"/>
      <c r="AL544" s="832"/>
      <c r="AM544" s="832"/>
      <c r="AP544" s="16"/>
      <c r="AQ544" s="1099"/>
      <c r="AR544" s="16"/>
      <c r="AS544" s="16"/>
      <c r="AT544" s="16"/>
      <c r="AU544" s="10"/>
      <c r="AV544" s="10"/>
      <c r="AW544" s="10"/>
      <c r="AX544" s="10"/>
      <c r="AY544" s="10"/>
      <c r="AZ544" s="10"/>
      <c r="BA544" s="10"/>
      <c r="BB544" s="10"/>
      <c r="BC544" s="10"/>
      <c r="BD544" s="772"/>
      <c r="BE544" s="10"/>
      <c r="BF544" s="10"/>
      <c r="BG544" s="10"/>
    </row>
    <row r="545" ht="17.25" customHeight="1">
      <c r="B545" s="632"/>
      <c r="C545" s="632"/>
      <c r="D545" s="632"/>
      <c r="E545" s="632"/>
      <c r="F545" s="632"/>
      <c r="I545" s="1098"/>
      <c r="K545" s="3"/>
      <c r="L545" s="832"/>
      <c r="M545" s="832"/>
      <c r="N545" s="832"/>
      <c r="O545" s="831"/>
      <c r="P545" s="831"/>
      <c r="Q545" s="832"/>
      <c r="R545" s="832"/>
      <c r="S545" s="832"/>
      <c r="T545" s="831"/>
      <c r="U545" s="832"/>
      <c r="V545" s="3"/>
      <c r="W545" s="3"/>
      <c r="X545" s="3"/>
      <c r="Y545" s="3"/>
      <c r="Z545" s="3"/>
      <c r="AA545" s="3"/>
      <c r="AB545" s="3"/>
      <c r="AC545" s="3"/>
      <c r="AD545" s="3"/>
      <c r="AE545" s="3"/>
      <c r="AF545" s="3"/>
      <c r="AG545" s="3"/>
      <c r="AH545" s="832"/>
      <c r="AI545" s="832"/>
      <c r="AJ545" s="832"/>
      <c r="AK545" s="832"/>
      <c r="AL545" s="832"/>
      <c r="AM545" s="832"/>
      <c r="AP545" s="16"/>
      <c r="AQ545" s="1099"/>
      <c r="AR545" s="16"/>
      <c r="AS545" s="16"/>
      <c r="AT545" s="16"/>
      <c r="AU545" s="10"/>
      <c r="AV545" s="10"/>
      <c r="AW545" s="10"/>
      <c r="AX545" s="10"/>
      <c r="AY545" s="10"/>
      <c r="AZ545" s="10"/>
      <c r="BA545" s="10"/>
      <c r="BB545" s="10"/>
      <c r="BC545" s="10"/>
      <c r="BD545" s="772"/>
      <c r="BE545" s="10"/>
      <c r="BF545" s="10"/>
      <c r="BG545" s="10"/>
    </row>
    <row r="546" ht="17.25" customHeight="1">
      <c r="B546" s="632"/>
      <c r="C546" s="632"/>
      <c r="D546" s="632"/>
      <c r="E546" s="632"/>
      <c r="F546" s="632"/>
      <c r="I546" s="1098"/>
      <c r="K546" s="3"/>
      <c r="L546" s="832"/>
      <c r="M546" s="832"/>
      <c r="N546" s="832"/>
      <c r="O546" s="831"/>
      <c r="P546" s="831"/>
      <c r="Q546" s="832"/>
      <c r="R546" s="832"/>
      <c r="S546" s="832"/>
      <c r="T546" s="831"/>
      <c r="U546" s="832"/>
      <c r="V546" s="3"/>
      <c r="W546" s="3"/>
      <c r="X546" s="3"/>
      <c r="Y546" s="3"/>
      <c r="Z546" s="3"/>
      <c r="AA546" s="3"/>
      <c r="AB546" s="3"/>
      <c r="AC546" s="3"/>
      <c r="AD546" s="3"/>
      <c r="AE546" s="3"/>
      <c r="AF546" s="3"/>
      <c r="AG546" s="3"/>
      <c r="AH546" s="832"/>
      <c r="AI546" s="832"/>
      <c r="AJ546" s="832"/>
      <c r="AK546" s="832"/>
      <c r="AL546" s="832"/>
      <c r="AM546" s="832"/>
      <c r="AP546" s="16"/>
      <c r="AQ546" s="1099"/>
      <c r="AR546" s="16"/>
      <c r="AS546" s="16"/>
      <c r="AT546" s="16"/>
      <c r="AU546" s="10"/>
      <c r="AV546" s="10"/>
      <c r="AW546" s="10"/>
      <c r="AX546" s="10"/>
      <c r="AY546" s="10"/>
      <c r="AZ546" s="10"/>
      <c r="BA546" s="10"/>
      <c r="BB546" s="10"/>
      <c r="BC546" s="10"/>
      <c r="BD546" s="772"/>
      <c r="BE546" s="10"/>
      <c r="BF546" s="10"/>
      <c r="BG546" s="10"/>
    </row>
    <row r="547" ht="17.25" customHeight="1">
      <c r="B547" s="632"/>
      <c r="C547" s="632"/>
      <c r="D547" s="632"/>
      <c r="E547" s="632"/>
      <c r="F547" s="632"/>
      <c r="I547" s="1098"/>
      <c r="K547" s="3"/>
      <c r="L547" s="832"/>
      <c r="M547" s="832"/>
      <c r="N547" s="832"/>
      <c r="O547" s="831"/>
      <c r="P547" s="831"/>
      <c r="Q547" s="832"/>
      <c r="R547" s="832"/>
      <c r="S547" s="832"/>
      <c r="T547" s="831"/>
      <c r="U547" s="832"/>
      <c r="V547" s="3"/>
      <c r="W547" s="3"/>
      <c r="X547" s="3"/>
      <c r="Y547" s="3"/>
      <c r="Z547" s="3"/>
      <c r="AA547" s="3"/>
      <c r="AB547" s="3"/>
      <c r="AC547" s="3"/>
      <c r="AD547" s="3"/>
      <c r="AE547" s="3"/>
      <c r="AF547" s="3"/>
      <c r="AG547" s="3"/>
      <c r="AH547" s="832"/>
      <c r="AI547" s="832"/>
      <c r="AJ547" s="832"/>
      <c r="AK547" s="832"/>
      <c r="AL547" s="832"/>
      <c r="AM547" s="832"/>
      <c r="AP547" s="16"/>
      <c r="AQ547" s="1099"/>
      <c r="AR547" s="16"/>
      <c r="AS547" s="16"/>
      <c r="AT547" s="16"/>
      <c r="AU547" s="10"/>
      <c r="AV547" s="10"/>
      <c r="AW547" s="10"/>
      <c r="AX547" s="10"/>
      <c r="AY547" s="10"/>
      <c r="AZ547" s="10"/>
      <c r="BA547" s="10"/>
      <c r="BB547" s="10"/>
      <c r="BC547" s="10"/>
      <c r="BD547" s="772"/>
      <c r="BE547" s="10"/>
      <c r="BF547" s="10"/>
      <c r="BG547" s="10"/>
    </row>
    <row r="548" ht="17.25" customHeight="1">
      <c r="B548" s="632"/>
      <c r="C548" s="632"/>
      <c r="D548" s="632"/>
      <c r="E548" s="632"/>
      <c r="F548" s="632"/>
      <c r="I548" s="1098"/>
      <c r="K548" s="3"/>
      <c r="L548" s="832"/>
      <c r="M548" s="832"/>
      <c r="N548" s="832"/>
      <c r="O548" s="831"/>
      <c r="P548" s="831"/>
      <c r="Q548" s="832"/>
      <c r="R548" s="832"/>
      <c r="S548" s="832"/>
      <c r="T548" s="831"/>
      <c r="U548" s="832"/>
      <c r="V548" s="3"/>
      <c r="W548" s="3"/>
      <c r="X548" s="3"/>
      <c r="Y548" s="3"/>
      <c r="Z548" s="3"/>
      <c r="AA548" s="3"/>
      <c r="AB548" s="3"/>
      <c r="AC548" s="3"/>
      <c r="AD548" s="3"/>
      <c r="AE548" s="3"/>
      <c r="AF548" s="3"/>
      <c r="AG548" s="3"/>
      <c r="AH548" s="832"/>
      <c r="AI548" s="832"/>
      <c r="AJ548" s="832"/>
      <c r="AK548" s="832"/>
      <c r="AL548" s="832"/>
      <c r="AM548" s="832"/>
      <c r="AP548" s="16"/>
      <c r="AQ548" s="1099"/>
      <c r="AR548" s="16"/>
      <c r="AS548" s="16"/>
      <c r="AT548" s="16"/>
      <c r="AU548" s="10"/>
      <c r="AV548" s="10"/>
      <c r="AW548" s="10"/>
      <c r="AX548" s="10"/>
      <c r="AY548" s="10"/>
      <c r="AZ548" s="10"/>
      <c r="BA548" s="10"/>
      <c r="BB548" s="10"/>
      <c r="BC548" s="10"/>
      <c r="BD548" s="772"/>
      <c r="BE548" s="10"/>
      <c r="BF548" s="10"/>
      <c r="BG548" s="10"/>
    </row>
    <row r="549" ht="17.25" customHeight="1">
      <c r="B549" s="632"/>
      <c r="C549" s="632"/>
      <c r="D549" s="632"/>
      <c r="E549" s="632"/>
      <c r="F549" s="632"/>
      <c r="I549" s="1098"/>
      <c r="K549" s="3"/>
      <c r="L549" s="832"/>
      <c r="M549" s="832"/>
      <c r="N549" s="832"/>
      <c r="O549" s="831"/>
      <c r="P549" s="831"/>
      <c r="Q549" s="832"/>
      <c r="R549" s="832"/>
      <c r="S549" s="832"/>
      <c r="T549" s="831"/>
      <c r="U549" s="832"/>
      <c r="V549" s="3"/>
      <c r="W549" s="3"/>
      <c r="X549" s="3"/>
      <c r="Y549" s="3"/>
      <c r="Z549" s="3"/>
      <c r="AA549" s="3"/>
      <c r="AB549" s="3"/>
      <c r="AC549" s="3"/>
      <c r="AD549" s="3"/>
      <c r="AE549" s="3"/>
      <c r="AF549" s="3"/>
      <c r="AG549" s="3"/>
      <c r="AH549" s="832"/>
      <c r="AI549" s="832"/>
      <c r="AJ549" s="832"/>
      <c r="AK549" s="832"/>
      <c r="AL549" s="832"/>
      <c r="AM549" s="832"/>
      <c r="AP549" s="16"/>
      <c r="AQ549" s="1099"/>
      <c r="AR549" s="16"/>
      <c r="AS549" s="16"/>
      <c r="AT549" s="16"/>
      <c r="AU549" s="10"/>
      <c r="AV549" s="10"/>
      <c r="AW549" s="10"/>
      <c r="AX549" s="10"/>
      <c r="AY549" s="10"/>
      <c r="AZ549" s="10"/>
      <c r="BA549" s="10"/>
      <c r="BB549" s="10"/>
      <c r="BC549" s="10"/>
      <c r="BD549" s="772"/>
      <c r="BE549" s="10"/>
      <c r="BF549" s="10"/>
      <c r="BG549" s="10"/>
    </row>
    <row r="550" ht="17.25" customHeight="1">
      <c r="B550" s="632"/>
      <c r="C550" s="632"/>
      <c r="D550" s="632"/>
      <c r="E550" s="632"/>
      <c r="F550" s="632"/>
      <c r="I550" s="1098"/>
      <c r="K550" s="3"/>
      <c r="L550" s="832"/>
      <c r="M550" s="832"/>
      <c r="N550" s="832"/>
      <c r="O550" s="831"/>
      <c r="P550" s="831"/>
      <c r="Q550" s="832"/>
      <c r="R550" s="832"/>
      <c r="S550" s="832"/>
      <c r="T550" s="831"/>
      <c r="U550" s="832"/>
      <c r="V550" s="3"/>
      <c r="W550" s="3"/>
      <c r="X550" s="3"/>
      <c r="Y550" s="3"/>
      <c r="Z550" s="3"/>
      <c r="AA550" s="3"/>
      <c r="AB550" s="3"/>
      <c r="AC550" s="3"/>
      <c r="AD550" s="3"/>
      <c r="AE550" s="3"/>
      <c r="AF550" s="3"/>
      <c r="AG550" s="3"/>
      <c r="AH550" s="832"/>
      <c r="AI550" s="832"/>
      <c r="AJ550" s="832"/>
      <c r="AK550" s="832"/>
      <c r="AL550" s="832"/>
      <c r="AM550" s="832"/>
      <c r="AP550" s="16"/>
      <c r="AQ550" s="1099"/>
      <c r="AR550" s="16"/>
      <c r="AS550" s="16"/>
      <c r="AT550" s="16"/>
      <c r="AU550" s="10"/>
      <c r="AV550" s="10"/>
      <c r="AW550" s="10"/>
      <c r="AX550" s="10"/>
      <c r="AY550" s="10"/>
      <c r="AZ550" s="10"/>
      <c r="BA550" s="10"/>
      <c r="BB550" s="10"/>
      <c r="BC550" s="10"/>
      <c r="BD550" s="772"/>
      <c r="BE550" s="10"/>
      <c r="BF550" s="10"/>
      <c r="BG550" s="10"/>
    </row>
    <row r="551" ht="17.25" customHeight="1">
      <c r="B551" s="632"/>
      <c r="C551" s="632"/>
      <c r="D551" s="632"/>
      <c r="E551" s="632"/>
      <c r="F551" s="632"/>
      <c r="I551" s="1098"/>
      <c r="K551" s="3"/>
      <c r="L551" s="832"/>
      <c r="M551" s="832"/>
      <c r="N551" s="832"/>
      <c r="O551" s="831"/>
      <c r="P551" s="831"/>
      <c r="Q551" s="832"/>
      <c r="R551" s="832"/>
      <c r="S551" s="832"/>
      <c r="T551" s="831"/>
      <c r="U551" s="832"/>
      <c r="V551" s="3"/>
      <c r="W551" s="3"/>
      <c r="X551" s="3"/>
      <c r="Y551" s="3"/>
      <c r="Z551" s="3"/>
      <c r="AA551" s="3"/>
      <c r="AB551" s="3"/>
      <c r="AC551" s="3"/>
      <c r="AD551" s="3"/>
      <c r="AE551" s="3"/>
      <c r="AF551" s="3"/>
      <c r="AG551" s="3"/>
      <c r="AH551" s="832"/>
      <c r="AI551" s="832"/>
      <c r="AJ551" s="832"/>
      <c r="AK551" s="832"/>
      <c r="AL551" s="832"/>
      <c r="AM551" s="832"/>
      <c r="AP551" s="16"/>
      <c r="AQ551" s="1099"/>
      <c r="AR551" s="16"/>
      <c r="AS551" s="16"/>
      <c r="AT551" s="16"/>
      <c r="AU551" s="10"/>
      <c r="AV551" s="10"/>
      <c r="AW551" s="10"/>
      <c r="AX551" s="10"/>
      <c r="AY551" s="10"/>
      <c r="AZ551" s="10"/>
      <c r="BA551" s="10"/>
      <c r="BB551" s="10"/>
      <c r="BC551" s="10"/>
      <c r="BD551" s="772"/>
      <c r="BE551" s="10"/>
      <c r="BF551" s="10"/>
      <c r="BG551" s="10"/>
    </row>
    <row r="552" ht="17.25" customHeight="1">
      <c r="B552" s="632"/>
      <c r="C552" s="632"/>
      <c r="D552" s="632"/>
      <c r="E552" s="632"/>
      <c r="F552" s="632"/>
      <c r="I552" s="1098"/>
      <c r="K552" s="3"/>
      <c r="L552" s="832"/>
      <c r="M552" s="832"/>
      <c r="N552" s="832"/>
      <c r="O552" s="831"/>
      <c r="P552" s="831"/>
      <c r="Q552" s="832"/>
      <c r="R552" s="832"/>
      <c r="S552" s="832"/>
      <c r="T552" s="831"/>
      <c r="U552" s="832"/>
      <c r="V552" s="3"/>
      <c r="W552" s="3"/>
      <c r="X552" s="3"/>
      <c r="Y552" s="3"/>
      <c r="Z552" s="3"/>
      <c r="AA552" s="3"/>
      <c r="AB552" s="3"/>
      <c r="AC552" s="3"/>
      <c r="AD552" s="3"/>
      <c r="AE552" s="3"/>
      <c r="AF552" s="3"/>
      <c r="AG552" s="3"/>
      <c r="AH552" s="832"/>
      <c r="AI552" s="832"/>
      <c r="AJ552" s="832"/>
      <c r="AK552" s="832"/>
      <c r="AL552" s="832"/>
      <c r="AM552" s="832"/>
      <c r="AP552" s="16"/>
      <c r="AQ552" s="1099"/>
      <c r="AR552" s="16"/>
      <c r="AS552" s="16"/>
      <c r="AT552" s="16"/>
      <c r="AU552" s="10"/>
      <c r="AV552" s="10"/>
      <c r="AW552" s="10"/>
      <c r="AX552" s="10"/>
      <c r="AY552" s="10"/>
      <c r="AZ552" s="10"/>
      <c r="BA552" s="10"/>
      <c r="BB552" s="10"/>
      <c r="BC552" s="10"/>
      <c r="BD552" s="772"/>
      <c r="BE552" s="10"/>
      <c r="BF552" s="10"/>
      <c r="BG552" s="10"/>
    </row>
    <row r="553" ht="17.25" customHeight="1">
      <c r="B553" s="632"/>
      <c r="C553" s="632"/>
      <c r="D553" s="632"/>
      <c r="E553" s="632"/>
      <c r="F553" s="632"/>
      <c r="I553" s="1098"/>
      <c r="K553" s="3"/>
      <c r="L553" s="832"/>
      <c r="M553" s="832"/>
      <c r="N553" s="832"/>
      <c r="O553" s="831"/>
      <c r="P553" s="831"/>
      <c r="Q553" s="832"/>
      <c r="R553" s="832"/>
      <c r="S553" s="832"/>
      <c r="T553" s="831"/>
      <c r="U553" s="832"/>
      <c r="V553" s="3"/>
      <c r="W553" s="3"/>
      <c r="X553" s="3"/>
      <c r="Y553" s="3"/>
      <c r="Z553" s="3"/>
      <c r="AA553" s="3"/>
      <c r="AB553" s="3"/>
      <c r="AC553" s="3"/>
      <c r="AD553" s="3"/>
      <c r="AE553" s="3"/>
      <c r="AF553" s="3"/>
      <c r="AG553" s="3"/>
      <c r="AH553" s="832"/>
      <c r="AI553" s="832"/>
      <c r="AJ553" s="832"/>
      <c r="AK553" s="832"/>
      <c r="AL553" s="832"/>
      <c r="AM553" s="832"/>
      <c r="AP553" s="16"/>
      <c r="AQ553" s="1099"/>
      <c r="AR553" s="16"/>
      <c r="AS553" s="16"/>
      <c r="AT553" s="16"/>
      <c r="AU553" s="10"/>
      <c r="AV553" s="10"/>
      <c r="AW553" s="10"/>
      <c r="AX553" s="10"/>
      <c r="AY553" s="10"/>
      <c r="AZ553" s="10"/>
      <c r="BA553" s="10"/>
      <c r="BB553" s="10"/>
      <c r="BC553" s="10"/>
      <c r="BD553" s="772"/>
      <c r="BE553" s="10"/>
      <c r="BF553" s="10"/>
      <c r="BG553" s="10"/>
    </row>
    <row r="554" ht="17.25" customHeight="1">
      <c r="B554" s="632"/>
      <c r="C554" s="632"/>
      <c r="D554" s="632"/>
      <c r="E554" s="632"/>
      <c r="F554" s="632"/>
      <c r="I554" s="1098"/>
      <c r="K554" s="3"/>
      <c r="L554" s="832"/>
      <c r="M554" s="832"/>
      <c r="N554" s="832"/>
      <c r="O554" s="831"/>
      <c r="P554" s="831"/>
      <c r="Q554" s="832"/>
      <c r="R554" s="832"/>
      <c r="S554" s="832"/>
      <c r="T554" s="831"/>
      <c r="U554" s="832"/>
      <c r="V554" s="3"/>
      <c r="W554" s="3"/>
      <c r="X554" s="3"/>
      <c r="Y554" s="3"/>
      <c r="Z554" s="3"/>
      <c r="AA554" s="3"/>
      <c r="AB554" s="3"/>
      <c r="AC554" s="3"/>
      <c r="AD554" s="3"/>
      <c r="AE554" s="3"/>
      <c r="AF554" s="3"/>
      <c r="AG554" s="3"/>
      <c r="AH554" s="832"/>
      <c r="AI554" s="832"/>
      <c r="AJ554" s="832"/>
      <c r="AK554" s="832"/>
      <c r="AL554" s="832"/>
      <c r="AM554" s="832"/>
      <c r="AP554" s="16"/>
      <c r="AQ554" s="1099"/>
      <c r="AR554" s="16"/>
      <c r="AS554" s="16"/>
      <c r="AT554" s="16"/>
      <c r="AU554" s="10"/>
      <c r="AV554" s="10"/>
      <c r="AW554" s="10"/>
      <c r="AX554" s="10"/>
      <c r="AY554" s="10"/>
      <c r="AZ554" s="10"/>
      <c r="BA554" s="10"/>
      <c r="BB554" s="10"/>
      <c r="BC554" s="10"/>
      <c r="BD554" s="772"/>
      <c r="BE554" s="10"/>
      <c r="BF554" s="10"/>
      <c r="BG554" s="10"/>
    </row>
    <row r="555" ht="17.25" customHeight="1">
      <c r="B555" s="632"/>
      <c r="C555" s="632"/>
      <c r="D555" s="632"/>
      <c r="E555" s="632"/>
      <c r="F555" s="632"/>
      <c r="I555" s="1098"/>
      <c r="K555" s="3"/>
      <c r="L555" s="832"/>
      <c r="M555" s="832"/>
      <c r="N555" s="832"/>
      <c r="O555" s="831"/>
      <c r="P555" s="831"/>
      <c r="Q555" s="832"/>
      <c r="R555" s="832"/>
      <c r="S555" s="832"/>
      <c r="T555" s="831"/>
      <c r="U555" s="832"/>
      <c r="V555" s="3"/>
      <c r="W555" s="3"/>
      <c r="X555" s="3"/>
      <c r="Y555" s="3"/>
      <c r="Z555" s="3"/>
      <c r="AA555" s="3"/>
      <c r="AB555" s="3"/>
      <c r="AC555" s="3"/>
      <c r="AD555" s="3"/>
      <c r="AE555" s="3"/>
      <c r="AF555" s="3"/>
      <c r="AG555" s="3"/>
      <c r="AH555" s="832"/>
      <c r="AI555" s="832"/>
      <c r="AJ555" s="832"/>
      <c r="AK555" s="832"/>
      <c r="AL555" s="832"/>
      <c r="AM555" s="832"/>
      <c r="AP555" s="16"/>
      <c r="AQ555" s="1099"/>
      <c r="AR555" s="16"/>
      <c r="AS555" s="16"/>
      <c r="AT555" s="16"/>
      <c r="AU555" s="10"/>
      <c r="AV555" s="10"/>
      <c r="AW555" s="10"/>
      <c r="AX555" s="10"/>
      <c r="AY555" s="10"/>
      <c r="AZ555" s="10"/>
      <c r="BA555" s="10"/>
      <c r="BB555" s="10"/>
      <c r="BC555" s="10"/>
      <c r="BD555" s="772"/>
      <c r="BE555" s="10"/>
      <c r="BF555" s="10"/>
      <c r="BG555" s="10"/>
    </row>
    <row r="556" ht="17.25" customHeight="1">
      <c r="B556" s="632"/>
      <c r="C556" s="632"/>
      <c r="D556" s="632"/>
      <c r="E556" s="632"/>
      <c r="F556" s="632"/>
      <c r="I556" s="1098"/>
      <c r="K556" s="3"/>
      <c r="L556" s="832"/>
      <c r="M556" s="832"/>
      <c r="N556" s="832"/>
      <c r="O556" s="831"/>
      <c r="P556" s="831"/>
      <c r="Q556" s="832"/>
      <c r="R556" s="832"/>
      <c r="S556" s="832"/>
      <c r="T556" s="831"/>
      <c r="U556" s="832"/>
      <c r="V556" s="3"/>
      <c r="W556" s="3"/>
      <c r="X556" s="3"/>
      <c r="Y556" s="3"/>
      <c r="Z556" s="3"/>
      <c r="AA556" s="3"/>
      <c r="AB556" s="3"/>
      <c r="AC556" s="3"/>
      <c r="AD556" s="3"/>
      <c r="AE556" s="3"/>
      <c r="AF556" s="3"/>
      <c r="AG556" s="3"/>
      <c r="AH556" s="832"/>
      <c r="AI556" s="832"/>
      <c r="AJ556" s="832"/>
      <c r="AK556" s="832"/>
      <c r="AL556" s="832"/>
      <c r="AM556" s="832"/>
      <c r="AP556" s="16"/>
      <c r="AQ556" s="1099"/>
      <c r="AR556" s="16"/>
      <c r="AS556" s="16"/>
      <c r="AT556" s="16"/>
      <c r="AU556" s="10"/>
      <c r="AV556" s="10"/>
      <c r="AW556" s="10"/>
      <c r="AX556" s="10"/>
      <c r="AY556" s="10"/>
      <c r="AZ556" s="10"/>
      <c r="BA556" s="10"/>
      <c r="BB556" s="10"/>
      <c r="BC556" s="10"/>
      <c r="BD556" s="772"/>
      <c r="BE556" s="10"/>
      <c r="BF556" s="10"/>
      <c r="BG556" s="10"/>
    </row>
    <row r="557" ht="17.25" customHeight="1">
      <c r="B557" s="632"/>
      <c r="C557" s="632"/>
      <c r="D557" s="632"/>
      <c r="E557" s="632"/>
      <c r="F557" s="632"/>
      <c r="I557" s="1098"/>
      <c r="K557" s="3"/>
      <c r="L557" s="832"/>
      <c r="M557" s="832"/>
      <c r="N557" s="832"/>
      <c r="O557" s="831"/>
      <c r="P557" s="831"/>
      <c r="Q557" s="832"/>
      <c r="R557" s="832"/>
      <c r="S557" s="832"/>
      <c r="T557" s="831"/>
      <c r="U557" s="832"/>
      <c r="V557" s="3"/>
      <c r="W557" s="3"/>
      <c r="X557" s="3"/>
      <c r="Y557" s="3"/>
      <c r="Z557" s="3"/>
      <c r="AA557" s="3"/>
      <c r="AB557" s="3"/>
      <c r="AC557" s="3"/>
      <c r="AD557" s="3"/>
      <c r="AE557" s="3"/>
      <c r="AF557" s="3"/>
      <c r="AG557" s="3"/>
      <c r="AH557" s="832"/>
      <c r="AI557" s="832"/>
      <c r="AJ557" s="832"/>
      <c r="AK557" s="832"/>
      <c r="AL557" s="832"/>
      <c r="AM557" s="832"/>
      <c r="AP557" s="16"/>
      <c r="AQ557" s="1099"/>
      <c r="AR557" s="16"/>
      <c r="AS557" s="16"/>
      <c r="AT557" s="16"/>
      <c r="AU557" s="10"/>
      <c r="AV557" s="10"/>
      <c r="AW557" s="10"/>
      <c r="AX557" s="10"/>
      <c r="AY557" s="10"/>
      <c r="AZ557" s="10"/>
      <c r="BA557" s="10"/>
      <c r="BB557" s="10"/>
      <c r="BC557" s="10"/>
      <c r="BD557" s="772"/>
      <c r="BE557" s="10"/>
      <c r="BF557" s="10"/>
      <c r="BG557" s="10"/>
    </row>
    <row r="558" ht="17.25" customHeight="1">
      <c r="B558" s="632"/>
      <c r="C558" s="632"/>
      <c r="D558" s="632"/>
      <c r="E558" s="632"/>
      <c r="F558" s="632"/>
      <c r="I558" s="1098"/>
      <c r="K558" s="3"/>
      <c r="L558" s="832"/>
      <c r="M558" s="832"/>
      <c r="N558" s="832"/>
      <c r="O558" s="831"/>
      <c r="P558" s="831"/>
      <c r="Q558" s="832"/>
      <c r="R558" s="832"/>
      <c r="S558" s="832"/>
      <c r="T558" s="831"/>
      <c r="U558" s="832"/>
      <c r="V558" s="3"/>
      <c r="W558" s="3"/>
      <c r="X558" s="3"/>
      <c r="Y558" s="3"/>
      <c r="Z558" s="3"/>
      <c r="AA558" s="3"/>
      <c r="AB558" s="3"/>
      <c r="AC558" s="3"/>
      <c r="AD558" s="3"/>
      <c r="AE558" s="3"/>
      <c r="AF558" s="3"/>
      <c r="AG558" s="3"/>
      <c r="AH558" s="832"/>
      <c r="AI558" s="832"/>
      <c r="AJ558" s="832"/>
      <c r="AK558" s="832"/>
      <c r="AL558" s="832"/>
      <c r="AM558" s="832"/>
      <c r="AP558" s="16"/>
      <c r="AQ558" s="1099"/>
      <c r="AR558" s="16"/>
      <c r="AS558" s="16"/>
      <c r="AT558" s="16"/>
      <c r="AU558" s="10"/>
      <c r="AV558" s="10"/>
      <c r="AW558" s="10"/>
      <c r="AX558" s="10"/>
      <c r="AY558" s="10"/>
      <c r="AZ558" s="10"/>
      <c r="BA558" s="10"/>
      <c r="BB558" s="10"/>
      <c r="BC558" s="10"/>
      <c r="BD558" s="772"/>
      <c r="BE558" s="10"/>
      <c r="BF558" s="10"/>
      <c r="BG558" s="10"/>
    </row>
    <row r="559" ht="17.25" customHeight="1">
      <c r="B559" s="632"/>
      <c r="C559" s="632"/>
      <c r="D559" s="632"/>
      <c r="E559" s="632"/>
      <c r="F559" s="632"/>
      <c r="I559" s="1098"/>
      <c r="K559" s="3"/>
      <c r="L559" s="832"/>
      <c r="M559" s="832"/>
      <c r="N559" s="832"/>
      <c r="O559" s="831"/>
      <c r="P559" s="831"/>
      <c r="Q559" s="832"/>
      <c r="R559" s="832"/>
      <c r="S559" s="832"/>
      <c r="T559" s="831"/>
      <c r="U559" s="832"/>
      <c r="V559" s="3"/>
      <c r="W559" s="3"/>
      <c r="X559" s="3"/>
      <c r="Y559" s="3"/>
      <c r="Z559" s="3"/>
      <c r="AA559" s="3"/>
      <c r="AB559" s="3"/>
      <c r="AC559" s="3"/>
      <c r="AD559" s="3"/>
      <c r="AE559" s="3"/>
      <c r="AF559" s="3"/>
      <c r="AG559" s="3"/>
      <c r="AH559" s="832"/>
      <c r="AI559" s="832"/>
      <c r="AJ559" s="832"/>
      <c r="AK559" s="832"/>
      <c r="AL559" s="832"/>
      <c r="AM559" s="832"/>
      <c r="AP559" s="16"/>
      <c r="AQ559" s="1099"/>
      <c r="AR559" s="16"/>
      <c r="AS559" s="16"/>
      <c r="AT559" s="16"/>
      <c r="AU559" s="10"/>
      <c r="AV559" s="10"/>
      <c r="AW559" s="10"/>
      <c r="AX559" s="10"/>
      <c r="AY559" s="10"/>
      <c r="AZ559" s="10"/>
      <c r="BA559" s="10"/>
      <c r="BB559" s="10"/>
      <c r="BC559" s="10"/>
      <c r="BD559" s="772"/>
      <c r="BE559" s="10"/>
      <c r="BF559" s="10"/>
      <c r="BG559" s="10"/>
    </row>
    <row r="560" ht="17.25" customHeight="1">
      <c r="B560" s="632"/>
      <c r="C560" s="632"/>
      <c r="D560" s="632"/>
      <c r="E560" s="632"/>
      <c r="F560" s="632"/>
      <c r="I560" s="1098"/>
      <c r="K560" s="3"/>
      <c r="L560" s="832"/>
      <c r="M560" s="832"/>
      <c r="N560" s="832"/>
      <c r="O560" s="831"/>
      <c r="P560" s="831"/>
      <c r="Q560" s="832"/>
      <c r="R560" s="832"/>
      <c r="S560" s="832"/>
      <c r="T560" s="831"/>
      <c r="U560" s="832"/>
      <c r="V560" s="3"/>
      <c r="W560" s="3"/>
      <c r="X560" s="3"/>
      <c r="Y560" s="3"/>
      <c r="Z560" s="3"/>
      <c r="AA560" s="3"/>
      <c r="AB560" s="3"/>
      <c r="AC560" s="3"/>
      <c r="AD560" s="3"/>
      <c r="AE560" s="3"/>
      <c r="AF560" s="3"/>
      <c r="AG560" s="3"/>
      <c r="AH560" s="832"/>
      <c r="AI560" s="832"/>
      <c r="AJ560" s="832"/>
      <c r="AK560" s="832"/>
      <c r="AL560" s="832"/>
      <c r="AM560" s="832"/>
      <c r="AP560" s="16"/>
      <c r="AQ560" s="1099"/>
      <c r="AR560" s="16"/>
      <c r="AS560" s="16"/>
      <c r="AT560" s="16"/>
      <c r="AU560" s="10"/>
      <c r="AV560" s="10"/>
      <c r="AW560" s="10"/>
      <c r="AX560" s="10"/>
      <c r="AY560" s="10"/>
      <c r="AZ560" s="10"/>
      <c r="BA560" s="10"/>
      <c r="BB560" s="10"/>
      <c r="BC560" s="10"/>
      <c r="BD560" s="772"/>
      <c r="BE560" s="10"/>
      <c r="BF560" s="10"/>
      <c r="BG560" s="10"/>
    </row>
    <row r="561" ht="17.25" customHeight="1">
      <c r="B561" s="632"/>
      <c r="C561" s="632"/>
      <c r="D561" s="632"/>
      <c r="E561" s="632"/>
      <c r="F561" s="632"/>
      <c r="I561" s="1098"/>
      <c r="K561" s="3"/>
      <c r="L561" s="832"/>
      <c r="M561" s="832"/>
      <c r="N561" s="832"/>
      <c r="O561" s="831"/>
      <c r="P561" s="831"/>
      <c r="Q561" s="832"/>
      <c r="R561" s="832"/>
      <c r="S561" s="832"/>
      <c r="T561" s="831"/>
      <c r="U561" s="832"/>
      <c r="V561" s="3"/>
      <c r="W561" s="3"/>
      <c r="X561" s="3"/>
      <c r="Y561" s="3"/>
      <c r="Z561" s="3"/>
      <c r="AA561" s="3"/>
      <c r="AB561" s="3"/>
      <c r="AC561" s="3"/>
      <c r="AD561" s="3"/>
      <c r="AE561" s="3"/>
      <c r="AF561" s="3"/>
      <c r="AG561" s="3"/>
      <c r="AH561" s="832"/>
      <c r="AI561" s="832"/>
      <c r="AJ561" s="832"/>
      <c r="AK561" s="832"/>
      <c r="AL561" s="832"/>
      <c r="AM561" s="832"/>
      <c r="AP561" s="16"/>
      <c r="AQ561" s="1099"/>
      <c r="AR561" s="16"/>
      <c r="AS561" s="16"/>
      <c r="AT561" s="16"/>
      <c r="AU561" s="10"/>
      <c r="AV561" s="10"/>
      <c r="AW561" s="10"/>
      <c r="AX561" s="10"/>
      <c r="AY561" s="10"/>
      <c r="AZ561" s="10"/>
      <c r="BA561" s="10"/>
      <c r="BB561" s="10"/>
      <c r="BC561" s="10"/>
      <c r="BD561" s="772"/>
      <c r="BE561" s="10"/>
      <c r="BF561" s="10"/>
      <c r="BG561" s="10"/>
    </row>
    <row r="562" ht="17.25" customHeight="1">
      <c r="B562" s="632"/>
      <c r="C562" s="632"/>
      <c r="D562" s="632"/>
      <c r="E562" s="632"/>
      <c r="F562" s="632"/>
      <c r="I562" s="1098"/>
      <c r="K562" s="3"/>
      <c r="L562" s="832"/>
      <c r="M562" s="832"/>
      <c r="N562" s="832"/>
      <c r="O562" s="831"/>
      <c r="P562" s="831"/>
      <c r="Q562" s="832"/>
      <c r="R562" s="832"/>
      <c r="S562" s="832"/>
      <c r="T562" s="831"/>
      <c r="U562" s="832"/>
      <c r="V562" s="3"/>
      <c r="W562" s="3"/>
      <c r="X562" s="3"/>
      <c r="Y562" s="3"/>
      <c r="Z562" s="3"/>
      <c r="AA562" s="3"/>
      <c r="AB562" s="3"/>
      <c r="AC562" s="3"/>
      <c r="AD562" s="3"/>
      <c r="AE562" s="3"/>
      <c r="AF562" s="3"/>
      <c r="AG562" s="3"/>
      <c r="AH562" s="832"/>
      <c r="AI562" s="832"/>
      <c r="AJ562" s="832"/>
      <c r="AK562" s="832"/>
      <c r="AL562" s="832"/>
      <c r="AM562" s="832"/>
      <c r="AP562" s="16"/>
      <c r="AQ562" s="1099"/>
      <c r="AR562" s="16"/>
      <c r="AS562" s="16"/>
      <c r="AT562" s="16"/>
      <c r="AU562" s="10"/>
      <c r="AV562" s="10"/>
      <c r="AW562" s="10"/>
      <c r="AX562" s="10"/>
      <c r="AY562" s="10"/>
      <c r="AZ562" s="10"/>
      <c r="BA562" s="10"/>
      <c r="BB562" s="10"/>
      <c r="BC562" s="10"/>
      <c r="BD562" s="772"/>
      <c r="BE562" s="10"/>
      <c r="BF562" s="10"/>
      <c r="BG562" s="10"/>
    </row>
    <row r="563" ht="17.25" customHeight="1">
      <c r="B563" s="632"/>
      <c r="C563" s="632"/>
      <c r="D563" s="632"/>
      <c r="E563" s="632"/>
      <c r="F563" s="632"/>
      <c r="I563" s="1098"/>
      <c r="K563" s="3"/>
      <c r="L563" s="832"/>
      <c r="M563" s="832"/>
      <c r="N563" s="832"/>
      <c r="O563" s="831"/>
      <c r="P563" s="831"/>
      <c r="Q563" s="832"/>
      <c r="R563" s="832"/>
      <c r="S563" s="832"/>
      <c r="T563" s="831"/>
      <c r="U563" s="832"/>
      <c r="V563" s="3"/>
      <c r="W563" s="3"/>
      <c r="X563" s="3"/>
      <c r="Y563" s="3"/>
      <c r="Z563" s="3"/>
      <c r="AA563" s="3"/>
      <c r="AB563" s="3"/>
      <c r="AC563" s="3"/>
      <c r="AD563" s="3"/>
      <c r="AE563" s="3"/>
      <c r="AF563" s="3"/>
      <c r="AG563" s="3"/>
      <c r="AH563" s="832"/>
      <c r="AI563" s="832"/>
      <c r="AJ563" s="832"/>
      <c r="AK563" s="832"/>
      <c r="AL563" s="832"/>
      <c r="AM563" s="832"/>
      <c r="AP563" s="16"/>
      <c r="AQ563" s="1099"/>
      <c r="AR563" s="16"/>
      <c r="AS563" s="16"/>
      <c r="AT563" s="16"/>
      <c r="AU563" s="10"/>
      <c r="AV563" s="10"/>
      <c r="AW563" s="10"/>
      <c r="AX563" s="10"/>
      <c r="AY563" s="10"/>
      <c r="AZ563" s="10"/>
      <c r="BA563" s="10"/>
      <c r="BB563" s="10"/>
      <c r="BC563" s="10"/>
      <c r="BD563" s="772"/>
      <c r="BE563" s="10"/>
      <c r="BF563" s="10"/>
      <c r="BG563" s="10"/>
    </row>
    <row r="564" ht="17.25" customHeight="1">
      <c r="B564" s="632"/>
      <c r="C564" s="632"/>
      <c r="D564" s="632"/>
      <c r="E564" s="632"/>
      <c r="F564" s="632"/>
      <c r="I564" s="1098"/>
      <c r="K564" s="3"/>
      <c r="L564" s="832"/>
      <c r="M564" s="832"/>
      <c r="N564" s="832"/>
      <c r="O564" s="831"/>
      <c r="P564" s="831"/>
      <c r="Q564" s="832"/>
      <c r="R564" s="832"/>
      <c r="S564" s="832"/>
      <c r="T564" s="831"/>
      <c r="U564" s="832"/>
      <c r="V564" s="3"/>
      <c r="W564" s="3"/>
      <c r="X564" s="3"/>
      <c r="Y564" s="3"/>
      <c r="Z564" s="3"/>
      <c r="AA564" s="3"/>
      <c r="AB564" s="3"/>
      <c r="AC564" s="3"/>
      <c r="AD564" s="3"/>
      <c r="AE564" s="3"/>
      <c r="AF564" s="3"/>
      <c r="AG564" s="3"/>
      <c r="AH564" s="832"/>
      <c r="AI564" s="832"/>
      <c r="AJ564" s="832"/>
      <c r="AK564" s="832"/>
      <c r="AL564" s="832"/>
      <c r="AM564" s="832"/>
      <c r="AP564" s="16"/>
      <c r="AQ564" s="1099"/>
      <c r="AR564" s="16"/>
      <c r="AS564" s="16"/>
      <c r="AT564" s="16"/>
      <c r="AU564" s="10"/>
      <c r="AV564" s="10"/>
      <c r="AW564" s="10"/>
      <c r="AX564" s="10"/>
      <c r="AY564" s="10"/>
      <c r="AZ564" s="10"/>
      <c r="BA564" s="10"/>
      <c r="BB564" s="10"/>
      <c r="BC564" s="10"/>
      <c r="BD564" s="772"/>
      <c r="BE564" s="10"/>
      <c r="BF564" s="10"/>
      <c r="BG564" s="10"/>
    </row>
    <row r="565" ht="17.25" customHeight="1">
      <c r="B565" s="632"/>
      <c r="C565" s="632"/>
      <c r="D565" s="632"/>
      <c r="E565" s="632"/>
      <c r="F565" s="632"/>
      <c r="I565" s="1098"/>
      <c r="K565" s="3"/>
      <c r="L565" s="832"/>
      <c r="M565" s="832"/>
      <c r="N565" s="832"/>
      <c r="O565" s="831"/>
      <c r="P565" s="831"/>
      <c r="Q565" s="832"/>
      <c r="R565" s="832"/>
      <c r="S565" s="832"/>
      <c r="T565" s="831"/>
      <c r="U565" s="832"/>
      <c r="V565" s="3"/>
      <c r="W565" s="3"/>
      <c r="X565" s="3"/>
      <c r="Y565" s="3"/>
      <c r="Z565" s="3"/>
      <c r="AA565" s="3"/>
      <c r="AB565" s="3"/>
      <c r="AC565" s="3"/>
      <c r="AD565" s="3"/>
      <c r="AE565" s="3"/>
      <c r="AF565" s="3"/>
      <c r="AG565" s="3"/>
      <c r="AH565" s="832"/>
      <c r="AI565" s="832"/>
      <c r="AJ565" s="832"/>
      <c r="AK565" s="832"/>
      <c r="AL565" s="832"/>
      <c r="AM565" s="832"/>
      <c r="AP565" s="16"/>
      <c r="AQ565" s="1099"/>
      <c r="AR565" s="16"/>
      <c r="AS565" s="16"/>
      <c r="AT565" s="16"/>
      <c r="AU565" s="10"/>
      <c r="AV565" s="10"/>
      <c r="AW565" s="10"/>
      <c r="AX565" s="10"/>
      <c r="AY565" s="10"/>
      <c r="AZ565" s="10"/>
      <c r="BA565" s="10"/>
      <c r="BB565" s="10"/>
      <c r="BC565" s="10"/>
      <c r="BD565" s="772"/>
      <c r="BE565" s="10"/>
      <c r="BF565" s="10"/>
      <c r="BG565" s="10"/>
    </row>
    <row r="566" ht="17.25" customHeight="1">
      <c r="B566" s="632"/>
      <c r="C566" s="632"/>
      <c r="D566" s="632"/>
      <c r="E566" s="632"/>
      <c r="F566" s="632"/>
      <c r="I566" s="1098"/>
      <c r="K566" s="3"/>
      <c r="L566" s="832"/>
      <c r="M566" s="832"/>
      <c r="N566" s="832"/>
      <c r="O566" s="831"/>
      <c r="P566" s="831"/>
      <c r="Q566" s="832"/>
      <c r="R566" s="832"/>
      <c r="S566" s="832"/>
      <c r="T566" s="831"/>
      <c r="U566" s="832"/>
      <c r="V566" s="3"/>
      <c r="W566" s="3"/>
      <c r="X566" s="3"/>
      <c r="Y566" s="3"/>
      <c r="Z566" s="3"/>
      <c r="AA566" s="3"/>
      <c r="AB566" s="3"/>
      <c r="AC566" s="3"/>
      <c r="AD566" s="3"/>
      <c r="AE566" s="3"/>
      <c r="AF566" s="3"/>
      <c r="AG566" s="3"/>
      <c r="AH566" s="832"/>
      <c r="AI566" s="832"/>
      <c r="AJ566" s="832"/>
      <c r="AK566" s="832"/>
      <c r="AL566" s="832"/>
      <c r="AM566" s="832"/>
      <c r="AP566" s="16"/>
      <c r="AQ566" s="1099"/>
      <c r="AR566" s="16"/>
      <c r="AS566" s="16"/>
      <c r="AT566" s="16"/>
      <c r="AU566" s="10"/>
      <c r="AV566" s="10"/>
      <c r="AW566" s="10"/>
      <c r="AX566" s="10"/>
      <c r="AY566" s="10"/>
      <c r="AZ566" s="10"/>
      <c r="BA566" s="10"/>
      <c r="BB566" s="10"/>
      <c r="BC566" s="10"/>
      <c r="BD566" s="772"/>
      <c r="BE566" s="10"/>
      <c r="BF566" s="10"/>
      <c r="BG566" s="10"/>
    </row>
    <row r="567" ht="17.25" customHeight="1">
      <c r="B567" s="632"/>
      <c r="C567" s="632"/>
      <c r="D567" s="632"/>
      <c r="E567" s="632"/>
      <c r="F567" s="632"/>
      <c r="I567" s="1098"/>
      <c r="K567" s="3"/>
      <c r="L567" s="832"/>
      <c r="M567" s="832"/>
      <c r="N567" s="832"/>
      <c r="O567" s="831"/>
      <c r="P567" s="831"/>
      <c r="Q567" s="832"/>
      <c r="R567" s="832"/>
      <c r="S567" s="832"/>
      <c r="T567" s="831"/>
      <c r="U567" s="832"/>
      <c r="V567" s="3"/>
      <c r="W567" s="3"/>
      <c r="X567" s="3"/>
      <c r="Y567" s="3"/>
      <c r="Z567" s="3"/>
      <c r="AA567" s="3"/>
      <c r="AB567" s="3"/>
      <c r="AC567" s="3"/>
      <c r="AD567" s="3"/>
      <c r="AE567" s="3"/>
      <c r="AF567" s="3"/>
      <c r="AG567" s="3"/>
      <c r="AH567" s="832"/>
      <c r="AI567" s="832"/>
      <c r="AJ567" s="832"/>
      <c r="AK567" s="832"/>
      <c r="AL567" s="832"/>
      <c r="AM567" s="832"/>
      <c r="AP567" s="16"/>
      <c r="AQ567" s="1099"/>
      <c r="AR567" s="16"/>
      <c r="AS567" s="16"/>
      <c r="AT567" s="16"/>
      <c r="AU567" s="10"/>
      <c r="AV567" s="10"/>
      <c r="AW567" s="10"/>
      <c r="AX567" s="10"/>
      <c r="AY567" s="10"/>
      <c r="AZ567" s="10"/>
      <c r="BA567" s="10"/>
      <c r="BB567" s="10"/>
      <c r="BC567" s="10"/>
      <c r="BD567" s="772"/>
      <c r="BE567" s="10"/>
      <c r="BF567" s="10"/>
      <c r="BG567" s="10"/>
    </row>
    <row r="568" ht="17.25" customHeight="1">
      <c r="B568" s="632"/>
      <c r="C568" s="632"/>
      <c r="D568" s="632"/>
      <c r="E568" s="632"/>
      <c r="F568" s="632"/>
      <c r="I568" s="1098"/>
      <c r="K568" s="3"/>
      <c r="L568" s="832"/>
      <c r="M568" s="832"/>
      <c r="N568" s="832"/>
      <c r="O568" s="831"/>
      <c r="P568" s="831"/>
      <c r="Q568" s="832"/>
      <c r="R568" s="832"/>
      <c r="S568" s="832"/>
      <c r="T568" s="831"/>
      <c r="U568" s="832"/>
      <c r="V568" s="3"/>
      <c r="W568" s="3"/>
      <c r="X568" s="3"/>
      <c r="Y568" s="3"/>
      <c r="Z568" s="3"/>
      <c r="AA568" s="3"/>
      <c r="AB568" s="3"/>
      <c r="AC568" s="3"/>
      <c r="AD568" s="3"/>
      <c r="AE568" s="3"/>
      <c r="AF568" s="3"/>
      <c r="AG568" s="3"/>
      <c r="AH568" s="832"/>
      <c r="AI568" s="832"/>
      <c r="AJ568" s="832"/>
      <c r="AK568" s="832"/>
      <c r="AL568" s="832"/>
      <c r="AM568" s="832"/>
      <c r="AP568" s="16"/>
      <c r="AQ568" s="1099"/>
      <c r="AR568" s="16"/>
      <c r="AS568" s="16"/>
      <c r="AT568" s="16"/>
      <c r="AU568" s="10"/>
      <c r="AV568" s="10"/>
      <c r="AW568" s="10"/>
      <c r="AX568" s="10"/>
      <c r="AY568" s="10"/>
      <c r="AZ568" s="10"/>
      <c r="BA568" s="10"/>
      <c r="BB568" s="10"/>
      <c r="BC568" s="10"/>
      <c r="BD568" s="772"/>
      <c r="BE568" s="10"/>
      <c r="BF568" s="10"/>
      <c r="BG568" s="10"/>
    </row>
    <row r="569" ht="17.25" customHeight="1">
      <c r="B569" s="632"/>
      <c r="C569" s="632"/>
      <c r="D569" s="632"/>
      <c r="E569" s="632"/>
      <c r="F569" s="632"/>
      <c r="I569" s="1098"/>
      <c r="K569" s="3"/>
      <c r="L569" s="832"/>
      <c r="M569" s="832"/>
      <c r="N569" s="832"/>
      <c r="O569" s="831"/>
      <c r="P569" s="831"/>
      <c r="Q569" s="832"/>
      <c r="R569" s="832"/>
      <c r="S569" s="832"/>
      <c r="T569" s="831"/>
      <c r="U569" s="832"/>
      <c r="V569" s="3"/>
      <c r="W569" s="3"/>
      <c r="X569" s="3"/>
      <c r="Y569" s="3"/>
      <c r="Z569" s="3"/>
      <c r="AA569" s="3"/>
      <c r="AB569" s="3"/>
      <c r="AC569" s="3"/>
      <c r="AD569" s="3"/>
      <c r="AE569" s="3"/>
      <c r="AF569" s="3"/>
      <c r="AG569" s="3"/>
      <c r="AH569" s="832"/>
      <c r="AI569" s="832"/>
      <c r="AJ569" s="832"/>
      <c r="AK569" s="832"/>
      <c r="AL569" s="832"/>
      <c r="AM569" s="832"/>
      <c r="AP569" s="16"/>
      <c r="AQ569" s="1099"/>
      <c r="AR569" s="16"/>
      <c r="AS569" s="16"/>
      <c r="AT569" s="16"/>
      <c r="AU569" s="10"/>
      <c r="AV569" s="10"/>
      <c r="AW569" s="10"/>
      <c r="AX569" s="10"/>
      <c r="AY569" s="10"/>
      <c r="AZ569" s="10"/>
      <c r="BA569" s="10"/>
      <c r="BB569" s="10"/>
      <c r="BC569" s="10"/>
      <c r="BD569" s="772"/>
      <c r="BE569" s="10"/>
      <c r="BF569" s="10"/>
      <c r="BG569" s="10"/>
    </row>
    <row r="570" ht="17.25" customHeight="1">
      <c r="B570" s="632"/>
      <c r="C570" s="632"/>
      <c r="D570" s="632"/>
      <c r="E570" s="632"/>
      <c r="F570" s="632"/>
      <c r="I570" s="1098"/>
      <c r="K570" s="3"/>
      <c r="L570" s="832"/>
      <c r="M570" s="832"/>
      <c r="N570" s="832"/>
      <c r="O570" s="831"/>
      <c r="P570" s="831"/>
      <c r="Q570" s="832"/>
      <c r="R570" s="832"/>
      <c r="S570" s="832"/>
      <c r="T570" s="831"/>
      <c r="U570" s="832"/>
      <c r="V570" s="3"/>
      <c r="W570" s="3"/>
      <c r="X570" s="3"/>
      <c r="Y570" s="3"/>
      <c r="Z570" s="3"/>
      <c r="AA570" s="3"/>
      <c r="AB570" s="3"/>
      <c r="AC570" s="3"/>
      <c r="AD570" s="3"/>
      <c r="AE570" s="3"/>
      <c r="AF570" s="3"/>
      <c r="AG570" s="3"/>
      <c r="AH570" s="832"/>
      <c r="AI570" s="832"/>
      <c r="AJ570" s="832"/>
      <c r="AK570" s="832"/>
      <c r="AL570" s="832"/>
      <c r="AM570" s="832"/>
      <c r="AP570" s="16"/>
      <c r="AQ570" s="1099"/>
      <c r="AR570" s="16"/>
      <c r="AS570" s="16"/>
      <c r="AT570" s="16"/>
      <c r="AU570" s="10"/>
      <c r="AV570" s="10"/>
      <c r="AW570" s="10"/>
      <c r="AX570" s="10"/>
      <c r="AY570" s="10"/>
      <c r="AZ570" s="10"/>
      <c r="BA570" s="10"/>
      <c r="BB570" s="10"/>
      <c r="BC570" s="10"/>
      <c r="BD570" s="772"/>
      <c r="BE570" s="10"/>
      <c r="BF570" s="10"/>
      <c r="BG570" s="10"/>
    </row>
    <row r="571" ht="17.25" customHeight="1">
      <c r="B571" s="632"/>
      <c r="C571" s="632"/>
      <c r="D571" s="632"/>
      <c r="E571" s="632"/>
      <c r="F571" s="632"/>
      <c r="I571" s="1098"/>
      <c r="K571" s="3"/>
      <c r="L571" s="832"/>
      <c r="M571" s="832"/>
      <c r="N571" s="832"/>
      <c r="O571" s="831"/>
      <c r="P571" s="831"/>
      <c r="Q571" s="832"/>
      <c r="R571" s="832"/>
      <c r="S571" s="832"/>
      <c r="T571" s="831"/>
      <c r="U571" s="832"/>
      <c r="V571" s="3"/>
      <c r="W571" s="3"/>
      <c r="X571" s="3"/>
      <c r="Y571" s="3"/>
      <c r="Z571" s="3"/>
      <c r="AA571" s="3"/>
      <c r="AB571" s="3"/>
      <c r="AC571" s="3"/>
      <c r="AD571" s="3"/>
      <c r="AE571" s="3"/>
      <c r="AF571" s="3"/>
      <c r="AG571" s="3"/>
      <c r="AH571" s="832"/>
      <c r="AI571" s="832"/>
      <c r="AJ571" s="832"/>
      <c r="AK571" s="832"/>
      <c r="AL571" s="832"/>
      <c r="AM571" s="832"/>
      <c r="AP571" s="16"/>
      <c r="AQ571" s="1099"/>
      <c r="AR571" s="16"/>
      <c r="AS571" s="16"/>
      <c r="AT571" s="16"/>
      <c r="AU571" s="10"/>
      <c r="AV571" s="10"/>
      <c r="AW571" s="10"/>
      <c r="AX571" s="10"/>
      <c r="AY571" s="10"/>
      <c r="AZ571" s="10"/>
      <c r="BA571" s="10"/>
      <c r="BB571" s="10"/>
      <c r="BC571" s="10"/>
      <c r="BD571" s="772"/>
      <c r="BE571" s="10"/>
      <c r="BF571" s="10"/>
      <c r="BG571" s="10"/>
    </row>
    <row r="572" ht="17.25" customHeight="1">
      <c r="B572" s="632"/>
      <c r="C572" s="632"/>
      <c r="D572" s="632"/>
      <c r="E572" s="632"/>
      <c r="F572" s="632"/>
      <c r="I572" s="1098"/>
      <c r="K572" s="3"/>
      <c r="L572" s="832"/>
      <c r="M572" s="832"/>
      <c r="N572" s="832"/>
      <c r="O572" s="831"/>
      <c r="P572" s="831"/>
      <c r="Q572" s="832"/>
      <c r="R572" s="832"/>
      <c r="S572" s="832"/>
      <c r="T572" s="831"/>
      <c r="U572" s="832"/>
      <c r="V572" s="3"/>
      <c r="W572" s="3"/>
      <c r="X572" s="3"/>
      <c r="Y572" s="3"/>
      <c r="Z572" s="3"/>
      <c r="AA572" s="3"/>
      <c r="AB572" s="3"/>
      <c r="AC572" s="3"/>
      <c r="AD572" s="3"/>
      <c r="AE572" s="3"/>
      <c r="AF572" s="3"/>
      <c r="AG572" s="3"/>
      <c r="AH572" s="832"/>
      <c r="AI572" s="832"/>
      <c r="AJ572" s="832"/>
      <c r="AK572" s="832"/>
      <c r="AL572" s="832"/>
      <c r="AM572" s="832"/>
      <c r="AP572" s="16"/>
      <c r="AQ572" s="1099"/>
      <c r="AR572" s="16"/>
      <c r="AS572" s="16"/>
      <c r="AT572" s="16"/>
      <c r="AU572" s="10"/>
      <c r="AV572" s="10"/>
      <c r="AW572" s="10"/>
      <c r="AX572" s="10"/>
      <c r="AY572" s="10"/>
      <c r="AZ572" s="10"/>
      <c r="BA572" s="10"/>
      <c r="BB572" s="10"/>
      <c r="BC572" s="10"/>
      <c r="BD572" s="772"/>
      <c r="BE572" s="10"/>
      <c r="BF572" s="10"/>
      <c r="BG572" s="10"/>
    </row>
    <row r="573" ht="17.25" customHeight="1">
      <c r="B573" s="632"/>
      <c r="C573" s="632"/>
      <c r="D573" s="632"/>
      <c r="E573" s="632"/>
      <c r="F573" s="632"/>
      <c r="I573" s="1098"/>
      <c r="K573" s="3"/>
      <c r="L573" s="832"/>
      <c r="M573" s="832"/>
      <c r="N573" s="832"/>
      <c r="O573" s="831"/>
      <c r="P573" s="831"/>
      <c r="Q573" s="832"/>
      <c r="R573" s="832"/>
      <c r="S573" s="832"/>
      <c r="T573" s="831"/>
      <c r="U573" s="832"/>
      <c r="V573" s="3"/>
      <c r="W573" s="3"/>
      <c r="X573" s="3"/>
      <c r="Y573" s="3"/>
      <c r="Z573" s="3"/>
      <c r="AA573" s="3"/>
      <c r="AB573" s="3"/>
      <c r="AC573" s="3"/>
      <c r="AD573" s="3"/>
      <c r="AE573" s="3"/>
      <c r="AF573" s="3"/>
      <c r="AG573" s="3"/>
      <c r="AH573" s="832"/>
      <c r="AI573" s="832"/>
      <c r="AJ573" s="832"/>
      <c r="AK573" s="832"/>
      <c r="AL573" s="832"/>
      <c r="AM573" s="832"/>
      <c r="AP573" s="16"/>
      <c r="AQ573" s="1099"/>
      <c r="AR573" s="16"/>
      <c r="AS573" s="16"/>
      <c r="AT573" s="16"/>
      <c r="AU573" s="10"/>
      <c r="AV573" s="10"/>
      <c r="AW573" s="10"/>
      <c r="AX573" s="10"/>
      <c r="AY573" s="10"/>
      <c r="AZ573" s="10"/>
      <c r="BA573" s="10"/>
      <c r="BB573" s="10"/>
      <c r="BC573" s="10"/>
      <c r="BD573" s="772"/>
      <c r="BE573" s="10"/>
      <c r="BF573" s="10"/>
      <c r="BG573" s="10"/>
    </row>
    <row r="574" ht="17.25" customHeight="1">
      <c r="B574" s="632"/>
      <c r="C574" s="632"/>
      <c r="D574" s="632"/>
      <c r="E574" s="632"/>
      <c r="F574" s="632"/>
      <c r="I574" s="1098"/>
      <c r="K574" s="3"/>
      <c r="L574" s="832"/>
      <c r="M574" s="832"/>
      <c r="N574" s="832"/>
      <c r="O574" s="831"/>
      <c r="P574" s="831"/>
      <c r="Q574" s="832"/>
      <c r="R574" s="832"/>
      <c r="S574" s="832"/>
      <c r="T574" s="831"/>
      <c r="U574" s="832"/>
      <c r="V574" s="3"/>
      <c r="W574" s="3"/>
      <c r="X574" s="3"/>
      <c r="Y574" s="3"/>
      <c r="Z574" s="3"/>
      <c r="AA574" s="3"/>
      <c r="AB574" s="3"/>
      <c r="AC574" s="3"/>
      <c r="AD574" s="3"/>
      <c r="AE574" s="3"/>
      <c r="AF574" s="3"/>
      <c r="AG574" s="3"/>
      <c r="AH574" s="832"/>
      <c r="AI574" s="832"/>
      <c r="AJ574" s="832"/>
      <c r="AK574" s="832"/>
      <c r="AL574" s="832"/>
      <c r="AM574" s="832"/>
      <c r="AP574" s="16"/>
      <c r="AQ574" s="1099"/>
      <c r="AR574" s="16"/>
      <c r="AS574" s="16"/>
      <c r="AT574" s="16"/>
      <c r="AU574" s="10"/>
      <c r="AV574" s="10"/>
      <c r="AW574" s="10"/>
      <c r="AX574" s="10"/>
      <c r="AY574" s="10"/>
      <c r="AZ574" s="10"/>
      <c r="BA574" s="10"/>
      <c r="BB574" s="10"/>
      <c r="BC574" s="10"/>
      <c r="BD574" s="772"/>
      <c r="BE574" s="10"/>
      <c r="BF574" s="10"/>
      <c r="BG574" s="10"/>
    </row>
    <row r="575" ht="17.25" customHeight="1">
      <c r="B575" s="632"/>
      <c r="C575" s="632"/>
      <c r="D575" s="632"/>
      <c r="E575" s="632"/>
      <c r="F575" s="632"/>
      <c r="I575" s="1098"/>
      <c r="K575" s="3"/>
      <c r="L575" s="832"/>
      <c r="M575" s="832"/>
      <c r="N575" s="832"/>
      <c r="O575" s="831"/>
      <c r="P575" s="831"/>
      <c r="Q575" s="832"/>
      <c r="R575" s="832"/>
      <c r="S575" s="832"/>
      <c r="T575" s="831"/>
      <c r="U575" s="832"/>
      <c r="V575" s="3"/>
      <c r="W575" s="3"/>
      <c r="X575" s="3"/>
      <c r="Y575" s="3"/>
      <c r="Z575" s="3"/>
      <c r="AA575" s="3"/>
      <c r="AB575" s="3"/>
      <c r="AC575" s="3"/>
      <c r="AD575" s="3"/>
      <c r="AE575" s="3"/>
      <c r="AF575" s="3"/>
      <c r="AG575" s="3"/>
      <c r="AH575" s="832"/>
      <c r="AI575" s="832"/>
      <c r="AJ575" s="832"/>
      <c r="AK575" s="832"/>
      <c r="AL575" s="832"/>
      <c r="AM575" s="832"/>
      <c r="AP575" s="16"/>
      <c r="AQ575" s="1099"/>
      <c r="AR575" s="16"/>
      <c r="AS575" s="16"/>
      <c r="AT575" s="16"/>
      <c r="AU575" s="10"/>
      <c r="AV575" s="10"/>
      <c r="AW575" s="10"/>
      <c r="AX575" s="10"/>
      <c r="AY575" s="10"/>
      <c r="AZ575" s="10"/>
      <c r="BA575" s="10"/>
      <c r="BB575" s="10"/>
      <c r="BC575" s="10"/>
      <c r="BD575" s="772"/>
      <c r="BE575" s="10"/>
      <c r="BF575" s="10"/>
      <c r="BG575" s="10"/>
    </row>
    <row r="576" ht="17.25" customHeight="1">
      <c r="B576" s="632"/>
      <c r="C576" s="632"/>
      <c r="D576" s="632"/>
      <c r="E576" s="632"/>
      <c r="F576" s="632"/>
      <c r="I576" s="1098"/>
      <c r="K576" s="3"/>
      <c r="L576" s="832"/>
      <c r="M576" s="832"/>
      <c r="N576" s="832"/>
      <c r="O576" s="831"/>
      <c r="P576" s="831"/>
      <c r="Q576" s="832"/>
      <c r="R576" s="832"/>
      <c r="S576" s="832"/>
      <c r="T576" s="831"/>
      <c r="U576" s="832"/>
      <c r="V576" s="3"/>
      <c r="W576" s="3"/>
      <c r="X576" s="3"/>
      <c r="Y576" s="3"/>
      <c r="Z576" s="3"/>
      <c r="AA576" s="3"/>
      <c r="AB576" s="3"/>
      <c r="AC576" s="3"/>
      <c r="AD576" s="3"/>
      <c r="AE576" s="3"/>
      <c r="AF576" s="3"/>
      <c r="AG576" s="3"/>
      <c r="AH576" s="832"/>
      <c r="AI576" s="832"/>
      <c r="AJ576" s="832"/>
      <c r="AK576" s="832"/>
      <c r="AL576" s="832"/>
      <c r="AM576" s="832"/>
      <c r="AP576" s="16"/>
      <c r="AQ576" s="1099"/>
      <c r="AR576" s="16"/>
      <c r="AS576" s="16"/>
      <c r="AT576" s="16"/>
      <c r="AU576" s="10"/>
      <c r="AV576" s="10"/>
      <c r="AW576" s="10"/>
      <c r="AX576" s="10"/>
      <c r="AY576" s="10"/>
      <c r="AZ576" s="10"/>
      <c r="BA576" s="10"/>
      <c r="BB576" s="10"/>
      <c r="BC576" s="10"/>
      <c r="BD576" s="772"/>
      <c r="BE576" s="10"/>
      <c r="BF576" s="10"/>
      <c r="BG576" s="10"/>
    </row>
    <row r="577" ht="17.25" customHeight="1">
      <c r="B577" s="632"/>
      <c r="C577" s="632"/>
      <c r="D577" s="632"/>
      <c r="E577" s="632"/>
      <c r="F577" s="632"/>
      <c r="I577" s="1098"/>
      <c r="K577" s="3"/>
      <c r="L577" s="832"/>
      <c r="M577" s="832"/>
      <c r="N577" s="832"/>
      <c r="O577" s="831"/>
      <c r="P577" s="831"/>
      <c r="Q577" s="832"/>
      <c r="R577" s="832"/>
      <c r="S577" s="832"/>
      <c r="T577" s="831"/>
      <c r="U577" s="832"/>
      <c r="V577" s="3"/>
      <c r="W577" s="3"/>
      <c r="X577" s="3"/>
      <c r="Y577" s="3"/>
      <c r="Z577" s="3"/>
      <c r="AA577" s="3"/>
      <c r="AB577" s="3"/>
      <c r="AC577" s="3"/>
      <c r="AD577" s="3"/>
      <c r="AE577" s="3"/>
      <c r="AF577" s="3"/>
      <c r="AG577" s="3"/>
      <c r="AH577" s="832"/>
      <c r="AI577" s="832"/>
      <c r="AJ577" s="832"/>
      <c r="AK577" s="832"/>
      <c r="AL577" s="832"/>
      <c r="AM577" s="832"/>
      <c r="AP577" s="16"/>
      <c r="AQ577" s="1099"/>
      <c r="AR577" s="16"/>
      <c r="AS577" s="16"/>
      <c r="AT577" s="16"/>
      <c r="AU577" s="10"/>
      <c r="AV577" s="10"/>
      <c r="AW577" s="10"/>
      <c r="AX577" s="10"/>
      <c r="AY577" s="10"/>
      <c r="AZ577" s="10"/>
      <c r="BA577" s="10"/>
      <c r="BB577" s="10"/>
      <c r="BC577" s="10"/>
      <c r="BD577" s="772"/>
      <c r="BE577" s="10"/>
      <c r="BF577" s="10"/>
      <c r="BG577" s="10"/>
    </row>
    <row r="578" ht="17.25" customHeight="1">
      <c r="B578" s="632"/>
      <c r="C578" s="632"/>
      <c r="D578" s="632"/>
      <c r="E578" s="632"/>
      <c r="F578" s="632"/>
      <c r="I578" s="1098"/>
      <c r="K578" s="3"/>
      <c r="L578" s="832"/>
      <c r="M578" s="832"/>
      <c r="N578" s="832"/>
      <c r="O578" s="831"/>
      <c r="P578" s="831"/>
      <c r="Q578" s="832"/>
      <c r="R578" s="832"/>
      <c r="S578" s="832"/>
      <c r="T578" s="831"/>
      <c r="U578" s="832"/>
      <c r="V578" s="3"/>
      <c r="W578" s="3"/>
      <c r="X578" s="3"/>
      <c r="Y578" s="3"/>
      <c r="Z578" s="3"/>
      <c r="AA578" s="3"/>
      <c r="AB578" s="3"/>
      <c r="AC578" s="3"/>
      <c r="AD578" s="3"/>
      <c r="AE578" s="3"/>
      <c r="AF578" s="3"/>
      <c r="AG578" s="3"/>
      <c r="AH578" s="832"/>
      <c r="AI578" s="832"/>
      <c r="AJ578" s="832"/>
      <c r="AK578" s="832"/>
      <c r="AL578" s="832"/>
      <c r="AM578" s="832"/>
      <c r="AP578" s="16"/>
      <c r="AQ578" s="1099"/>
      <c r="AR578" s="16"/>
      <c r="AS578" s="16"/>
      <c r="AT578" s="16"/>
      <c r="AU578" s="10"/>
      <c r="AV578" s="10"/>
      <c r="AW578" s="10"/>
      <c r="AX578" s="10"/>
      <c r="AY578" s="10"/>
      <c r="AZ578" s="10"/>
      <c r="BA578" s="10"/>
      <c r="BB578" s="10"/>
      <c r="BC578" s="10"/>
      <c r="BD578" s="772"/>
      <c r="BE578" s="10"/>
      <c r="BF578" s="10"/>
      <c r="BG578" s="10"/>
    </row>
    <row r="579" ht="17.25" customHeight="1">
      <c r="B579" s="632"/>
      <c r="C579" s="632"/>
      <c r="D579" s="632"/>
      <c r="E579" s="632"/>
      <c r="F579" s="632"/>
      <c r="I579" s="1098"/>
      <c r="K579" s="3"/>
      <c r="L579" s="832"/>
      <c r="M579" s="832"/>
      <c r="N579" s="832"/>
      <c r="O579" s="831"/>
      <c r="P579" s="831"/>
      <c r="Q579" s="832"/>
      <c r="R579" s="832"/>
      <c r="S579" s="832"/>
      <c r="T579" s="831"/>
      <c r="U579" s="832"/>
      <c r="V579" s="3"/>
      <c r="W579" s="3"/>
      <c r="X579" s="3"/>
      <c r="Y579" s="3"/>
      <c r="Z579" s="3"/>
      <c r="AA579" s="3"/>
      <c r="AB579" s="3"/>
      <c r="AC579" s="3"/>
      <c r="AD579" s="3"/>
      <c r="AE579" s="3"/>
      <c r="AF579" s="3"/>
      <c r="AG579" s="3"/>
      <c r="AH579" s="832"/>
      <c r="AI579" s="832"/>
      <c r="AJ579" s="832"/>
      <c r="AK579" s="832"/>
      <c r="AL579" s="832"/>
      <c r="AM579" s="832"/>
      <c r="AP579" s="16"/>
      <c r="AQ579" s="1099"/>
      <c r="AR579" s="16"/>
      <c r="AS579" s="16"/>
      <c r="AT579" s="16"/>
      <c r="AU579" s="10"/>
      <c r="AV579" s="10"/>
      <c r="AW579" s="10"/>
      <c r="AX579" s="10"/>
      <c r="AY579" s="10"/>
      <c r="AZ579" s="10"/>
      <c r="BA579" s="10"/>
      <c r="BB579" s="10"/>
      <c r="BC579" s="10"/>
      <c r="BD579" s="772"/>
      <c r="BE579" s="10"/>
      <c r="BF579" s="10"/>
      <c r="BG579" s="10"/>
    </row>
    <row r="580" ht="17.25" customHeight="1">
      <c r="B580" s="632"/>
      <c r="C580" s="632"/>
      <c r="D580" s="632"/>
      <c r="E580" s="632"/>
      <c r="F580" s="632"/>
      <c r="I580" s="1098"/>
      <c r="K580" s="3"/>
      <c r="L580" s="832"/>
      <c r="M580" s="832"/>
      <c r="N580" s="832"/>
      <c r="O580" s="831"/>
      <c r="P580" s="831"/>
      <c r="Q580" s="832"/>
      <c r="R580" s="832"/>
      <c r="S580" s="832"/>
      <c r="T580" s="831"/>
      <c r="U580" s="832"/>
      <c r="V580" s="3"/>
      <c r="W580" s="3"/>
      <c r="X580" s="3"/>
      <c r="Y580" s="3"/>
      <c r="Z580" s="3"/>
      <c r="AA580" s="3"/>
      <c r="AB580" s="3"/>
      <c r="AC580" s="3"/>
      <c r="AD580" s="3"/>
      <c r="AE580" s="3"/>
      <c r="AF580" s="3"/>
      <c r="AG580" s="3"/>
      <c r="AH580" s="832"/>
      <c r="AI580" s="832"/>
      <c r="AJ580" s="832"/>
      <c r="AK580" s="832"/>
      <c r="AL580" s="832"/>
      <c r="AM580" s="832"/>
      <c r="AP580" s="16"/>
      <c r="AQ580" s="1099"/>
      <c r="AR580" s="16"/>
      <c r="AS580" s="16"/>
      <c r="AT580" s="16"/>
      <c r="AU580" s="10"/>
      <c r="AV580" s="10"/>
      <c r="AW580" s="10"/>
      <c r="AX580" s="10"/>
      <c r="AY580" s="10"/>
      <c r="AZ580" s="10"/>
      <c r="BA580" s="10"/>
      <c r="BB580" s="10"/>
      <c r="BC580" s="10"/>
      <c r="BD580" s="772"/>
      <c r="BE580" s="10"/>
      <c r="BF580" s="10"/>
      <c r="BG580" s="10"/>
    </row>
    <row r="581" ht="17.25" customHeight="1">
      <c r="B581" s="632"/>
      <c r="C581" s="632"/>
      <c r="D581" s="632"/>
      <c r="E581" s="632"/>
      <c r="F581" s="632"/>
      <c r="I581" s="1098"/>
      <c r="K581" s="3"/>
      <c r="L581" s="832"/>
      <c r="M581" s="832"/>
      <c r="N581" s="832"/>
      <c r="O581" s="831"/>
      <c r="P581" s="831"/>
      <c r="Q581" s="832"/>
      <c r="R581" s="832"/>
      <c r="S581" s="832"/>
      <c r="T581" s="831"/>
      <c r="U581" s="832"/>
      <c r="V581" s="3"/>
      <c r="W581" s="3"/>
      <c r="X581" s="3"/>
      <c r="Y581" s="3"/>
      <c r="Z581" s="3"/>
      <c r="AA581" s="3"/>
      <c r="AB581" s="3"/>
      <c r="AC581" s="3"/>
      <c r="AD581" s="3"/>
      <c r="AE581" s="3"/>
      <c r="AF581" s="3"/>
      <c r="AG581" s="3"/>
      <c r="AH581" s="832"/>
      <c r="AI581" s="832"/>
      <c r="AJ581" s="832"/>
      <c r="AK581" s="832"/>
      <c r="AL581" s="832"/>
      <c r="AM581" s="832"/>
      <c r="AP581" s="16"/>
      <c r="AQ581" s="1099"/>
      <c r="AR581" s="16"/>
      <c r="AS581" s="16"/>
      <c r="AT581" s="16"/>
      <c r="AU581" s="10"/>
      <c r="AV581" s="10"/>
      <c r="AW581" s="10"/>
      <c r="AX581" s="10"/>
      <c r="AY581" s="10"/>
      <c r="AZ581" s="10"/>
      <c r="BA581" s="10"/>
      <c r="BB581" s="10"/>
      <c r="BC581" s="10"/>
      <c r="BD581" s="772"/>
      <c r="BE581" s="10"/>
      <c r="BF581" s="10"/>
      <c r="BG581" s="10"/>
    </row>
    <row r="582" ht="17.25" customHeight="1">
      <c r="B582" s="632"/>
      <c r="C582" s="632"/>
      <c r="D582" s="632"/>
      <c r="E582" s="632"/>
      <c r="F582" s="632"/>
      <c r="I582" s="1098"/>
      <c r="K582" s="3"/>
      <c r="L582" s="832"/>
      <c r="M582" s="832"/>
      <c r="N582" s="832"/>
      <c r="O582" s="831"/>
      <c r="P582" s="831"/>
      <c r="Q582" s="832"/>
      <c r="R582" s="832"/>
      <c r="S582" s="832"/>
      <c r="T582" s="831"/>
      <c r="U582" s="832"/>
      <c r="V582" s="3"/>
      <c r="W582" s="3"/>
      <c r="X582" s="3"/>
      <c r="Y582" s="3"/>
      <c r="Z582" s="3"/>
      <c r="AA582" s="3"/>
      <c r="AB582" s="3"/>
      <c r="AC582" s="3"/>
      <c r="AD582" s="3"/>
      <c r="AE582" s="3"/>
      <c r="AF582" s="3"/>
      <c r="AG582" s="3"/>
      <c r="AH582" s="832"/>
      <c r="AI582" s="832"/>
      <c r="AJ582" s="832"/>
      <c r="AK582" s="832"/>
      <c r="AL582" s="832"/>
      <c r="AM582" s="832"/>
      <c r="AP582" s="16"/>
      <c r="AQ582" s="1099"/>
      <c r="AR582" s="16"/>
      <c r="AS582" s="16"/>
      <c r="AT582" s="16"/>
      <c r="AU582" s="10"/>
      <c r="AV582" s="10"/>
      <c r="AW582" s="10"/>
      <c r="AX582" s="10"/>
      <c r="AY582" s="10"/>
      <c r="AZ582" s="10"/>
      <c r="BA582" s="10"/>
      <c r="BB582" s="10"/>
      <c r="BC582" s="10"/>
      <c r="BD582" s="772"/>
      <c r="BE582" s="10"/>
      <c r="BF582" s="10"/>
      <c r="BG582" s="10"/>
    </row>
    <row r="583" ht="17.25" customHeight="1">
      <c r="B583" s="632"/>
      <c r="C583" s="632"/>
      <c r="D583" s="632"/>
      <c r="E583" s="632"/>
      <c r="F583" s="632"/>
      <c r="I583" s="1098"/>
      <c r="K583" s="3"/>
      <c r="L583" s="832"/>
      <c r="M583" s="832"/>
      <c r="N583" s="832"/>
      <c r="O583" s="831"/>
      <c r="P583" s="831"/>
      <c r="Q583" s="832"/>
      <c r="R583" s="832"/>
      <c r="S583" s="832"/>
      <c r="T583" s="831"/>
      <c r="U583" s="832"/>
      <c r="V583" s="3"/>
      <c r="W583" s="3"/>
      <c r="X583" s="3"/>
      <c r="Y583" s="3"/>
      <c r="Z583" s="3"/>
      <c r="AA583" s="3"/>
      <c r="AB583" s="3"/>
      <c r="AC583" s="3"/>
      <c r="AD583" s="3"/>
      <c r="AE583" s="3"/>
      <c r="AF583" s="3"/>
      <c r="AG583" s="3"/>
      <c r="AH583" s="832"/>
      <c r="AI583" s="832"/>
      <c r="AJ583" s="832"/>
      <c r="AK583" s="832"/>
      <c r="AL583" s="832"/>
      <c r="AM583" s="832"/>
      <c r="AP583" s="16"/>
      <c r="AQ583" s="1099"/>
      <c r="AR583" s="16"/>
      <c r="AS583" s="16"/>
      <c r="AT583" s="16"/>
      <c r="AU583" s="10"/>
      <c r="AV583" s="10"/>
      <c r="AW583" s="10"/>
      <c r="AX583" s="10"/>
      <c r="AY583" s="10"/>
      <c r="AZ583" s="10"/>
      <c r="BA583" s="10"/>
      <c r="BB583" s="10"/>
      <c r="BC583" s="10"/>
      <c r="BD583" s="772"/>
      <c r="BE583" s="10"/>
      <c r="BF583" s="10"/>
      <c r="BG583" s="10"/>
    </row>
    <row r="584" ht="17.25" customHeight="1">
      <c r="B584" s="632"/>
      <c r="C584" s="632"/>
      <c r="D584" s="632"/>
      <c r="E584" s="632"/>
      <c r="F584" s="632"/>
      <c r="I584" s="1098"/>
      <c r="K584" s="3"/>
      <c r="L584" s="832"/>
      <c r="M584" s="832"/>
      <c r="N584" s="832"/>
      <c r="O584" s="831"/>
      <c r="P584" s="831"/>
      <c r="Q584" s="832"/>
      <c r="R584" s="832"/>
      <c r="S584" s="832"/>
      <c r="T584" s="831"/>
      <c r="U584" s="832"/>
      <c r="V584" s="3"/>
      <c r="W584" s="3"/>
      <c r="X584" s="3"/>
      <c r="Y584" s="3"/>
      <c r="Z584" s="3"/>
      <c r="AA584" s="3"/>
      <c r="AB584" s="3"/>
      <c r="AC584" s="3"/>
      <c r="AD584" s="3"/>
      <c r="AE584" s="3"/>
      <c r="AF584" s="3"/>
      <c r="AG584" s="3"/>
      <c r="AH584" s="832"/>
      <c r="AI584" s="832"/>
      <c r="AJ584" s="832"/>
      <c r="AK584" s="832"/>
      <c r="AL584" s="832"/>
      <c r="AM584" s="832"/>
      <c r="AP584" s="16"/>
      <c r="AQ584" s="1099"/>
      <c r="AR584" s="16"/>
      <c r="AS584" s="16"/>
      <c r="AT584" s="16"/>
      <c r="AU584" s="10"/>
      <c r="AV584" s="10"/>
      <c r="AW584" s="10"/>
      <c r="AX584" s="10"/>
      <c r="AY584" s="10"/>
      <c r="AZ584" s="10"/>
      <c r="BA584" s="10"/>
      <c r="BB584" s="10"/>
      <c r="BC584" s="10"/>
      <c r="BD584" s="772"/>
      <c r="BE584" s="10"/>
      <c r="BF584" s="10"/>
      <c r="BG584" s="10"/>
    </row>
    <row r="585" ht="17.25" customHeight="1">
      <c r="B585" s="632"/>
      <c r="C585" s="632"/>
      <c r="D585" s="632"/>
      <c r="E585" s="632"/>
      <c r="F585" s="632"/>
      <c r="I585" s="1098"/>
      <c r="K585" s="3"/>
      <c r="L585" s="832"/>
      <c r="M585" s="832"/>
      <c r="N585" s="832"/>
      <c r="O585" s="831"/>
      <c r="P585" s="831"/>
      <c r="Q585" s="832"/>
      <c r="R585" s="832"/>
      <c r="S585" s="832"/>
      <c r="T585" s="831"/>
      <c r="U585" s="832"/>
      <c r="V585" s="3"/>
      <c r="W585" s="3"/>
      <c r="X585" s="3"/>
      <c r="Y585" s="3"/>
      <c r="Z585" s="3"/>
      <c r="AA585" s="3"/>
      <c r="AB585" s="3"/>
      <c r="AC585" s="3"/>
      <c r="AD585" s="3"/>
      <c r="AE585" s="3"/>
      <c r="AF585" s="3"/>
      <c r="AG585" s="3"/>
      <c r="AH585" s="832"/>
      <c r="AI585" s="832"/>
      <c r="AJ585" s="832"/>
      <c r="AK585" s="832"/>
      <c r="AL585" s="832"/>
      <c r="AM585" s="832"/>
      <c r="AP585" s="16"/>
      <c r="AQ585" s="1099"/>
      <c r="AR585" s="16"/>
      <c r="AS585" s="16"/>
      <c r="AT585" s="16"/>
      <c r="AU585" s="10"/>
      <c r="AV585" s="10"/>
      <c r="AW585" s="10"/>
      <c r="AX585" s="10"/>
      <c r="AY585" s="10"/>
      <c r="AZ585" s="10"/>
      <c r="BA585" s="10"/>
      <c r="BB585" s="10"/>
      <c r="BC585" s="10"/>
      <c r="BD585" s="772"/>
      <c r="BE585" s="10"/>
      <c r="BF585" s="10"/>
      <c r="BG585" s="10"/>
    </row>
    <row r="586" ht="17.25" customHeight="1">
      <c r="B586" s="632"/>
      <c r="C586" s="632"/>
      <c r="D586" s="632"/>
      <c r="E586" s="632"/>
      <c r="F586" s="632"/>
      <c r="I586" s="1098"/>
      <c r="K586" s="3"/>
      <c r="L586" s="832"/>
      <c r="M586" s="832"/>
      <c r="N586" s="832"/>
      <c r="O586" s="831"/>
      <c r="P586" s="831"/>
      <c r="Q586" s="832"/>
      <c r="R586" s="832"/>
      <c r="S586" s="832"/>
      <c r="T586" s="831"/>
      <c r="U586" s="832"/>
      <c r="V586" s="3"/>
      <c r="W586" s="3"/>
      <c r="X586" s="3"/>
      <c r="Y586" s="3"/>
      <c r="Z586" s="3"/>
      <c r="AA586" s="3"/>
      <c r="AB586" s="3"/>
      <c r="AC586" s="3"/>
      <c r="AD586" s="3"/>
      <c r="AE586" s="3"/>
      <c r="AF586" s="3"/>
      <c r="AG586" s="3"/>
      <c r="AH586" s="832"/>
      <c r="AI586" s="832"/>
      <c r="AJ586" s="832"/>
      <c r="AK586" s="832"/>
      <c r="AL586" s="832"/>
      <c r="AM586" s="832"/>
      <c r="AP586" s="16"/>
      <c r="AQ586" s="1099"/>
      <c r="AR586" s="16"/>
      <c r="AS586" s="16"/>
      <c r="AT586" s="16"/>
      <c r="AU586" s="10"/>
      <c r="AV586" s="10"/>
      <c r="AW586" s="10"/>
      <c r="AX586" s="10"/>
      <c r="AY586" s="10"/>
      <c r="AZ586" s="10"/>
      <c r="BA586" s="10"/>
      <c r="BB586" s="10"/>
      <c r="BC586" s="10"/>
      <c r="BD586" s="772"/>
      <c r="BE586" s="10"/>
      <c r="BF586" s="10"/>
      <c r="BG586" s="10"/>
    </row>
    <row r="587" ht="17.25" customHeight="1">
      <c r="B587" s="632"/>
      <c r="C587" s="632"/>
      <c r="D587" s="632"/>
      <c r="E587" s="632"/>
      <c r="F587" s="632"/>
      <c r="I587" s="1098"/>
      <c r="K587" s="3"/>
      <c r="L587" s="832"/>
      <c r="M587" s="832"/>
      <c r="N587" s="832"/>
      <c r="O587" s="831"/>
      <c r="P587" s="831"/>
      <c r="Q587" s="832"/>
      <c r="R587" s="832"/>
      <c r="S587" s="832"/>
      <c r="T587" s="831"/>
      <c r="U587" s="832"/>
      <c r="V587" s="3"/>
      <c r="W587" s="3"/>
      <c r="X587" s="3"/>
      <c r="Y587" s="3"/>
      <c r="Z587" s="3"/>
      <c r="AA587" s="3"/>
      <c r="AB587" s="3"/>
      <c r="AC587" s="3"/>
      <c r="AD587" s="3"/>
      <c r="AE587" s="3"/>
      <c r="AF587" s="3"/>
      <c r="AG587" s="3"/>
      <c r="AH587" s="832"/>
      <c r="AI587" s="832"/>
      <c r="AJ587" s="832"/>
      <c r="AK587" s="832"/>
      <c r="AL587" s="832"/>
      <c r="AM587" s="832"/>
      <c r="AP587" s="16"/>
      <c r="AQ587" s="1099"/>
      <c r="AR587" s="16"/>
      <c r="AS587" s="16"/>
      <c r="AT587" s="16"/>
      <c r="AU587" s="10"/>
      <c r="AV587" s="10"/>
      <c r="AW587" s="10"/>
      <c r="AX587" s="10"/>
      <c r="AY587" s="10"/>
      <c r="AZ587" s="10"/>
      <c r="BA587" s="10"/>
      <c r="BB587" s="10"/>
      <c r="BC587" s="10"/>
      <c r="BD587" s="772"/>
      <c r="BE587" s="10"/>
      <c r="BF587" s="10"/>
      <c r="BG587" s="10"/>
    </row>
    <row r="588" ht="17.25" customHeight="1">
      <c r="B588" s="632"/>
      <c r="C588" s="632"/>
      <c r="D588" s="632"/>
      <c r="E588" s="632"/>
      <c r="F588" s="632"/>
      <c r="I588" s="1098"/>
      <c r="K588" s="3"/>
      <c r="L588" s="832"/>
      <c r="M588" s="832"/>
      <c r="N588" s="832"/>
      <c r="O588" s="831"/>
      <c r="P588" s="831"/>
      <c r="Q588" s="832"/>
      <c r="R588" s="832"/>
      <c r="S588" s="832"/>
      <c r="T588" s="831"/>
      <c r="U588" s="832"/>
      <c r="V588" s="3"/>
      <c r="W588" s="3"/>
      <c r="X588" s="3"/>
      <c r="Y588" s="3"/>
      <c r="Z588" s="3"/>
      <c r="AA588" s="3"/>
      <c r="AB588" s="3"/>
      <c r="AC588" s="3"/>
      <c r="AD588" s="3"/>
      <c r="AE588" s="3"/>
      <c r="AF588" s="3"/>
      <c r="AG588" s="3"/>
      <c r="AH588" s="832"/>
      <c r="AI588" s="832"/>
      <c r="AJ588" s="832"/>
      <c r="AK588" s="832"/>
      <c r="AL588" s="832"/>
      <c r="AM588" s="832"/>
      <c r="AP588" s="16"/>
      <c r="AQ588" s="1099"/>
      <c r="AR588" s="16"/>
      <c r="AS588" s="16"/>
      <c r="AT588" s="16"/>
      <c r="AU588" s="10"/>
      <c r="AV588" s="10"/>
      <c r="AW588" s="10"/>
      <c r="AX588" s="10"/>
      <c r="AY588" s="10"/>
      <c r="AZ588" s="10"/>
      <c r="BA588" s="10"/>
      <c r="BB588" s="10"/>
      <c r="BC588" s="10"/>
      <c r="BD588" s="772"/>
      <c r="BE588" s="10"/>
      <c r="BF588" s="10"/>
      <c r="BG588" s="10"/>
    </row>
    <row r="589" ht="17.25" customHeight="1">
      <c r="B589" s="632"/>
      <c r="C589" s="632"/>
      <c r="D589" s="632"/>
      <c r="E589" s="632"/>
      <c r="F589" s="632"/>
      <c r="I589" s="1098"/>
      <c r="K589" s="3"/>
      <c r="L589" s="832"/>
      <c r="M589" s="832"/>
      <c r="N589" s="832"/>
      <c r="O589" s="831"/>
      <c r="P589" s="831"/>
      <c r="Q589" s="832"/>
      <c r="R589" s="832"/>
      <c r="S589" s="832"/>
      <c r="T589" s="831"/>
      <c r="U589" s="832"/>
      <c r="V589" s="3"/>
      <c r="W589" s="3"/>
      <c r="X589" s="3"/>
      <c r="Y589" s="3"/>
      <c r="Z589" s="3"/>
      <c r="AA589" s="3"/>
      <c r="AB589" s="3"/>
      <c r="AC589" s="3"/>
      <c r="AD589" s="3"/>
      <c r="AE589" s="3"/>
      <c r="AF589" s="3"/>
      <c r="AG589" s="3"/>
      <c r="AH589" s="832"/>
      <c r="AI589" s="832"/>
      <c r="AJ589" s="832"/>
      <c r="AK589" s="832"/>
      <c r="AL589" s="832"/>
      <c r="AM589" s="832"/>
      <c r="AP589" s="16"/>
      <c r="AQ589" s="1099"/>
      <c r="AR589" s="16"/>
      <c r="AS589" s="16"/>
      <c r="AT589" s="16"/>
      <c r="AU589" s="10"/>
      <c r="AV589" s="10"/>
      <c r="AW589" s="10"/>
      <c r="AX589" s="10"/>
      <c r="AY589" s="10"/>
      <c r="AZ589" s="10"/>
      <c r="BA589" s="10"/>
      <c r="BB589" s="10"/>
      <c r="BC589" s="10"/>
      <c r="BD589" s="772"/>
      <c r="BE589" s="10"/>
      <c r="BF589" s="10"/>
      <c r="BG589" s="10"/>
    </row>
    <row r="590" ht="17.25" customHeight="1">
      <c r="B590" s="632"/>
      <c r="C590" s="632"/>
      <c r="D590" s="632"/>
      <c r="E590" s="632"/>
      <c r="F590" s="632"/>
      <c r="I590" s="1098"/>
      <c r="K590" s="3"/>
      <c r="L590" s="832"/>
      <c r="M590" s="832"/>
      <c r="N590" s="832"/>
      <c r="O590" s="831"/>
      <c r="P590" s="831"/>
      <c r="Q590" s="832"/>
      <c r="R590" s="832"/>
      <c r="S590" s="832"/>
      <c r="T590" s="831"/>
      <c r="U590" s="832"/>
      <c r="V590" s="3"/>
      <c r="W590" s="3"/>
      <c r="X590" s="3"/>
      <c r="Y590" s="3"/>
      <c r="Z590" s="3"/>
      <c r="AA590" s="3"/>
      <c r="AB590" s="3"/>
      <c r="AC590" s="3"/>
      <c r="AD590" s="3"/>
      <c r="AE590" s="3"/>
      <c r="AF590" s="3"/>
      <c r="AG590" s="3"/>
      <c r="AH590" s="832"/>
      <c r="AI590" s="832"/>
      <c r="AJ590" s="832"/>
      <c r="AK590" s="832"/>
      <c r="AL590" s="832"/>
      <c r="AM590" s="832"/>
      <c r="AP590" s="16"/>
      <c r="AQ590" s="1099"/>
      <c r="AR590" s="16"/>
      <c r="AS590" s="16"/>
      <c r="AT590" s="16"/>
      <c r="AU590" s="10"/>
      <c r="AV590" s="10"/>
      <c r="AW590" s="10"/>
      <c r="AX590" s="10"/>
      <c r="AY590" s="10"/>
      <c r="AZ590" s="10"/>
      <c r="BA590" s="10"/>
      <c r="BB590" s="10"/>
      <c r="BC590" s="10"/>
      <c r="BD590" s="772"/>
      <c r="BE590" s="10"/>
      <c r="BF590" s="10"/>
      <c r="BG590" s="10"/>
    </row>
    <row r="591" ht="17.25" customHeight="1">
      <c r="B591" s="632"/>
      <c r="C591" s="632"/>
      <c r="D591" s="632"/>
      <c r="E591" s="632"/>
      <c r="F591" s="632"/>
      <c r="I591" s="1098"/>
      <c r="K591" s="3"/>
      <c r="L591" s="832"/>
      <c r="M591" s="832"/>
      <c r="N591" s="832"/>
      <c r="O591" s="831"/>
      <c r="P591" s="831"/>
      <c r="Q591" s="832"/>
      <c r="R591" s="832"/>
      <c r="S591" s="832"/>
      <c r="T591" s="831"/>
      <c r="U591" s="832"/>
      <c r="V591" s="3"/>
      <c r="W591" s="3"/>
      <c r="X591" s="3"/>
      <c r="Y591" s="3"/>
      <c r="Z591" s="3"/>
      <c r="AA591" s="3"/>
      <c r="AB591" s="3"/>
      <c r="AC591" s="3"/>
      <c r="AD591" s="3"/>
      <c r="AE591" s="3"/>
      <c r="AF591" s="3"/>
      <c r="AG591" s="3"/>
      <c r="AH591" s="832"/>
      <c r="AI591" s="832"/>
      <c r="AJ591" s="832"/>
      <c r="AK591" s="832"/>
      <c r="AL591" s="832"/>
      <c r="AM591" s="832"/>
      <c r="AP591" s="16"/>
      <c r="AQ591" s="1099"/>
      <c r="AR591" s="16"/>
      <c r="AS591" s="16"/>
      <c r="AT591" s="16"/>
      <c r="AU591" s="10"/>
      <c r="AV591" s="10"/>
      <c r="AW591" s="10"/>
      <c r="AX591" s="10"/>
      <c r="AY591" s="10"/>
      <c r="AZ591" s="10"/>
      <c r="BA591" s="10"/>
      <c r="BB591" s="10"/>
      <c r="BC591" s="10"/>
      <c r="BD591" s="772"/>
      <c r="BE591" s="10"/>
      <c r="BF591" s="10"/>
      <c r="BG591" s="10"/>
    </row>
    <row r="592" ht="17.25" customHeight="1">
      <c r="B592" s="632"/>
      <c r="C592" s="632"/>
      <c r="D592" s="632"/>
      <c r="E592" s="632"/>
      <c r="F592" s="632"/>
      <c r="I592" s="1098"/>
      <c r="K592" s="3"/>
      <c r="L592" s="832"/>
      <c r="M592" s="832"/>
      <c r="N592" s="832"/>
      <c r="O592" s="831"/>
      <c r="P592" s="831"/>
      <c r="Q592" s="832"/>
      <c r="R592" s="832"/>
      <c r="S592" s="832"/>
      <c r="T592" s="831"/>
      <c r="U592" s="832"/>
      <c r="V592" s="3"/>
      <c r="W592" s="3"/>
      <c r="X592" s="3"/>
      <c r="Y592" s="3"/>
      <c r="Z592" s="3"/>
      <c r="AA592" s="3"/>
      <c r="AB592" s="3"/>
      <c r="AC592" s="3"/>
      <c r="AD592" s="3"/>
      <c r="AE592" s="3"/>
      <c r="AF592" s="3"/>
      <c r="AG592" s="3"/>
      <c r="AH592" s="832"/>
      <c r="AI592" s="832"/>
      <c r="AJ592" s="832"/>
      <c r="AK592" s="832"/>
      <c r="AL592" s="832"/>
      <c r="AM592" s="832"/>
      <c r="AP592" s="16"/>
      <c r="AQ592" s="1099"/>
      <c r="AR592" s="16"/>
      <c r="AS592" s="16"/>
      <c r="AT592" s="16"/>
      <c r="AU592" s="10"/>
      <c r="AV592" s="10"/>
      <c r="AW592" s="10"/>
      <c r="AX592" s="10"/>
      <c r="AY592" s="10"/>
      <c r="AZ592" s="10"/>
      <c r="BA592" s="10"/>
      <c r="BB592" s="10"/>
      <c r="BC592" s="10"/>
      <c r="BD592" s="772"/>
      <c r="BE592" s="10"/>
      <c r="BF592" s="10"/>
      <c r="BG592" s="10"/>
    </row>
    <row r="593" ht="17.25" customHeight="1">
      <c r="B593" s="632"/>
      <c r="C593" s="632"/>
      <c r="D593" s="632"/>
      <c r="E593" s="632"/>
      <c r="F593" s="632"/>
      <c r="I593" s="1098"/>
      <c r="K593" s="3"/>
      <c r="L593" s="832"/>
      <c r="M593" s="832"/>
      <c r="N593" s="832"/>
      <c r="O593" s="831"/>
      <c r="P593" s="831"/>
      <c r="Q593" s="832"/>
      <c r="R593" s="832"/>
      <c r="S593" s="832"/>
      <c r="T593" s="831"/>
      <c r="U593" s="832"/>
      <c r="V593" s="3"/>
      <c r="W593" s="3"/>
      <c r="X593" s="3"/>
      <c r="Y593" s="3"/>
      <c r="Z593" s="3"/>
      <c r="AA593" s="3"/>
      <c r="AB593" s="3"/>
      <c r="AC593" s="3"/>
      <c r="AD593" s="3"/>
      <c r="AE593" s="3"/>
      <c r="AF593" s="3"/>
      <c r="AG593" s="3"/>
      <c r="AH593" s="832"/>
      <c r="AI593" s="832"/>
      <c r="AJ593" s="832"/>
      <c r="AK593" s="832"/>
      <c r="AL593" s="832"/>
      <c r="AM593" s="832"/>
      <c r="AP593" s="16"/>
      <c r="AQ593" s="1099"/>
      <c r="AR593" s="16"/>
      <c r="AS593" s="16"/>
      <c r="AT593" s="16"/>
      <c r="AU593" s="10"/>
      <c r="AV593" s="10"/>
      <c r="AW593" s="10"/>
      <c r="AX593" s="10"/>
      <c r="AY593" s="10"/>
      <c r="AZ593" s="10"/>
      <c r="BA593" s="10"/>
      <c r="BB593" s="10"/>
      <c r="BC593" s="10"/>
      <c r="BD593" s="772"/>
      <c r="BE593" s="10"/>
      <c r="BF593" s="10"/>
      <c r="BG593" s="10"/>
    </row>
    <row r="594" ht="17.25" customHeight="1">
      <c r="B594" s="632"/>
      <c r="C594" s="632"/>
      <c r="D594" s="632"/>
      <c r="E594" s="632"/>
      <c r="F594" s="632"/>
      <c r="I594" s="1098"/>
      <c r="K594" s="3"/>
      <c r="L594" s="832"/>
      <c r="M594" s="832"/>
      <c r="N594" s="832"/>
      <c r="O594" s="831"/>
      <c r="P594" s="831"/>
      <c r="Q594" s="832"/>
      <c r="R594" s="832"/>
      <c r="S594" s="832"/>
      <c r="T594" s="831"/>
      <c r="U594" s="832"/>
      <c r="V594" s="3"/>
      <c r="W594" s="3"/>
      <c r="X594" s="3"/>
      <c r="Y594" s="3"/>
      <c r="Z594" s="3"/>
      <c r="AA594" s="3"/>
      <c r="AB594" s="3"/>
      <c r="AC594" s="3"/>
      <c r="AD594" s="3"/>
      <c r="AE594" s="3"/>
      <c r="AF594" s="3"/>
      <c r="AG594" s="3"/>
      <c r="AH594" s="832"/>
      <c r="AI594" s="832"/>
      <c r="AJ594" s="832"/>
      <c r="AK594" s="832"/>
      <c r="AL594" s="832"/>
      <c r="AM594" s="832"/>
      <c r="AP594" s="16"/>
      <c r="AQ594" s="1099"/>
      <c r="AR594" s="16"/>
      <c r="AS594" s="16"/>
      <c r="AT594" s="16"/>
      <c r="AU594" s="10"/>
      <c r="AV594" s="10"/>
      <c r="AW594" s="10"/>
      <c r="AX594" s="10"/>
      <c r="AY594" s="10"/>
      <c r="AZ594" s="10"/>
      <c r="BA594" s="10"/>
      <c r="BB594" s="10"/>
      <c r="BC594" s="10"/>
      <c r="BD594" s="772"/>
      <c r="BE594" s="10"/>
      <c r="BF594" s="10"/>
      <c r="BG594" s="10"/>
    </row>
    <row r="595" ht="17.25" customHeight="1">
      <c r="B595" s="632"/>
      <c r="C595" s="632"/>
      <c r="D595" s="632"/>
      <c r="E595" s="632"/>
      <c r="F595" s="632"/>
      <c r="I595" s="1098"/>
      <c r="K595" s="3"/>
      <c r="L595" s="832"/>
      <c r="M595" s="832"/>
      <c r="N595" s="832"/>
      <c r="O595" s="831"/>
      <c r="P595" s="831"/>
      <c r="Q595" s="832"/>
      <c r="R595" s="832"/>
      <c r="S595" s="832"/>
      <c r="T595" s="831"/>
      <c r="U595" s="832"/>
      <c r="V595" s="3"/>
      <c r="W595" s="3"/>
      <c r="X595" s="3"/>
      <c r="Y595" s="3"/>
      <c r="Z595" s="3"/>
      <c r="AA595" s="3"/>
      <c r="AB595" s="3"/>
      <c r="AC595" s="3"/>
      <c r="AD595" s="3"/>
      <c r="AE595" s="3"/>
      <c r="AF595" s="3"/>
      <c r="AG595" s="3"/>
      <c r="AH595" s="832"/>
      <c r="AI595" s="832"/>
      <c r="AJ595" s="832"/>
      <c r="AK595" s="832"/>
      <c r="AL595" s="832"/>
      <c r="AM595" s="832"/>
      <c r="AP595" s="16"/>
      <c r="AQ595" s="1099"/>
      <c r="AR595" s="16"/>
      <c r="AS595" s="16"/>
      <c r="AT595" s="16"/>
      <c r="AU595" s="10"/>
      <c r="AV595" s="10"/>
      <c r="AW595" s="10"/>
      <c r="AX595" s="10"/>
      <c r="AY595" s="10"/>
      <c r="AZ595" s="10"/>
      <c r="BA595" s="10"/>
      <c r="BB595" s="10"/>
      <c r="BC595" s="10"/>
      <c r="BD595" s="772"/>
      <c r="BE595" s="10"/>
      <c r="BF595" s="10"/>
      <c r="BG595" s="10"/>
    </row>
    <row r="596" ht="17.25" customHeight="1">
      <c r="B596" s="632"/>
      <c r="C596" s="632"/>
      <c r="D596" s="632"/>
      <c r="E596" s="632"/>
      <c r="F596" s="632"/>
      <c r="I596" s="1098"/>
      <c r="K596" s="3"/>
      <c r="L596" s="832"/>
      <c r="M596" s="832"/>
      <c r="N596" s="832"/>
      <c r="O596" s="831"/>
      <c r="P596" s="831"/>
      <c r="Q596" s="832"/>
      <c r="R596" s="832"/>
      <c r="S596" s="832"/>
      <c r="T596" s="831"/>
      <c r="U596" s="832"/>
      <c r="V596" s="3"/>
      <c r="W596" s="3"/>
      <c r="X596" s="3"/>
      <c r="Y596" s="3"/>
      <c r="Z596" s="3"/>
      <c r="AA596" s="3"/>
      <c r="AB596" s="3"/>
      <c r="AC596" s="3"/>
      <c r="AD596" s="3"/>
      <c r="AE596" s="3"/>
      <c r="AF596" s="3"/>
      <c r="AG596" s="3"/>
      <c r="AH596" s="832"/>
      <c r="AI596" s="832"/>
      <c r="AJ596" s="832"/>
      <c r="AK596" s="832"/>
      <c r="AL596" s="832"/>
      <c r="AM596" s="832"/>
      <c r="AP596" s="16"/>
      <c r="AQ596" s="1099"/>
      <c r="AR596" s="16"/>
      <c r="AS596" s="16"/>
      <c r="AT596" s="16"/>
      <c r="AU596" s="10"/>
      <c r="AV596" s="10"/>
      <c r="AW596" s="10"/>
      <c r="AX596" s="10"/>
      <c r="AY596" s="10"/>
      <c r="AZ596" s="10"/>
      <c r="BA596" s="10"/>
      <c r="BB596" s="10"/>
      <c r="BC596" s="10"/>
      <c r="BD596" s="772"/>
      <c r="BE596" s="10"/>
      <c r="BF596" s="10"/>
      <c r="BG596" s="10"/>
    </row>
    <row r="597" ht="17.25" customHeight="1">
      <c r="B597" s="632"/>
      <c r="C597" s="632"/>
      <c r="D597" s="632"/>
      <c r="E597" s="632"/>
      <c r="F597" s="632"/>
      <c r="I597" s="1098"/>
      <c r="K597" s="3"/>
      <c r="L597" s="832"/>
      <c r="M597" s="832"/>
      <c r="N597" s="832"/>
      <c r="O597" s="831"/>
      <c r="P597" s="831"/>
      <c r="Q597" s="832"/>
      <c r="R597" s="832"/>
      <c r="S597" s="832"/>
      <c r="T597" s="831"/>
      <c r="U597" s="832"/>
      <c r="V597" s="3"/>
      <c r="W597" s="3"/>
      <c r="X597" s="3"/>
      <c r="Y597" s="3"/>
      <c r="Z597" s="3"/>
      <c r="AA597" s="3"/>
      <c r="AB597" s="3"/>
      <c r="AC597" s="3"/>
      <c r="AD597" s="3"/>
      <c r="AE597" s="3"/>
      <c r="AF597" s="3"/>
      <c r="AG597" s="3"/>
      <c r="AH597" s="832"/>
      <c r="AI597" s="832"/>
      <c r="AJ597" s="832"/>
      <c r="AK597" s="832"/>
      <c r="AL597" s="832"/>
      <c r="AM597" s="832"/>
      <c r="AP597" s="16"/>
      <c r="AQ597" s="1099"/>
      <c r="AR597" s="16"/>
      <c r="AS597" s="16"/>
      <c r="AT597" s="16"/>
      <c r="AU597" s="10"/>
      <c r="AV597" s="10"/>
      <c r="AW597" s="10"/>
      <c r="AX597" s="10"/>
      <c r="AY597" s="10"/>
      <c r="AZ597" s="10"/>
      <c r="BA597" s="10"/>
      <c r="BB597" s="10"/>
      <c r="BC597" s="10"/>
      <c r="BD597" s="772"/>
      <c r="BE597" s="10"/>
      <c r="BF597" s="10"/>
      <c r="BG597" s="10"/>
    </row>
    <row r="598" ht="17.25" customHeight="1">
      <c r="B598" s="632"/>
      <c r="C598" s="632"/>
      <c r="D598" s="632"/>
      <c r="E598" s="632"/>
      <c r="F598" s="632"/>
      <c r="I598" s="1098"/>
      <c r="K598" s="3"/>
      <c r="L598" s="832"/>
      <c r="M598" s="832"/>
      <c r="N598" s="832"/>
      <c r="O598" s="831"/>
      <c r="P598" s="831"/>
      <c r="Q598" s="832"/>
      <c r="R598" s="832"/>
      <c r="S598" s="832"/>
      <c r="T598" s="831"/>
      <c r="U598" s="832"/>
      <c r="V598" s="3"/>
      <c r="W598" s="3"/>
      <c r="X598" s="3"/>
      <c r="Y598" s="3"/>
      <c r="Z598" s="3"/>
      <c r="AA598" s="3"/>
      <c r="AB598" s="3"/>
      <c r="AC598" s="3"/>
      <c r="AD598" s="3"/>
      <c r="AE598" s="3"/>
      <c r="AF598" s="3"/>
      <c r="AG598" s="3"/>
      <c r="AH598" s="832"/>
      <c r="AI598" s="832"/>
      <c r="AJ598" s="832"/>
      <c r="AK598" s="832"/>
      <c r="AL598" s="832"/>
      <c r="AM598" s="832"/>
      <c r="AP598" s="16"/>
      <c r="AQ598" s="1099"/>
      <c r="AR598" s="16"/>
      <c r="AS598" s="16"/>
      <c r="AT598" s="16"/>
      <c r="AU598" s="10"/>
      <c r="AV598" s="10"/>
      <c r="AW598" s="10"/>
      <c r="AX598" s="10"/>
      <c r="AY598" s="10"/>
      <c r="AZ598" s="10"/>
      <c r="BA598" s="10"/>
      <c r="BB598" s="10"/>
      <c r="BC598" s="10"/>
      <c r="BD598" s="772"/>
      <c r="BE598" s="10"/>
      <c r="BF598" s="10"/>
      <c r="BG598" s="10"/>
    </row>
    <row r="599" ht="17.25" customHeight="1">
      <c r="B599" s="632"/>
      <c r="C599" s="632"/>
      <c r="D599" s="632"/>
      <c r="E599" s="632"/>
      <c r="F599" s="632"/>
      <c r="I599" s="1098"/>
      <c r="K599" s="3"/>
      <c r="L599" s="832"/>
      <c r="M599" s="832"/>
      <c r="N599" s="832"/>
      <c r="O599" s="831"/>
      <c r="P599" s="831"/>
      <c r="Q599" s="832"/>
      <c r="R599" s="832"/>
      <c r="S599" s="832"/>
      <c r="T599" s="831"/>
      <c r="U599" s="832"/>
      <c r="V599" s="3"/>
      <c r="W599" s="3"/>
      <c r="X599" s="3"/>
      <c r="Y599" s="3"/>
      <c r="Z599" s="3"/>
      <c r="AA599" s="3"/>
      <c r="AB599" s="3"/>
      <c r="AC599" s="3"/>
      <c r="AD599" s="3"/>
      <c r="AE599" s="3"/>
      <c r="AF599" s="3"/>
      <c r="AG599" s="3"/>
      <c r="AH599" s="832"/>
      <c r="AI599" s="832"/>
      <c r="AJ599" s="832"/>
      <c r="AK599" s="832"/>
      <c r="AL599" s="832"/>
      <c r="AM599" s="832"/>
      <c r="AP599" s="16"/>
      <c r="AQ599" s="1099"/>
      <c r="AR599" s="16"/>
      <c r="AS599" s="16"/>
      <c r="AT599" s="16"/>
      <c r="AU599" s="10"/>
      <c r="AV599" s="10"/>
      <c r="AW599" s="10"/>
      <c r="AX599" s="10"/>
      <c r="AY599" s="10"/>
      <c r="AZ599" s="10"/>
      <c r="BA599" s="10"/>
      <c r="BB599" s="10"/>
      <c r="BC599" s="10"/>
      <c r="BD599" s="772"/>
      <c r="BE599" s="10"/>
      <c r="BF599" s="10"/>
      <c r="BG599" s="10"/>
    </row>
    <row r="600" ht="17.25" customHeight="1">
      <c r="B600" s="632"/>
      <c r="C600" s="632"/>
      <c r="D600" s="632"/>
      <c r="E600" s="632"/>
      <c r="F600" s="632"/>
      <c r="I600" s="1098"/>
      <c r="K600" s="3"/>
      <c r="L600" s="832"/>
      <c r="M600" s="832"/>
      <c r="N600" s="832"/>
      <c r="O600" s="831"/>
      <c r="P600" s="831"/>
      <c r="Q600" s="832"/>
      <c r="R600" s="832"/>
      <c r="S600" s="832"/>
      <c r="T600" s="831"/>
      <c r="U600" s="832"/>
      <c r="V600" s="3"/>
      <c r="W600" s="3"/>
      <c r="X600" s="3"/>
      <c r="Y600" s="3"/>
      <c r="Z600" s="3"/>
      <c r="AA600" s="3"/>
      <c r="AB600" s="3"/>
      <c r="AC600" s="3"/>
      <c r="AD600" s="3"/>
      <c r="AE600" s="3"/>
      <c r="AF600" s="3"/>
      <c r="AG600" s="3"/>
      <c r="AH600" s="832"/>
      <c r="AI600" s="832"/>
      <c r="AJ600" s="832"/>
      <c r="AK600" s="832"/>
      <c r="AL600" s="832"/>
      <c r="AM600" s="832"/>
      <c r="AP600" s="16"/>
      <c r="AQ600" s="1099"/>
      <c r="AR600" s="16"/>
      <c r="AS600" s="16"/>
      <c r="AT600" s="16"/>
      <c r="AU600" s="10"/>
      <c r="AV600" s="10"/>
      <c r="AW600" s="10"/>
      <c r="AX600" s="10"/>
      <c r="AY600" s="10"/>
      <c r="AZ600" s="10"/>
      <c r="BA600" s="10"/>
      <c r="BB600" s="10"/>
      <c r="BC600" s="10"/>
      <c r="BD600" s="772"/>
      <c r="BE600" s="10"/>
      <c r="BF600" s="10"/>
      <c r="BG600" s="10"/>
    </row>
    <row r="601" ht="17.25" customHeight="1">
      <c r="B601" s="632"/>
      <c r="C601" s="632"/>
      <c r="D601" s="632"/>
      <c r="E601" s="632"/>
      <c r="F601" s="632"/>
      <c r="I601" s="1098"/>
      <c r="K601" s="3"/>
      <c r="L601" s="832"/>
      <c r="M601" s="832"/>
      <c r="N601" s="832"/>
      <c r="O601" s="831"/>
      <c r="P601" s="831"/>
      <c r="Q601" s="832"/>
      <c r="R601" s="832"/>
      <c r="S601" s="832"/>
      <c r="T601" s="831"/>
      <c r="U601" s="832"/>
      <c r="V601" s="3"/>
      <c r="W601" s="3"/>
      <c r="X601" s="3"/>
      <c r="Y601" s="3"/>
      <c r="Z601" s="3"/>
      <c r="AA601" s="3"/>
      <c r="AB601" s="3"/>
      <c r="AC601" s="3"/>
      <c r="AD601" s="3"/>
      <c r="AE601" s="3"/>
      <c r="AF601" s="3"/>
      <c r="AG601" s="3"/>
      <c r="AH601" s="832"/>
      <c r="AI601" s="832"/>
      <c r="AJ601" s="832"/>
      <c r="AK601" s="832"/>
      <c r="AL601" s="832"/>
      <c r="AM601" s="832"/>
      <c r="AP601" s="16"/>
      <c r="AQ601" s="1099"/>
      <c r="AR601" s="16"/>
      <c r="AS601" s="16"/>
      <c r="AT601" s="16"/>
      <c r="AU601" s="10"/>
      <c r="AV601" s="10"/>
      <c r="AW601" s="10"/>
      <c r="AX601" s="10"/>
      <c r="AY601" s="10"/>
      <c r="AZ601" s="10"/>
      <c r="BA601" s="10"/>
      <c r="BB601" s="10"/>
      <c r="BC601" s="10"/>
      <c r="BD601" s="772"/>
      <c r="BE601" s="10"/>
      <c r="BF601" s="10"/>
      <c r="BG601" s="10"/>
    </row>
    <row r="602" ht="17.25" customHeight="1">
      <c r="B602" s="632"/>
      <c r="C602" s="632"/>
      <c r="D602" s="632"/>
      <c r="E602" s="632"/>
      <c r="F602" s="632"/>
      <c r="I602" s="1098"/>
      <c r="K602" s="3"/>
      <c r="L602" s="832"/>
      <c r="M602" s="832"/>
      <c r="N602" s="832"/>
      <c r="O602" s="831"/>
      <c r="P602" s="831"/>
      <c r="Q602" s="832"/>
      <c r="R602" s="832"/>
      <c r="S602" s="832"/>
      <c r="T602" s="831"/>
      <c r="U602" s="832"/>
      <c r="V602" s="3"/>
      <c r="W602" s="3"/>
      <c r="X602" s="3"/>
      <c r="Y602" s="3"/>
      <c r="Z602" s="3"/>
      <c r="AA602" s="3"/>
      <c r="AB602" s="3"/>
      <c r="AC602" s="3"/>
      <c r="AD602" s="3"/>
      <c r="AE602" s="3"/>
      <c r="AF602" s="3"/>
      <c r="AG602" s="3"/>
      <c r="AH602" s="832"/>
      <c r="AI602" s="832"/>
      <c r="AJ602" s="832"/>
      <c r="AK602" s="832"/>
      <c r="AL602" s="832"/>
      <c r="AM602" s="832"/>
      <c r="AP602" s="16"/>
      <c r="AQ602" s="1099"/>
      <c r="AR602" s="16"/>
      <c r="AS602" s="16"/>
      <c r="AT602" s="16"/>
      <c r="AU602" s="10"/>
      <c r="AV602" s="10"/>
      <c r="AW602" s="10"/>
      <c r="AX602" s="10"/>
      <c r="AY602" s="10"/>
      <c r="AZ602" s="10"/>
      <c r="BA602" s="10"/>
      <c r="BB602" s="10"/>
      <c r="BC602" s="10"/>
      <c r="BD602" s="772"/>
      <c r="BE602" s="10"/>
      <c r="BF602" s="10"/>
      <c r="BG602" s="10"/>
    </row>
    <row r="603" ht="17.25" customHeight="1">
      <c r="B603" s="632"/>
      <c r="C603" s="632"/>
      <c r="D603" s="632"/>
      <c r="E603" s="632"/>
      <c r="F603" s="632"/>
      <c r="I603" s="1098"/>
      <c r="K603" s="3"/>
      <c r="L603" s="832"/>
      <c r="M603" s="832"/>
      <c r="N603" s="832"/>
      <c r="O603" s="831"/>
      <c r="P603" s="831"/>
      <c r="Q603" s="832"/>
      <c r="R603" s="832"/>
      <c r="S603" s="832"/>
      <c r="T603" s="831"/>
      <c r="U603" s="832"/>
      <c r="V603" s="3"/>
      <c r="W603" s="3"/>
      <c r="X603" s="3"/>
      <c r="Y603" s="3"/>
      <c r="Z603" s="3"/>
      <c r="AA603" s="3"/>
      <c r="AB603" s="3"/>
      <c r="AC603" s="3"/>
      <c r="AD603" s="3"/>
      <c r="AE603" s="3"/>
      <c r="AF603" s="3"/>
      <c r="AG603" s="3"/>
      <c r="AH603" s="832"/>
      <c r="AI603" s="832"/>
      <c r="AJ603" s="832"/>
      <c r="AK603" s="832"/>
      <c r="AL603" s="832"/>
      <c r="AM603" s="832"/>
      <c r="AP603" s="16"/>
      <c r="AQ603" s="1099"/>
      <c r="AR603" s="16"/>
      <c r="AS603" s="16"/>
      <c r="AT603" s="16"/>
      <c r="AU603" s="10"/>
      <c r="AV603" s="10"/>
      <c r="AW603" s="10"/>
      <c r="AX603" s="10"/>
      <c r="AY603" s="10"/>
      <c r="AZ603" s="10"/>
      <c r="BA603" s="10"/>
      <c r="BB603" s="10"/>
      <c r="BC603" s="10"/>
      <c r="BD603" s="772"/>
      <c r="BE603" s="10"/>
      <c r="BF603" s="10"/>
      <c r="BG603" s="10"/>
    </row>
    <row r="604" ht="17.25" customHeight="1">
      <c r="B604" s="632"/>
      <c r="C604" s="632"/>
      <c r="D604" s="632"/>
      <c r="E604" s="632"/>
      <c r="F604" s="632"/>
      <c r="I604" s="1098"/>
      <c r="K604" s="3"/>
      <c r="L604" s="832"/>
      <c r="M604" s="832"/>
      <c r="N604" s="832"/>
      <c r="O604" s="831"/>
      <c r="P604" s="831"/>
      <c r="Q604" s="832"/>
      <c r="R604" s="832"/>
      <c r="S604" s="832"/>
      <c r="T604" s="831"/>
      <c r="U604" s="832"/>
      <c r="V604" s="3"/>
      <c r="W604" s="3"/>
      <c r="X604" s="3"/>
      <c r="Y604" s="3"/>
      <c r="Z604" s="3"/>
      <c r="AA604" s="3"/>
      <c r="AB604" s="3"/>
      <c r="AC604" s="3"/>
      <c r="AD604" s="3"/>
      <c r="AE604" s="3"/>
      <c r="AF604" s="3"/>
      <c r="AG604" s="3"/>
      <c r="AH604" s="832"/>
      <c r="AI604" s="832"/>
      <c r="AJ604" s="832"/>
      <c r="AK604" s="832"/>
      <c r="AL604" s="832"/>
      <c r="AM604" s="832"/>
      <c r="AP604" s="16"/>
      <c r="AQ604" s="1099"/>
      <c r="AR604" s="16"/>
      <c r="AS604" s="16"/>
      <c r="AT604" s="16"/>
      <c r="AU604" s="10"/>
      <c r="AV604" s="10"/>
      <c r="AW604" s="10"/>
      <c r="AX604" s="10"/>
      <c r="AY604" s="10"/>
      <c r="AZ604" s="10"/>
      <c r="BA604" s="10"/>
      <c r="BB604" s="10"/>
      <c r="BC604" s="10"/>
      <c r="BD604" s="772"/>
      <c r="BE604" s="10"/>
      <c r="BF604" s="10"/>
      <c r="BG604" s="10"/>
    </row>
    <row r="605" ht="17.25" customHeight="1">
      <c r="B605" s="632"/>
      <c r="C605" s="632"/>
      <c r="D605" s="632"/>
      <c r="E605" s="632"/>
      <c r="F605" s="632"/>
      <c r="I605" s="1098"/>
      <c r="K605" s="3"/>
      <c r="L605" s="832"/>
      <c r="M605" s="832"/>
      <c r="N605" s="832"/>
      <c r="O605" s="831"/>
      <c r="P605" s="831"/>
      <c r="Q605" s="832"/>
      <c r="R605" s="832"/>
      <c r="S605" s="832"/>
      <c r="T605" s="831"/>
      <c r="U605" s="832"/>
      <c r="V605" s="3"/>
      <c r="W605" s="3"/>
      <c r="X605" s="3"/>
      <c r="Y605" s="3"/>
      <c r="Z605" s="3"/>
      <c r="AA605" s="3"/>
      <c r="AB605" s="3"/>
      <c r="AC605" s="3"/>
      <c r="AD605" s="3"/>
      <c r="AE605" s="3"/>
      <c r="AF605" s="3"/>
      <c r="AG605" s="3"/>
      <c r="AH605" s="832"/>
      <c r="AI605" s="832"/>
      <c r="AJ605" s="832"/>
      <c r="AK605" s="832"/>
      <c r="AL605" s="832"/>
      <c r="AM605" s="832"/>
      <c r="AP605" s="16"/>
      <c r="AQ605" s="1099"/>
      <c r="AR605" s="16"/>
      <c r="AS605" s="16"/>
      <c r="AT605" s="16"/>
      <c r="AU605" s="10"/>
      <c r="AV605" s="10"/>
      <c r="AW605" s="10"/>
      <c r="AX605" s="10"/>
      <c r="AY605" s="10"/>
      <c r="AZ605" s="10"/>
      <c r="BA605" s="10"/>
      <c r="BB605" s="10"/>
      <c r="BC605" s="10"/>
      <c r="BD605" s="772"/>
      <c r="BE605" s="10"/>
      <c r="BF605" s="10"/>
      <c r="BG605" s="10"/>
    </row>
    <row r="606" ht="17.25" customHeight="1">
      <c r="B606" s="632"/>
      <c r="C606" s="632"/>
      <c r="D606" s="632"/>
      <c r="E606" s="632"/>
      <c r="F606" s="632"/>
      <c r="I606" s="1098"/>
      <c r="K606" s="3"/>
      <c r="L606" s="832"/>
      <c r="M606" s="832"/>
      <c r="N606" s="832"/>
      <c r="O606" s="831"/>
      <c r="P606" s="831"/>
      <c r="Q606" s="832"/>
      <c r="R606" s="832"/>
      <c r="S606" s="832"/>
      <c r="T606" s="831"/>
      <c r="U606" s="832"/>
      <c r="V606" s="3"/>
      <c r="W606" s="3"/>
      <c r="X606" s="3"/>
      <c r="Y606" s="3"/>
      <c r="Z606" s="3"/>
      <c r="AA606" s="3"/>
      <c r="AB606" s="3"/>
      <c r="AC606" s="3"/>
      <c r="AD606" s="3"/>
      <c r="AE606" s="3"/>
      <c r="AF606" s="3"/>
      <c r="AG606" s="3"/>
      <c r="AH606" s="832"/>
      <c r="AI606" s="832"/>
      <c r="AJ606" s="832"/>
      <c r="AK606" s="832"/>
      <c r="AL606" s="832"/>
      <c r="AM606" s="832"/>
      <c r="AP606" s="16"/>
      <c r="AQ606" s="1099"/>
      <c r="AR606" s="16"/>
      <c r="AS606" s="16"/>
      <c r="AT606" s="16"/>
      <c r="AU606" s="10"/>
      <c r="AV606" s="10"/>
      <c r="AW606" s="10"/>
      <c r="AX606" s="10"/>
      <c r="AY606" s="10"/>
      <c r="AZ606" s="10"/>
      <c r="BA606" s="10"/>
      <c r="BB606" s="10"/>
      <c r="BC606" s="10"/>
      <c r="BD606" s="772"/>
      <c r="BE606" s="10"/>
      <c r="BF606" s="10"/>
      <c r="BG606" s="10"/>
    </row>
    <row r="607" ht="17.25" customHeight="1">
      <c r="B607" s="632"/>
      <c r="C607" s="632"/>
      <c r="D607" s="632"/>
      <c r="E607" s="632"/>
      <c r="F607" s="632"/>
      <c r="I607" s="1098"/>
      <c r="K607" s="3"/>
      <c r="L607" s="832"/>
      <c r="M607" s="832"/>
      <c r="N607" s="832"/>
      <c r="O607" s="831"/>
      <c r="P607" s="831"/>
      <c r="Q607" s="832"/>
      <c r="R607" s="832"/>
      <c r="S607" s="832"/>
      <c r="T607" s="831"/>
      <c r="U607" s="832"/>
      <c r="V607" s="3"/>
      <c r="W607" s="3"/>
      <c r="X607" s="3"/>
      <c r="Y607" s="3"/>
      <c r="Z607" s="3"/>
      <c r="AA607" s="3"/>
      <c r="AB607" s="3"/>
      <c r="AC607" s="3"/>
      <c r="AD607" s="3"/>
      <c r="AE607" s="3"/>
      <c r="AF607" s="3"/>
      <c r="AG607" s="3"/>
      <c r="AH607" s="832"/>
      <c r="AI607" s="832"/>
      <c r="AJ607" s="832"/>
      <c r="AK607" s="832"/>
      <c r="AL607" s="832"/>
      <c r="AM607" s="832"/>
      <c r="AP607" s="16"/>
      <c r="AQ607" s="1099"/>
      <c r="AR607" s="16"/>
      <c r="AS607" s="16"/>
      <c r="AT607" s="16"/>
      <c r="AU607" s="10"/>
      <c r="AV607" s="10"/>
      <c r="AW607" s="10"/>
      <c r="AX607" s="10"/>
      <c r="AY607" s="10"/>
      <c r="AZ607" s="10"/>
      <c r="BA607" s="10"/>
      <c r="BB607" s="10"/>
      <c r="BC607" s="10"/>
      <c r="BD607" s="772"/>
      <c r="BE607" s="10"/>
      <c r="BF607" s="10"/>
      <c r="BG607" s="10"/>
    </row>
    <row r="608" ht="17.25" customHeight="1">
      <c r="B608" s="632"/>
      <c r="C608" s="632"/>
      <c r="D608" s="632"/>
      <c r="E608" s="632"/>
      <c r="F608" s="632"/>
      <c r="I608" s="1098"/>
      <c r="K608" s="3"/>
      <c r="L608" s="832"/>
      <c r="M608" s="832"/>
      <c r="N608" s="832"/>
      <c r="O608" s="831"/>
      <c r="P608" s="831"/>
      <c r="Q608" s="832"/>
      <c r="R608" s="832"/>
      <c r="S608" s="832"/>
      <c r="T608" s="831"/>
      <c r="U608" s="832"/>
      <c r="V608" s="3"/>
      <c r="W608" s="3"/>
      <c r="X608" s="3"/>
      <c r="Y608" s="3"/>
      <c r="Z608" s="3"/>
      <c r="AA608" s="3"/>
      <c r="AB608" s="3"/>
      <c r="AC608" s="3"/>
      <c r="AD608" s="3"/>
      <c r="AE608" s="3"/>
      <c r="AF608" s="3"/>
      <c r="AG608" s="3"/>
      <c r="AH608" s="832"/>
      <c r="AI608" s="832"/>
      <c r="AJ608" s="832"/>
      <c r="AK608" s="832"/>
      <c r="AL608" s="832"/>
      <c r="AM608" s="832"/>
      <c r="AP608" s="16"/>
      <c r="AQ608" s="1099"/>
      <c r="AR608" s="16"/>
      <c r="AS608" s="16"/>
      <c r="AT608" s="16"/>
      <c r="AU608" s="10"/>
      <c r="AV608" s="10"/>
      <c r="AW608" s="10"/>
      <c r="AX608" s="10"/>
      <c r="AY608" s="10"/>
      <c r="AZ608" s="10"/>
      <c r="BA608" s="10"/>
      <c r="BB608" s="10"/>
      <c r="BC608" s="10"/>
      <c r="BD608" s="772"/>
      <c r="BE608" s="10"/>
      <c r="BF608" s="10"/>
      <c r="BG608" s="10"/>
    </row>
    <row r="609" ht="17.25" customHeight="1">
      <c r="B609" s="632"/>
      <c r="C609" s="632"/>
      <c r="D609" s="632"/>
      <c r="E609" s="632"/>
      <c r="F609" s="632"/>
      <c r="I609" s="1098"/>
      <c r="K609" s="3"/>
      <c r="L609" s="832"/>
      <c r="M609" s="832"/>
      <c r="N609" s="832"/>
      <c r="O609" s="831"/>
      <c r="P609" s="831"/>
      <c r="Q609" s="832"/>
      <c r="R609" s="832"/>
      <c r="S609" s="832"/>
      <c r="T609" s="831"/>
      <c r="U609" s="832"/>
      <c r="V609" s="3"/>
      <c r="W609" s="3"/>
      <c r="X609" s="3"/>
      <c r="Y609" s="3"/>
      <c r="Z609" s="3"/>
      <c r="AA609" s="3"/>
      <c r="AB609" s="3"/>
      <c r="AC609" s="3"/>
      <c r="AD609" s="3"/>
      <c r="AE609" s="3"/>
      <c r="AF609" s="3"/>
      <c r="AG609" s="3"/>
      <c r="AH609" s="832"/>
      <c r="AI609" s="832"/>
      <c r="AJ609" s="832"/>
      <c r="AK609" s="832"/>
      <c r="AL609" s="832"/>
      <c r="AM609" s="832"/>
      <c r="AP609" s="16"/>
      <c r="AQ609" s="1099"/>
      <c r="AR609" s="16"/>
      <c r="AS609" s="16"/>
      <c r="AT609" s="16"/>
      <c r="AU609" s="10"/>
      <c r="AV609" s="10"/>
      <c r="AW609" s="10"/>
      <c r="AX609" s="10"/>
      <c r="AY609" s="10"/>
      <c r="AZ609" s="10"/>
      <c r="BA609" s="10"/>
      <c r="BB609" s="10"/>
      <c r="BC609" s="10"/>
      <c r="BD609" s="772"/>
      <c r="BE609" s="10"/>
      <c r="BF609" s="10"/>
      <c r="BG609" s="10"/>
    </row>
    <row r="610" ht="17.25" customHeight="1">
      <c r="B610" s="632"/>
      <c r="C610" s="632"/>
      <c r="D610" s="632"/>
      <c r="E610" s="632"/>
      <c r="F610" s="632"/>
      <c r="I610" s="1098"/>
      <c r="K610" s="3"/>
      <c r="L610" s="832"/>
      <c r="M610" s="832"/>
      <c r="N610" s="832"/>
      <c r="O610" s="831"/>
      <c r="P610" s="831"/>
      <c r="Q610" s="832"/>
      <c r="R610" s="832"/>
      <c r="S610" s="832"/>
      <c r="T610" s="831"/>
      <c r="U610" s="832"/>
      <c r="V610" s="3"/>
      <c r="W610" s="3"/>
      <c r="X610" s="3"/>
      <c r="Y610" s="3"/>
      <c r="Z610" s="3"/>
      <c r="AA610" s="3"/>
      <c r="AB610" s="3"/>
      <c r="AC610" s="3"/>
      <c r="AD610" s="3"/>
      <c r="AE610" s="3"/>
      <c r="AF610" s="3"/>
      <c r="AG610" s="3"/>
      <c r="AH610" s="832"/>
      <c r="AI610" s="832"/>
      <c r="AJ610" s="832"/>
      <c r="AK610" s="832"/>
      <c r="AL610" s="832"/>
      <c r="AM610" s="832"/>
      <c r="AP610" s="16"/>
      <c r="AQ610" s="1099"/>
      <c r="AR610" s="16"/>
      <c r="AS610" s="16"/>
      <c r="AT610" s="16"/>
      <c r="AU610" s="10"/>
      <c r="AV610" s="10"/>
      <c r="AW610" s="10"/>
      <c r="AX610" s="10"/>
      <c r="AY610" s="10"/>
      <c r="AZ610" s="10"/>
      <c r="BA610" s="10"/>
      <c r="BB610" s="10"/>
      <c r="BC610" s="10"/>
      <c r="BD610" s="772"/>
      <c r="BE610" s="10"/>
      <c r="BF610" s="10"/>
      <c r="BG610" s="10"/>
    </row>
    <row r="611" ht="17.25" customHeight="1">
      <c r="B611" s="632"/>
      <c r="C611" s="632"/>
      <c r="D611" s="632"/>
      <c r="E611" s="632"/>
      <c r="F611" s="632"/>
      <c r="I611" s="1098"/>
      <c r="K611" s="3"/>
      <c r="L611" s="832"/>
      <c r="M611" s="832"/>
      <c r="N611" s="832"/>
      <c r="O611" s="831"/>
      <c r="P611" s="831"/>
      <c r="Q611" s="832"/>
      <c r="R611" s="832"/>
      <c r="S611" s="832"/>
      <c r="T611" s="831"/>
      <c r="U611" s="832"/>
      <c r="V611" s="3"/>
      <c r="W611" s="3"/>
      <c r="X611" s="3"/>
      <c r="Y611" s="3"/>
      <c r="Z611" s="3"/>
      <c r="AA611" s="3"/>
      <c r="AB611" s="3"/>
      <c r="AC611" s="3"/>
      <c r="AD611" s="3"/>
      <c r="AE611" s="3"/>
      <c r="AF611" s="3"/>
      <c r="AG611" s="3"/>
      <c r="AH611" s="832"/>
      <c r="AI611" s="832"/>
      <c r="AJ611" s="832"/>
      <c r="AK611" s="832"/>
      <c r="AL611" s="832"/>
      <c r="AM611" s="832"/>
      <c r="AP611" s="16"/>
      <c r="AQ611" s="1099"/>
      <c r="AR611" s="16"/>
      <c r="AS611" s="16"/>
      <c r="AT611" s="16"/>
      <c r="AU611" s="10"/>
      <c r="AV611" s="10"/>
      <c r="AW611" s="10"/>
      <c r="AX611" s="10"/>
      <c r="AY611" s="10"/>
      <c r="AZ611" s="10"/>
      <c r="BA611" s="10"/>
      <c r="BB611" s="10"/>
      <c r="BC611" s="10"/>
      <c r="BD611" s="772"/>
      <c r="BE611" s="10"/>
      <c r="BF611" s="10"/>
      <c r="BG611" s="10"/>
    </row>
    <row r="612" ht="17.25" customHeight="1">
      <c r="B612" s="632"/>
      <c r="C612" s="632"/>
      <c r="D612" s="632"/>
      <c r="E612" s="632"/>
      <c r="F612" s="632"/>
      <c r="I612" s="1098"/>
      <c r="K612" s="3"/>
      <c r="L612" s="832"/>
      <c r="M612" s="832"/>
      <c r="N612" s="832"/>
      <c r="O612" s="831"/>
      <c r="P612" s="831"/>
      <c r="Q612" s="832"/>
      <c r="R612" s="832"/>
      <c r="S612" s="832"/>
      <c r="T612" s="831"/>
      <c r="U612" s="832"/>
      <c r="V612" s="3"/>
      <c r="W612" s="3"/>
      <c r="X612" s="3"/>
      <c r="Y612" s="3"/>
      <c r="Z612" s="3"/>
      <c r="AA612" s="3"/>
      <c r="AB612" s="3"/>
      <c r="AC612" s="3"/>
      <c r="AD612" s="3"/>
      <c r="AE612" s="3"/>
      <c r="AF612" s="3"/>
      <c r="AG612" s="3"/>
      <c r="AH612" s="832"/>
      <c r="AI612" s="832"/>
      <c r="AJ612" s="832"/>
      <c r="AK612" s="832"/>
      <c r="AL612" s="832"/>
      <c r="AM612" s="832"/>
      <c r="AP612" s="16"/>
      <c r="AQ612" s="1099"/>
      <c r="AR612" s="16"/>
      <c r="AS612" s="16"/>
      <c r="AT612" s="16"/>
      <c r="AU612" s="10"/>
      <c r="AV612" s="10"/>
      <c r="AW612" s="10"/>
      <c r="AX612" s="10"/>
      <c r="AY612" s="10"/>
      <c r="AZ612" s="10"/>
      <c r="BA612" s="10"/>
      <c r="BB612" s="10"/>
      <c r="BC612" s="10"/>
      <c r="BD612" s="772"/>
      <c r="BE612" s="10"/>
      <c r="BF612" s="10"/>
      <c r="BG612" s="10"/>
    </row>
    <row r="613" ht="17.25" customHeight="1">
      <c r="B613" s="632"/>
      <c r="C613" s="632"/>
      <c r="D613" s="632"/>
      <c r="E613" s="632"/>
      <c r="F613" s="632"/>
      <c r="I613" s="1098"/>
      <c r="K613" s="3"/>
      <c r="L613" s="832"/>
      <c r="M613" s="832"/>
      <c r="N613" s="832"/>
      <c r="O613" s="831"/>
      <c r="P613" s="831"/>
      <c r="Q613" s="832"/>
      <c r="R613" s="832"/>
      <c r="S613" s="832"/>
      <c r="T613" s="831"/>
      <c r="U613" s="832"/>
      <c r="V613" s="3"/>
      <c r="W613" s="3"/>
      <c r="X613" s="3"/>
      <c r="Y613" s="3"/>
      <c r="Z613" s="3"/>
      <c r="AA613" s="3"/>
      <c r="AB613" s="3"/>
      <c r="AC613" s="3"/>
      <c r="AD613" s="3"/>
      <c r="AE613" s="3"/>
      <c r="AF613" s="3"/>
      <c r="AG613" s="3"/>
      <c r="AH613" s="832"/>
      <c r="AI613" s="832"/>
      <c r="AJ613" s="832"/>
      <c r="AK613" s="832"/>
      <c r="AL613" s="832"/>
      <c r="AM613" s="832"/>
      <c r="AP613" s="16"/>
      <c r="AQ613" s="1099"/>
      <c r="AR613" s="16"/>
      <c r="AS613" s="16"/>
      <c r="AT613" s="16"/>
      <c r="AU613" s="10"/>
      <c r="AV613" s="10"/>
      <c r="AW613" s="10"/>
      <c r="AX613" s="10"/>
      <c r="AY613" s="10"/>
      <c r="AZ613" s="10"/>
      <c r="BA613" s="10"/>
      <c r="BB613" s="10"/>
      <c r="BC613" s="10"/>
      <c r="BD613" s="772"/>
      <c r="BE613" s="10"/>
      <c r="BF613" s="10"/>
      <c r="BG613" s="10"/>
    </row>
    <row r="614" ht="17.25" customHeight="1">
      <c r="B614" s="632"/>
      <c r="C614" s="632"/>
      <c r="D614" s="632"/>
      <c r="E614" s="632"/>
      <c r="F614" s="632"/>
      <c r="I614" s="1098"/>
      <c r="K614" s="3"/>
      <c r="L614" s="832"/>
      <c r="M614" s="832"/>
      <c r="N614" s="832"/>
      <c r="O614" s="831"/>
      <c r="P614" s="831"/>
      <c r="Q614" s="832"/>
      <c r="R614" s="832"/>
      <c r="S614" s="832"/>
      <c r="T614" s="831"/>
      <c r="U614" s="832"/>
      <c r="V614" s="3"/>
      <c r="W614" s="3"/>
      <c r="X614" s="3"/>
      <c r="Y614" s="3"/>
      <c r="Z614" s="3"/>
      <c r="AA614" s="3"/>
      <c r="AB614" s="3"/>
      <c r="AC614" s="3"/>
      <c r="AD614" s="3"/>
      <c r="AE614" s="3"/>
      <c r="AF614" s="3"/>
      <c r="AG614" s="3"/>
      <c r="AH614" s="832"/>
      <c r="AI614" s="832"/>
      <c r="AJ614" s="832"/>
      <c r="AK614" s="832"/>
      <c r="AL614" s="832"/>
      <c r="AM614" s="832"/>
      <c r="AP614" s="16"/>
      <c r="AQ614" s="1099"/>
      <c r="AR614" s="16"/>
      <c r="AS614" s="16"/>
      <c r="AT614" s="16"/>
      <c r="AU614" s="10"/>
      <c r="AV614" s="10"/>
      <c r="AW614" s="10"/>
      <c r="AX614" s="10"/>
      <c r="AY614" s="10"/>
      <c r="AZ614" s="10"/>
      <c r="BA614" s="10"/>
      <c r="BB614" s="10"/>
      <c r="BC614" s="10"/>
      <c r="BD614" s="772"/>
      <c r="BE614" s="10"/>
      <c r="BF614" s="10"/>
      <c r="BG614" s="10"/>
    </row>
    <row r="615" ht="17.25" customHeight="1">
      <c r="B615" s="632"/>
      <c r="C615" s="632"/>
      <c r="D615" s="632"/>
      <c r="E615" s="632"/>
      <c r="F615" s="632"/>
      <c r="I615" s="1098"/>
      <c r="K615" s="3"/>
      <c r="L615" s="832"/>
      <c r="M615" s="832"/>
      <c r="N615" s="832"/>
      <c r="O615" s="831"/>
      <c r="P615" s="831"/>
      <c r="Q615" s="832"/>
      <c r="R615" s="832"/>
      <c r="S615" s="832"/>
      <c r="T615" s="831"/>
      <c r="U615" s="832"/>
      <c r="V615" s="3"/>
      <c r="W615" s="3"/>
      <c r="X615" s="3"/>
      <c r="Y615" s="3"/>
      <c r="Z615" s="3"/>
      <c r="AA615" s="3"/>
      <c r="AB615" s="3"/>
      <c r="AC615" s="3"/>
      <c r="AD615" s="3"/>
      <c r="AE615" s="3"/>
      <c r="AF615" s="3"/>
      <c r="AG615" s="3"/>
      <c r="AH615" s="832"/>
      <c r="AI615" s="832"/>
      <c r="AJ615" s="832"/>
      <c r="AK615" s="832"/>
      <c r="AL615" s="832"/>
      <c r="AM615" s="832"/>
      <c r="AP615" s="16"/>
      <c r="AQ615" s="1099"/>
      <c r="AR615" s="16"/>
      <c r="AS615" s="16"/>
      <c r="AT615" s="16"/>
      <c r="AU615" s="10"/>
      <c r="AV615" s="10"/>
      <c r="AW615" s="10"/>
      <c r="AX615" s="10"/>
      <c r="AY615" s="10"/>
      <c r="AZ615" s="10"/>
      <c r="BA615" s="10"/>
      <c r="BB615" s="10"/>
      <c r="BC615" s="10"/>
      <c r="BD615" s="772"/>
      <c r="BE615" s="10"/>
      <c r="BF615" s="10"/>
      <c r="BG615" s="10"/>
    </row>
    <row r="616" ht="17.25" customHeight="1">
      <c r="B616" s="632"/>
      <c r="C616" s="632"/>
      <c r="D616" s="632"/>
      <c r="E616" s="632"/>
      <c r="F616" s="632"/>
      <c r="I616" s="1098"/>
      <c r="K616" s="3"/>
      <c r="L616" s="832"/>
      <c r="M616" s="832"/>
      <c r="N616" s="832"/>
      <c r="O616" s="831"/>
      <c r="P616" s="831"/>
      <c r="Q616" s="832"/>
      <c r="R616" s="832"/>
      <c r="S616" s="832"/>
      <c r="T616" s="831"/>
      <c r="U616" s="832"/>
      <c r="V616" s="3"/>
      <c r="W616" s="3"/>
      <c r="X616" s="3"/>
      <c r="Y616" s="3"/>
      <c r="Z616" s="3"/>
      <c r="AA616" s="3"/>
      <c r="AB616" s="3"/>
      <c r="AC616" s="3"/>
      <c r="AD616" s="3"/>
      <c r="AE616" s="3"/>
      <c r="AF616" s="3"/>
      <c r="AG616" s="3"/>
      <c r="AH616" s="832"/>
      <c r="AI616" s="832"/>
      <c r="AJ616" s="832"/>
      <c r="AK616" s="832"/>
      <c r="AL616" s="832"/>
      <c r="AM616" s="832"/>
      <c r="AP616" s="16"/>
      <c r="AQ616" s="1099"/>
      <c r="AR616" s="16"/>
      <c r="AS616" s="16"/>
      <c r="AT616" s="16"/>
      <c r="AU616" s="10"/>
      <c r="AV616" s="10"/>
      <c r="AW616" s="10"/>
      <c r="AX616" s="10"/>
      <c r="AY616" s="10"/>
      <c r="AZ616" s="10"/>
      <c r="BA616" s="10"/>
      <c r="BB616" s="10"/>
      <c r="BC616" s="10"/>
      <c r="BD616" s="772"/>
      <c r="BE616" s="10"/>
      <c r="BF616" s="10"/>
      <c r="BG616" s="10"/>
    </row>
    <row r="617" ht="17.25" customHeight="1">
      <c r="B617" s="632"/>
      <c r="C617" s="632"/>
      <c r="D617" s="632"/>
      <c r="E617" s="632"/>
      <c r="F617" s="632"/>
      <c r="I617" s="1098"/>
      <c r="K617" s="3"/>
      <c r="L617" s="832"/>
      <c r="M617" s="832"/>
      <c r="N617" s="832"/>
      <c r="O617" s="831"/>
      <c r="P617" s="831"/>
      <c r="Q617" s="832"/>
      <c r="R617" s="832"/>
      <c r="S617" s="832"/>
      <c r="T617" s="831"/>
      <c r="U617" s="832"/>
      <c r="V617" s="3"/>
      <c r="W617" s="3"/>
      <c r="X617" s="3"/>
      <c r="Y617" s="3"/>
      <c r="Z617" s="3"/>
      <c r="AA617" s="3"/>
      <c r="AB617" s="3"/>
      <c r="AC617" s="3"/>
      <c r="AD617" s="3"/>
      <c r="AE617" s="3"/>
      <c r="AF617" s="3"/>
      <c r="AG617" s="3"/>
      <c r="AH617" s="832"/>
      <c r="AI617" s="832"/>
      <c r="AJ617" s="832"/>
      <c r="AK617" s="832"/>
      <c r="AL617" s="832"/>
      <c r="AM617" s="832"/>
      <c r="AP617" s="16"/>
      <c r="AQ617" s="1099"/>
      <c r="AR617" s="16"/>
      <c r="AS617" s="16"/>
      <c r="AT617" s="16"/>
      <c r="AU617" s="10"/>
      <c r="AV617" s="10"/>
      <c r="AW617" s="10"/>
      <c r="AX617" s="10"/>
      <c r="AY617" s="10"/>
      <c r="AZ617" s="10"/>
      <c r="BA617" s="10"/>
      <c r="BB617" s="10"/>
      <c r="BC617" s="10"/>
      <c r="BD617" s="772"/>
      <c r="BE617" s="10"/>
      <c r="BF617" s="10"/>
      <c r="BG617" s="10"/>
    </row>
    <row r="618" ht="17.25" customHeight="1">
      <c r="B618" s="632"/>
      <c r="C618" s="632"/>
      <c r="D618" s="632"/>
      <c r="E618" s="632"/>
      <c r="F618" s="632"/>
      <c r="I618" s="1098"/>
      <c r="K618" s="3"/>
      <c r="L618" s="832"/>
      <c r="M618" s="832"/>
      <c r="N618" s="832"/>
      <c r="O618" s="831"/>
      <c r="P618" s="831"/>
      <c r="Q618" s="832"/>
      <c r="R618" s="832"/>
      <c r="S618" s="832"/>
      <c r="T618" s="831"/>
      <c r="U618" s="832"/>
      <c r="V618" s="3"/>
      <c r="W618" s="3"/>
      <c r="X618" s="3"/>
      <c r="Y618" s="3"/>
      <c r="Z618" s="3"/>
      <c r="AA618" s="3"/>
      <c r="AB618" s="3"/>
      <c r="AC618" s="3"/>
      <c r="AD618" s="3"/>
      <c r="AE618" s="3"/>
      <c r="AF618" s="3"/>
      <c r="AG618" s="3"/>
      <c r="AH618" s="832"/>
      <c r="AI618" s="832"/>
      <c r="AJ618" s="832"/>
      <c r="AK618" s="832"/>
      <c r="AL618" s="832"/>
      <c r="AM618" s="832"/>
      <c r="AP618" s="16"/>
      <c r="AQ618" s="1099"/>
      <c r="AR618" s="16"/>
      <c r="AS618" s="16"/>
      <c r="AT618" s="16"/>
      <c r="AU618" s="10"/>
      <c r="AV618" s="10"/>
      <c r="AW618" s="10"/>
      <c r="AX618" s="10"/>
      <c r="AY618" s="10"/>
      <c r="AZ618" s="10"/>
      <c r="BA618" s="10"/>
      <c r="BB618" s="10"/>
      <c r="BC618" s="10"/>
      <c r="BD618" s="772"/>
      <c r="BE618" s="10"/>
      <c r="BF618" s="10"/>
      <c r="BG618" s="10"/>
    </row>
    <row r="619" ht="17.25" customHeight="1">
      <c r="B619" s="632"/>
      <c r="C619" s="632"/>
      <c r="D619" s="632"/>
      <c r="E619" s="632"/>
      <c r="F619" s="632"/>
      <c r="I619" s="1098"/>
      <c r="K619" s="3"/>
      <c r="L619" s="832"/>
      <c r="M619" s="832"/>
      <c r="N619" s="832"/>
      <c r="O619" s="831"/>
      <c r="P619" s="831"/>
      <c r="Q619" s="832"/>
      <c r="R619" s="832"/>
      <c r="S619" s="832"/>
      <c r="T619" s="831"/>
      <c r="U619" s="832"/>
      <c r="V619" s="3"/>
      <c r="W619" s="3"/>
      <c r="X619" s="3"/>
      <c r="Y619" s="3"/>
      <c r="Z619" s="3"/>
      <c r="AA619" s="3"/>
      <c r="AB619" s="3"/>
      <c r="AC619" s="3"/>
      <c r="AD619" s="3"/>
      <c r="AE619" s="3"/>
      <c r="AF619" s="3"/>
      <c r="AG619" s="3"/>
      <c r="AH619" s="832"/>
      <c r="AI619" s="832"/>
      <c r="AJ619" s="832"/>
      <c r="AK619" s="832"/>
      <c r="AL619" s="832"/>
      <c r="AM619" s="832"/>
      <c r="AP619" s="16"/>
      <c r="AQ619" s="1099"/>
      <c r="AR619" s="16"/>
      <c r="AS619" s="16"/>
      <c r="AT619" s="16"/>
      <c r="AU619" s="10"/>
      <c r="AV619" s="10"/>
      <c r="AW619" s="10"/>
      <c r="AX619" s="10"/>
      <c r="AY619" s="10"/>
      <c r="AZ619" s="10"/>
      <c r="BA619" s="10"/>
      <c r="BB619" s="10"/>
      <c r="BC619" s="10"/>
      <c r="BD619" s="772"/>
      <c r="BE619" s="10"/>
      <c r="BF619" s="10"/>
      <c r="BG619" s="10"/>
    </row>
    <row r="620" ht="17.25" customHeight="1">
      <c r="B620" s="632"/>
      <c r="C620" s="632"/>
      <c r="D620" s="632"/>
      <c r="E620" s="632"/>
      <c r="F620" s="632"/>
      <c r="I620" s="1098"/>
      <c r="K620" s="3"/>
      <c r="L620" s="832"/>
      <c r="M620" s="832"/>
      <c r="N620" s="832"/>
      <c r="O620" s="831"/>
      <c r="P620" s="831"/>
      <c r="Q620" s="832"/>
      <c r="R620" s="832"/>
      <c r="S620" s="832"/>
      <c r="T620" s="831"/>
      <c r="U620" s="832"/>
      <c r="V620" s="3"/>
      <c r="W620" s="3"/>
      <c r="X620" s="3"/>
      <c r="Y620" s="3"/>
      <c r="Z620" s="3"/>
      <c r="AA620" s="3"/>
      <c r="AB620" s="3"/>
      <c r="AC620" s="3"/>
      <c r="AD620" s="3"/>
      <c r="AE620" s="3"/>
      <c r="AF620" s="3"/>
      <c r="AG620" s="3"/>
      <c r="AH620" s="832"/>
      <c r="AI620" s="832"/>
      <c r="AJ620" s="832"/>
      <c r="AK620" s="832"/>
      <c r="AL620" s="832"/>
      <c r="AM620" s="832"/>
      <c r="AP620" s="16"/>
      <c r="AQ620" s="1099"/>
      <c r="AR620" s="16"/>
      <c r="AS620" s="16"/>
      <c r="AT620" s="16"/>
      <c r="AU620" s="10"/>
      <c r="AV620" s="10"/>
      <c r="AW620" s="10"/>
      <c r="AX620" s="10"/>
      <c r="AY620" s="10"/>
      <c r="AZ620" s="10"/>
      <c r="BA620" s="10"/>
      <c r="BB620" s="10"/>
      <c r="BC620" s="10"/>
      <c r="BD620" s="772"/>
      <c r="BE620" s="10"/>
      <c r="BF620" s="10"/>
      <c r="BG620" s="10"/>
    </row>
    <row r="621" ht="17.25" customHeight="1">
      <c r="B621" s="632"/>
      <c r="C621" s="632"/>
      <c r="D621" s="632"/>
      <c r="E621" s="632"/>
      <c r="F621" s="632"/>
      <c r="I621" s="1098"/>
      <c r="K621" s="3"/>
      <c r="L621" s="832"/>
      <c r="M621" s="832"/>
      <c r="N621" s="832"/>
      <c r="O621" s="831"/>
      <c r="P621" s="831"/>
      <c r="Q621" s="832"/>
      <c r="R621" s="832"/>
      <c r="S621" s="832"/>
      <c r="T621" s="831"/>
      <c r="U621" s="832"/>
      <c r="V621" s="3"/>
      <c r="W621" s="3"/>
      <c r="X621" s="3"/>
      <c r="Y621" s="3"/>
      <c r="Z621" s="3"/>
      <c r="AA621" s="3"/>
      <c r="AB621" s="3"/>
      <c r="AC621" s="3"/>
      <c r="AD621" s="3"/>
      <c r="AE621" s="3"/>
      <c r="AF621" s="3"/>
      <c r="AG621" s="3"/>
      <c r="AH621" s="832"/>
      <c r="AI621" s="832"/>
      <c r="AJ621" s="832"/>
      <c r="AK621" s="832"/>
      <c r="AL621" s="832"/>
      <c r="AM621" s="832"/>
      <c r="AP621" s="16"/>
      <c r="AQ621" s="1099"/>
      <c r="AR621" s="16"/>
      <c r="AS621" s="16"/>
      <c r="AT621" s="16"/>
      <c r="AU621" s="10"/>
      <c r="AV621" s="10"/>
      <c r="AW621" s="10"/>
      <c r="AX621" s="10"/>
      <c r="AY621" s="10"/>
      <c r="AZ621" s="10"/>
      <c r="BA621" s="10"/>
      <c r="BB621" s="10"/>
      <c r="BC621" s="10"/>
      <c r="BD621" s="772"/>
      <c r="BE621" s="10"/>
      <c r="BF621" s="10"/>
      <c r="BG621" s="10"/>
    </row>
    <row r="622" ht="17.25" customHeight="1">
      <c r="B622" s="632"/>
      <c r="C622" s="632"/>
      <c r="D622" s="632"/>
      <c r="E622" s="632"/>
      <c r="F622" s="632"/>
      <c r="I622" s="1098"/>
      <c r="K622" s="3"/>
      <c r="L622" s="832"/>
      <c r="M622" s="832"/>
      <c r="N622" s="832"/>
      <c r="O622" s="831"/>
      <c r="P622" s="831"/>
      <c r="Q622" s="832"/>
      <c r="R622" s="832"/>
      <c r="S622" s="832"/>
      <c r="T622" s="831"/>
      <c r="U622" s="832"/>
      <c r="V622" s="3"/>
      <c r="W622" s="3"/>
      <c r="X622" s="3"/>
      <c r="Y622" s="3"/>
      <c r="Z622" s="3"/>
      <c r="AA622" s="3"/>
      <c r="AB622" s="3"/>
      <c r="AC622" s="3"/>
      <c r="AD622" s="3"/>
      <c r="AE622" s="3"/>
      <c r="AF622" s="3"/>
      <c r="AG622" s="3"/>
      <c r="AH622" s="832"/>
      <c r="AI622" s="832"/>
      <c r="AJ622" s="832"/>
      <c r="AK622" s="832"/>
      <c r="AL622" s="832"/>
      <c r="AM622" s="832"/>
      <c r="AP622" s="16"/>
      <c r="AQ622" s="1099"/>
      <c r="AR622" s="16"/>
      <c r="AS622" s="16"/>
      <c r="AT622" s="16"/>
      <c r="AU622" s="10"/>
      <c r="AV622" s="10"/>
      <c r="AW622" s="10"/>
      <c r="AX622" s="10"/>
      <c r="AY622" s="10"/>
      <c r="AZ622" s="10"/>
      <c r="BA622" s="10"/>
      <c r="BB622" s="10"/>
      <c r="BC622" s="10"/>
      <c r="BD622" s="772"/>
      <c r="BE622" s="10"/>
      <c r="BF622" s="10"/>
      <c r="BG622" s="10"/>
    </row>
    <row r="623" ht="17.25" customHeight="1">
      <c r="B623" s="632"/>
      <c r="C623" s="632"/>
      <c r="D623" s="632"/>
      <c r="E623" s="632"/>
      <c r="F623" s="632"/>
      <c r="I623" s="1098"/>
      <c r="K623" s="3"/>
      <c r="L623" s="832"/>
      <c r="M623" s="832"/>
      <c r="N623" s="832"/>
      <c r="O623" s="831"/>
      <c r="P623" s="831"/>
      <c r="Q623" s="832"/>
      <c r="R623" s="832"/>
      <c r="S623" s="832"/>
      <c r="T623" s="831"/>
      <c r="U623" s="832"/>
      <c r="V623" s="3"/>
      <c r="W623" s="3"/>
      <c r="X623" s="3"/>
      <c r="Y623" s="3"/>
      <c r="Z623" s="3"/>
      <c r="AA623" s="3"/>
      <c r="AB623" s="3"/>
      <c r="AC623" s="3"/>
      <c r="AD623" s="3"/>
      <c r="AE623" s="3"/>
      <c r="AF623" s="3"/>
      <c r="AG623" s="3"/>
      <c r="AH623" s="832"/>
      <c r="AI623" s="832"/>
      <c r="AJ623" s="832"/>
      <c r="AK623" s="832"/>
      <c r="AL623" s="832"/>
      <c r="AM623" s="832"/>
      <c r="AP623" s="16"/>
      <c r="AQ623" s="1099"/>
      <c r="AR623" s="16"/>
      <c r="AS623" s="16"/>
      <c r="AT623" s="16"/>
      <c r="AU623" s="10"/>
      <c r="AV623" s="10"/>
      <c r="AW623" s="10"/>
      <c r="AX623" s="10"/>
      <c r="AY623" s="10"/>
      <c r="AZ623" s="10"/>
      <c r="BA623" s="10"/>
      <c r="BB623" s="10"/>
      <c r="BC623" s="10"/>
      <c r="BD623" s="772"/>
      <c r="BE623" s="10"/>
      <c r="BF623" s="10"/>
      <c r="BG623" s="10"/>
    </row>
    <row r="624" ht="17.25" customHeight="1">
      <c r="B624" s="632"/>
      <c r="C624" s="632"/>
      <c r="D624" s="632"/>
      <c r="E624" s="632"/>
      <c r="F624" s="632"/>
      <c r="I624" s="1098"/>
      <c r="K624" s="3"/>
      <c r="L624" s="832"/>
      <c r="M624" s="832"/>
      <c r="N624" s="832"/>
      <c r="O624" s="831"/>
      <c r="P624" s="831"/>
      <c r="Q624" s="832"/>
      <c r="R624" s="832"/>
      <c r="S624" s="832"/>
      <c r="T624" s="831"/>
      <c r="U624" s="832"/>
      <c r="V624" s="3"/>
      <c r="W624" s="3"/>
      <c r="X624" s="3"/>
      <c r="Y624" s="3"/>
      <c r="Z624" s="3"/>
      <c r="AA624" s="3"/>
      <c r="AB624" s="3"/>
      <c r="AC624" s="3"/>
      <c r="AD624" s="3"/>
      <c r="AE624" s="3"/>
      <c r="AF624" s="3"/>
      <c r="AG624" s="3"/>
      <c r="AH624" s="832"/>
      <c r="AI624" s="832"/>
      <c r="AJ624" s="832"/>
      <c r="AK624" s="832"/>
      <c r="AL624" s="832"/>
      <c r="AM624" s="832"/>
      <c r="AP624" s="16"/>
      <c r="AQ624" s="1099"/>
      <c r="AR624" s="16"/>
      <c r="AS624" s="16"/>
      <c r="AT624" s="16"/>
      <c r="AU624" s="10"/>
      <c r="AV624" s="10"/>
      <c r="AW624" s="10"/>
      <c r="AX624" s="10"/>
      <c r="AY624" s="10"/>
      <c r="AZ624" s="10"/>
      <c r="BA624" s="10"/>
      <c r="BB624" s="10"/>
      <c r="BC624" s="10"/>
      <c r="BD624" s="772"/>
      <c r="BE624" s="10"/>
      <c r="BF624" s="10"/>
      <c r="BG624" s="10"/>
    </row>
    <row r="625" ht="17.25" customHeight="1">
      <c r="B625" s="632"/>
      <c r="C625" s="632"/>
      <c r="D625" s="632"/>
      <c r="E625" s="632"/>
      <c r="F625" s="632"/>
      <c r="I625" s="1098"/>
      <c r="K625" s="3"/>
      <c r="L625" s="832"/>
      <c r="M625" s="832"/>
      <c r="N625" s="832"/>
      <c r="O625" s="831"/>
      <c r="P625" s="831"/>
      <c r="Q625" s="832"/>
      <c r="R625" s="832"/>
      <c r="S625" s="832"/>
      <c r="T625" s="831"/>
      <c r="U625" s="832"/>
      <c r="V625" s="3"/>
      <c r="W625" s="3"/>
      <c r="X625" s="3"/>
      <c r="Y625" s="3"/>
      <c r="Z625" s="3"/>
      <c r="AA625" s="3"/>
      <c r="AB625" s="3"/>
      <c r="AC625" s="3"/>
      <c r="AD625" s="3"/>
      <c r="AE625" s="3"/>
      <c r="AF625" s="3"/>
      <c r="AG625" s="3"/>
      <c r="AH625" s="832"/>
      <c r="AI625" s="832"/>
      <c r="AJ625" s="832"/>
      <c r="AK625" s="832"/>
      <c r="AL625" s="832"/>
      <c r="AM625" s="832"/>
      <c r="AP625" s="16"/>
      <c r="AQ625" s="1099"/>
      <c r="AR625" s="16"/>
      <c r="AS625" s="16"/>
      <c r="AT625" s="16"/>
      <c r="AU625" s="10"/>
      <c r="AV625" s="10"/>
      <c r="AW625" s="10"/>
      <c r="AX625" s="10"/>
      <c r="AY625" s="10"/>
      <c r="AZ625" s="10"/>
      <c r="BA625" s="10"/>
      <c r="BB625" s="10"/>
      <c r="BC625" s="10"/>
      <c r="BD625" s="772"/>
      <c r="BE625" s="10"/>
      <c r="BF625" s="10"/>
      <c r="BG625" s="10"/>
    </row>
    <row r="626" ht="17.25" customHeight="1">
      <c r="B626" s="632"/>
      <c r="C626" s="632"/>
      <c r="D626" s="632"/>
      <c r="E626" s="632"/>
      <c r="F626" s="632"/>
      <c r="I626" s="1098"/>
      <c r="K626" s="3"/>
      <c r="L626" s="832"/>
      <c r="M626" s="832"/>
      <c r="N626" s="832"/>
      <c r="O626" s="831"/>
      <c r="P626" s="831"/>
      <c r="Q626" s="832"/>
      <c r="R626" s="832"/>
      <c r="S626" s="832"/>
      <c r="T626" s="831"/>
      <c r="U626" s="832"/>
      <c r="V626" s="3"/>
      <c r="W626" s="3"/>
      <c r="X626" s="3"/>
      <c r="Y626" s="3"/>
      <c r="Z626" s="3"/>
      <c r="AA626" s="3"/>
      <c r="AB626" s="3"/>
      <c r="AC626" s="3"/>
      <c r="AD626" s="3"/>
      <c r="AE626" s="3"/>
      <c r="AF626" s="3"/>
      <c r="AG626" s="3"/>
      <c r="AH626" s="832"/>
      <c r="AI626" s="832"/>
      <c r="AJ626" s="832"/>
      <c r="AK626" s="832"/>
      <c r="AL626" s="832"/>
      <c r="AM626" s="832"/>
      <c r="AP626" s="16"/>
      <c r="AQ626" s="1099"/>
      <c r="AR626" s="16"/>
      <c r="AS626" s="16"/>
      <c r="AT626" s="16"/>
      <c r="AU626" s="10"/>
      <c r="AV626" s="10"/>
      <c r="AW626" s="10"/>
      <c r="AX626" s="10"/>
      <c r="AY626" s="10"/>
      <c r="AZ626" s="10"/>
      <c r="BA626" s="10"/>
      <c r="BB626" s="10"/>
      <c r="BC626" s="10"/>
      <c r="BD626" s="772"/>
      <c r="BE626" s="10"/>
      <c r="BF626" s="10"/>
      <c r="BG626" s="10"/>
    </row>
    <row r="627" ht="17.25" customHeight="1">
      <c r="B627" s="632"/>
      <c r="C627" s="632"/>
      <c r="D627" s="632"/>
      <c r="E627" s="632"/>
      <c r="F627" s="632"/>
      <c r="I627" s="1098"/>
      <c r="K627" s="3"/>
      <c r="L627" s="832"/>
      <c r="M627" s="832"/>
      <c r="N627" s="832"/>
      <c r="O627" s="831"/>
      <c r="P627" s="831"/>
      <c r="Q627" s="832"/>
      <c r="R627" s="832"/>
      <c r="S627" s="832"/>
      <c r="T627" s="831"/>
      <c r="U627" s="832"/>
      <c r="V627" s="3"/>
      <c r="W627" s="3"/>
      <c r="X627" s="3"/>
      <c r="Y627" s="3"/>
      <c r="Z627" s="3"/>
      <c r="AA627" s="3"/>
      <c r="AB627" s="3"/>
      <c r="AC627" s="3"/>
      <c r="AD627" s="3"/>
      <c r="AE627" s="3"/>
      <c r="AF627" s="3"/>
      <c r="AG627" s="3"/>
      <c r="AH627" s="832"/>
      <c r="AI627" s="832"/>
      <c r="AJ627" s="832"/>
      <c r="AK627" s="832"/>
      <c r="AL627" s="832"/>
      <c r="AM627" s="832"/>
      <c r="AP627" s="16"/>
      <c r="AQ627" s="1099"/>
      <c r="AR627" s="16"/>
      <c r="AS627" s="16"/>
      <c r="AT627" s="16"/>
      <c r="AU627" s="10"/>
      <c r="AV627" s="10"/>
      <c r="AW627" s="10"/>
      <c r="AX627" s="10"/>
      <c r="AY627" s="10"/>
      <c r="AZ627" s="10"/>
      <c r="BA627" s="10"/>
      <c r="BB627" s="10"/>
      <c r="BC627" s="10"/>
      <c r="BD627" s="772"/>
      <c r="BE627" s="10"/>
      <c r="BF627" s="10"/>
      <c r="BG627" s="10"/>
    </row>
    <row r="628" ht="17.25" customHeight="1">
      <c r="B628" s="632"/>
      <c r="C628" s="632"/>
      <c r="D628" s="632"/>
      <c r="E628" s="632"/>
      <c r="F628" s="632"/>
      <c r="I628" s="1098"/>
      <c r="K628" s="3"/>
      <c r="L628" s="832"/>
      <c r="M628" s="832"/>
      <c r="N628" s="832"/>
      <c r="O628" s="831"/>
      <c r="P628" s="831"/>
      <c r="Q628" s="832"/>
      <c r="R628" s="832"/>
      <c r="S628" s="832"/>
      <c r="T628" s="831"/>
      <c r="U628" s="832"/>
      <c r="V628" s="3"/>
      <c r="W628" s="3"/>
      <c r="X628" s="3"/>
      <c r="Y628" s="3"/>
      <c r="Z628" s="3"/>
      <c r="AA628" s="3"/>
      <c r="AB628" s="3"/>
      <c r="AC628" s="3"/>
      <c r="AD628" s="3"/>
      <c r="AE628" s="3"/>
      <c r="AF628" s="3"/>
      <c r="AG628" s="3"/>
      <c r="AH628" s="832"/>
      <c r="AI628" s="832"/>
      <c r="AJ628" s="832"/>
      <c r="AK628" s="832"/>
      <c r="AL628" s="832"/>
      <c r="AM628" s="832"/>
      <c r="AP628" s="16"/>
      <c r="AQ628" s="1099"/>
      <c r="AR628" s="16"/>
      <c r="AS628" s="16"/>
      <c r="AT628" s="16"/>
      <c r="AU628" s="10"/>
      <c r="AV628" s="10"/>
      <c r="AW628" s="10"/>
      <c r="AX628" s="10"/>
      <c r="AY628" s="10"/>
      <c r="AZ628" s="10"/>
      <c r="BA628" s="10"/>
      <c r="BB628" s="10"/>
      <c r="BC628" s="10"/>
      <c r="BD628" s="772"/>
      <c r="BE628" s="10"/>
      <c r="BF628" s="10"/>
      <c r="BG628" s="10"/>
    </row>
    <row r="629" ht="17.25" customHeight="1">
      <c r="B629" s="632"/>
      <c r="C629" s="632"/>
      <c r="D629" s="632"/>
      <c r="E629" s="632"/>
      <c r="F629" s="632"/>
      <c r="I629" s="1098"/>
      <c r="K629" s="3"/>
      <c r="L629" s="832"/>
      <c r="M629" s="832"/>
      <c r="N629" s="832"/>
      <c r="O629" s="831"/>
      <c r="P629" s="831"/>
      <c r="Q629" s="832"/>
      <c r="R629" s="832"/>
      <c r="S629" s="832"/>
      <c r="T629" s="831"/>
      <c r="U629" s="832"/>
      <c r="V629" s="3"/>
      <c r="W629" s="3"/>
      <c r="X629" s="3"/>
      <c r="Y629" s="3"/>
      <c r="Z629" s="3"/>
      <c r="AA629" s="3"/>
      <c r="AB629" s="3"/>
      <c r="AC629" s="3"/>
      <c r="AD629" s="3"/>
      <c r="AE629" s="3"/>
      <c r="AF629" s="3"/>
      <c r="AG629" s="3"/>
      <c r="AH629" s="832"/>
      <c r="AI629" s="832"/>
      <c r="AJ629" s="832"/>
      <c r="AK629" s="832"/>
      <c r="AL629" s="832"/>
      <c r="AM629" s="832"/>
      <c r="AP629" s="16"/>
      <c r="AQ629" s="1099"/>
      <c r="AR629" s="16"/>
      <c r="AS629" s="16"/>
      <c r="AT629" s="16"/>
      <c r="AU629" s="10"/>
      <c r="AV629" s="10"/>
      <c r="AW629" s="10"/>
      <c r="AX629" s="10"/>
      <c r="AY629" s="10"/>
      <c r="AZ629" s="10"/>
      <c r="BA629" s="10"/>
      <c r="BB629" s="10"/>
      <c r="BC629" s="10"/>
      <c r="BD629" s="772"/>
      <c r="BE629" s="10"/>
      <c r="BF629" s="10"/>
      <c r="BG629" s="10"/>
    </row>
    <row r="630" ht="17.25" customHeight="1">
      <c r="B630" s="632"/>
      <c r="C630" s="632"/>
      <c r="D630" s="632"/>
      <c r="E630" s="632"/>
      <c r="F630" s="632"/>
      <c r="I630" s="1098"/>
      <c r="K630" s="3"/>
      <c r="L630" s="832"/>
      <c r="M630" s="832"/>
      <c r="N630" s="832"/>
      <c r="O630" s="831"/>
      <c r="P630" s="831"/>
      <c r="Q630" s="832"/>
      <c r="R630" s="832"/>
      <c r="S630" s="832"/>
      <c r="T630" s="831"/>
      <c r="U630" s="832"/>
      <c r="V630" s="3"/>
      <c r="W630" s="3"/>
      <c r="X630" s="3"/>
      <c r="Y630" s="3"/>
      <c r="Z630" s="3"/>
      <c r="AA630" s="3"/>
      <c r="AB630" s="3"/>
      <c r="AC630" s="3"/>
      <c r="AD630" s="3"/>
      <c r="AE630" s="3"/>
      <c r="AF630" s="3"/>
      <c r="AG630" s="3"/>
      <c r="AH630" s="832"/>
      <c r="AI630" s="832"/>
      <c r="AJ630" s="832"/>
      <c r="AK630" s="832"/>
      <c r="AL630" s="832"/>
      <c r="AM630" s="832"/>
      <c r="AP630" s="16"/>
      <c r="AQ630" s="1099"/>
      <c r="AR630" s="16"/>
      <c r="AS630" s="16"/>
      <c r="AT630" s="16"/>
      <c r="AU630" s="10"/>
      <c r="AV630" s="10"/>
      <c r="AW630" s="10"/>
      <c r="AX630" s="10"/>
      <c r="AY630" s="10"/>
      <c r="AZ630" s="10"/>
      <c r="BA630" s="10"/>
      <c r="BB630" s="10"/>
      <c r="BC630" s="10"/>
      <c r="BD630" s="772"/>
      <c r="BE630" s="10"/>
      <c r="BF630" s="10"/>
      <c r="BG630" s="10"/>
    </row>
    <row r="631" ht="17.25" customHeight="1">
      <c r="B631" s="632"/>
      <c r="C631" s="632"/>
      <c r="D631" s="632"/>
      <c r="E631" s="632"/>
      <c r="F631" s="632"/>
      <c r="I631" s="1098"/>
      <c r="K631" s="3"/>
      <c r="L631" s="832"/>
      <c r="M631" s="832"/>
      <c r="N631" s="832"/>
      <c r="O631" s="831"/>
      <c r="P631" s="831"/>
      <c r="Q631" s="832"/>
      <c r="R631" s="832"/>
      <c r="S631" s="832"/>
      <c r="T631" s="831"/>
      <c r="U631" s="832"/>
      <c r="V631" s="3"/>
      <c r="W631" s="3"/>
      <c r="X631" s="3"/>
      <c r="Y631" s="3"/>
      <c r="Z631" s="3"/>
      <c r="AA631" s="3"/>
      <c r="AB631" s="3"/>
      <c r="AC631" s="3"/>
      <c r="AD631" s="3"/>
      <c r="AE631" s="3"/>
      <c r="AF631" s="3"/>
      <c r="AG631" s="3"/>
      <c r="AH631" s="832"/>
      <c r="AI631" s="832"/>
      <c r="AJ631" s="832"/>
      <c r="AK631" s="832"/>
      <c r="AL631" s="832"/>
      <c r="AM631" s="832"/>
      <c r="AP631" s="16"/>
      <c r="AQ631" s="1099"/>
      <c r="AR631" s="16"/>
      <c r="AS631" s="16"/>
      <c r="AT631" s="16"/>
      <c r="AU631" s="10"/>
      <c r="AV631" s="10"/>
      <c r="AW631" s="10"/>
      <c r="AX631" s="10"/>
      <c r="AY631" s="10"/>
      <c r="AZ631" s="10"/>
      <c r="BA631" s="10"/>
      <c r="BB631" s="10"/>
      <c r="BC631" s="10"/>
      <c r="BD631" s="772"/>
      <c r="BE631" s="10"/>
      <c r="BF631" s="10"/>
      <c r="BG631" s="10"/>
    </row>
    <row r="632" ht="17.25" customHeight="1">
      <c r="B632" s="632"/>
      <c r="C632" s="632"/>
      <c r="D632" s="632"/>
      <c r="E632" s="632"/>
      <c r="F632" s="632"/>
      <c r="I632" s="1098"/>
      <c r="K632" s="3"/>
      <c r="L632" s="832"/>
      <c r="M632" s="832"/>
      <c r="N632" s="832"/>
      <c r="O632" s="831"/>
      <c r="P632" s="831"/>
      <c r="Q632" s="832"/>
      <c r="R632" s="832"/>
      <c r="S632" s="832"/>
      <c r="T632" s="831"/>
      <c r="U632" s="832"/>
      <c r="V632" s="3"/>
      <c r="W632" s="3"/>
      <c r="X632" s="3"/>
      <c r="Y632" s="3"/>
      <c r="Z632" s="3"/>
      <c r="AA632" s="3"/>
      <c r="AB632" s="3"/>
      <c r="AC632" s="3"/>
      <c r="AD632" s="3"/>
      <c r="AE632" s="3"/>
      <c r="AF632" s="3"/>
      <c r="AG632" s="3"/>
      <c r="AH632" s="832"/>
      <c r="AI632" s="832"/>
      <c r="AJ632" s="832"/>
      <c r="AK632" s="832"/>
      <c r="AL632" s="832"/>
      <c r="AM632" s="832"/>
      <c r="AP632" s="16"/>
      <c r="AQ632" s="1099"/>
      <c r="AR632" s="16"/>
      <c r="AS632" s="16"/>
      <c r="AT632" s="16"/>
      <c r="AU632" s="10"/>
      <c r="AV632" s="10"/>
      <c r="AW632" s="10"/>
      <c r="AX632" s="10"/>
      <c r="AY632" s="10"/>
      <c r="AZ632" s="10"/>
      <c r="BA632" s="10"/>
      <c r="BB632" s="10"/>
      <c r="BC632" s="10"/>
      <c r="BD632" s="772"/>
      <c r="BE632" s="10"/>
      <c r="BF632" s="10"/>
      <c r="BG632" s="10"/>
    </row>
    <row r="633" ht="17.25" customHeight="1">
      <c r="B633" s="632"/>
      <c r="C633" s="632"/>
      <c r="D633" s="632"/>
      <c r="E633" s="632"/>
      <c r="F633" s="632"/>
      <c r="I633" s="1098"/>
      <c r="K633" s="3"/>
      <c r="L633" s="832"/>
      <c r="M633" s="832"/>
      <c r="N633" s="832"/>
      <c r="O633" s="831"/>
      <c r="P633" s="831"/>
      <c r="Q633" s="832"/>
      <c r="R633" s="832"/>
      <c r="S633" s="832"/>
      <c r="T633" s="831"/>
      <c r="U633" s="832"/>
      <c r="V633" s="3"/>
      <c r="W633" s="3"/>
      <c r="X633" s="3"/>
      <c r="Y633" s="3"/>
      <c r="Z633" s="3"/>
      <c r="AA633" s="3"/>
      <c r="AB633" s="3"/>
      <c r="AC633" s="3"/>
      <c r="AD633" s="3"/>
      <c r="AE633" s="3"/>
      <c r="AF633" s="3"/>
      <c r="AG633" s="3"/>
      <c r="AH633" s="832"/>
      <c r="AI633" s="832"/>
      <c r="AJ633" s="832"/>
      <c r="AK633" s="832"/>
      <c r="AL633" s="832"/>
      <c r="AM633" s="832"/>
      <c r="AP633" s="16"/>
      <c r="AQ633" s="1099"/>
      <c r="AR633" s="16"/>
      <c r="AS633" s="16"/>
      <c r="AT633" s="16"/>
      <c r="AU633" s="10"/>
      <c r="AV633" s="10"/>
      <c r="AW633" s="10"/>
      <c r="AX633" s="10"/>
      <c r="AY633" s="10"/>
      <c r="AZ633" s="10"/>
      <c r="BA633" s="10"/>
      <c r="BB633" s="10"/>
      <c r="BC633" s="10"/>
      <c r="BD633" s="772"/>
      <c r="BE633" s="10"/>
      <c r="BF633" s="10"/>
      <c r="BG633" s="10"/>
    </row>
    <row r="634" ht="17.25" customHeight="1">
      <c r="B634" s="632"/>
      <c r="C634" s="632"/>
      <c r="D634" s="632"/>
      <c r="E634" s="632"/>
      <c r="F634" s="632"/>
      <c r="I634" s="1098"/>
      <c r="K634" s="3"/>
      <c r="L634" s="832"/>
      <c r="M634" s="832"/>
      <c r="N634" s="832"/>
      <c r="O634" s="831"/>
      <c r="P634" s="831"/>
      <c r="Q634" s="832"/>
      <c r="R634" s="832"/>
      <c r="S634" s="832"/>
      <c r="T634" s="831"/>
      <c r="U634" s="832"/>
      <c r="V634" s="3"/>
      <c r="W634" s="3"/>
      <c r="X634" s="3"/>
      <c r="Y634" s="3"/>
      <c r="Z634" s="3"/>
      <c r="AA634" s="3"/>
      <c r="AB634" s="3"/>
      <c r="AC634" s="3"/>
      <c r="AD634" s="3"/>
      <c r="AE634" s="3"/>
      <c r="AF634" s="3"/>
      <c r="AG634" s="3"/>
      <c r="AH634" s="832"/>
      <c r="AI634" s="832"/>
      <c r="AJ634" s="832"/>
      <c r="AK634" s="832"/>
      <c r="AL634" s="832"/>
      <c r="AM634" s="832"/>
      <c r="AP634" s="16"/>
      <c r="AQ634" s="1099"/>
      <c r="AR634" s="16"/>
      <c r="AS634" s="16"/>
      <c r="AT634" s="16"/>
      <c r="AU634" s="10"/>
      <c r="AV634" s="10"/>
      <c r="AW634" s="10"/>
      <c r="AX634" s="10"/>
      <c r="AY634" s="10"/>
      <c r="AZ634" s="10"/>
      <c r="BA634" s="10"/>
      <c r="BB634" s="10"/>
      <c r="BC634" s="10"/>
      <c r="BD634" s="772"/>
      <c r="BE634" s="10"/>
      <c r="BF634" s="10"/>
      <c r="BG634" s="10"/>
    </row>
    <row r="635" ht="17.25" customHeight="1">
      <c r="B635" s="632"/>
      <c r="C635" s="632"/>
      <c r="D635" s="632"/>
      <c r="E635" s="632"/>
      <c r="F635" s="632"/>
      <c r="I635" s="1098"/>
      <c r="K635" s="3"/>
      <c r="L635" s="832"/>
      <c r="M635" s="832"/>
      <c r="N635" s="832"/>
      <c r="O635" s="831"/>
      <c r="P635" s="831"/>
      <c r="Q635" s="832"/>
      <c r="R635" s="832"/>
      <c r="S635" s="832"/>
      <c r="T635" s="831"/>
      <c r="U635" s="832"/>
      <c r="V635" s="3"/>
      <c r="W635" s="3"/>
      <c r="X635" s="3"/>
      <c r="Y635" s="3"/>
      <c r="Z635" s="3"/>
      <c r="AA635" s="3"/>
      <c r="AB635" s="3"/>
      <c r="AC635" s="3"/>
      <c r="AD635" s="3"/>
      <c r="AE635" s="3"/>
      <c r="AF635" s="3"/>
      <c r="AG635" s="3"/>
      <c r="AH635" s="832"/>
      <c r="AI635" s="832"/>
      <c r="AJ635" s="832"/>
      <c r="AK635" s="832"/>
      <c r="AL635" s="832"/>
      <c r="AM635" s="832"/>
      <c r="AP635" s="16"/>
      <c r="AQ635" s="1099"/>
      <c r="AR635" s="16"/>
      <c r="AS635" s="16"/>
      <c r="AT635" s="16"/>
      <c r="AU635" s="10"/>
      <c r="AV635" s="10"/>
      <c r="AW635" s="10"/>
      <c r="AX635" s="10"/>
      <c r="AY635" s="10"/>
      <c r="AZ635" s="10"/>
      <c r="BA635" s="10"/>
      <c r="BB635" s="10"/>
      <c r="BC635" s="10"/>
      <c r="BD635" s="772"/>
      <c r="BE635" s="10"/>
      <c r="BF635" s="10"/>
      <c r="BG635" s="10"/>
    </row>
    <row r="636" ht="17.25" customHeight="1">
      <c r="B636" s="632"/>
      <c r="C636" s="632"/>
      <c r="D636" s="632"/>
      <c r="E636" s="632"/>
      <c r="F636" s="632"/>
      <c r="I636" s="1098"/>
      <c r="K636" s="3"/>
      <c r="L636" s="832"/>
      <c r="M636" s="832"/>
      <c r="N636" s="832"/>
      <c r="O636" s="831"/>
      <c r="P636" s="831"/>
      <c r="Q636" s="832"/>
      <c r="R636" s="832"/>
      <c r="S636" s="832"/>
      <c r="T636" s="831"/>
      <c r="U636" s="832"/>
      <c r="V636" s="3"/>
      <c r="W636" s="3"/>
      <c r="X636" s="3"/>
      <c r="Y636" s="3"/>
      <c r="Z636" s="3"/>
      <c r="AA636" s="3"/>
      <c r="AB636" s="3"/>
      <c r="AC636" s="3"/>
      <c r="AD636" s="3"/>
      <c r="AE636" s="3"/>
      <c r="AF636" s="3"/>
      <c r="AG636" s="3"/>
      <c r="AH636" s="832"/>
      <c r="AI636" s="832"/>
      <c r="AJ636" s="832"/>
      <c r="AK636" s="832"/>
      <c r="AL636" s="832"/>
      <c r="AM636" s="832"/>
      <c r="AP636" s="16"/>
      <c r="AQ636" s="1099"/>
      <c r="AR636" s="16"/>
      <c r="AS636" s="16"/>
      <c r="AT636" s="16"/>
      <c r="AU636" s="10"/>
      <c r="AV636" s="10"/>
      <c r="AW636" s="10"/>
      <c r="AX636" s="10"/>
      <c r="AY636" s="10"/>
      <c r="AZ636" s="10"/>
      <c r="BA636" s="10"/>
      <c r="BB636" s="10"/>
      <c r="BC636" s="10"/>
      <c r="BD636" s="772"/>
      <c r="BE636" s="10"/>
      <c r="BF636" s="10"/>
      <c r="BG636" s="10"/>
    </row>
    <row r="637" ht="17.25" customHeight="1">
      <c r="B637" s="632"/>
      <c r="C637" s="632"/>
      <c r="D637" s="632"/>
      <c r="E637" s="632"/>
      <c r="F637" s="632"/>
      <c r="I637" s="1098"/>
      <c r="K637" s="3"/>
      <c r="L637" s="832"/>
      <c r="M637" s="832"/>
      <c r="N637" s="832"/>
      <c r="O637" s="831"/>
      <c r="P637" s="831"/>
      <c r="Q637" s="832"/>
      <c r="R637" s="832"/>
      <c r="S637" s="832"/>
      <c r="T637" s="831"/>
      <c r="U637" s="832"/>
      <c r="V637" s="3"/>
      <c r="W637" s="3"/>
      <c r="X637" s="3"/>
      <c r="Y637" s="3"/>
      <c r="Z637" s="3"/>
      <c r="AA637" s="3"/>
      <c r="AB637" s="3"/>
      <c r="AC637" s="3"/>
      <c r="AD637" s="3"/>
      <c r="AE637" s="3"/>
      <c r="AF637" s="3"/>
      <c r="AG637" s="3"/>
      <c r="AH637" s="832"/>
      <c r="AI637" s="832"/>
      <c r="AJ637" s="832"/>
      <c r="AK637" s="832"/>
      <c r="AL637" s="832"/>
      <c r="AM637" s="832"/>
      <c r="AP637" s="16"/>
      <c r="AQ637" s="1099"/>
      <c r="AR637" s="16"/>
      <c r="AS637" s="16"/>
      <c r="AT637" s="16"/>
      <c r="AU637" s="10"/>
      <c r="AV637" s="10"/>
      <c r="AW637" s="10"/>
      <c r="AX637" s="10"/>
      <c r="AY637" s="10"/>
      <c r="AZ637" s="10"/>
      <c r="BA637" s="10"/>
      <c r="BB637" s="10"/>
      <c r="BC637" s="10"/>
      <c r="BD637" s="772"/>
      <c r="BE637" s="10"/>
      <c r="BF637" s="10"/>
      <c r="BG637" s="10"/>
    </row>
    <row r="638" ht="17.25" customHeight="1">
      <c r="B638" s="632"/>
      <c r="C638" s="632"/>
      <c r="D638" s="632"/>
      <c r="E638" s="632"/>
      <c r="F638" s="632"/>
      <c r="I638" s="1098"/>
      <c r="K638" s="3"/>
      <c r="L638" s="832"/>
      <c r="M638" s="832"/>
      <c r="N638" s="832"/>
      <c r="O638" s="831"/>
      <c r="P638" s="831"/>
      <c r="Q638" s="832"/>
      <c r="R638" s="832"/>
      <c r="S638" s="832"/>
      <c r="T638" s="831"/>
      <c r="U638" s="832"/>
      <c r="V638" s="3"/>
      <c r="W638" s="3"/>
      <c r="X638" s="3"/>
      <c r="Y638" s="3"/>
      <c r="Z638" s="3"/>
      <c r="AA638" s="3"/>
      <c r="AB638" s="3"/>
      <c r="AC638" s="3"/>
      <c r="AD638" s="3"/>
      <c r="AE638" s="3"/>
      <c r="AF638" s="3"/>
      <c r="AG638" s="3"/>
      <c r="AH638" s="832"/>
      <c r="AI638" s="832"/>
      <c r="AJ638" s="832"/>
      <c r="AK638" s="832"/>
      <c r="AL638" s="832"/>
      <c r="AM638" s="832"/>
      <c r="AP638" s="16"/>
      <c r="AQ638" s="1099"/>
      <c r="AR638" s="16"/>
      <c r="AS638" s="16"/>
      <c r="AT638" s="16"/>
      <c r="AU638" s="10"/>
      <c r="AV638" s="10"/>
      <c r="AW638" s="10"/>
      <c r="AX638" s="10"/>
      <c r="AY638" s="10"/>
      <c r="AZ638" s="10"/>
      <c r="BA638" s="10"/>
      <c r="BB638" s="10"/>
      <c r="BC638" s="10"/>
      <c r="BD638" s="772"/>
      <c r="BE638" s="10"/>
      <c r="BF638" s="10"/>
      <c r="BG638" s="10"/>
    </row>
    <row r="639" ht="17.25" customHeight="1">
      <c r="B639" s="632"/>
      <c r="C639" s="632"/>
      <c r="D639" s="632"/>
      <c r="E639" s="632"/>
      <c r="F639" s="632"/>
      <c r="I639" s="1098"/>
      <c r="K639" s="3"/>
      <c r="L639" s="832"/>
      <c r="M639" s="832"/>
      <c r="N639" s="832"/>
      <c r="O639" s="831"/>
      <c r="P639" s="831"/>
      <c r="Q639" s="832"/>
      <c r="R639" s="832"/>
      <c r="S639" s="832"/>
      <c r="T639" s="831"/>
      <c r="U639" s="832"/>
      <c r="V639" s="3"/>
      <c r="W639" s="3"/>
      <c r="X639" s="3"/>
      <c r="Y639" s="3"/>
      <c r="Z639" s="3"/>
      <c r="AA639" s="3"/>
      <c r="AB639" s="3"/>
      <c r="AC639" s="3"/>
      <c r="AD639" s="3"/>
      <c r="AE639" s="3"/>
      <c r="AF639" s="3"/>
      <c r="AG639" s="3"/>
      <c r="AH639" s="832"/>
      <c r="AI639" s="832"/>
      <c r="AJ639" s="832"/>
      <c r="AK639" s="832"/>
      <c r="AL639" s="832"/>
      <c r="AM639" s="832"/>
      <c r="AP639" s="16"/>
      <c r="AQ639" s="1099"/>
      <c r="AR639" s="16"/>
      <c r="AS639" s="16"/>
      <c r="AT639" s="16"/>
      <c r="AU639" s="10"/>
      <c r="AV639" s="10"/>
      <c r="AW639" s="10"/>
      <c r="AX639" s="10"/>
      <c r="AY639" s="10"/>
      <c r="AZ639" s="10"/>
      <c r="BA639" s="10"/>
      <c r="BB639" s="10"/>
      <c r="BC639" s="10"/>
      <c r="BD639" s="772"/>
      <c r="BE639" s="10"/>
      <c r="BF639" s="10"/>
      <c r="BG639" s="10"/>
    </row>
    <row r="640" ht="17.25" customHeight="1">
      <c r="B640" s="632"/>
      <c r="C640" s="632"/>
      <c r="D640" s="632"/>
      <c r="E640" s="632"/>
      <c r="F640" s="632"/>
      <c r="I640" s="1098"/>
      <c r="K640" s="3"/>
      <c r="L640" s="832"/>
      <c r="M640" s="832"/>
      <c r="N640" s="832"/>
      <c r="O640" s="831"/>
      <c r="P640" s="831"/>
      <c r="Q640" s="832"/>
      <c r="R640" s="832"/>
      <c r="S640" s="832"/>
      <c r="T640" s="831"/>
      <c r="U640" s="832"/>
      <c r="V640" s="3"/>
      <c r="W640" s="3"/>
      <c r="X640" s="3"/>
      <c r="Y640" s="3"/>
      <c r="Z640" s="3"/>
      <c r="AA640" s="3"/>
      <c r="AB640" s="3"/>
      <c r="AC640" s="3"/>
      <c r="AD640" s="3"/>
      <c r="AE640" s="3"/>
      <c r="AF640" s="3"/>
      <c r="AG640" s="3"/>
      <c r="AH640" s="832"/>
      <c r="AI640" s="832"/>
      <c r="AJ640" s="832"/>
      <c r="AK640" s="832"/>
      <c r="AL640" s="832"/>
      <c r="AM640" s="832"/>
      <c r="AP640" s="16"/>
      <c r="AQ640" s="1099"/>
      <c r="AR640" s="16"/>
      <c r="AS640" s="16"/>
      <c r="AT640" s="16"/>
      <c r="AU640" s="10"/>
      <c r="AV640" s="10"/>
      <c r="AW640" s="10"/>
      <c r="AX640" s="10"/>
      <c r="AY640" s="10"/>
      <c r="AZ640" s="10"/>
      <c r="BA640" s="10"/>
      <c r="BB640" s="10"/>
      <c r="BC640" s="10"/>
      <c r="BD640" s="772"/>
      <c r="BE640" s="10"/>
      <c r="BF640" s="10"/>
      <c r="BG640" s="10"/>
    </row>
    <row r="641" ht="17.25" customHeight="1">
      <c r="B641" s="632"/>
      <c r="C641" s="632"/>
      <c r="D641" s="632"/>
      <c r="E641" s="632"/>
      <c r="F641" s="632"/>
      <c r="I641" s="1098"/>
      <c r="K641" s="3"/>
      <c r="L641" s="832"/>
      <c r="M641" s="832"/>
      <c r="N641" s="832"/>
      <c r="O641" s="831"/>
      <c r="P641" s="831"/>
      <c r="Q641" s="832"/>
      <c r="R641" s="832"/>
      <c r="S641" s="832"/>
      <c r="T641" s="831"/>
      <c r="U641" s="832"/>
      <c r="V641" s="3"/>
      <c r="W641" s="3"/>
      <c r="X641" s="3"/>
      <c r="Y641" s="3"/>
      <c r="Z641" s="3"/>
      <c r="AA641" s="3"/>
      <c r="AB641" s="3"/>
      <c r="AC641" s="3"/>
      <c r="AD641" s="3"/>
      <c r="AE641" s="3"/>
      <c r="AF641" s="3"/>
      <c r="AG641" s="3"/>
      <c r="AH641" s="832"/>
      <c r="AI641" s="832"/>
      <c r="AJ641" s="832"/>
      <c r="AK641" s="832"/>
      <c r="AL641" s="832"/>
      <c r="AM641" s="832"/>
      <c r="AP641" s="16"/>
      <c r="AQ641" s="1099"/>
      <c r="AR641" s="16"/>
      <c r="AS641" s="16"/>
      <c r="AT641" s="16"/>
      <c r="AU641" s="10"/>
      <c r="AV641" s="10"/>
      <c r="AW641" s="10"/>
      <c r="AX641" s="10"/>
      <c r="AY641" s="10"/>
      <c r="AZ641" s="10"/>
      <c r="BA641" s="10"/>
      <c r="BB641" s="10"/>
      <c r="BC641" s="10"/>
      <c r="BD641" s="772"/>
      <c r="BE641" s="10"/>
      <c r="BF641" s="10"/>
      <c r="BG641" s="10"/>
    </row>
    <row r="642" ht="17.25" customHeight="1">
      <c r="B642" s="632"/>
      <c r="C642" s="632"/>
      <c r="D642" s="632"/>
      <c r="E642" s="632"/>
      <c r="F642" s="632"/>
      <c r="I642" s="1098"/>
      <c r="K642" s="3"/>
      <c r="L642" s="832"/>
      <c r="M642" s="832"/>
      <c r="N642" s="832"/>
      <c r="O642" s="831"/>
      <c r="P642" s="831"/>
      <c r="Q642" s="832"/>
      <c r="R642" s="832"/>
      <c r="S642" s="832"/>
      <c r="T642" s="831"/>
      <c r="U642" s="832"/>
      <c r="V642" s="3"/>
      <c r="W642" s="3"/>
      <c r="X642" s="3"/>
      <c r="Y642" s="3"/>
      <c r="Z642" s="3"/>
      <c r="AA642" s="3"/>
      <c r="AB642" s="3"/>
      <c r="AC642" s="3"/>
      <c r="AD642" s="3"/>
      <c r="AE642" s="3"/>
      <c r="AF642" s="3"/>
      <c r="AG642" s="3"/>
      <c r="AH642" s="832"/>
      <c r="AI642" s="832"/>
      <c r="AJ642" s="832"/>
      <c r="AK642" s="832"/>
      <c r="AL642" s="832"/>
      <c r="AM642" s="832"/>
      <c r="AP642" s="16"/>
      <c r="AQ642" s="1099"/>
      <c r="AR642" s="16"/>
      <c r="AS642" s="16"/>
      <c r="AT642" s="16"/>
      <c r="AU642" s="10"/>
      <c r="AV642" s="10"/>
      <c r="AW642" s="10"/>
      <c r="AX642" s="10"/>
      <c r="AY642" s="10"/>
      <c r="AZ642" s="10"/>
      <c r="BA642" s="10"/>
      <c r="BB642" s="10"/>
      <c r="BC642" s="10"/>
      <c r="BD642" s="772"/>
      <c r="BE642" s="10"/>
      <c r="BF642" s="10"/>
      <c r="BG642" s="10"/>
    </row>
    <row r="643" ht="17.25" customHeight="1">
      <c r="B643" s="632"/>
      <c r="C643" s="632"/>
      <c r="D643" s="632"/>
      <c r="E643" s="632"/>
      <c r="F643" s="632"/>
      <c r="I643" s="1098"/>
      <c r="K643" s="3"/>
      <c r="L643" s="832"/>
      <c r="M643" s="832"/>
      <c r="N643" s="832"/>
      <c r="O643" s="831"/>
      <c r="P643" s="831"/>
      <c r="Q643" s="832"/>
      <c r="R643" s="832"/>
      <c r="S643" s="832"/>
      <c r="T643" s="831"/>
      <c r="U643" s="832"/>
      <c r="V643" s="3"/>
      <c r="W643" s="3"/>
      <c r="X643" s="3"/>
      <c r="Y643" s="3"/>
      <c r="Z643" s="3"/>
      <c r="AA643" s="3"/>
      <c r="AB643" s="3"/>
      <c r="AC643" s="3"/>
      <c r="AD643" s="3"/>
      <c r="AE643" s="3"/>
      <c r="AF643" s="3"/>
      <c r="AG643" s="3"/>
      <c r="AH643" s="832"/>
      <c r="AI643" s="832"/>
      <c r="AJ643" s="832"/>
      <c r="AK643" s="832"/>
      <c r="AL643" s="832"/>
      <c r="AM643" s="832"/>
      <c r="AP643" s="16"/>
      <c r="AQ643" s="1099"/>
      <c r="AR643" s="16"/>
      <c r="AS643" s="16"/>
      <c r="AT643" s="16"/>
      <c r="AU643" s="10"/>
      <c r="AV643" s="10"/>
      <c r="AW643" s="10"/>
      <c r="AX643" s="10"/>
      <c r="AY643" s="10"/>
      <c r="AZ643" s="10"/>
      <c r="BA643" s="10"/>
      <c r="BB643" s="10"/>
      <c r="BC643" s="10"/>
      <c r="BD643" s="772"/>
      <c r="BE643" s="10"/>
      <c r="BF643" s="10"/>
      <c r="BG643" s="10"/>
    </row>
    <row r="644" ht="17.25" customHeight="1">
      <c r="B644" s="632"/>
      <c r="C644" s="632"/>
      <c r="D644" s="632"/>
      <c r="E644" s="632"/>
      <c r="F644" s="632"/>
      <c r="I644" s="1098"/>
      <c r="K644" s="3"/>
      <c r="L644" s="832"/>
      <c r="M644" s="832"/>
      <c r="N644" s="832"/>
      <c r="O644" s="831"/>
      <c r="P644" s="831"/>
      <c r="Q644" s="832"/>
      <c r="R644" s="832"/>
      <c r="S644" s="832"/>
      <c r="T644" s="831"/>
      <c r="U644" s="832"/>
      <c r="V644" s="3"/>
      <c r="W644" s="3"/>
      <c r="X644" s="3"/>
      <c r="Y644" s="3"/>
      <c r="Z644" s="3"/>
      <c r="AA644" s="3"/>
      <c r="AB644" s="3"/>
      <c r="AC644" s="3"/>
      <c r="AD644" s="3"/>
      <c r="AE644" s="3"/>
      <c r="AF644" s="3"/>
      <c r="AG644" s="3"/>
      <c r="AH644" s="832"/>
      <c r="AI644" s="832"/>
      <c r="AJ644" s="832"/>
      <c r="AK644" s="832"/>
      <c r="AL644" s="832"/>
      <c r="AM644" s="832"/>
      <c r="AP644" s="16"/>
      <c r="AQ644" s="1099"/>
      <c r="AR644" s="16"/>
      <c r="AS644" s="16"/>
      <c r="AT644" s="16"/>
      <c r="AU644" s="10"/>
      <c r="AV644" s="10"/>
      <c r="AW644" s="10"/>
      <c r="AX644" s="10"/>
      <c r="AY644" s="10"/>
      <c r="AZ644" s="10"/>
      <c r="BA644" s="10"/>
      <c r="BB644" s="10"/>
      <c r="BC644" s="10"/>
      <c r="BD644" s="772"/>
      <c r="BE644" s="10"/>
      <c r="BF644" s="10"/>
      <c r="BG644" s="10"/>
    </row>
    <row r="645" ht="17.25" customHeight="1">
      <c r="B645" s="632"/>
      <c r="C645" s="632"/>
      <c r="D645" s="632"/>
      <c r="E645" s="632"/>
      <c r="F645" s="632"/>
      <c r="I645" s="1098"/>
      <c r="K645" s="3"/>
      <c r="L645" s="832"/>
      <c r="M645" s="832"/>
      <c r="N645" s="832"/>
      <c r="O645" s="831"/>
      <c r="P645" s="831"/>
      <c r="Q645" s="832"/>
      <c r="R645" s="832"/>
      <c r="S645" s="832"/>
      <c r="T645" s="831"/>
      <c r="U645" s="832"/>
      <c r="V645" s="3"/>
      <c r="W645" s="3"/>
      <c r="X645" s="3"/>
      <c r="Y645" s="3"/>
      <c r="Z645" s="3"/>
      <c r="AA645" s="3"/>
      <c r="AB645" s="3"/>
      <c r="AC645" s="3"/>
      <c r="AD645" s="3"/>
      <c r="AE645" s="3"/>
      <c r="AF645" s="3"/>
      <c r="AG645" s="3"/>
      <c r="AH645" s="832"/>
      <c r="AI645" s="832"/>
      <c r="AJ645" s="832"/>
      <c r="AK645" s="832"/>
      <c r="AL645" s="832"/>
      <c r="AM645" s="832"/>
      <c r="AP645" s="16"/>
      <c r="AQ645" s="1099"/>
      <c r="AR645" s="16"/>
      <c r="AS645" s="16"/>
      <c r="AT645" s="16"/>
      <c r="AU645" s="10"/>
      <c r="AV645" s="10"/>
      <c r="AW645" s="10"/>
      <c r="AX645" s="10"/>
      <c r="AY645" s="10"/>
      <c r="AZ645" s="10"/>
      <c r="BA645" s="10"/>
      <c r="BB645" s="10"/>
      <c r="BC645" s="10"/>
      <c r="BD645" s="772"/>
      <c r="BE645" s="10"/>
      <c r="BF645" s="10"/>
      <c r="BG645" s="10"/>
    </row>
    <row r="646" ht="17.25" customHeight="1">
      <c r="B646" s="632"/>
      <c r="C646" s="632"/>
      <c r="D646" s="632"/>
      <c r="E646" s="632"/>
      <c r="F646" s="632"/>
      <c r="I646" s="1098"/>
      <c r="K646" s="3"/>
      <c r="L646" s="832"/>
      <c r="M646" s="832"/>
      <c r="N646" s="832"/>
      <c r="O646" s="831"/>
      <c r="P646" s="831"/>
      <c r="Q646" s="832"/>
      <c r="R646" s="832"/>
      <c r="S646" s="832"/>
      <c r="T646" s="831"/>
      <c r="U646" s="832"/>
      <c r="V646" s="3"/>
      <c r="W646" s="3"/>
      <c r="X646" s="3"/>
      <c r="Y646" s="3"/>
      <c r="Z646" s="3"/>
      <c r="AA646" s="3"/>
      <c r="AB646" s="3"/>
      <c r="AC646" s="3"/>
      <c r="AD646" s="3"/>
      <c r="AE646" s="3"/>
      <c r="AF646" s="3"/>
      <c r="AG646" s="3"/>
      <c r="AH646" s="832"/>
      <c r="AI646" s="832"/>
      <c r="AJ646" s="832"/>
      <c r="AK646" s="832"/>
      <c r="AL646" s="832"/>
      <c r="AM646" s="832"/>
      <c r="AP646" s="16"/>
      <c r="AQ646" s="1099"/>
      <c r="AR646" s="16"/>
      <c r="AS646" s="16"/>
      <c r="AT646" s="16"/>
      <c r="AU646" s="10"/>
      <c r="AV646" s="10"/>
      <c r="AW646" s="10"/>
      <c r="AX646" s="10"/>
      <c r="AY646" s="10"/>
      <c r="AZ646" s="10"/>
      <c r="BA646" s="10"/>
      <c r="BB646" s="10"/>
      <c r="BC646" s="10"/>
      <c r="BD646" s="772"/>
      <c r="BE646" s="10"/>
      <c r="BF646" s="10"/>
      <c r="BG646" s="10"/>
    </row>
    <row r="647" ht="17.25" customHeight="1">
      <c r="B647" s="632"/>
      <c r="C647" s="632"/>
      <c r="D647" s="632"/>
      <c r="E647" s="632"/>
      <c r="F647" s="632"/>
      <c r="I647" s="1098"/>
      <c r="K647" s="3"/>
      <c r="L647" s="832"/>
      <c r="M647" s="832"/>
      <c r="N647" s="832"/>
      <c r="O647" s="831"/>
      <c r="P647" s="831"/>
      <c r="Q647" s="832"/>
      <c r="R647" s="832"/>
      <c r="S647" s="832"/>
      <c r="T647" s="831"/>
      <c r="U647" s="832"/>
      <c r="V647" s="3"/>
      <c r="W647" s="3"/>
      <c r="X647" s="3"/>
      <c r="Y647" s="3"/>
      <c r="Z647" s="3"/>
      <c r="AA647" s="3"/>
      <c r="AB647" s="3"/>
      <c r="AC647" s="3"/>
      <c r="AD647" s="3"/>
      <c r="AE647" s="3"/>
      <c r="AF647" s="3"/>
      <c r="AG647" s="3"/>
      <c r="AH647" s="832"/>
      <c r="AI647" s="832"/>
      <c r="AJ647" s="832"/>
      <c r="AK647" s="832"/>
      <c r="AL647" s="832"/>
      <c r="AM647" s="832"/>
      <c r="AP647" s="16"/>
      <c r="AQ647" s="1099"/>
      <c r="AR647" s="16"/>
      <c r="AS647" s="16"/>
      <c r="AT647" s="16"/>
      <c r="AU647" s="10"/>
      <c r="AV647" s="10"/>
      <c r="AW647" s="10"/>
      <c r="AX647" s="10"/>
      <c r="AY647" s="10"/>
      <c r="AZ647" s="10"/>
      <c r="BA647" s="10"/>
      <c r="BB647" s="10"/>
      <c r="BC647" s="10"/>
      <c r="BD647" s="772"/>
      <c r="BE647" s="10"/>
      <c r="BF647" s="10"/>
      <c r="BG647" s="10"/>
    </row>
    <row r="648" ht="17.25" customHeight="1">
      <c r="B648" s="632"/>
      <c r="C648" s="632"/>
      <c r="D648" s="632"/>
      <c r="E648" s="632"/>
      <c r="F648" s="632"/>
      <c r="I648" s="1098"/>
      <c r="K648" s="3"/>
      <c r="L648" s="832"/>
      <c r="M648" s="832"/>
      <c r="N648" s="832"/>
      <c r="O648" s="831"/>
      <c r="P648" s="831"/>
      <c r="Q648" s="832"/>
      <c r="R648" s="832"/>
      <c r="S648" s="832"/>
      <c r="T648" s="831"/>
      <c r="U648" s="832"/>
      <c r="V648" s="3"/>
      <c r="W648" s="3"/>
      <c r="X648" s="3"/>
      <c r="Y648" s="3"/>
      <c r="Z648" s="3"/>
      <c r="AA648" s="3"/>
      <c r="AB648" s="3"/>
      <c r="AC648" s="3"/>
      <c r="AD648" s="3"/>
      <c r="AE648" s="3"/>
      <c r="AF648" s="3"/>
      <c r="AG648" s="3"/>
      <c r="AH648" s="832"/>
      <c r="AI648" s="832"/>
      <c r="AJ648" s="832"/>
      <c r="AK648" s="832"/>
      <c r="AL648" s="832"/>
      <c r="AM648" s="832"/>
      <c r="AP648" s="16"/>
      <c r="AQ648" s="1099"/>
      <c r="AR648" s="16"/>
      <c r="AS648" s="16"/>
      <c r="AT648" s="16"/>
      <c r="AU648" s="10"/>
      <c r="AV648" s="10"/>
      <c r="AW648" s="10"/>
      <c r="AX648" s="10"/>
      <c r="AY648" s="10"/>
      <c r="AZ648" s="10"/>
      <c r="BA648" s="10"/>
      <c r="BB648" s="10"/>
      <c r="BC648" s="10"/>
      <c r="BD648" s="772"/>
      <c r="BE648" s="10"/>
      <c r="BF648" s="10"/>
      <c r="BG648" s="10"/>
    </row>
    <row r="649" ht="17.25" customHeight="1">
      <c r="B649" s="632"/>
      <c r="C649" s="632"/>
      <c r="D649" s="632"/>
      <c r="E649" s="632"/>
      <c r="F649" s="632"/>
      <c r="I649" s="1098"/>
      <c r="K649" s="3"/>
      <c r="L649" s="832"/>
      <c r="M649" s="832"/>
      <c r="N649" s="832"/>
      <c r="O649" s="831"/>
      <c r="P649" s="831"/>
      <c r="Q649" s="832"/>
      <c r="R649" s="832"/>
      <c r="S649" s="832"/>
      <c r="T649" s="831"/>
      <c r="U649" s="832"/>
      <c r="V649" s="3"/>
      <c r="W649" s="3"/>
      <c r="X649" s="3"/>
      <c r="Y649" s="3"/>
      <c r="Z649" s="3"/>
      <c r="AA649" s="3"/>
      <c r="AB649" s="3"/>
      <c r="AC649" s="3"/>
      <c r="AD649" s="3"/>
      <c r="AE649" s="3"/>
      <c r="AF649" s="3"/>
      <c r="AG649" s="3"/>
      <c r="AH649" s="832"/>
      <c r="AI649" s="832"/>
      <c r="AJ649" s="832"/>
      <c r="AK649" s="832"/>
      <c r="AL649" s="832"/>
      <c r="AM649" s="832"/>
      <c r="AP649" s="16"/>
      <c r="AQ649" s="1099"/>
      <c r="AR649" s="16"/>
      <c r="AS649" s="16"/>
      <c r="AT649" s="16"/>
      <c r="AU649" s="10"/>
      <c r="AV649" s="10"/>
      <c r="AW649" s="10"/>
      <c r="AX649" s="10"/>
      <c r="AY649" s="10"/>
      <c r="AZ649" s="10"/>
      <c r="BA649" s="10"/>
      <c r="BB649" s="10"/>
      <c r="BC649" s="10"/>
      <c r="BD649" s="772"/>
      <c r="BE649" s="10"/>
      <c r="BF649" s="10"/>
      <c r="BG649" s="10"/>
    </row>
    <row r="650" ht="17.25" customHeight="1">
      <c r="B650" s="632"/>
      <c r="C650" s="632"/>
      <c r="D650" s="632"/>
      <c r="E650" s="632"/>
      <c r="F650" s="632"/>
      <c r="I650" s="1098"/>
      <c r="K650" s="3"/>
      <c r="L650" s="832"/>
      <c r="M650" s="832"/>
      <c r="N650" s="832"/>
      <c r="O650" s="831"/>
      <c r="P650" s="831"/>
      <c r="Q650" s="832"/>
      <c r="R650" s="832"/>
      <c r="S650" s="832"/>
      <c r="T650" s="831"/>
      <c r="U650" s="832"/>
      <c r="V650" s="3"/>
      <c r="W650" s="3"/>
      <c r="X650" s="3"/>
      <c r="Y650" s="3"/>
      <c r="Z650" s="3"/>
      <c r="AA650" s="3"/>
      <c r="AB650" s="3"/>
      <c r="AC650" s="3"/>
      <c r="AD650" s="3"/>
      <c r="AE650" s="3"/>
      <c r="AF650" s="3"/>
      <c r="AG650" s="3"/>
      <c r="AH650" s="832"/>
      <c r="AI650" s="832"/>
      <c r="AJ650" s="832"/>
      <c r="AK650" s="832"/>
      <c r="AL650" s="832"/>
      <c r="AM650" s="832"/>
      <c r="AP650" s="16"/>
      <c r="AQ650" s="1099"/>
      <c r="AR650" s="16"/>
      <c r="AS650" s="16"/>
      <c r="AT650" s="16"/>
      <c r="AU650" s="10"/>
      <c r="AV650" s="10"/>
      <c r="AW650" s="10"/>
      <c r="AX650" s="10"/>
      <c r="AY650" s="10"/>
      <c r="AZ650" s="10"/>
      <c r="BA650" s="10"/>
      <c r="BB650" s="10"/>
      <c r="BC650" s="10"/>
      <c r="BD650" s="772"/>
      <c r="BE650" s="10"/>
      <c r="BF650" s="10"/>
      <c r="BG650" s="10"/>
    </row>
    <row r="651" ht="17.25" customHeight="1">
      <c r="B651" s="632"/>
      <c r="C651" s="632"/>
      <c r="D651" s="632"/>
      <c r="E651" s="632"/>
      <c r="F651" s="632"/>
      <c r="I651" s="1098"/>
      <c r="K651" s="3"/>
      <c r="L651" s="832"/>
      <c r="M651" s="832"/>
      <c r="N651" s="832"/>
      <c r="O651" s="831"/>
      <c r="P651" s="831"/>
      <c r="Q651" s="832"/>
      <c r="R651" s="832"/>
      <c r="S651" s="832"/>
      <c r="T651" s="831"/>
      <c r="U651" s="832"/>
      <c r="V651" s="3"/>
      <c r="W651" s="3"/>
      <c r="X651" s="3"/>
      <c r="Y651" s="3"/>
      <c r="Z651" s="3"/>
      <c r="AA651" s="3"/>
      <c r="AB651" s="3"/>
      <c r="AC651" s="3"/>
      <c r="AD651" s="3"/>
      <c r="AE651" s="3"/>
      <c r="AF651" s="3"/>
      <c r="AG651" s="3"/>
      <c r="AH651" s="832"/>
      <c r="AI651" s="832"/>
      <c r="AJ651" s="832"/>
      <c r="AK651" s="832"/>
      <c r="AL651" s="832"/>
      <c r="AM651" s="832"/>
      <c r="AP651" s="16"/>
      <c r="AQ651" s="1099"/>
      <c r="AR651" s="16"/>
      <c r="AS651" s="16"/>
      <c r="AT651" s="16"/>
      <c r="AU651" s="10"/>
      <c r="AV651" s="10"/>
      <c r="AW651" s="10"/>
      <c r="AX651" s="10"/>
      <c r="AY651" s="10"/>
      <c r="AZ651" s="10"/>
      <c r="BA651" s="10"/>
      <c r="BB651" s="10"/>
      <c r="BC651" s="10"/>
      <c r="BD651" s="772"/>
      <c r="BE651" s="10"/>
      <c r="BF651" s="10"/>
      <c r="BG651" s="10"/>
    </row>
    <row r="652" ht="17.25" customHeight="1">
      <c r="B652" s="632"/>
      <c r="C652" s="632"/>
      <c r="D652" s="632"/>
      <c r="E652" s="632"/>
      <c r="F652" s="632"/>
      <c r="I652" s="1098"/>
      <c r="K652" s="3"/>
      <c r="L652" s="832"/>
      <c r="M652" s="832"/>
      <c r="N652" s="832"/>
      <c r="O652" s="831"/>
      <c r="P652" s="831"/>
      <c r="Q652" s="832"/>
      <c r="R652" s="832"/>
      <c r="S652" s="832"/>
      <c r="T652" s="831"/>
      <c r="U652" s="832"/>
      <c r="V652" s="3"/>
      <c r="W652" s="3"/>
      <c r="X652" s="3"/>
      <c r="Y652" s="3"/>
      <c r="Z652" s="3"/>
      <c r="AA652" s="3"/>
      <c r="AB652" s="3"/>
      <c r="AC652" s="3"/>
      <c r="AD652" s="3"/>
      <c r="AE652" s="3"/>
      <c r="AF652" s="3"/>
      <c r="AG652" s="3"/>
      <c r="AH652" s="832"/>
      <c r="AI652" s="832"/>
      <c r="AJ652" s="832"/>
      <c r="AK652" s="832"/>
      <c r="AL652" s="832"/>
      <c r="AM652" s="832"/>
      <c r="AP652" s="16"/>
      <c r="AQ652" s="1099"/>
      <c r="AR652" s="16"/>
      <c r="AS652" s="16"/>
      <c r="AT652" s="16"/>
      <c r="AU652" s="10"/>
      <c r="AV652" s="10"/>
      <c r="AW652" s="10"/>
      <c r="AX652" s="10"/>
      <c r="AY652" s="10"/>
      <c r="AZ652" s="10"/>
      <c r="BA652" s="10"/>
      <c r="BB652" s="10"/>
      <c r="BC652" s="10"/>
      <c r="BD652" s="772"/>
      <c r="BE652" s="10"/>
      <c r="BF652" s="10"/>
      <c r="BG652" s="10"/>
    </row>
    <row r="653" ht="17.25" customHeight="1">
      <c r="B653" s="632"/>
      <c r="C653" s="632"/>
      <c r="D653" s="632"/>
      <c r="E653" s="632"/>
      <c r="F653" s="632"/>
      <c r="I653" s="1098"/>
      <c r="K653" s="3"/>
      <c r="L653" s="832"/>
      <c r="M653" s="832"/>
      <c r="N653" s="832"/>
      <c r="O653" s="831"/>
      <c r="P653" s="831"/>
      <c r="Q653" s="832"/>
      <c r="R653" s="832"/>
      <c r="S653" s="832"/>
      <c r="T653" s="831"/>
      <c r="U653" s="832"/>
      <c r="V653" s="3"/>
      <c r="W653" s="3"/>
      <c r="X653" s="3"/>
      <c r="Y653" s="3"/>
      <c r="Z653" s="3"/>
      <c r="AA653" s="3"/>
      <c r="AB653" s="3"/>
      <c r="AC653" s="3"/>
      <c r="AD653" s="3"/>
      <c r="AE653" s="3"/>
      <c r="AF653" s="3"/>
      <c r="AG653" s="3"/>
      <c r="AH653" s="832"/>
      <c r="AI653" s="832"/>
      <c r="AJ653" s="832"/>
      <c r="AK653" s="832"/>
      <c r="AL653" s="832"/>
      <c r="AM653" s="832"/>
      <c r="AP653" s="16"/>
      <c r="AQ653" s="1099"/>
      <c r="AR653" s="16"/>
      <c r="AS653" s="16"/>
      <c r="AT653" s="16"/>
      <c r="AU653" s="10"/>
      <c r="AV653" s="10"/>
      <c r="AW653" s="10"/>
      <c r="AX653" s="10"/>
      <c r="AY653" s="10"/>
      <c r="AZ653" s="10"/>
      <c r="BA653" s="10"/>
      <c r="BB653" s="10"/>
      <c r="BC653" s="10"/>
      <c r="BD653" s="772"/>
      <c r="BE653" s="10"/>
      <c r="BF653" s="10"/>
      <c r="BG653" s="10"/>
    </row>
    <row r="654" ht="17.25" customHeight="1">
      <c r="B654" s="632"/>
      <c r="C654" s="632"/>
      <c r="D654" s="632"/>
      <c r="E654" s="632"/>
      <c r="F654" s="632"/>
      <c r="I654" s="1098"/>
      <c r="K654" s="3"/>
      <c r="L654" s="832"/>
      <c r="M654" s="832"/>
      <c r="N654" s="832"/>
      <c r="O654" s="831"/>
      <c r="P654" s="831"/>
      <c r="Q654" s="832"/>
      <c r="R654" s="832"/>
      <c r="S654" s="832"/>
      <c r="T654" s="831"/>
      <c r="U654" s="832"/>
      <c r="V654" s="3"/>
      <c r="W654" s="3"/>
      <c r="X654" s="3"/>
      <c r="Y654" s="3"/>
      <c r="Z654" s="3"/>
      <c r="AA654" s="3"/>
      <c r="AB654" s="3"/>
      <c r="AC654" s="3"/>
      <c r="AD654" s="3"/>
      <c r="AE654" s="3"/>
      <c r="AF654" s="3"/>
      <c r="AG654" s="3"/>
      <c r="AH654" s="832"/>
      <c r="AI654" s="832"/>
      <c r="AJ654" s="832"/>
      <c r="AK654" s="832"/>
      <c r="AL654" s="832"/>
      <c r="AM654" s="832"/>
      <c r="AP654" s="16"/>
      <c r="AQ654" s="1099"/>
      <c r="AR654" s="16"/>
      <c r="AS654" s="16"/>
      <c r="AT654" s="16"/>
      <c r="AU654" s="10"/>
      <c r="AV654" s="10"/>
      <c r="AW654" s="10"/>
      <c r="AX654" s="10"/>
      <c r="AY654" s="10"/>
      <c r="AZ654" s="10"/>
      <c r="BA654" s="10"/>
      <c r="BB654" s="10"/>
      <c r="BC654" s="10"/>
      <c r="BD654" s="772"/>
      <c r="BE654" s="10"/>
      <c r="BF654" s="10"/>
      <c r="BG654" s="10"/>
    </row>
    <row r="655" ht="17.25" customHeight="1">
      <c r="B655" s="632"/>
      <c r="C655" s="632"/>
      <c r="D655" s="632"/>
      <c r="E655" s="632"/>
      <c r="F655" s="632"/>
      <c r="I655" s="1098"/>
      <c r="K655" s="3"/>
      <c r="L655" s="832"/>
      <c r="M655" s="832"/>
      <c r="N655" s="832"/>
      <c r="O655" s="831"/>
      <c r="P655" s="831"/>
      <c r="Q655" s="832"/>
      <c r="R655" s="832"/>
      <c r="S655" s="832"/>
      <c r="T655" s="831"/>
      <c r="U655" s="832"/>
      <c r="V655" s="3"/>
      <c r="W655" s="3"/>
      <c r="X655" s="3"/>
      <c r="Y655" s="3"/>
      <c r="Z655" s="3"/>
      <c r="AA655" s="3"/>
      <c r="AB655" s="3"/>
      <c r="AC655" s="3"/>
      <c r="AD655" s="3"/>
      <c r="AE655" s="3"/>
      <c r="AF655" s="3"/>
      <c r="AG655" s="3"/>
      <c r="AH655" s="832"/>
      <c r="AI655" s="832"/>
      <c r="AJ655" s="832"/>
      <c r="AK655" s="832"/>
      <c r="AL655" s="832"/>
      <c r="AM655" s="832"/>
      <c r="AP655" s="16"/>
      <c r="AQ655" s="1099"/>
      <c r="AR655" s="16"/>
      <c r="AS655" s="16"/>
      <c r="AT655" s="16"/>
      <c r="AU655" s="10"/>
      <c r="AV655" s="10"/>
      <c r="AW655" s="10"/>
      <c r="AX655" s="10"/>
      <c r="AY655" s="10"/>
      <c r="AZ655" s="10"/>
      <c r="BA655" s="10"/>
      <c r="BB655" s="10"/>
      <c r="BC655" s="10"/>
      <c r="BD655" s="772"/>
      <c r="BE655" s="10"/>
      <c r="BF655" s="10"/>
      <c r="BG655" s="10"/>
    </row>
    <row r="656" ht="17.25" customHeight="1">
      <c r="B656" s="632"/>
      <c r="C656" s="632"/>
      <c r="D656" s="632"/>
      <c r="E656" s="632"/>
      <c r="F656" s="632"/>
      <c r="I656" s="1098"/>
      <c r="K656" s="3"/>
      <c r="L656" s="832"/>
      <c r="M656" s="832"/>
      <c r="N656" s="832"/>
      <c r="O656" s="831"/>
      <c r="P656" s="831"/>
      <c r="Q656" s="832"/>
      <c r="R656" s="832"/>
      <c r="S656" s="832"/>
      <c r="T656" s="831"/>
      <c r="U656" s="832"/>
      <c r="V656" s="3"/>
      <c r="W656" s="3"/>
      <c r="X656" s="3"/>
      <c r="Y656" s="3"/>
      <c r="Z656" s="3"/>
      <c r="AA656" s="3"/>
      <c r="AB656" s="3"/>
      <c r="AC656" s="3"/>
      <c r="AD656" s="3"/>
      <c r="AE656" s="3"/>
      <c r="AF656" s="3"/>
      <c r="AG656" s="3"/>
      <c r="AH656" s="832"/>
      <c r="AI656" s="832"/>
      <c r="AJ656" s="832"/>
      <c r="AK656" s="832"/>
      <c r="AL656" s="832"/>
      <c r="AM656" s="832"/>
      <c r="AP656" s="16"/>
      <c r="AQ656" s="1099"/>
      <c r="AR656" s="16"/>
      <c r="AS656" s="16"/>
      <c r="AT656" s="16"/>
      <c r="AU656" s="10"/>
      <c r="AV656" s="10"/>
      <c r="AW656" s="10"/>
      <c r="AX656" s="10"/>
      <c r="AY656" s="10"/>
      <c r="AZ656" s="10"/>
      <c r="BA656" s="10"/>
      <c r="BB656" s="10"/>
      <c r="BC656" s="10"/>
      <c r="BD656" s="772"/>
      <c r="BE656" s="10"/>
      <c r="BF656" s="10"/>
      <c r="BG656" s="10"/>
    </row>
    <row r="657" ht="17.25" customHeight="1">
      <c r="B657" s="632"/>
      <c r="C657" s="632"/>
      <c r="D657" s="632"/>
      <c r="E657" s="632"/>
      <c r="F657" s="632"/>
      <c r="I657" s="1098"/>
      <c r="K657" s="3"/>
      <c r="L657" s="832"/>
      <c r="M657" s="832"/>
      <c r="N657" s="832"/>
      <c r="O657" s="831"/>
      <c r="P657" s="831"/>
      <c r="Q657" s="832"/>
      <c r="R657" s="832"/>
      <c r="S657" s="832"/>
      <c r="T657" s="831"/>
      <c r="U657" s="832"/>
      <c r="V657" s="3"/>
      <c r="W657" s="3"/>
      <c r="X657" s="3"/>
      <c r="Y657" s="3"/>
      <c r="Z657" s="3"/>
      <c r="AA657" s="3"/>
      <c r="AB657" s="3"/>
      <c r="AC657" s="3"/>
      <c r="AD657" s="3"/>
      <c r="AE657" s="3"/>
      <c r="AF657" s="3"/>
      <c r="AG657" s="3"/>
      <c r="AH657" s="832"/>
      <c r="AI657" s="832"/>
      <c r="AJ657" s="832"/>
      <c r="AK657" s="832"/>
      <c r="AL657" s="832"/>
      <c r="AM657" s="832"/>
      <c r="AP657" s="16"/>
      <c r="AQ657" s="1099"/>
      <c r="AR657" s="16"/>
      <c r="AS657" s="16"/>
      <c r="AT657" s="16"/>
      <c r="AU657" s="10"/>
      <c r="AV657" s="10"/>
      <c r="AW657" s="10"/>
      <c r="AX657" s="10"/>
      <c r="AY657" s="10"/>
      <c r="AZ657" s="10"/>
      <c r="BA657" s="10"/>
      <c r="BB657" s="10"/>
      <c r="BC657" s="10"/>
      <c r="BD657" s="772"/>
      <c r="BE657" s="10"/>
      <c r="BF657" s="10"/>
      <c r="BG657" s="10"/>
    </row>
    <row r="658" ht="17.25" customHeight="1">
      <c r="B658" s="632"/>
      <c r="C658" s="632"/>
      <c r="D658" s="632"/>
      <c r="E658" s="632"/>
      <c r="F658" s="632"/>
      <c r="I658" s="1098"/>
      <c r="K658" s="3"/>
      <c r="L658" s="832"/>
      <c r="M658" s="832"/>
      <c r="N658" s="832"/>
      <c r="O658" s="831"/>
      <c r="P658" s="831"/>
      <c r="Q658" s="832"/>
      <c r="R658" s="832"/>
      <c r="S658" s="832"/>
      <c r="T658" s="831"/>
      <c r="U658" s="832"/>
      <c r="V658" s="3"/>
      <c r="W658" s="3"/>
      <c r="X658" s="3"/>
      <c r="Y658" s="3"/>
      <c r="Z658" s="3"/>
      <c r="AA658" s="3"/>
      <c r="AB658" s="3"/>
      <c r="AC658" s="3"/>
      <c r="AD658" s="3"/>
      <c r="AE658" s="3"/>
      <c r="AF658" s="3"/>
      <c r="AG658" s="3"/>
      <c r="AH658" s="832"/>
      <c r="AI658" s="832"/>
      <c r="AJ658" s="832"/>
      <c r="AK658" s="832"/>
      <c r="AL658" s="832"/>
      <c r="AM658" s="832"/>
      <c r="AP658" s="16"/>
      <c r="AQ658" s="1099"/>
      <c r="AR658" s="16"/>
      <c r="AS658" s="16"/>
      <c r="AT658" s="16"/>
      <c r="AU658" s="10"/>
      <c r="AV658" s="10"/>
      <c r="AW658" s="10"/>
      <c r="AX658" s="10"/>
      <c r="AY658" s="10"/>
      <c r="AZ658" s="10"/>
      <c r="BA658" s="10"/>
      <c r="BB658" s="10"/>
      <c r="BC658" s="10"/>
      <c r="BD658" s="772"/>
      <c r="BE658" s="10"/>
      <c r="BF658" s="10"/>
      <c r="BG658" s="10"/>
    </row>
    <row r="659" ht="17.25" customHeight="1">
      <c r="B659" s="632"/>
      <c r="C659" s="632"/>
      <c r="D659" s="632"/>
      <c r="E659" s="632"/>
      <c r="F659" s="632"/>
      <c r="I659" s="1098"/>
      <c r="K659" s="3"/>
      <c r="L659" s="832"/>
      <c r="M659" s="832"/>
      <c r="N659" s="832"/>
      <c r="O659" s="831"/>
      <c r="P659" s="831"/>
      <c r="Q659" s="832"/>
      <c r="R659" s="832"/>
      <c r="S659" s="832"/>
      <c r="T659" s="831"/>
      <c r="U659" s="832"/>
      <c r="V659" s="3"/>
      <c r="W659" s="3"/>
      <c r="X659" s="3"/>
      <c r="Y659" s="3"/>
      <c r="Z659" s="3"/>
      <c r="AA659" s="3"/>
      <c r="AB659" s="3"/>
      <c r="AC659" s="3"/>
      <c r="AD659" s="3"/>
      <c r="AE659" s="3"/>
      <c r="AF659" s="3"/>
      <c r="AG659" s="3"/>
      <c r="AH659" s="832"/>
      <c r="AI659" s="832"/>
      <c r="AJ659" s="832"/>
      <c r="AK659" s="832"/>
      <c r="AL659" s="832"/>
      <c r="AM659" s="832"/>
      <c r="AP659" s="16"/>
      <c r="AQ659" s="1099"/>
      <c r="AR659" s="16"/>
      <c r="AS659" s="16"/>
      <c r="AT659" s="16"/>
      <c r="AU659" s="10"/>
      <c r="AV659" s="10"/>
      <c r="AW659" s="10"/>
      <c r="AX659" s="10"/>
      <c r="AY659" s="10"/>
      <c r="AZ659" s="10"/>
      <c r="BA659" s="10"/>
      <c r="BB659" s="10"/>
      <c r="BC659" s="10"/>
      <c r="BD659" s="772"/>
      <c r="BE659" s="10"/>
      <c r="BF659" s="10"/>
      <c r="BG659" s="10"/>
    </row>
    <row r="660" ht="17.25" customHeight="1">
      <c r="B660" s="632"/>
      <c r="C660" s="632"/>
      <c r="D660" s="632"/>
      <c r="E660" s="632"/>
      <c r="F660" s="632"/>
      <c r="I660" s="1098"/>
      <c r="K660" s="3"/>
      <c r="L660" s="832"/>
      <c r="M660" s="832"/>
      <c r="N660" s="832"/>
      <c r="O660" s="831"/>
      <c r="P660" s="831"/>
      <c r="Q660" s="832"/>
      <c r="R660" s="832"/>
      <c r="S660" s="832"/>
      <c r="T660" s="831"/>
      <c r="U660" s="832"/>
      <c r="V660" s="3"/>
      <c r="W660" s="3"/>
      <c r="X660" s="3"/>
      <c r="Y660" s="3"/>
      <c r="Z660" s="3"/>
      <c r="AA660" s="3"/>
      <c r="AB660" s="3"/>
      <c r="AC660" s="3"/>
      <c r="AD660" s="3"/>
      <c r="AE660" s="3"/>
      <c r="AF660" s="3"/>
      <c r="AG660" s="3"/>
      <c r="AH660" s="832"/>
      <c r="AI660" s="832"/>
      <c r="AJ660" s="832"/>
      <c r="AK660" s="832"/>
      <c r="AL660" s="832"/>
      <c r="AM660" s="832"/>
      <c r="AP660" s="16"/>
      <c r="AQ660" s="1099"/>
      <c r="AR660" s="16"/>
      <c r="AS660" s="16"/>
      <c r="AT660" s="16"/>
      <c r="AU660" s="10"/>
      <c r="AV660" s="10"/>
      <c r="AW660" s="10"/>
      <c r="AX660" s="10"/>
      <c r="AY660" s="10"/>
      <c r="AZ660" s="10"/>
      <c r="BA660" s="10"/>
      <c r="BB660" s="10"/>
      <c r="BC660" s="10"/>
      <c r="BD660" s="772"/>
      <c r="BE660" s="10"/>
      <c r="BF660" s="10"/>
      <c r="BG660" s="10"/>
    </row>
    <row r="661" ht="17.25" customHeight="1">
      <c r="B661" s="632"/>
      <c r="C661" s="632"/>
      <c r="D661" s="632"/>
      <c r="E661" s="632"/>
      <c r="F661" s="632"/>
      <c r="I661" s="1098"/>
      <c r="K661" s="3"/>
      <c r="L661" s="832"/>
      <c r="M661" s="832"/>
      <c r="N661" s="832"/>
      <c r="O661" s="831"/>
      <c r="P661" s="831"/>
      <c r="Q661" s="832"/>
      <c r="R661" s="832"/>
      <c r="S661" s="832"/>
      <c r="T661" s="831"/>
      <c r="U661" s="832"/>
      <c r="V661" s="3"/>
      <c r="W661" s="3"/>
      <c r="X661" s="3"/>
      <c r="Y661" s="3"/>
      <c r="Z661" s="3"/>
      <c r="AA661" s="3"/>
      <c r="AB661" s="3"/>
      <c r="AC661" s="3"/>
      <c r="AD661" s="3"/>
      <c r="AE661" s="3"/>
      <c r="AF661" s="3"/>
      <c r="AG661" s="3"/>
      <c r="AH661" s="832"/>
      <c r="AI661" s="832"/>
      <c r="AJ661" s="832"/>
      <c r="AK661" s="832"/>
      <c r="AL661" s="832"/>
      <c r="AM661" s="832"/>
      <c r="AP661" s="16"/>
      <c r="AQ661" s="1099"/>
      <c r="AR661" s="16"/>
      <c r="AS661" s="16"/>
      <c r="AT661" s="16"/>
      <c r="AU661" s="10"/>
      <c r="AV661" s="10"/>
      <c r="AW661" s="10"/>
      <c r="AX661" s="10"/>
      <c r="AY661" s="10"/>
      <c r="AZ661" s="10"/>
      <c r="BA661" s="10"/>
      <c r="BB661" s="10"/>
      <c r="BC661" s="10"/>
      <c r="BD661" s="772"/>
      <c r="BE661" s="10"/>
      <c r="BF661" s="10"/>
      <c r="BG661" s="10"/>
    </row>
    <row r="662" ht="17.25" customHeight="1">
      <c r="B662" s="632"/>
      <c r="C662" s="632"/>
      <c r="D662" s="632"/>
      <c r="E662" s="632"/>
      <c r="F662" s="632"/>
      <c r="I662" s="1098"/>
      <c r="K662" s="3"/>
      <c r="L662" s="832"/>
      <c r="M662" s="832"/>
      <c r="N662" s="832"/>
      <c r="O662" s="831"/>
      <c r="P662" s="831"/>
      <c r="Q662" s="832"/>
      <c r="R662" s="832"/>
      <c r="S662" s="832"/>
      <c r="T662" s="831"/>
      <c r="U662" s="832"/>
      <c r="V662" s="3"/>
      <c r="W662" s="3"/>
      <c r="X662" s="3"/>
      <c r="Y662" s="3"/>
      <c r="Z662" s="3"/>
      <c r="AA662" s="3"/>
      <c r="AB662" s="3"/>
      <c r="AC662" s="3"/>
      <c r="AD662" s="3"/>
      <c r="AE662" s="3"/>
      <c r="AF662" s="3"/>
      <c r="AG662" s="3"/>
      <c r="AH662" s="832"/>
      <c r="AI662" s="832"/>
      <c r="AJ662" s="832"/>
      <c r="AK662" s="832"/>
      <c r="AL662" s="832"/>
      <c r="AM662" s="832"/>
      <c r="AP662" s="16"/>
      <c r="AQ662" s="1099"/>
      <c r="AR662" s="16"/>
      <c r="AS662" s="16"/>
      <c r="AT662" s="16"/>
      <c r="AU662" s="10"/>
      <c r="AV662" s="10"/>
      <c r="AW662" s="10"/>
      <c r="AX662" s="10"/>
      <c r="AY662" s="10"/>
      <c r="AZ662" s="10"/>
      <c r="BA662" s="10"/>
      <c r="BB662" s="10"/>
      <c r="BC662" s="10"/>
      <c r="BD662" s="772"/>
      <c r="BE662" s="10"/>
      <c r="BF662" s="10"/>
      <c r="BG662" s="10"/>
    </row>
    <row r="663" ht="17.25" customHeight="1">
      <c r="B663" s="632"/>
      <c r="C663" s="632"/>
      <c r="D663" s="632"/>
      <c r="E663" s="632"/>
      <c r="F663" s="632"/>
      <c r="I663" s="1098"/>
      <c r="K663" s="3"/>
      <c r="L663" s="832"/>
      <c r="M663" s="832"/>
      <c r="N663" s="832"/>
      <c r="O663" s="831"/>
      <c r="P663" s="831"/>
      <c r="Q663" s="832"/>
      <c r="R663" s="832"/>
      <c r="S663" s="832"/>
      <c r="T663" s="831"/>
      <c r="U663" s="832"/>
      <c r="V663" s="3"/>
      <c r="W663" s="3"/>
      <c r="X663" s="3"/>
      <c r="Y663" s="3"/>
      <c r="Z663" s="3"/>
      <c r="AA663" s="3"/>
      <c r="AB663" s="3"/>
      <c r="AC663" s="3"/>
      <c r="AD663" s="3"/>
      <c r="AE663" s="3"/>
      <c r="AF663" s="3"/>
      <c r="AG663" s="3"/>
      <c r="AH663" s="832"/>
      <c r="AI663" s="832"/>
      <c r="AJ663" s="832"/>
      <c r="AK663" s="832"/>
      <c r="AL663" s="832"/>
      <c r="AM663" s="832"/>
      <c r="AP663" s="16"/>
      <c r="AQ663" s="1099"/>
      <c r="AR663" s="16"/>
      <c r="AS663" s="16"/>
      <c r="AT663" s="16"/>
      <c r="AU663" s="10"/>
      <c r="AV663" s="10"/>
      <c r="AW663" s="10"/>
      <c r="AX663" s="10"/>
      <c r="AY663" s="10"/>
      <c r="AZ663" s="10"/>
      <c r="BA663" s="10"/>
      <c r="BB663" s="10"/>
      <c r="BC663" s="10"/>
      <c r="BD663" s="772"/>
      <c r="BE663" s="10"/>
      <c r="BF663" s="10"/>
      <c r="BG663" s="10"/>
    </row>
    <row r="664" ht="17.25" customHeight="1">
      <c r="B664" s="632"/>
      <c r="C664" s="632"/>
      <c r="D664" s="632"/>
      <c r="E664" s="632"/>
      <c r="F664" s="632"/>
      <c r="I664" s="1098"/>
      <c r="K664" s="3"/>
      <c r="L664" s="832"/>
      <c r="M664" s="832"/>
      <c r="N664" s="832"/>
      <c r="O664" s="831"/>
      <c r="P664" s="831"/>
      <c r="Q664" s="832"/>
      <c r="R664" s="832"/>
      <c r="S664" s="832"/>
      <c r="T664" s="831"/>
      <c r="U664" s="832"/>
      <c r="V664" s="3"/>
      <c r="W664" s="3"/>
      <c r="X664" s="3"/>
      <c r="Y664" s="3"/>
      <c r="Z664" s="3"/>
      <c r="AA664" s="3"/>
      <c r="AB664" s="3"/>
      <c r="AC664" s="3"/>
      <c r="AD664" s="3"/>
      <c r="AE664" s="3"/>
      <c r="AF664" s="3"/>
      <c r="AG664" s="3"/>
      <c r="AH664" s="832"/>
      <c r="AI664" s="832"/>
      <c r="AJ664" s="832"/>
      <c r="AK664" s="832"/>
      <c r="AL664" s="832"/>
      <c r="AM664" s="832"/>
      <c r="AP664" s="16"/>
      <c r="AQ664" s="1099"/>
      <c r="AR664" s="16"/>
      <c r="AS664" s="16"/>
      <c r="AT664" s="16"/>
      <c r="AU664" s="10"/>
      <c r="AV664" s="10"/>
      <c r="AW664" s="10"/>
      <c r="AX664" s="10"/>
      <c r="AY664" s="10"/>
      <c r="AZ664" s="10"/>
      <c r="BA664" s="10"/>
      <c r="BB664" s="10"/>
      <c r="BC664" s="10"/>
      <c r="BD664" s="772"/>
      <c r="BE664" s="10"/>
      <c r="BF664" s="10"/>
      <c r="BG664" s="10"/>
    </row>
    <row r="665" ht="17.25" customHeight="1">
      <c r="B665" s="632"/>
      <c r="C665" s="632"/>
      <c r="D665" s="632"/>
      <c r="E665" s="632"/>
      <c r="F665" s="632"/>
      <c r="I665" s="1098"/>
      <c r="K665" s="3"/>
      <c r="L665" s="832"/>
      <c r="M665" s="832"/>
      <c r="N665" s="832"/>
      <c r="O665" s="831"/>
      <c r="P665" s="831"/>
      <c r="Q665" s="832"/>
      <c r="R665" s="832"/>
      <c r="S665" s="832"/>
      <c r="T665" s="831"/>
      <c r="U665" s="832"/>
      <c r="V665" s="3"/>
      <c r="W665" s="3"/>
      <c r="X665" s="3"/>
      <c r="Y665" s="3"/>
      <c r="Z665" s="3"/>
      <c r="AA665" s="3"/>
      <c r="AB665" s="3"/>
      <c r="AC665" s="3"/>
      <c r="AD665" s="3"/>
      <c r="AE665" s="3"/>
      <c r="AF665" s="3"/>
      <c r="AG665" s="3"/>
      <c r="AH665" s="832"/>
      <c r="AI665" s="832"/>
      <c r="AJ665" s="832"/>
      <c r="AK665" s="832"/>
      <c r="AL665" s="832"/>
      <c r="AM665" s="832"/>
      <c r="AP665" s="16"/>
      <c r="AQ665" s="1099"/>
      <c r="AR665" s="16"/>
      <c r="AS665" s="16"/>
      <c r="AT665" s="16"/>
      <c r="AU665" s="10"/>
      <c r="AV665" s="10"/>
      <c r="AW665" s="10"/>
      <c r="AX665" s="10"/>
      <c r="AY665" s="10"/>
      <c r="AZ665" s="10"/>
      <c r="BA665" s="10"/>
      <c r="BB665" s="10"/>
      <c r="BC665" s="10"/>
      <c r="BD665" s="772"/>
      <c r="BE665" s="10"/>
      <c r="BF665" s="10"/>
      <c r="BG665" s="10"/>
    </row>
    <row r="666" ht="17.25" customHeight="1">
      <c r="B666" s="632"/>
      <c r="C666" s="632"/>
      <c r="D666" s="632"/>
      <c r="E666" s="632"/>
      <c r="F666" s="632"/>
      <c r="I666" s="1098"/>
      <c r="K666" s="3"/>
      <c r="L666" s="832"/>
      <c r="M666" s="832"/>
      <c r="N666" s="832"/>
      <c r="O666" s="831"/>
      <c r="P666" s="831"/>
      <c r="Q666" s="832"/>
      <c r="R666" s="832"/>
      <c r="S666" s="832"/>
      <c r="T666" s="831"/>
      <c r="U666" s="832"/>
      <c r="V666" s="3"/>
      <c r="W666" s="3"/>
      <c r="X666" s="3"/>
      <c r="Y666" s="3"/>
      <c r="Z666" s="3"/>
      <c r="AA666" s="3"/>
      <c r="AB666" s="3"/>
      <c r="AC666" s="3"/>
      <c r="AD666" s="3"/>
      <c r="AE666" s="3"/>
      <c r="AF666" s="3"/>
      <c r="AG666" s="3"/>
      <c r="AH666" s="832"/>
      <c r="AI666" s="832"/>
      <c r="AJ666" s="832"/>
      <c r="AK666" s="832"/>
      <c r="AL666" s="832"/>
      <c r="AM666" s="832"/>
      <c r="AP666" s="16"/>
      <c r="AQ666" s="1099"/>
      <c r="AR666" s="16"/>
      <c r="AS666" s="16"/>
      <c r="AT666" s="16"/>
      <c r="AU666" s="10"/>
      <c r="AV666" s="10"/>
      <c r="AW666" s="10"/>
      <c r="AX666" s="10"/>
      <c r="AY666" s="10"/>
      <c r="AZ666" s="10"/>
      <c r="BA666" s="10"/>
      <c r="BB666" s="10"/>
      <c r="BC666" s="10"/>
      <c r="BD666" s="772"/>
      <c r="BE666" s="10"/>
      <c r="BF666" s="10"/>
      <c r="BG666" s="10"/>
    </row>
    <row r="667" ht="17.25" customHeight="1">
      <c r="B667" s="632"/>
      <c r="C667" s="632"/>
      <c r="D667" s="632"/>
      <c r="E667" s="632"/>
      <c r="F667" s="632"/>
      <c r="I667" s="1098"/>
      <c r="K667" s="3"/>
      <c r="L667" s="832"/>
      <c r="M667" s="832"/>
      <c r="N667" s="832"/>
      <c r="O667" s="831"/>
      <c r="P667" s="831"/>
      <c r="Q667" s="832"/>
      <c r="R667" s="832"/>
      <c r="S667" s="832"/>
      <c r="T667" s="831"/>
      <c r="U667" s="832"/>
      <c r="V667" s="3"/>
      <c r="W667" s="3"/>
      <c r="X667" s="3"/>
      <c r="Y667" s="3"/>
      <c r="Z667" s="3"/>
      <c r="AA667" s="3"/>
      <c r="AB667" s="3"/>
      <c r="AC667" s="3"/>
      <c r="AD667" s="3"/>
      <c r="AE667" s="3"/>
      <c r="AF667" s="3"/>
      <c r="AG667" s="3"/>
      <c r="AH667" s="832"/>
      <c r="AI667" s="832"/>
      <c r="AJ667" s="832"/>
      <c r="AK667" s="832"/>
      <c r="AL667" s="832"/>
      <c r="AM667" s="832"/>
      <c r="AP667" s="16"/>
      <c r="AQ667" s="1099"/>
      <c r="AR667" s="16"/>
      <c r="AS667" s="16"/>
      <c r="AT667" s="16"/>
      <c r="AU667" s="10"/>
      <c r="AV667" s="10"/>
      <c r="AW667" s="10"/>
      <c r="AX667" s="10"/>
      <c r="AY667" s="10"/>
      <c r="AZ667" s="10"/>
      <c r="BA667" s="10"/>
      <c r="BB667" s="10"/>
      <c r="BC667" s="10"/>
      <c r="BD667" s="772"/>
      <c r="BE667" s="10"/>
      <c r="BF667" s="10"/>
      <c r="BG667" s="10"/>
    </row>
    <row r="668" ht="17.25" customHeight="1">
      <c r="B668" s="632"/>
      <c r="C668" s="632"/>
      <c r="D668" s="632"/>
      <c r="E668" s="632"/>
      <c r="F668" s="632"/>
      <c r="I668" s="1098"/>
      <c r="K668" s="3"/>
      <c r="L668" s="832"/>
      <c r="M668" s="832"/>
      <c r="N668" s="832"/>
      <c r="O668" s="831"/>
      <c r="P668" s="831"/>
      <c r="Q668" s="832"/>
      <c r="R668" s="832"/>
      <c r="S668" s="832"/>
      <c r="T668" s="831"/>
      <c r="U668" s="832"/>
      <c r="V668" s="3"/>
      <c r="W668" s="3"/>
      <c r="X668" s="3"/>
      <c r="Y668" s="3"/>
      <c r="Z668" s="3"/>
      <c r="AA668" s="3"/>
      <c r="AB668" s="3"/>
      <c r="AC668" s="3"/>
      <c r="AD668" s="3"/>
      <c r="AE668" s="3"/>
      <c r="AF668" s="3"/>
      <c r="AG668" s="3"/>
      <c r="AH668" s="832"/>
      <c r="AI668" s="832"/>
      <c r="AJ668" s="832"/>
      <c r="AK668" s="832"/>
      <c r="AL668" s="832"/>
      <c r="AM668" s="832"/>
      <c r="AP668" s="16"/>
      <c r="AQ668" s="1099"/>
      <c r="AR668" s="16"/>
      <c r="AS668" s="16"/>
      <c r="AT668" s="16"/>
      <c r="AU668" s="10"/>
      <c r="AV668" s="10"/>
      <c r="AW668" s="10"/>
      <c r="AX668" s="10"/>
      <c r="AY668" s="10"/>
      <c r="AZ668" s="10"/>
      <c r="BA668" s="10"/>
      <c r="BB668" s="10"/>
      <c r="BC668" s="10"/>
      <c r="BD668" s="772"/>
      <c r="BE668" s="10"/>
      <c r="BF668" s="10"/>
      <c r="BG668" s="10"/>
    </row>
    <row r="669" ht="17.25" customHeight="1">
      <c r="B669" s="632"/>
      <c r="C669" s="632"/>
      <c r="D669" s="632"/>
      <c r="E669" s="632"/>
      <c r="F669" s="632"/>
      <c r="I669" s="1098"/>
      <c r="K669" s="3"/>
      <c r="L669" s="832"/>
      <c r="M669" s="832"/>
      <c r="N669" s="832"/>
      <c r="O669" s="831"/>
      <c r="P669" s="831"/>
      <c r="Q669" s="832"/>
      <c r="R669" s="832"/>
      <c r="S669" s="832"/>
      <c r="T669" s="831"/>
      <c r="U669" s="832"/>
      <c r="V669" s="3"/>
      <c r="W669" s="3"/>
      <c r="X669" s="3"/>
      <c r="Y669" s="3"/>
      <c r="Z669" s="3"/>
      <c r="AA669" s="3"/>
      <c r="AB669" s="3"/>
      <c r="AC669" s="3"/>
      <c r="AD669" s="3"/>
      <c r="AE669" s="3"/>
      <c r="AF669" s="3"/>
      <c r="AG669" s="3"/>
      <c r="AH669" s="832"/>
      <c r="AI669" s="832"/>
      <c r="AJ669" s="832"/>
      <c r="AK669" s="832"/>
      <c r="AL669" s="832"/>
      <c r="AM669" s="832"/>
      <c r="AP669" s="16"/>
      <c r="AQ669" s="1099"/>
      <c r="AR669" s="16"/>
      <c r="AS669" s="16"/>
      <c r="AT669" s="16"/>
      <c r="AU669" s="10"/>
      <c r="AV669" s="10"/>
      <c r="AW669" s="10"/>
      <c r="AX669" s="10"/>
      <c r="AY669" s="10"/>
      <c r="AZ669" s="10"/>
      <c r="BA669" s="10"/>
      <c r="BB669" s="10"/>
      <c r="BC669" s="10"/>
      <c r="BD669" s="772"/>
      <c r="BE669" s="10"/>
      <c r="BF669" s="10"/>
      <c r="BG669" s="10"/>
    </row>
    <row r="670" ht="17.25" customHeight="1">
      <c r="B670" s="632"/>
      <c r="C670" s="632"/>
      <c r="D670" s="632"/>
      <c r="E670" s="632"/>
      <c r="F670" s="632"/>
      <c r="I670" s="1098"/>
      <c r="K670" s="3"/>
      <c r="L670" s="832"/>
      <c r="M670" s="832"/>
      <c r="N670" s="832"/>
      <c r="O670" s="831"/>
      <c r="P670" s="831"/>
      <c r="Q670" s="832"/>
      <c r="R670" s="832"/>
      <c r="S670" s="832"/>
      <c r="T670" s="831"/>
      <c r="U670" s="832"/>
      <c r="V670" s="3"/>
      <c r="W670" s="3"/>
      <c r="X670" s="3"/>
      <c r="Y670" s="3"/>
      <c r="Z670" s="3"/>
      <c r="AA670" s="3"/>
      <c r="AB670" s="3"/>
      <c r="AC670" s="3"/>
      <c r="AD670" s="3"/>
      <c r="AE670" s="3"/>
      <c r="AF670" s="3"/>
      <c r="AG670" s="3"/>
      <c r="AH670" s="832"/>
      <c r="AI670" s="832"/>
      <c r="AJ670" s="832"/>
      <c r="AK670" s="832"/>
      <c r="AL670" s="832"/>
      <c r="AM670" s="832"/>
      <c r="AP670" s="16"/>
      <c r="AQ670" s="1099"/>
      <c r="AR670" s="16"/>
      <c r="AS670" s="16"/>
      <c r="AT670" s="16"/>
      <c r="AU670" s="10"/>
      <c r="AV670" s="10"/>
      <c r="AW670" s="10"/>
      <c r="AX670" s="10"/>
      <c r="AY670" s="10"/>
      <c r="AZ670" s="10"/>
      <c r="BA670" s="10"/>
      <c r="BB670" s="10"/>
      <c r="BC670" s="10"/>
      <c r="BD670" s="772"/>
      <c r="BE670" s="10"/>
      <c r="BF670" s="10"/>
      <c r="BG670" s="10"/>
    </row>
    <row r="671" ht="17.25" customHeight="1">
      <c r="B671" s="632"/>
      <c r="C671" s="632"/>
      <c r="D671" s="632"/>
      <c r="E671" s="632"/>
      <c r="F671" s="632"/>
      <c r="I671" s="1098"/>
      <c r="K671" s="3"/>
      <c r="L671" s="832"/>
      <c r="M671" s="832"/>
      <c r="N671" s="832"/>
      <c r="O671" s="831"/>
      <c r="P671" s="831"/>
      <c r="Q671" s="832"/>
      <c r="R671" s="832"/>
      <c r="S671" s="832"/>
      <c r="T671" s="831"/>
      <c r="U671" s="832"/>
      <c r="V671" s="3"/>
      <c r="W671" s="3"/>
      <c r="X671" s="3"/>
      <c r="Y671" s="3"/>
      <c r="Z671" s="3"/>
      <c r="AA671" s="3"/>
      <c r="AB671" s="3"/>
      <c r="AC671" s="3"/>
      <c r="AD671" s="3"/>
      <c r="AE671" s="3"/>
      <c r="AF671" s="3"/>
      <c r="AG671" s="3"/>
      <c r="AH671" s="832"/>
      <c r="AI671" s="832"/>
      <c r="AJ671" s="832"/>
      <c r="AK671" s="832"/>
      <c r="AL671" s="832"/>
      <c r="AM671" s="832"/>
      <c r="AP671" s="16"/>
      <c r="AQ671" s="1099"/>
      <c r="AR671" s="16"/>
      <c r="AS671" s="16"/>
      <c r="AT671" s="16"/>
      <c r="AU671" s="10"/>
      <c r="AV671" s="10"/>
      <c r="AW671" s="10"/>
      <c r="AX671" s="10"/>
      <c r="AY671" s="10"/>
      <c r="AZ671" s="10"/>
      <c r="BA671" s="10"/>
      <c r="BB671" s="10"/>
      <c r="BC671" s="10"/>
      <c r="BD671" s="772"/>
      <c r="BE671" s="10"/>
      <c r="BF671" s="10"/>
      <c r="BG671" s="10"/>
    </row>
    <row r="672" ht="17.25" customHeight="1">
      <c r="B672" s="632"/>
      <c r="C672" s="632"/>
      <c r="D672" s="632"/>
      <c r="E672" s="632"/>
      <c r="F672" s="632"/>
      <c r="I672" s="1098"/>
      <c r="K672" s="3"/>
      <c r="L672" s="832"/>
      <c r="M672" s="832"/>
      <c r="N672" s="832"/>
      <c r="O672" s="831"/>
      <c r="P672" s="831"/>
      <c r="Q672" s="832"/>
      <c r="R672" s="832"/>
      <c r="S672" s="832"/>
      <c r="T672" s="831"/>
      <c r="U672" s="832"/>
      <c r="V672" s="3"/>
      <c r="W672" s="3"/>
      <c r="X672" s="3"/>
      <c r="Y672" s="3"/>
      <c r="Z672" s="3"/>
      <c r="AA672" s="3"/>
      <c r="AB672" s="3"/>
      <c r="AC672" s="3"/>
      <c r="AD672" s="3"/>
      <c r="AE672" s="3"/>
      <c r="AF672" s="3"/>
      <c r="AG672" s="3"/>
      <c r="AH672" s="832"/>
      <c r="AI672" s="832"/>
      <c r="AJ672" s="832"/>
      <c r="AK672" s="832"/>
      <c r="AL672" s="832"/>
      <c r="AM672" s="832"/>
      <c r="AP672" s="16"/>
      <c r="AQ672" s="1099"/>
      <c r="AR672" s="16"/>
      <c r="AS672" s="16"/>
      <c r="AT672" s="16"/>
      <c r="AU672" s="10"/>
      <c r="AV672" s="10"/>
      <c r="AW672" s="10"/>
      <c r="AX672" s="10"/>
      <c r="AY672" s="10"/>
      <c r="AZ672" s="10"/>
      <c r="BA672" s="10"/>
      <c r="BB672" s="10"/>
      <c r="BC672" s="10"/>
      <c r="BD672" s="772"/>
      <c r="BE672" s="10"/>
      <c r="BF672" s="10"/>
      <c r="BG672" s="10"/>
    </row>
    <row r="673" ht="17.25" customHeight="1">
      <c r="B673" s="632"/>
      <c r="C673" s="632"/>
      <c r="D673" s="632"/>
      <c r="E673" s="632"/>
      <c r="F673" s="632"/>
      <c r="I673" s="1098"/>
      <c r="K673" s="3"/>
      <c r="L673" s="832"/>
      <c r="M673" s="832"/>
      <c r="N673" s="832"/>
      <c r="O673" s="831"/>
      <c r="P673" s="831"/>
      <c r="Q673" s="832"/>
      <c r="R673" s="832"/>
      <c r="S673" s="832"/>
      <c r="T673" s="831"/>
      <c r="U673" s="832"/>
      <c r="V673" s="3"/>
      <c r="W673" s="3"/>
      <c r="X673" s="3"/>
      <c r="Y673" s="3"/>
      <c r="Z673" s="3"/>
      <c r="AA673" s="3"/>
      <c r="AB673" s="3"/>
      <c r="AC673" s="3"/>
      <c r="AD673" s="3"/>
      <c r="AE673" s="3"/>
      <c r="AF673" s="3"/>
      <c r="AG673" s="3"/>
      <c r="AH673" s="832"/>
      <c r="AI673" s="832"/>
      <c r="AJ673" s="832"/>
      <c r="AK673" s="832"/>
      <c r="AL673" s="832"/>
      <c r="AM673" s="832"/>
      <c r="AP673" s="16"/>
      <c r="AQ673" s="1099"/>
      <c r="AR673" s="16"/>
      <c r="AS673" s="16"/>
      <c r="AT673" s="16"/>
      <c r="AU673" s="10"/>
      <c r="AV673" s="10"/>
      <c r="AW673" s="10"/>
      <c r="AX673" s="10"/>
      <c r="AY673" s="10"/>
      <c r="AZ673" s="10"/>
      <c r="BA673" s="10"/>
      <c r="BB673" s="10"/>
      <c r="BC673" s="10"/>
      <c r="BD673" s="772"/>
      <c r="BE673" s="10"/>
      <c r="BF673" s="10"/>
      <c r="BG673" s="10"/>
    </row>
    <row r="674" ht="17.25" customHeight="1">
      <c r="B674" s="632"/>
      <c r="C674" s="632"/>
      <c r="D674" s="632"/>
      <c r="E674" s="632"/>
      <c r="F674" s="632"/>
      <c r="I674" s="1098"/>
      <c r="K674" s="3"/>
      <c r="L674" s="832"/>
      <c r="M674" s="832"/>
      <c r="N674" s="832"/>
      <c r="O674" s="831"/>
      <c r="P674" s="831"/>
      <c r="Q674" s="832"/>
      <c r="R674" s="832"/>
      <c r="S674" s="832"/>
      <c r="T674" s="831"/>
      <c r="U674" s="832"/>
      <c r="V674" s="3"/>
      <c r="W674" s="3"/>
      <c r="X674" s="3"/>
      <c r="Y674" s="3"/>
      <c r="Z674" s="3"/>
      <c r="AA674" s="3"/>
      <c r="AB674" s="3"/>
      <c r="AC674" s="3"/>
      <c r="AD674" s="3"/>
      <c r="AE674" s="3"/>
      <c r="AF674" s="3"/>
      <c r="AG674" s="3"/>
      <c r="AH674" s="832"/>
      <c r="AI674" s="832"/>
      <c r="AJ674" s="832"/>
      <c r="AK674" s="832"/>
      <c r="AL674" s="832"/>
      <c r="AM674" s="832"/>
      <c r="AP674" s="16"/>
      <c r="AQ674" s="1099"/>
      <c r="AR674" s="16"/>
      <c r="AS674" s="16"/>
      <c r="AT674" s="16"/>
      <c r="AU674" s="10"/>
      <c r="AV674" s="10"/>
      <c r="AW674" s="10"/>
      <c r="AX674" s="10"/>
      <c r="AY674" s="10"/>
      <c r="AZ674" s="10"/>
      <c r="BA674" s="10"/>
      <c r="BB674" s="10"/>
      <c r="BC674" s="10"/>
      <c r="BD674" s="772"/>
      <c r="BE674" s="10"/>
      <c r="BF674" s="10"/>
      <c r="BG674" s="10"/>
    </row>
    <row r="675" ht="17.25" customHeight="1">
      <c r="B675" s="632"/>
      <c r="C675" s="632"/>
      <c r="D675" s="632"/>
      <c r="E675" s="632"/>
      <c r="F675" s="632"/>
      <c r="I675" s="1098"/>
      <c r="K675" s="3"/>
      <c r="L675" s="832"/>
      <c r="M675" s="832"/>
      <c r="N675" s="832"/>
      <c r="O675" s="831"/>
      <c r="P675" s="831"/>
      <c r="Q675" s="832"/>
      <c r="R675" s="832"/>
      <c r="S675" s="832"/>
      <c r="T675" s="831"/>
      <c r="U675" s="832"/>
      <c r="V675" s="3"/>
      <c r="W675" s="3"/>
      <c r="X675" s="3"/>
      <c r="Y675" s="3"/>
      <c r="Z675" s="3"/>
      <c r="AA675" s="3"/>
      <c r="AB675" s="3"/>
      <c r="AC675" s="3"/>
      <c r="AD675" s="3"/>
      <c r="AE675" s="3"/>
      <c r="AF675" s="3"/>
      <c r="AG675" s="3"/>
      <c r="AH675" s="832"/>
      <c r="AI675" s="832"/>
      <c r="AJ675" s="832"/>
      <c r="AK675" s="832"/>
      <c r="AL675" s="832"/>
      <c r="AM675" s="832"/>
      <c r="AP675" s="16"/>
      <c r="AQ675" s="1099"/>
      <c r="AR675" s="16"/>
      <c r="AS675" s="16"/>
      <c r="AT675" s="16"/>
      <c r="AU675" s="10"/>
      <c r="AV675" s="10"/>
      <c r="AW675" s="10"/>
      <c r="AX675" s="10"/>
      <c r="AY675" s="10"/>
      <c r="AZ675" s="10"/>
      <c r="BA675" s="10"/>
      <c r="BB675" s="10"/>
      <c r="BC675" s="10"/>
      <c r="BD675" s="772"/>
      <c r="BE675" s="10"/>
      <c r="BF675" s="10"/>
      <c r="BG675" s="10"/>
    </row>
    <row r="676" ht="17.25" customHeight="1">
      <c r="B676" s="632"/>
      <c r="C676" s="632"/>
      <c r="D676" s="632"/>
      <c r="E676" s="632"/>
      <c r="F676" s="632"/>
      <c r="I676" s="1098"/>
      <c r="K676" s="3"/>
      <c r="L676" s="832"/>
      <c r="M676" s="832"/>
      <c r="N676" s="832"/>
      <c r="O676" s="831"/>
      <c r="P676" s="831"/>
      <c r="Q676" s="832"/>
      <c r="R676" s="832"/>
      <c r="S676" s="832"/>
      <c r="T676" s="831"/>
      <c r="U676" s="832"/>
      <c r="V676" s="3"/>
      <c r="W676" s="3"/>
      <c r="X676" s="3"/>
      <c r="Y676" s="3"/>
      <c r="Z676" s="3"/>
      <c r="AA676" s="3"/>
      <c r="AB676" s="3"/>
      <c r="AC676" s="3"/>
      <c r="AD676" s="3"/>
      <c r="AE676" s="3"/>
      <c r="AF676" s="3"/>
      <c r="AG676" s="3"/>
      <c r="AH676" s="832"/>
      <c r="AI676" s="832"/>
      <c r="AJ676" s="832"/>
      <c r="AK676" s="832"/>
      <c r="AL676" s="832"/>
      <c r="AM676" s="832"/>
      <c r="AP676" s="16"/>
      <c r="AQ676" s="1099"/>
      <c r="AR676" s="16"/>
      <c r="AS676" s="16"/>
      <c r="AT676" s="16"/>
      <c r="AU676" s="10"/>
      <c r="AV676" s="10"/>
      <c r="AW676" s="10"/>
      <c r="AX676" s="10"/>
      <c r="AY676" s="10"/>
      <c r="AZ676" s="10"/>
      <c r="BA676" s="10"/>
      <c r="BB676" s="10"/>
      <c r="BC676" s="10"/>
      <c r="BD676" s="772"/>
      <c r="BE676" s="10"/>
      <c r="BF676" s="10"/>
      <c r="BG676" s="10"/>
    </row>
    <row r="677" ht="17.25" customHeight="1">
      <c r="B677" s="632"/>
      <c r="C677" s="632"/>
      <c r="D677" s="632"/>
      <c r="E677" s="632"/>
      <c r="F677" s="632"/>
      <c r="I677" s="1098"/>
      <c r="K677" s="3"/>
      <c r="L677" s="832"/>
      <c r="M677" s="832"/>
      <c r="N677" s="832"/>
      <c r="O677" s="831"/>
      <c r="P677" s="831"/>
      <c r="Q677" s="832"/>
      <c r="R677" s="832"/>
      <c r="S677" s="832"/>
      <c r="T677" s="831"/>
      <c r="U677" s="832"/>
      <c r="V677" s="3"/>
      <c r="W677" s="3"/>
      <c r="X677" s="3"/>
      <c r="Y677" s="3"/>
      <c r="Z677" s="3"/>
      <c r="AA677" s="3"/>
      <c r="AB677" s="3"/>
      <c r="AC677" s="3"/>
      <c r="AD677" s="3"/>
      <c r="AE677" s="3"/>
      <c r="AF677" s="3"/>
      <c r="AG677" s="3"/>
      <c r="AH677" s="832"/>
      <c r="AI677" s="832"/>
      <c r="AJ677" s="832"/>
      <c r="AK677" s="832"/>
      <c r="AL677" s="832"/>
      <c r="AM677" s="832"/>
      <c r="AP677" s="16"/>
      <c r="AQ677" s="1099"/>
      <c r="AR677" s="16"/>
      <c r="AS677" s="16"/>
      <c r="AT677" s="16"/>
      <c r="AU677" s="10"/>
      <c r="AV677" s="10"/>
      <c r="AW677" s="10"/>
      <c r="AX677" s="10"/>
      <c r="AY677" s="10"/>
      <c r="AZ677" s="10"/>
      <c r="BA677" s="10"/>
      <c r="BB677" s="10"/>
      <c r="BC677" s="10"/>
      <c r="BD677" s="772"/>
      <c r="BE677" s="10"/>
      <c r="BF677" s="10"/>
      <c r="BG677" s="10"/>
    </row>
    <row r="678" ht="17.25" customHeight="1">
      <c r="B678" s="632"/>
      <c r="C678" s="632"/>
      <c r="D678" s="632"/>
      <c r="E678" s="632"/>
      <c r="F678" s="632"/>
      <c r="I678" s="1098"/>
      <c r="K678" s="3"/>
      <c r="L678" s="832"/>
      <c r="M678" s="832"/>
      <c r="N678" s="832"/>
      <c r="O678" s="831"/>
      <c r="P678" s="831"/>
      <c r="Q678" s="832"/>
      <c r="R678" s="832"/>
      <c r="S678" s="832"/>
      <c r="T678" s="831"/>
      <c r="U678" s="832"/>
      <c r="V678" s="3"/>
      <c r="W678" s="3"/>
      <c r="X678" s="3"/>
      <c r="Y678" s="3"/>
      <c r="Z678" s="3"/>
      <c r="AA678" s="3"/>
      <c r="AB678" s="3"/>
      <c r="AC678" s="3"/>
      <c r="AD678" s="3"/>
      <c r="AE678" s="3"/>
      <c r="AF678" s="3"/>
      <c r="AG678" s="3"/>
      <c r="AH678" s="832"/>
      <c r="AI678" s="832"/>
      <c r="AJ678" s="832"/>
      <c r="AK678" s="832"/>
      <c r="AL678" s="832"/>
      <c r="AM678" s="832"/>
      <c r="AP678" s="16"/>
      <c r="AQ678" s="1099"/>
      <c r="AR678" s="16"/>
      <c r="AS678" s="16"/>
      <c r="AT678" s="16"/>
      <c r="AU678" s="10"/>
      <c r="AV678" s="10"/>
      <c r="AW678" s="10"/>
      <c r="AX678" s="10"/>
      <c r="AY678" s="10"/>
      <c r="AZ678" s="10"/>
      <c r="BA678" s="10"/>
      <c r="BB678" s="10"/>
      <c r="BC678" s="10"/>
      <c r="BD678" s="772"/>
      <c r="BE678" s="10"/>
      <c r="BF678" s="10"/>
      <c r="BG678" s="10"/>
    </row>
    <row r="679" ht="17.25" customHeight="1">
      <c r="B679" s="632"/>
      <c r="C679" s="632"/>
      <c r="D679" s="632"/>
      <c r="E679" s="632"/>
      <c r="F679" s="632"/>
      <c r="I679" s="1098"/>
      <c r="K679" s="3"/>
      <c r="L679" s="832"/>
      <c r="M679" s="832"/>
      <c r="N679" s="832"/>
      <c r="O679" s="831"/>
      <c r="P679" s="831"/>
      <c r="Q679" s="832"/>
      <c r="R679" s="832"/>
      <c r="S679" s="832"/>
      <c r="T679" s="831"/>
      <c r="U679" s="832"/>
      <c r="V679" s="3"/>
      <c r="W679" s="3"/>
      <c r="X679" s="3"/>
      <c r="Y679" s="3"/>
      <c r="Z679" s="3"/>
      <c r="AA679" s="3"/>
      <c r="AB679" s="3"/>
      <c r="AC679" s="3"/>
      <c r="AD679" s="3"/>
      <c r="AE679" s="3"/>
      <c r="AF679" s="3"/>
      <c r="AG679" s="3"/>
      <c r="AH679" s="832"/>
      <c r="AI679" s="832"/>
      <c r="AJ679" s="832"/>
      <c r="AK679" s="832"/>
      <c r="AL679" s="832"/>
      <c r="AM679" s="832"/>
      <c r="AP679" s="16"/>
      <c r="AQ679" s="1099"/>
      <c r="AR679" s="16"/>
      <c r="AS679" s="16"/>
      <c r="AT679" s="16"/>
      <c r="AU679" s="10"/>
      <c r="AV679" s="10"/>
      <c r="AW679" s="10"/>
      <c r="AX679" s="10"/>
      <c r="AY679" s="10"/>
      <c r="AZ679" s="10"/>
      <c r="BA679" s="10"/>
      <c r="BB679" s="10"/>
      <c r="BC679" s="10"/>
      <c r="BD679" s="772"/>
      <c r="BE679" s="10"/>
      <c r="BF679" s="10"/>
      <c r="BG679" s="10"/>
    </row>
    <row r="680" ht="17.25" customHeight="1">
      <c r="B680" s="632"/>
      <c r="C680" s="632"/>
      <c r="D680" s="632"/>
      <c r="E680" s="632"/>
      <c r="F680" s="632"/>
      <c r="I680" s="1098"/>
      <c r="K680" s="3"/>
      <c r="L680" s="832"/>
      <c r="M680" s="832"/>
      <c r="N680" s="832"/>
      <c r="O680" s="831"/>
      <c r="P680" s="831"/>
      <c r="Q680" s="832"/>
      <c r="R680" s="832"/>
      <c r="S680" s="832"/>
      <c r="T680" s="831"/>
      <c r="U680" s="832"/>
      <c r="V680" s="3"/>
      <c r="W680" s="3"/>
      <c r="X680" s="3"/>
      <c r="Y680" s="3"/>
      <c r="Z680" s="3"/>
      <c r="AA680" s="3"/>
      <c r="AB680" s="3"/>
      <c r="AC680" s="3"/>
      <c r="AD680" s="3"/>
      <c r="AE680" s="3"/>
      <c r="AF680" s="3"/>
      <c r="AG680" s="3"/>
      <c r="AH680" s="832"/>
      <c r="AI680" s="832"/>
      <c r="AJ680" s="832"/>
      <c r="AK680" s="832"/>
      <c r="AL680" s="832"/>
      <c r="AM680" s="832"/>
      <c r="AP680" s="16"/>
      <c r="AQ680" s="1099"/>
      <c r="AR680" s="16"/>
      <c r="AS680" s="16"/>
      <c r="AT680" s="16"/>
      <c r="AU680" s="10"/>
      <c r="AV680" s="10"/>
      <c r="AW680" s="10"/>
      <c r="AX680" s="10"/>
      <c r="AY680" s="10"/>
      <c r="AZ680" s="10"/>
      <c r="BA680" s="10"/>
      <c r="BB680" s="10"/>
      <c r="BC680" s="10"/>
      <c r="BD680" s="772"/>
      <c r="BE680" s="10"/>
      <c r="BF680" s="10"/>
      <c r="BG680" s="10"/>
    </row>
    <row r="681" ht="17.25" customHeight="1">
      <c r="B681" s="632"/>
      <c r="C681" s="632"/>
      <c r="D681" s="632"/>
      <c r="E681" s="632"/>
      <c r="F681" s="632"/>
      <c r="I681" s="1098"/>
      <c r="K681" s="3"/>
      <c r="L681" s="832"/>
      <c r="M681" s="832"/>
      <c r="N681" s="832"/>
      <c r="O681" s="831"/>
      <c r="P681" s="831"/>
      <c r="Q681" s="832"/>
      <c r="R681" s="832"/>
      <c r="S681" s="832"/>
      <c r="T681" s="831"/>
      <c r="U681" s="832"/>
      <c r="V681" s="3"/>
      <c r="W681" s="3"/>
      <c r="X681" s="3"/>
      <c r="Y681" s="3"/>
      <c r="Z681" s="3"/>
      <c r="AA681" s="3"/>
      <c r="AB681" s="3"/>
      <c r="AC681" s="3"/>
      <c r="AD681" s="3"/>
      <c r="AE681" s="3"/>
      <c r="AF681" s="3"/>
      <c r="AG681" s="3"/>
      <c r="AH681" s="832"/>
      <c r="AI681" s="832"/>
      <c r="AJ681" s="832"/>
      <c r="AK681" s="832"/>
      <c r="AL681" s="832"/>
      <c r="AM681" s="832"/>
      <c r="AP681" s="16"/>
      <c r="AQ681" s="1099"/>
      <c r="AR681" s="16"/>
      <c r="AS681" s="16"/>
      <c r="AT681" s="16"/>
      <c r="AU681" s="10"/>
      <c r="AV681" s="10"/>
      <c r="AW681" s="10"/>
      <c r="AX681" s="10"/>
      <c r="AY681" s="10"/>
      <c r="AZ681" s="10"/>
      <c r="BA681" s="10"/>
      <c r="BB681" s="10"/>
      <c r="BC681" s="10"/>
      <c r="BD681" s="772"/>
      <c r="BE681" s="10"/>
      <c r="BF681" s="10"/>
      <c r="BG681" s="10"/>
    </row>
    <row r="682" ht="17.25" customHeight="1">
      <c r="B682" s="632"/>
      <c r="C682" s="632"/>
      <c r="D682" s="632"/>
      <c r="E682" s="632"/>
      <c r="F682" s="632"/>
      <c r="I682" s="1098"/>
      <c r="K682" s="3"/>
      <c r="L682" s="832"/>
      <c r="M682" s="832"/>
      <c r="N682" s="832"/>
      <c r="O682" s="831"/>
      <c r="P682" s="831"/>
      <c r="Q682" s="832"/>
      <c r="R682" s="832"/>
      <c r="S682" s="832"/>
      <c r="T682" s="831"/>
      <c r="U682" s="832"/>
      <c r="V682" s="3"/>
      <c r="W682" s="3"/>
      <c r="X682" s="3"/>
      <c r="Y682" s="3"/>
      <c r="Z682" s="3"/>
      <c r="AA682" s="3"/>
      <c r="AB682" s="3"/>
      <c r="AC682" s="3"/>
      <c r="AD682" s="3"/>
      <c r="AE682" s="3"/>
      <c r="AF682" s="3"/>
      <c r="AG682" s="3"/>
      <c r="AH682" s="832"/>
      <c r="AI682" s="832"/>
      <c r="AJ682" s="832"/>
      <c r="AK682" s="832"/>
      <c r="AL682" s="832"/>
      <c r="AM682" s="832"/>
      <c r="AP682" s="16"/>
      <c r="AQ682" s="1099"/>
      <c r="AR682" s="16"/>
      <c r="AS682" s="16"/>
      <c r="AT682" s="16"/>
      <c r="AU682" s="10"/>
      <c r="AV682" s="10"/>
      <c r="AW682" s="10"/>
      <c r="AX682" s="10"/>
      <c r="AY682" s="10"/>
      <c r="AZ682" s="10"/>
      <c r="BA682" s="10"/>
      <c r="BB682" s="10"/>
      <c r="BC682" s="10"/>
      <c r="BD682" s="772"/>
      <c r="BE682" s="10"/>
      <c r="BF682" s="10"/>
      <c r="BG682" s="10"/>
    </row>
    <row r="683" ht="17.25" customHeight="1">
      <c r="B683" s="632"/>
      <c r="C683" s="632"/>
      <c r="D683" s="632"/>
      <c r="E683" s="632"/>
      <c r="F683" s="632"/>
      <c r="I683" s="1098"/>
      <c r="K683" s="3"/>
      <c r="L683" s="832"/>
      <c r="M683" s="832"/>
      <c r="N683" s="832"/>
      <c r="O683" s="831"/>
      <c r="P683" s="831"/>
      <c r="Q683" s="832"/>
      <c r="R683" s="832"/>
      <c r="S683" s="832"/>
      <c r="T683" s="831"/>
      <c r="U683" s="832"/>
      <c r="V683" s="3"/>
      <c r="W683" s="3"/>
      <c r="X683" s="3"/>
      <c r="Y683" s="3"/>
      <c r="Z683" s="3"/>
      <c r="AA683" s="3"/>
      <c r="AB683" s="3"/>
      <c r="AC683" s="3"/>
      <c r="AD683" s="3"/>
      <c r="AE683" s="3"/>
      <c r="AF683" s="3"/>
      <c r="AG683" s="3"/>
      <c r="AH683" s="832"/>
      <c r="AI683" s="832"/>
      <c r="AJ683" s="832"/>
      <c r="AK683" s="832"/>
      <c r="AL683" s="832"/>
      <c r="AM683" s="832"/>
      <c r="AP683" s="16"/>
      <c r="AQ683" s="1099"/>
      <c r="AR683" s="16"/>
      <c r="AS683" s="16"/>
      <c r="AT683" s="16"/>
      <c r="AU683" s="10"/>
      <c r="AV683" s="10"/>
      <c r="AW683" s="10"/>
      <c r="AX683" s="10"/>
      <c r="AY683" s="10"/>
      <c r="AZ683" s="10"/>
      <c r="BA683" s="10"/>
      <c r="BB683" s="10"/>
      <c r="BC683" s="10"/>
      <c r="BD683" s="772"/>
      <c r="BE683" s="10"/>
      <c r="BF683" s="10"/>
      <c r="BG683" s="10"/>
    </row>
    <row r="684" ht="17.25" customHeight="1">
      <c r="B684" s="632"/>
      <c r="C684" s="632"/>
      <c r="D684" s="632"/>
      <c r="E684" s="632"/>
      <c r="F684" s="632"/>
      <c r="I684" s="1098"/>
      <c r="K684" s="3"/>
      <c r="L684" s="832"/>
      <c r="M684" s="832"/>
      <c r="N684" s="832"/>
      <c r="O684" s="831"/>
      <c r="P684" s="831"/>
      <c r="Q684" s="832"/>
      <c r="R684" s="832"/>
      <c r="S684" s="832"/>
      <c r="T684" s="831"/>
      <c r="U684" s="832"/>
      <c r="V684" s="3"/>
      <c r="W684" s="3"/>
      <c r="X684" s="3"/>
      <c r="Y684" s="3"/>
      <c r="Z684" s="3"/>
      <c r="AA684" s="3"/>
      <c r="AB684" s="3"/>
      <c r="AC684" s="3"/>
      <c r="AD684" s="3"/>
      <c r="AE684" s="3"/>
      <c r="AF684" s="3"/>
      <c r="AG684" s="3"/>
      <c r="AH684" s="832"/>
      <c r="AI684" s="832"/>
      <c r="AJ684" s="832"/>
      <c r="AK684" s="832"/>
      <c r="AL684" s="832"/>
      <c r="AM684" s="832"/>
      <c r="AP684" s="16"/>
      <c r="AQ684" s="1099"/>
      <c r="AR684" s="16"/>
      <c r="AS684" s="16"/>
      <c r="AT684" s="16"/>
      <c r="AU684" s="10"/>
      <c r="AV684" s="10"/>
      <c r="AW684" s="10"/>
      <c r="AX684" s="10"/>
      <c r="AY684" s="10"/>
      <c r="AZ684" s="10"/>
      <c r="BA684" s="10"/>
      <c r="BB684" s="10"/>
      <c r="BC684" s="10"/>
      <c r="BD684" s="772"/>
      <c r="BE684" s="10"/>
      <c r="BF684" s="10"/>
      <c r="BG684" s="10"/>
    </row>
    <row r="685" ht="17.25" customHeight="1">
      <c r="B685" s="632"/>
      <c r="C685" s="632"/>
      <c r="D685" s="632"/>
      <c r="E685" s="632"/>
      <c r="F685" s="632"/>
      <c r="I685" s="1098"/>
      <c r="K685" s="3"/>
      <c r="L685" s="832"/>
      <c r="M685" s="832"/>
      <c r="N685" s="832"/>
      <c r="O685" s="831"/>
      <c r="P685" s="831"/>
      <c r="Q685" s="832"/>
      <c r="R685" s="832"/>
      <c r="S685" s="832"/>
      <c r="T685" s="831"/>
      <c r="U685" s="832"/>
      <c r="V685" s="3"/>
      <c r="W685" s="3"/>
      <c r="X685" s="3"/>
      <c r="Y685" s="3"/>
      <c r="Z685" s="3"/>
      <c r="AA685" s="3"/>
      <c r="AB685" s="3"/>
      <c r="AC685" s="3"/>
      <c r="AD685" s="3"/>
      <c r="AE685" s="3"/>
      <c r="AF685" s="3"/>
      <c r="AG685" s="3"/>
      <c r="AH685" s="832"/>
      <c r="AI685" s="832"/>
      <c r="AJ685" s="832"/>
      <c r="AK685" s="832"/>
      <c r="AL685" s="832"/>
      <c r="AM685" s="832"/>
      <c r="AP685" s="16"/>
      <c r="AQ685" s="1099"/>
      <c r="AR685" s="16"/>
      <c r="AS685" s="16"/>
      <c r="AT685" s="16"/>
      <c r="AU685" s="10"/>
      <c r="AV685" s="10"/>
      <c r="AW685" s="10"/>
      <c r="AX685" s="10"/>
      <c r="AY685" s="10"/>
      <c r="AZ685" s="10"/>
      <c r="BA685" s="10"/>
      <c r="BB685" s="10"/>
      <c r="BC685" s="10"/>
      <c r="BD685" s="772"/>
      <c r="BE685" s="10"/>
      <c r="BF685" s="10"/>
      <c r="BG685" s="10"/>
    </row>
    <row r="686" ht="17.25" customHeight="1">
      <c r="B686" s="632"/>
      <c r="C686" s="632"/>
      <c r="D686" s="632"/>
      <c r="E686" s="632"/>
      <c r="F686" s="632"/>
      <c r="I686" s="1098"/>
      <c r="K686" s="3"/>
      <c r="L686" s="832"/>
      <c r="M686" s="832"/>
      <c r="N686" s="832"/>
      <c r="O686" s="831"/>
      <c r="P686" s="831"/>
      <c r="Q686" s="832"/>
      <c r="R686" s="832"/>
      <c r="S686" s="832"/>
      <c r="T686" s="831"/>
      <c r="U686" s="832"/>
      <c r="V686" s="3"/>
      <c r="W686" s="3"/>
      <c r="X686" s="3"/>
      <c r="Y686" s="3"/>
      <c r="Z686" s="3"/>
      <c r="AA686" s="3"/>
      <c r="AB686" s="3"/>
      <c r="AC686" s="3"/>
      <c r="AD686" s="3"/>
      <c r="AE686" s="3"/>
      <c r="AF686" s="3"/>
      <c r="AG686" s="3"/>
      <c r="AH686" s="832"/>
      <c r="AI686" s="832"/>
      <c r="AJ686" s="832"/>
      <c r="AK686" s="832"/>
      <c r="AL686" s="832"/>
      <c r="AM686" s="832"/>
      <c r="AP686" s="16"/>
      <c r="AQ686" s="1099"/>
      <c r="AR686" s="16"/>
      <c r="AS686" s="16"/>
      <c r="AT686" s="16"/>
      <c r="AU686" s="10"/>
      <c r="AV686" s="10"/>
      <c r="AW686" s="10"/>
      <c r="AX686" s="10"/>
      <c r="AY686" s="10"/>
      <c r="AZ686" s="10"/>
      <c r="BA686" s="10"/>
      <c r="BB686" s="10"/>
      <c r="BC686" s="10"/>
      <c r="BD686" s="772"/>
      <c r="BE686" s="10"/>
      <c r="BF686" s="10"/>
      <c r="BG686" s="10"/>
    </row>
    <row r="687" ht="17.25" customHeight="1">
      <c r="B687" s="632"/>
      <c r="C687" s="632"/>
      <c r="D687" s="632"/>
      <c r="E687" s="632"/>
      <c r="F687" s="632"/>
      <c r="I687" s="1098"/>
      <c r="K687" s="3"/>
      <c r="L687" s="832"/>
      <c r="M687" s="832"/>
      <c r="N687" s="832"/>
      <c r="O687" s="831"/>
      <c r="P687" s="831"/>
      <c r="Q687" s="832"/>
      <c r="R687" s="832"/>
      <c r="S687" s="832"/>
      <c r="T687" s="831"/>
      <c r="U687" s="832"/>
      <c r="V687" s="3"/>
      <c r="W687" s="3"/>
      <c r="X687" s="3"/>
      <c r="Y687" s="3"/>
      <c r="Z687" s="3"/>
      <c r="AA687" s="3"/>
      <c r="AB687" s="3"/>
      <c r="AC687" s="3"/>
      <c r="AD687" s="3"/>
      <c r="AE687" s="3"/>
      <c r="AF687" s="3"/>
      <c r="AG687" s="3"/>
      <c r="AH687" s="832"/>
      <c r="AI687" s="832"/>
      <c r="AJ687" s="832"/>
      <c r="AK687" s="832"/>
      <c r="AL687" s="832"/>
      <c r="AM687" s="832"/>
      <c r="AP687" s="16"/>
      <c r="AQ687" s="1099"/>
      <c r="AR687" s="16"/>
      <c r="AS687" s="16"/>
      <c r="AT687" s="16"/>
      <c r="AU687" s="10"/>
      <c r="AV687" s="10"/>
      <c r="AW687" s="10"/>
      <c r="AX687" s="10"/>
      <c r="AY687" s="10"/>
      <c r="AZ687" s="10"/>
      <c r="BA687" s="10"/>
      <c r="BB687" s="10"/>
      <c r="BC687" s="10"/>
      <c r="BD687" s="772"/>
      <c r="BE687" s="10"/>
      <c r="BF687" s="10"/>
      <c r="BG687" s="10"/>
    </row>
    <row r="688" ht="17.25" customHeight="1">
      <c r="B688" s="632"/>
      <c r="C688" s="632"/>
      <c r="D688" s="632"/>
      <c r="E688" s="632"/>
      <c r="F688" s="632"/>
      <c r="I688" s="1098"/>
      <c r="K688" s="3"/>
      <c r="L688" s="832"/>
      <c r="M688" s="832"/>
      <c r="N688" s="832"/>
      <c r="O688" s="831"/>
      <c r="P688" s="831"/>
      <c r="Q688" s="832"/>
      <c r="R688" s="832"/>
      <c r="S688" s="832"/>
      <c r="T688" s="831"/>
      <c r="U688" s="832"/>
      <c r="V688" s="3"/>
      <c r="W688" s="3"/>
      <c r="X688" s="3"/>
      <c r="Y688" s="3"/>
      <c r="Z688" s="3"/>
      <c r="AA688" s="3"/>
      <c r="AB688" s="3"/>
      <c r="AC688" s="3"/>
      <c r="AD688" s="3"/>
      <c r="AE688" s="3"/>
      <c r="AF688" s="3"/>
      <c r="AG688" s="3"/>
      <c r="AH688" s="832"/>
      <c r="AI688" s="832"/>
      <c r="AJ688" s="832"/>
      <c r="AK688" s="832"/>
      <c r="AL688" s="832"/>
      <c r="AM688" s="832"/>
      <c r="AP688" s="16"/>
      <c r="AQ688" s="1099"/>
      <c r="AR688" s="16"/>
      <c r="AS688" s="16"/>
      <c r="AT688" s="16"/>
      <c r="AU688" s="10"/>
      <c r="AV688" s="10"/>
      <c r="AW688" s="10"/>
      <c r="AX688" s="10"/>
      <c r="AY688" s="10"/>
      <c r="AZ688" s="10"/>
      <c r="BA688" s="10"/>
      <c r="BB688" s="10"/>
      <c r="BC688" s="10"/>
      <c r="BD688" s="772"/>
      <c r="BE688" s="10"/>
      <c r="BF688" s="10"/>
      <c r="BG688" s="10"/>
    </row>
    <row r="689" ht="17.25" customHeight="1">
      <c r="B689" s="632"/>
      <c r="C689" s="632"/>
      <c r="D689" s="632"/>
      <c r="E689" s="632"/>
      <c r="F689" s="632"/>
      <c r="I689" s="1098"/>
      <c r="K689" s="3"/>
      <c r="L689" s="832"/>
      <c r="M689" s="832"/>
      <c r="N689" s="832"/>
      <c r="O689" s="831"/>
      <c r="P689" s="831"/>
      <c r="Q689" s="832"/>
      <c r="R689" s="832"/>
      <c r="S689" s="832"/>
      <c r="T689" s="831"/>
      <c r="U689" s="832"/>
      <c r="V689" s="3"/>
      <c r="W689" s="3"/>
      <c r="X689" s="3"/>
      <c r="Y689" s="3"/>
      <c r="Z689" s="3"/>
      <c r="AA689" s="3"/>
      <c r="AB689" s="3"/>
      <c r="AC689" s="3"/>
      <c r="AD689" s="3"/>
      <c r="AE689" s="3"/>
      <c r="AF689" s="3"/>
      <c r="AG689" s="3"/>
      <c r="AH689" s="832"/>
      <c r="AI689" s="832"/>
      <c r="AJ689" s="832"/>
      <c r="AK689" s="832"/>
      <c r="AL689" s="832"/>
      <c r="AM689" s="832"/>
      <c r="AP689" s="16"/>
      <c r="AQ689" s="1099"/>
      <c r="AR689" s="16"/>
      <c r="AS689" s="16"/>
      <c r="AT689" s="16"/>
      <c r="AU689" s="10"/>
      <c r="AV689" s="10"/>
      <c r="AW689" s="10"/>
      <c r="AX689" s="10"/>
      <c r="AY689" s="10"/>
      <c r="AZ689" s="10"/>
      <c r="BA689" s="10"/>
      <c r="BB689" s="10"/>
      <c r="BC689" s="10"/>
      <c r="BD689" s="772"/>
      <c r="BE689" s="10"/>
      <c r="BF689" s="10"/>
      <c r="BG689" s="10"/>
    </row>
    <row r="690" ht="17.25" customHeight="1">
      <c r="B690" s="632"/>
      <c r="C690" s="632"/>
      <c r="D690" s="632"/>
      <c r="E690" s="632"/>
      <c r="F690" s="632"/>
      <c r="I690" s="1098"/>
      <c r="K690" s="3"/>
      <c r="L690" s="832"/>
      <c r="M690" s="832"/>
      <c r="N690" s="832"/>
      <c r="O690" s="831"/>
      <c r="P690" s="831"/>
      <c r="Q690" s="832"/>
      <c r="R690" s="832"/>
      <c r="S690" s="832"/>
      <c r="T690" s="831"/>
      <c r="U690" s="832"/>
      <c r="V690" s="3"/>
      <c r="W690" s="3"/>
      <c r="X690" s="3"/>
      <c r="Y690" s="3"/>
      <c r="Z690" s="3"/>
      <c r="AA690" s="3"/>
      <c r="AB690" s="3"/>
      <c r="AC690" s="3"/>
      <c r="AD690" s="3"/>
      <c r="AE690" s="3"/>
      <c r="AF690" s="3"/>
      <c r="AG690" s="3"/>
      <c r="AH690" s="832"/>
      <c r="AI690" s="832"/>
      <c r="AJ690" s="832"/>
      <c r="AK690" s="832"/>
      <c r="AL690" s="832"/>
      <c r="AM690" s="832"/>
      <c r="AP690" s="16"/>
      <c r="AQ690" s="1099"/>
      <c r="AR690" s="16"/>
      <c r="AS690" s="16"/>
      <c r="AT690" s="16"/>
      <c r="AU690" s="10"/>
      <c r="AV690" s="10"/>
      <c r="AW690" s="10"/>
      <c r="AX690" s="10"/>
      <c r="AY690" s="10"/>
      <c r="AZ690" s="10"/>
      <c r="BA690" s="10"/>
      <c r="BB690" s="10"/>
      <c r="BC690" s="10"/>
      <c r="BD690" s="772"/>
      <c r="BE690" s="10"/>
      <c r="BF690" s="10"/>
      <c r="BG690" s="10"/>
    </row>
    <row r="691" ht="17.25" customHeight="1">
      <c r="B691" s="632"/>
      <c r="C691" s="632"/>
      <c r="D691" s="632"/>
      <c r="E691" s="632"/>
      <c r="F691" s="632"/>
      <c r="I691" s="1098"/>
      <c r="K691" s="3"/>
      <c r="L691" s="832"/>
      <c r="M691" s="832"/>
      <c r="N691" s="832"/>
      <c r="O691" s="831"/>
      <c r="P691" s="831"/>
      <c r="Q691" s="832"/>
      <c r="R691" s="832"/>
      <c r="S691" s="832"/>
      <c r="T691" s="831"/>
      <c r="U691" s="832"/>
      <c r="V691" s="3"/>
      <c r="W691" s="3"/>
      <c r="X691" s="3"/>
      <c r="Y691" s="3"/>
      <c r="Z691" s="3"/>
      <c r="AA691" s="3"/>
      <c r="AB691" s="3"/>
      <c r="AC691" s="3"/>
      <c r="AD691" s="3"/>
      <c r="AE691" s="3"/>
      <c r="AF691" s="3"/>
      <c r="AG691" s="3"/>
      <c r="AH691" s="832"/>
      <c r="AI691" s="832"/>
      <c r="AJ691" s="832"/>
      <c r="AK691" s="832"/>
      <c r="AL691" s="832"/>
      <c r="AM691" s="832"/>
      <c r="AP691" s="16"/>
      <c r="AQ691" s="1099"/>
      <c r="AR691" s="16"/>
      <c r="AS691" s="16"/>
      <c r="AT691" s="16"/>
      <c r="AU691" s="10"/>
      <c r="AV691" s="10"/>
      <c r="AW691" s="10"/>
      <c r="AX691" s="10"/>
      <c r="AY691" s="10"/>
      <c r="AZ691" s="10"/>
      <c r="BA691" s="10"/>
      <c r="BB691" s="10"/>
      <c r="BC691" s="10"/>
      <c r="BD691" s="772"/>
      <c r="BE691" s="10"/>
      <c r="BF691" s="10"/>
      <c r="BG691" s="10"/>
    </row>
    <row r="692" ht="17.25" customHeight="1">
      <c r="B692" s="632"/>
      <c r="C692" s="632"/>
      <c r="D692" s="632"/>
      <c r="E692" s="632"/>
      <c r="F692" s="632"/>
      <c r="I692" s="1098"/>
      <c r="K692" s="3"/>
      <c r="L692" s="832"/>
      <c r="M692" s="832"/>
      <c r="N692" s="832"/>
      <c r="O692" s="831"/>
      <c r="P692" s="831"/>
      <c r="Q692" s="832"/>
      <c r="R692" s="832"/>
      <c r="S692" s="832"/>
      <c r="T692" s="831"/>
      <c r="U692" s="832"/>
      <c r="V692" s="3"/>
      <c r="W692" s="3"/>
      <c r="X692" s="3"/>
      <c r="Y692" s="3"/>
      <c r="Z692" s="3"/>
      <c r="AA692" s="3"/>
      <c r="AB692" s="3"/>
      <c r="AC692" s="3"/>
      <c r="AD692" s="3"/>
      <c r="AE692" s="3"/>
      <c r="AF692" s="3"/>
      <c r="AG692" s="3"/>
      <c r="AH692" s="832"/>
      <c r="AI692" s="832"/>
      <c r="AJ692" s="832"/>
      <c r="AK692" s="832"/>
      <c r="AL692" s="832"/>
      <c r="AM692" s="832"/>
      <c r="AP692" s="16"/>
      <c r="AQ692" s="1099"/>
      <c r="AR692" s="16"/>
      <c r="AS692" s="16"/>
      <c r="AT692" s="16"/>
      <c r="AU692" s="10"/>
      <c r="AV692" s="10"/>
      <c r="AW692" s="10"/>
      <c r="AX692" s="10"/>
      <c r="AY692" s="10"/>
      <c r="AZ692" s="10"/>
      <c r="BA692" s="10"/>
      <c r="BB692" s="10"/>
      <c r="BC692" s="10"/>
      <c r="BD692" s="772"/>
      <c r="BE692" s="10"/>
      <c r="BF692" s="10"/>
      <c r="BG692" s="10"/>
    </row>
    <row r="693" ht="17.25" customHeight="1">
      <c r="B693" s="632"/>
      <c r="C693" s="632"/>
      <c r="D693" s="632"/>
      <c r="E693" s="632"/>
      <c r="F693" s="632"/>
      <c r="I693" s="1098"/>
      <c r="K693" s="3"/>
      <c r="L693" s="832"/>
      <c r="M693" s="832"/>
      <c r="N693" s="832"/>
      <c r="O693" s="831"/>
      <c r="P693" s="831"/>
      <c r="Q693" s="832"/>
      <c r="R693" s="832"/>
      <c r="S693" s="832"/>
      <c r="T693" s="831"/>
      <c r="U693" s="832"/>
      <c r="V693" s="3"/>
      <c r="W693" s="3"/>
      <c r="X693" s="3"/>
      <c r="Y693" s="3"/>
      <c r="Z693" s="3"/>
      <c r="AA693" s="3"/>
      <c r="AB693" s="3"/>
      <c r="AC693" s="3"/>
      <c r="AD693" s="3"/>
      <c r="AE693" s="3"/>
      <c r="AF693" s="3"/>
      <c r="AG693" s="3"/>
      <c r="AH693" s="832"/>
      <c r="AI693" s="832"/>
      <c r="AJ693" s="832"/>
      <c r="AK693" s="832"/>
      <c r="AL693" s="832"/>
      <c r="AM693" s="832"/>
      <c r="AP693" s="16"/>
      <c r="AQ693" s="1099"/>
      <c r="AR693" s="16"/>
      <c r="AS693" s="16"/>
      <c r="AT693" s="16"/>
      <c r="AU693" s="10"/>
      <c r="AV693" s="10"/>
      <c r="AW693" s="10"/>
      <c r="AX693" s="10"/>
      <c r="AY693" s="10"/>
      <c r="AZ693" s="10"/>
      <c r="BA693" s="10"/>
      <c r="BB693" s="10"/>
      <c r="BC693" s="10"/>
      <c r="BD693" s="772"/>
      <c r="BE693" s="10"/>
      <c r="BF693" s="10"/>
      <c r="BG693" s="10"/>
    </row>
    <row r="694" ht="17.25" customHeight="1">
      <c r="B694" s="632"/>
      <c r="C694" s="632"/>
      <c r="D694" s="632"/>
      <c r="E694" s="632"/>
      <c r="F694" s="632"/>
      <c r="I694" s="1098"/>
      <c r="K694" s="3"/>
      <c r="L694" s="832"/>
      <c r="M694" s="832"/>
      <c r="N694" s="832"/>
      <c r="O694" s="831"/>
      <c r="P694" s="831"/>
      <c r="Q694" s="832"/>
      <c r="R694" s="832"/>
      <c r="S694" s="832"/>
      <c r="T694" s="831"/>
      <c r="U694" s="832"/>
      <c r="V694" s="3"/>
      <c r="W694" s="3"/>
      <c r="X694" s="3"/>
      <c r="Y694" s="3"/>
      <c r="Z694" s="3"/>
      <c r="AA694" s="3"/>
      <c r="AB694" s="3"/>
      <c r="AC694" s="3"/>
      <c r="AD694" s="3"/>
      <c r="AE694" s="3"/>
      <c r="AF694" s="3"/>
      <c r="AG694" s="3"/>
      <c r="AH694" s="832"/>
      <c r="AI694" s="832"/>
      <c r="AJ694" s="832"/>
      <c r="AK694" s="832"/>
      <c r="AL694" s="832"/>
      <c r="AM694" s="832"/>
      <c r="AP694" s="16"/>
      <c r="AQ694" s="1099"/>
      <c r="AR694" s="16"/>
      <c r="AS694" s="16"/>
      <c r="AT694" s="16"/>
      <c r="AU694" s="10"/>
      <c r="AV694" s="10"/>
      <c r="AW694" s="10"/>
      <c r="AX694" s="10"/>
      <c r="AY694" s="10"/>
      <c r="AZ694" s="10"/>
      <c r="BA694" s="10"/>
      <c r="BB694" s="10"/>
      <c r="BC694" s="10"/>
      <c r="BD694" s="772"/>
      <c r="BE694" s="10"/>
      <c r="BF694" s="10"/>
      <c r="BG694" s="10"/>
    </row>
    <row r="695" ht="17.25" customHeight="1">
      <c r="B695" s="632"/>
      <c r="C695" s="632"/>
      <c r="D695" s="632"/>
      <c r="E695" s="632"/>
      <c r="F695" s="632"/>
      <c r="I695" s="1098"/>
      <c r="K695" s="3"/>
      <c r="L695" s="832"/>
      <c r="M695" s="832"/>
      <c r="N695" s="832"/>
      <c r="O695" s="831"/>
      <c r="P695" s="831"/>
      <c r="Q695" s="832"/>
      <c r="R695" s="832"/>
      <c r="S695" s="832"/>
      <c r="T695" s="831"/>
      <c r="U695" s="832"/>
      <c r="V695" s="3"/>
      <c r="W695" s="3"/>
      <c r="X695" s="3"/>
      <c r="Y695" s="3"/>
      <c r="Z695" s="3"/>
      <c r="AA695" s="3"/>
      <c r="AB695" s="3"/>
      <c r="AC695" s="3"/>
      <c r="AD695" s="3"/>
      <c r="AE695" s="3"/>
      <c r="AF695" s="3"/>
      <c r="AG695" s="3"/>
      <c r="AH695" s="832"/>
      <c r="AI695" s="832"/>
      <c r="AJ695" s="832"/>
      <c r="AK695" s="832"/>
      <c r="AL695" s="832"/>
      <c r="AM695" s="832"/>
      <c r="AP695" s="16"/>
      <c r="AQ695" s="1099"/>
      <c r="AR695" s="16"/>
      <c r="AS695" s="16"/>
      <c r="AT695" s="16"/>
      <c r="AU695" s="10"/>
      <c r="AV695" s="10"/>
      <c r="AW695" s="10"/>
      <c r="AX695" s="10"/>
      <c r="AY695" s="10"/>
      <c r="AZ695" s="10"/>
      <c r="BA695" s="10"/>
      <c r="BB695" s="10"/>
      <c r="BC695" s="10"/>
      <c r="BD695" s="772"/>
      <c r="BE695" s="10"/>
      <c r="BF695" s="10"/>
      <c r="BG695" s="10"/>
    </row>
    <row r="696" ht="17.25" customHeight="1">
      <c r="B696" s="632"/>
      <c r="C696" s="632"/>
      <c r="D696" s="632"/>
      <c r="E696" s="632"/>
      <c r="F696" s="632"/>
      <c r="I696" s="1098"/>
      <c r="K696" s="3"/>
      <c r="L696" s="832"/>
      <c r="M696" s="832"/>
      <c r="N696" s="832"/>
      <c r="O696" s="831"/>
      <c r="P696" s="831"/>
      <c r="Q696" s="832"/>
      <c r="R696" s="832"/>
      <c r="S696" s="832"/>
      <c r="T696" s="831"/>
      <c r="U696" s="832"/>
      <c r="V696" s="3"/>
      <c r="W696" s="3"/>
      <c r="X696" s="3"/>
      <c r="Y696" s="3"/>
      <c r="Z696" s="3"/>
      <c r="AA696" s="3"/>
      <c r="AB696" s="3"/>
      <c r="AC696" s="3"/>
      <c r="AD696" s="3"/>
      <c r="AE696" s="3"/>
      <c r="AF696" s="3"/>
      <c r="AG696" s="3"/>
      <c r="AH696" s="832"/>
      <c r="AI696" s="832"/>
      <c r="AJ696" s="832"/>
      <c r="AK696" s="832"/>
      <c r="AL696" s="832"/>
      <c r="AM696" s="832"/>
      <c r="AP696" s="16"/>
      <c r="AQ696" s="1099"/>
      <c r="AR696" s="16"/>
      <c r="AS696" s="16"/>
      <c r="AT696" s="16"/>
      <c r="AU696" s="10"/>
      <c r="AV696" s="10"/>
      <c r="AW696" s="10"/>
      <c r="AX696" s="10"/>
      <c r="AY696" s="10"/>
      <c r="AZ696" s="10"/>
      <c r="BA696" s="10"/>
      <c r="BB696" s="10"/>
      <c r="BC696" s="10"/>
      <c r="BD696" s="772"/>
      <c r="BE696" s="10"/>
      <c r="BF696" s="10"/>
      <c r="BG696" s="10"/>
    </row>
    <row r="697" ht="17.25" customHeight="1">
      <c r="B697" s="632"/>
      <c r="C697" s="632"/>
      <c r="D697" s="632"/>
      <c r="E697" s="632"/>
      <c r="F697" s="632"/>
      <c r="I697" s="1098"/>
      <c r="K697" s="3"/>
      <c r="L697" s="832"/>
      <c r="M697" s="832"/>
      <c r="N697" s="832"/>
      <c r="O697" s="831"/>
      <c r="P697" s="831"/>
      <c r="Q697" s="832"/>
      <c r="R697" s="832"/>
      <c r="S697" s="832"/>
      <c r="T697" s="831"/>
      <c r="U697" s="832"/>
      <c r="V697" s="3"/>
      <c r="W697" s="3"/>
      <c r="X697" s="3"/>
      <c r="Y697" s="3"/>
      <c r="Z697" s="3"/>
      <c r="AA697" s="3"/>
      <c r="AB697" s="3"/>
      <c r="AC697" s="3"/>
      <c r="AD697" s="3"/>
      <c r="AE697" s="3"/>
      <c r="AF697" s="3"/>
      <c r="AG697" s="3"/>
      <c r="AH697" s="832"/>
      <c r="AI697" s="832"/>
      <c r="AJ697" s="832"/>
      <c r="AK697" s="832"/>
      <c r="AL697" s="832"/>
      <c r="AM697" s="832"/>
      <c r="AP697" s="16"/>
      <c r="AQ697" s="1099"/>
      <c r="AR697" s="16"/>
      <c r="AS697" s="16"/>
      <c r="AT697" s="16"/>
      <c r="AU697" s="10"/>
      <c r="AV697" s="10"/>
      <c r="AW697" s="10"/>
      <c r="AX697" s="10"/>
      <c r="AY697" s="10"/>
      <c r="AZ697" s="10"/>
      <c r="BA697" s="10"/>
      <c r="BB697" s="10"/>
      <c r="BC697" s="10"/>
      <c r="BD697" s="772"/>
      <c r="BE697" s="10"/>
      <c r="BF697" s="10"/>
      <c r="BG697" s="10"/>
    </row>
    <row r="698" ht="17.25" customHeight="1">
      <c r="B698" s="632"/>
      <c r="C698" s="632"/>
      <c r="D698" s="632"/>
      <c r="E698" s="632"/>
      <c r="F698" s="632"/>
      <c r="I698" s="1098"/>
      <c r="K698" s="3"/>
      <c r="L698" s="832"/>
      <c r="M698" s="832"/>
      <c r="N698" s="832"/>
      <c r="O698" s="831"/>
      <c r="P698" s="831"/>
      <c r="Q698" s="832"/>
      <c r="R698" s="832"/>
      <c r="S698" s="832"/>
      <c r="T698" s="831"/>
      <c r="U698" s="832"/>
      <c r="V698" s="3"/>
      <c r="W698" s="3"/>
      <c r="X698" s="3"/>
      <c r="Y698" s="3"/>
      <c r="Z698" s="3"/>
      <c r="AA698" s="3"/>
      <c r="AB698" s="3"/>
      <c r="AC698" s="3"/>
      <c r="AD698" s="3"/>
      <c r="AE698" s="3"/>
      <c r="AF698" s="3"/>
      <c r="AG698" s="3"/>
      <c r="AH698" s="832"/>
      <c r="AI698" s="832"/>
      <c r="AJ698" s="832"/>
      <c r="AK698" s="832"/>
      <c r="AL698" s="832"/>
      <c r="AM698" s="832"/>
      <c r="AP698" s="16"/>
      <c r="AQ698" s="1099"/>
      <c r="AR698" s="16"/>
      <c r="AS698" s="16"/>
      <c r="AT698" s="16"/>
      <c r="AU698" s="10"/>
      <c r="AV698" s="10"/>
      <c r="AW698" s="10"/>
      <c r="AX698" s="10"/>
      <c r="AY698" s="10"/>
      <c r="AZ698" s="10"/>
      <c r="BA698" s="10"/>
      <c r="BB698" s="10"/>
      <c r="BC698" s="10"/>
      <c r="BD698" s="772"/>
      <c r="BE698" s="10"/>
      <c r="BF698" s="10"/>
      <c r="BG698" s="10"/>
    </row>
    <row r="699" ht="17.25" customHeight="1">
      <c r="B699" s="632"/>
      <c r="C699" s="632"/>
      <c r="D699" s="632"/>
      <c r="E699" s="632"/>
      <c r="F699" s="632"/>
      <c r="I699" s="1098"/>
      <c r="K699" s="3"/>
      <c r="L699" s="832"/>
      <c r="M699" s="832"/>
      <c r="N699" s="832"/>
      <c r="O699" s="831"/>
      <c r="P699" s="831"/>
      <c r="Q699" s="832"/>
      <c r="R699" s="832"/>
      <c r="S699" s="832"/>
      <c r="T699" s="831"/>
      <c r="U699" s="832"/>
      <c r="V699" s="3"/>
      <c r="W699" s="3"/>
      <c r="X699" s="3"/>
      <c r="Y699" s="3"/>
      <c r="Z699" s="3"/>
      <c r="AA699" s="3"/>
      <c r="AB699" s="3"/>
      <c r="AC699" s="3"/>
      <c r="AD699" s="3"/>
      <c r="AE699" s="3"/>
      <c r="AF699" s="3"/>
      <c r="AG699" s="3"/>
      <c r="AH699" s="832"/>
      <c r="AI699" s="832"/>
      <c r="AJ699" s="832"/>
      <c r="AK699" s="832"/>
      <c r="AL699" s="832"/>
      <c r="AM699" s="832"/>
      <c r="AP699" s="16"/>
      <c r="AQ699" s="1099"/>
      <c r="AR699" s="16"/>
      <c r="AS699" s="16"/>
      <c r="AT699" s="16"/>
      <c r="AU699" s="10"/>
      <c r="AV699" s="10"/>
      <c r="AW699" s="10"/>
      <c r="AX699" s="10"/>
      <c r="AY699" s="10"/>
      <c r="AZ699" s="10"/>
      <c r="BA699" s="10"/>
      <c r="BB699" s="10"/>
      <c r="BC699" s="10"/>
      <c r="BD699" s="772"/>
      <c r="BE699" s="10"/>
      <c r="BF699" s="10"/>
      <c r="BG699" s="10"/>
    </row>
    <row r="700" ht="17.25" customHeight="1">
      <c r="B700" s="632"/>
      <c r="C700" s="632"/>
      <c r="D700" s="632"/>
      <c r="E700" s="632"/>
      <c r="F700" s="632"/>
      <c r="I700" s="1098"/>
      <c r="K700" s="3"/>
      <c r="L700" s="832"/>
      <c r="M700" s="832"/>
      <c r="N700" s="832"/>
      <c r="O700" s="831"/>
      <c r="P700" s="831"/>
      <c r="Q700" s="832"/>
      <c r="R700" s="832"/>
      <c r="S700" s="832"/>
      <c r="T700" s="831"/>
      <c r="U700" s="832"/>
      <c r="V700" s="3"/>
      <c r="W700" s="3"/>
      <c r="X700" s="3"/>
      <c r="Y700" s="3"/>
      <c r="Z700" s="3"/>
      <c r="AA700" s="3"/>
      <c r="AB700" s="3"/>
      <c r="AC700" s="3"/>
      <c r="AD700" s="3"/>
      <c r="AE700" s="3"/>
      <c r="AF700" s="3"/>
      <c r="AG700" s="3"/>
      <c r="AH700" s="832"/>
      <c r="AI700" s="832"/>
      <c r="AJ700" s="832"/>
      <c r="AK700" s="832"/>
      <c r="AL700" s="832"/>
      <c r="AM700" s="832"/>
      <c r="AP700" s="16"/>
      <c r="AQ700" s="1099"/>
      <c r="AR700" s="16"/>
      <c r="AS700" s="16"/>
      <c r="AT700" s="16"/>
      <c r="AU700" s="10"/>
      <c r="AV700" s="10"/>
      <c r="AW700" s="10"/>
      <c r="AX700" s="10"/>
      <c r="AY700" s="10"/>
      <c r="AZ700" s="10"/>
      <c r="BA700" s="10"/>
      <c r="BB700" s="10"/>
      <c r="BC700" s="10"/>
      <c r="BD700" s="772"/>
      <c r="BE700" s="10"/>
      <c r="BF700" s="10"/>
      <c r="BG700" s="10"/>
    </row>
    <row r="701" ht="17.25" customHeight="1">
      <c r="B701" s="632"/>
      <c r="C701" s="632"/>
      <c r="D701" s="632"/>
      <c r="E701" s="632"/>
      <c r="F701" s="632"/>
      <c r="I701" s="1098"/>
      <c r="K701" s="3"/>
      <c r="L701" s="832"/>
      <c r="M701" s="832"/>
      <c r="N701" s="832"/>
      <c r="O701" s="831"/>
      <c r="P701" s="831"/>
      <c r="Q701" s="832"/>
      <c r="R701" s="832"/>
      <c r="S701" s="832"/>
      <c r="T701" s="831"/>
      <c r="U701" s="832"/>
      <c r="V701" s="3"/>
      <c r="W701" s="3"/>
      <c r="X701" s="3"/>
      <c r="Y701" s="3"/>
      <c r="Z701" s="3"/>
      <c r="AA701" s="3"/>
      <c r="AB701" s="3"/>
      <c r="AC701" s="3"/>
      <c r="AD701" s="3"/>
      <c r="AE701" s="3"/>
      <c r="AF701" s="3"/>
      <c r="AG701" s="3"/>
      <c r="AH701" s="832"/>
      <c r="AI701" s="832"/>
      <c r="AJ701" s="832"/>
      <c r="AK701" s="832"/>
      <c r="AL701" s="832"/>
      <c r="AM701" s="832"/>
      <c r="AP701" s="16"/>
      <c r="AQ701" s="1099"/>
      <c r="AR701" s="16"/>
      <c r="AS701" s="16"/>
      <c r="AT701" s="16"/>
      <c r="AU701" s="10"/>
      <c r="AV701" s="10"/>
      <c r="AW701" s="10"/>
      <c r="AX701" s="10"/>
      <c r="AY701" s="10"/>
      <c r="AZ701" s="10"/>
      <c r="BA701" s="10"/>
      <c r="BB701" s="10"/>
      <c r="BC701" s="10"/>
      <c r="BD701" s="772"/>
      <c r="BE701" s="10"/>
      <c r="BF701" s="10"/>
      <c r="BG701" s="10"/>
    </row>
    <row r="702" ht="17.25" customHeight="1">
      <c r="B702" s="632"/>
      <c r="C702" s="632"/>
      <c r="D702" s="632"/>
      <c r="E702" s="632"/>
      <c r="F702" s="632"/>
      <c r="I702" s="1098"/>
      <c r="K702" s="3"/>
      <c r="L702" s="832"/>
      <c r="M702" s="832"/>
      <c r="N702" s="832"/>
      <c r="O702" s="831"/>
      <c r="P702" s="831"/>
      <c r="Q702" s="832"/>
      <c r="R702" s="832"/>
      <c r="S702" s="832"/>
      <c r="T702" s="831"/>
      <c r="U702" s="832"/>
      <c r="V702" s="3"/>
      <c r="W702" s="3"/>
      <c r="X702" s="3"/>
      <c r="Y702" s="3"/>
      <c r="Z702" s="3"/>
      <c r="AA702" s="3"/>
      <c r="AB702" s="3"/>
      <c r="AC702" s="3"/>
      <c r="AD702" s="3"/>
      <c r="AE702" s="3"/>
      <c r="AF702" s="3"/>
      <c r="AG702" s="3"/>
      <c r="AH702" s="832"/>
      <c r="AI702" s="832"/>
      <c r="AJ702" s="832"/>
      <c r="AK702" s="832"/>
      <c r="AL702" s="832"/>
      <c r="AM702" s="832"/>
      <c r="AP702" s="16"/>
      <c r="AQ702" s="1099"/>
      <c r="AR702" s="16"/>
      <c r="AS702" s="16"/>
      <c r="AT702" s="16"/>
      <c r="AU702" s="10"/>
      <c r="AV702" s="10"/>
      <c r="AW702" s="10"/>
      <c r="AX702" s="10"/>
      <c r="AY702" s="10"/>
      <c r="AZ702" s="10"/>
      <c r="BA702" s="10"/>
      <c r="BB702" s="10"/>
      <c r="BC702" s="10"/>
      <c r="BD702" s="772"/>
      <c r="BE702" s="10"/>
      <c r="BF702" s="10"/>
      <c r="BG702" s="10"/>
    </row>
    <row r="703" ht="17.25" customHeight="1">
      <c r="B703" s="632"/>
      <c r="C703" s="632"/>
      <c r="D703" s="632"/>
      <c r="E703" s="632"/>
      <c r="F703" s="632"/>
      <c r="I703" s="1098"/>
      <c r="K703" s="3"/>
      <c r="L703" s="832"/>
      <c r="M703" s="832"/>
      <c r="N703" s="832"/>
      <c r="O703" s="831"/>
      <c r="P703" s="831"/>
      <c r="Q703" s="832"/>
      <c r="R703" s="832"/>
      <c r="S703" s="832"/>
      <c r="T703" s="831"/>
      <c r="U703" s="832"/>
      <c r="V703" s="3"/>
      <c r="W703" s="3"/>
      <c r="X703" s="3"/>
      <c r="Y703" s="3"/>
      <c r="Z703" s="3"/>
      <c r="AA703" s="3"/>
      <c r="AB703" s="3"/>
      <c r="AC703" s="3"/>
      <c r="AD703" s="3"/>
      <c r="AE703" s="3"/>
      <c r="AF703" s="3"/>
      <c r="AG703" s="3"/>
      <c r="AH703" s="832"/>
      <c r="AI703" s="832"/>
      <c r="AJ703" s="832"/>
      <c r="AK703" s="832"/>
      <c r="AL703" s="832"/>
      <c r="AM703" s="832"/>
      <c r="AP703" s="16"/>
      <c r="AQ703" s="1099"/>
      <c r="AR703" s="16"/>
      <c r="AS703" s="16"/>
      <c r="AT703" s="16"/>
      <c r="AU703" s="10"/>
      <c r="AV703" s="10"/>
      <c r="AW703" s="10"/>
      <c r="AX703" s="10"/>
      <c r="AY703" s="10"/>
      <c r="AZ703" s="10"/>
      <c r="BA703" s="10"/>
      <c r="BB703" s="10"/>
      <c r="BC703" s="10"/>
      <c r="BD703" s="772"/>
      <c r="BE703" s="10"/>
      <c r="BF703" s="10"/>
      <c r="BG703" s="10"/>
    </row>
    <row r="704" ht="17.25" customHeight="1">
      <c r="B704" s="632"/>
      <c r="C704" s="632"/>
      <c r="D704" s="632"/>
      <c r="E704" s="632"/>
      <c r="F704" s="632"/>
      <c r="I704" s="1098"/>
      <c r="K704" s="3"/>
      <c r="L704" s="832"/>
      <c r="M704" s="832"/>
      <c r="N704" s="832"/>
      <c r="O704" s="831"/>
      <c r="P704" s="831"/>
      <c r="Q704" s="832"/>
      <c r="R704" s="832"/>
      <c r="S704" s="832"/>
      <c r="T704" s="831"/>
      <c r="U704" s="832"/>
      <c r="V704" s="3"/>
      <c r="W704" s="3"/>
      <c r="X704" s="3"/>
      <c r="Y704" s="3"/>
      <c r="Z704" s="3"/>
      <c r="AA704" s="3"/>
      <c r="AB704" s="3"/>
      <c r="AC704" s="3"/>
      <c r="AD704" s="3"/>
      <c r="AE704" s="3"/>
      <c r="AF704" s="3"/>
      <c r="AG704" s="3"/>
      <c r="AH704" s="832"/>
      <c r="AI704" s="832"/>
      <c r="AJ704" s="832"/>
      <c r="AK704" s="832"/>
      <c r="AL704" s="832"/>
      <c r="AM704" s="832"/>
      <c r="AP704" s="16"/>
      <c r="AQ704" s="1099"/>
      <c r="AR704" s="16"/>
      <c r="AS704" s="16"/>
      <c r="AT704" s="16"/>
      <c r="AU704" s="10"/>
      <c r="AV704" s="10"/>
      <c r="AW704" s="10"/>
      <c r="AX704" s="10"/>
      <c r="AY704" s="10"/>
      <c r="AZ704" s="10"/>
      <c r="BA704" s="10"/>
      <c r="BB704" s="10"/>
      <c r="BC704" s="10"/>
      <c r="BD704" s="772"/>
      <c r="BE704" s="10"/>
      <c r="BF704" s="10"/>
      <c r="BG704" s="10"/>
    </row>
    <row r="705" ht="17.25" customHeight="1">
      <c r="B705" s="632"/>
      <c r="C705" s="632"/>
      <c r="D705" s="632"/>
      <c r="E705" s="632"/>
      <c r="F705" s="632"/>
      <c r="I705" s="1098"/>
      <c r="K705" s="3"/>
      <c r="L705" s="832"/>
      <c r="M705" s="832"/>
      <c r="N705" s="832"/>
      <c r="O705" s="831"/>
      <c r="P705" s="831"/>
      <c r="Q705" s="832"/>
      <c r="R705" s="832"/>
      <c r="S705" s="832"/>
      <c r="T705" s="831"/>
      <c r="U705" s="832"/>
      <c r="V705" s="3"/>
      <c r="W705" s="3"/>
      <c r="X705" s="3"/>
      <c r="Y705" s="3"/>
      <c r="Z705" s="3"/>
      <c r="AA705" s="3"/>
      <c r="AB705" s="3"/>
      <c r="AC705" s="3"/>
      <c r="AD705" s="3"/>
      <c r="AE705" s="3"/>
      <c r="AF705" s="3"/>
      <c r="AG705" s="3"/>
      <c r="AH705" s="832"/>
      <c r="AI705" s="832"/>
      <c r="AJ705" s="832"/>
      <c r="AK705" s="832"/>
      <c r="AL705" s="832"/>
      <c r="AM705" s="832"/>
      <c r="AP705" s="16"/>
      <c r="AQ705" s="1099"/>
      <c r="AR705" s="16"/>
      <c r="AS705" s="16"/>
      <c r="AT705" s="16"/>
      <c r="AU705" s="10"/>
      <c r="AV705" s="10"/>
      <c r="AW705" s="10"/>
      <c r="AX705" s="10"/>
      <c r="AY705" s="10"/>
      <c r="AZ705" s="10"/>
      <c r="BA705" s="10"/>
      <c r="BB705" s="10"/>
      <c r="BC705" s="10"/>
      <c r="BD705" s="772"/>
      <c r="BE705" s="10"/>
      <c r="BF705" s="10"/>
      <c r="BG705" s="10"/>
    </row>
    <row r="706" ht="17.25" customHeight="1">
      <c r="B706" s="632"/>
      <c r="C706" s="632"/>
      <c r="D706" s="632"/>
      <c r="E706" s="632"/>
      <c r="F706" s="632"/>
      <c r="I706" s="1098"/>
      <c r="K706" s="3"/>
      <c r="L706" s="832"/>
      <c r="M706" s="832"/>
      <c r="N706" s="832"/>
      <c r="O706" s="831"/>
      <c r="P706" s="831"/>
      <c r="Q706" s="832"/>
      <c r="R706" s="832"/>
      <c r="S706" s="832"/>
      <c r="T706" s="831"/>
      <c r="U706" s="832"/>
      <c r="V706" s="3"/>
      <c r="W706" s="3"/>
      <c r="X706" s="3"/>
      <c r="Y706" s="3"/>
      <c r="Z706" s="3"/>
      <c r="AA706" s="3"/>
      <c r="AB706" s="3"/>
      <c r="AC706" s="3"/>
      <c r="AD706" s="3"/>
      <c r="AE706" s="3"/>
      <c r="AF706" s="3"/>
      <c r="AG706" s="3"/>
      <c r="AH706" s="832"/>
      <c r="AI706" s="832"/>
      <c r="AJ706" s="832"/>
      <c r="AK706" s="832"/>
      <c r="AL706" s="832"/>
      <c r="AM706" s="832"/>
      <c r="AP706" s="16"/>
      <c r="AQ706" s="1099"/>
      <c r="AR706" s="16"/>
      <c r="AS706" s="16"/>
      <c r="AT706" s="16"/>
      <c r="AU706" s="10"/>
      <c r="AV706" s="10"/>
      <c r="AW706" s="10"/>
      <c r="AX706" s="10"/>
      <c r="AY706" s="10"/>
      <c r="AZ706" s="10"/>
      <c r="BA706" s="10"/>
      <c r="BB706" s="10"/>
      <c r="BC706" s="10"/>
      <c r="BD706" s="772"/>
      <c r="BE706" s="10"/>
      <c r="BF706" s="10"/>
      <c r="BG706" s="10"/>
    </row>
    <row r="707" ht="17.25" customHeight="1">
      <c r="B707" s="632"/>
      <c r="C707" s="632"/>
      <c r="D707" s="632"/>
      <c r="E707" s="632"/>
      <c r="F707" s="632"/>
      <c r="I707" s="1098"/>
      <c r="K707" s="3"/>
      <c r="L707" s="832"/>
      <c r="M707" s="832"/>
      <c r="N707" s="832"/>
      <c r="O707" s="831"/>
      <c r="P707" s="831"/>
      <c r="Q707" s="832"/>
      <c r="R707" s="832"/>
      <c r="S707" s="832"/>
      <c r="T707" s="831"/>
      <c r="U707" s="832"/>
      <c r="V707" s="3"/>
      <c r="W707" s="3"/>
      <c r="X707" s="3"/>
      <c r="Y707" s="3"/>
      <c r="Z707" s="3"/>
      <c r="AA707" s="3"/>
      <c r="AB707" s="3"/>
      <c r="AC707" s="3"/>
      <c r="AD707" s="3"/>
      <c r="AE707" s="3"/>
      <c r="AF707" s="3"/>
      <c r="AG707" s="3"/>
      <c r="AH707" s="832"/>
      <c r="AI707" s="832"/>
      <c r="AJ707" s="832"/>
      <c r="AK707" s="832"/>
      <c r="AL707" s="832"/>
      <c r="AM707" s="832"/>
      <c r="AP707" s="16"/>
      <c r="AQ707" s="1099"/>
      <c r="AR707" s="16"/>
      <c r="AS707" s="16"/>
      <c r="AT707" s="16"/>
      <c r="AU707" s="10"/>
      <c r="AV707" s="10"/>
      <c r="AW707" s="10"/>
      <c r="AX707" s="10"/>
      <c r="AY707" s="10"/>
      <c r="AZ707" s="10"/>
      <c r="BA707" s="10"/>
      <c r="BB707" s="10"/>
      <c r="BC707" s="10"/>
      <c r="BD707" s="772"/>
      <c r="BE707" s="10"/>
      <c r="BF707" s="10"/>
      <c r="BG707" s="10"/>
    </row>
    <row r="708" ht="17.25" customHeight="1">
      <c r="B708" s="632"/>
      <c r="C708" s="632"/>
      <c r="D708" s="632"/>
      <c r="E708" s="632"/>
      <c r="F708" s="632"/>
      <c r="I708" s="1098"/>
      <c r="K708" s="3"/>
      <c r="L708" s="832"/>
      <c r="M708" s="832"/>
      <c r="N708" s="832"/>
      <c r="O708" s="831"/>
      <c r="P708" s="831"/>
      <c r="Q708" s="832"/>
      <c r="R708" s="832"/>
      <c r="S708" s="832"/>
      <c r="T708" s="831"/>
      <c r="U708" s="832"/>
      <c r="V708" s="3"/>
      <c r="W708" s="3"/>
      <c r="X708" s="3"/>
      <c r="Y708" s="3"/>
      <c r="Z708" s="3"/>
      <c r="AA708" s="3"/>
      <c r="AB708" s="3"/>
      <c r="AC708" s="3"/>
      <c r="AD708" s="3"/>
      <c r="AE708" s="3"/>
      <c r="AF708" s="3"/>
      <c r="AG708" s="3"/>
      <c r="AH708" s="832"/>
      <c r="AI708" s="832"/>
      <c r="AJ708" s="832"/>
      <c r="AK708" s="832"/>
      <c r="AL708" s="832"/>
      <c r="AM708" s="832"/>
      <c r="AP708" s="16"/>
      <c r="AQ708" s="1099"/>
      <c r="AR708" s="16"/>
      <c r="AS708" s="16"/>
      <c r="AT708" s="16"/>
      <c r="AU708" s="10"/>
      <c r="AV708" s="10"/>
      <c r="AW708" s="10"/>
      <c r="AX708" s="10"/>
      <c r="AY708" s="10"/>
      <c r="AZ708" s="10"/>
      <c r="BA708" s="10"/>
      <c r="BB708" s="10"/>
      <c r="BC708" s="10"/>
      <c r="BD708" s="772"/>
      <c r="BE708" s="10"/>
      <c r="BF708" s="10"/>
      <c r="BG708" s="10"/>
    </row>
    <row r="709" ht="17.25" customHeight="1">
      <c r="B709" s="632"/>
      <c r="C709" s="632"/>
      <c r="D709" s="632"/>
      <c r="E709" s="632"/>
      <c r="F709" s="632"/>
      <c r="I709" s="1098"/>
      <c r="K709" s="3"/>
      <c r="L709" s="832"/>
      <c r="M709" s="832"/>
      <c r="N709" s="832"/>
      <c r="O709" s="831"/>
      <c r="P709" s="831"/>
      <c r="Q709" s="832"/>
      <c r="R709" s="832"/>
      <c r="S709" s="832"/>
      <c r="T709" s="831"/>
      <c r="U709" s="832"/>
      <c r="V709" s="3"/>
      <c r="W709" s="3"/>
      <c r="X709" s="3"/>
      <c r="Y709" s="3"/>
      <c r="Z709" s="3"/>
      <c r="AA709" s="3"/>
      <c r="AB709" s="3"/>
      <c r="AC709" s="3"/>
      <c r="AD709" s="3"/>
      <c r="AE709" s="3"/>
      <c r="AF709" s="3"/>
      <c r="AG709" s="3"/>
      <c r="AH709" s="832"/>
      <c r="AI709" s="832"/>
      <c r="AJ709" s="832"/>
      <c r="AK709" s="832"/>
      <c r="AL709" s="832"/>
      <c r="AM709" s="832"/>
      <c r="AP709" s="16"/>
      <c r="AQ709" s="1099"/>
      <c r="AR709" s="16"/>
      <c r="AS709" s="16"/>
      <c r="AT709" s="16"/>
      <c r="AU709" s="10"/>
      <c r="AV709" s="10"/>
      <c r="AW709" s="10"/>
      <c r="AX709" s="10"/>
      <c r="AY709" s="10"/>
      <c r="AZ709" s="10"/>
      <c r="BA709" s="10"/>
      <c r="BB709" s="10"/>
      <c r="BC709" s="10"/>
      <c r="BD709" s="772"/>
      <c r="BE709" s="10"/>
      <c r="BF709" s="10"/>
      <c r="BG709" s="10"/>
    </row>
    <row r="710" ht="17.25" customHeight="1">
      <c r="B710" s="632"/>
      <c r="C710" s="632"/>
      <c r="D710" s="632"/>
      <c r="E710" s="632"/>
      <c r="F710" s="632"/>
      <c r="I710" s="1098"/>
      <c r="K710" s="3"/>
      <c r="L710" s="832"/>
      <c r="M710" s="832"/>
      <c r="N710" s="832"/>
      <c r="O710" s="831"/>
      <c r="P710" s="831"/>
      <c r="Q710" s="832"/>
      <c r="R710" s="832"/>
      <c r="S710" s="832"/>
      <c r="T710" s="831"/>
      <c r="U710" s="832"/>
      <c r="V710" s="3"/>
      <c r="W710" s="3"/>
      <c r="X710" s="3"/>
      <c r="Y710" s="3"/>
      <c r="Z710" s="3"/>
      <c r="AA710" s="3"/>
      <c r="AB710" s="3"/>
      <c r="AC710" s="3"/>
      <c r="AD710" s="3"/>
      <c r="AE710" s="3"/>
      <c r="AF710" s="3"/>
      <c r="AG710" s="3"/>
      <c r="AH710" s="832"/>
      <c r="AI710" s="832"/>
      <c r="AJ710" s="832"/>
      <c r="AK710" s="832"/>
      <c r="AL710" s="832"/>
      <c r="AM710" s="832"/>
      <c r="AP710" s="16"/>
      <c r="AQ710" s="1099"/>
      <c r="AR710" s="16"/>
      <c r="AS710" s="16"/>
      <c r="AT710" s="16"/>
      <c r="AU710" s="10"/>
      <c r="AV710" s="10"/>
      <c r="AW710" s="10"/>
      <c r="AX710" s="10"/>
      <c r="AY710" s="10"/>
      <c r="AZ710" s="10"/>
      <c r="BA710" s="10"/>
      <c r="BB710" s="10"/>
      <c r="BC710" s="10"/>
      <c r="BD710" s="772"/>
      <c r="BE710" s="10"/>
      <c r="BF710" s="10"/>
      <c r="BG710" s="10"/>
    </row>
    <row r="711" ht="17.25" customHeight="1">
      <c r="B711" s="632"/>
      <c r="C711" s="632"/>
      <c r="D711" s="632"/>
      <c r="E711" s="632"/>
      <c r="F711" s="632"/>
      <c r="I711" s="1098"/>
      <c r="K711" s="3"/>
      <c r="L711" s="832"/>
      <c r="M711" s="832"/>
      <c r="N711" s="832"/>
      <c r="O711" s="831"/>
      <c r="P711" s="831"/>
      <c r="Q711" s="832"/>
      <c r="R711" s="832"/>
      <c r="S711" s="832"/>
      <c r="T711" s="831"/>
      <c r="U711" s="832"/>
      <c r="V711" s="3"/>
      <c r="W711" s="3"/>
      <c r="X711" s="3"/>
      <c r="Y711" s="3"/>
      <c r="Z711" s="3"/>
      <c r="AA711" s="3"/>
      <c r="AB711" s="3"/>
      <c r="AC711" s="3"/>
      <c r="AD711" s="3"/>
      <c r="AE711" s="3"/>
      <c r="AF711" s="3"/>
      <c r="AG711" s="3"/>
      <c r="AH711" s="832"/>
      <c r="AI711" s="832"/>
      <c r="AJ711" s="832"/>
      <c r="AK711" s="832"/>
      <c r="AL711" s="832"/>
      <c r="AM711" s="832"/>
      <c r="AP711" s="16"/>
      <c r="AQ711" s="1099"/>
      <c r="AR711" s="16"/>
      <c r="AS711" s="16"/>
      <c r="AT711" s="16"/>
      <c r="AU711" s="10"/>
      <c r="AV711" s="10"/>
      <c r="AW711" s="10"/>
      <c r="AX711" s="10"/>
      <c r="AY711" s="10"/>
      <c r="AZ711" s="10"/>
      <c r="BA711" s="10"/>
      <c r="BB711" s="10"/>
      <c r="BC711" s="10"/>
      <c r="BD711" s="772"/>
      <c r="BE711" s="10"/>
      <c r="BF711" s="10"/>
      <c r="BG711" s="10"/>
    </row>
    <row r="712" ht="17.25" customHeight="1">
      <c r="B712" s="632"/>
      <c r="C712" s="632"/>
      <c r="D712" s="632"/>
      <c r="E712" s="632"/>
      <c r="F712" s="632"/>
      <c r="I712" s="1098"/>
      <c r="K712" s="3"/>
      <c r="L712" s="832"/>
      <c r="M712" s="832"/>
      <c r="N712" s="832"/>
      <c r="O712" s="831"/>
      <c r="P712" s="831"/>
      <c r="Q712" s="832"/>
      <c r="R712" s="832"/>
      <c r="S712" s="832"/>
      <c r="T712" s="831"/>
      <c r="U712" s="832"/>
      <c r="V712" s="3"/>
      <c r="W712" s="3"/>
      <c r="X712" s="3"/>
      <c r="Y712" s="3"/>
      <c r="Z712" s="3"/>
      <c r="AA712" s="3"/>
      <c r="AB712" s="3"/>
      <c r="AC712" s="3"/>
      <c r="AD712" s="3"/>
      <c r="AE712" s="3"/>
      <c r="AF712" s="3"/>
      <c r="AG712" s="3"/>
      <c r="AH712" s="832"/>
      <c r="AI712" s="832"/>
      <c r="AJ712" s="832"/>
      <c r="AK712" s="832"/>
      <c r="AL712" s="832"/>
      <c r="AM712" s="832"/>
      <c r="AP712" s="16"/>
      <c r="AQ712" s="1099"/>
      <c r="AR712" s="16"/>
      <c r="AS712" s="16"/>
      <c r="AT712" s="16"/>
      <c r="AU712" s="10"/>
      <c r="AV712" s="10"/>
      <c r="AW712" s="10"/>
      <c r="AX712" s="10"/>
      <c r="AY712" s="10"/>
      <c r="AZ712" s="10"/>
      <c r="BA712" s="10"/>
      <c r="BB712" s="10"/>
      <c r="BC712" s="10"/>
      <c r="BD712" s="772"/>
      <c r="BE712" s="10"/>
      <c r="BF712" s="10"/>
      <c r="BG712" s="10"/>
    </row>
    <row r="713" ht="17.25" customHeight="1">
      <c r="B713" s="632"/>
      <c r="C713" s="632"/>
      <c r="D713" s="632"/>
      <c r="E713" s="632"/>
      <c r="F713" s="632"/>
      <c r="I713" s="1098"/>
      <c r="K713" s="3"/>
      <c r="L713" s="832"/>
      <c r="M713" s="832"/>
      <c r="N713" s="832"/>
      <c r="O713" s="831"/>
      <c r="P713" s="831"/>
      <c r="Q713" s="832"/>
      <c r="R713" s="832"/>
      <c r="S713" s="832"/>
      <c r="T713" s="831"/>
      <c r="U713" s="832"/>
      <c r="V713" s="3"/>
      <c r="W713" s="3"/>
      <c r="X713" s="3"/>
      <c r="Y713" s="3"/>
      <c r="Z713" s="3"/>
      <c r="AA713" s="3"/>
      <c r="AB713" s="3"/>
      <c r="AC713" s="3"/>
      <c r="AD713" s="3"/>
      <c r="AE713" s="3"/>
      <c r="AF713" s="3"/>
      <c r="AG713" s="3"/>
      <c r="AH713" s="832"/>
      <c r="AI713" s="832"/>
      <c r="AJ713" s="832"/>
      <c r="AK713" s="832"/>
      <c r="AL713" s="832"/>
      <c r="AM713" s="832"/>
      <c r="AP713" s="16"/>
      <c r="AQ713" s="1099"/>
      <c r="AR713" s="16"/>
      <c r="AS713" s="16"/>
      <c r="AT713" s="16"/>
      <c r="AU713" s="10"/>
      <c r="AV713" s="10"/>
      <c r="AW713" s="10"/>
      <c r="AX713" s="10"/>
      <c r="AY713" s="10"/>
      <c r="AZ713" s="10"/>
      <c r="BA713" s="10"/>
      <c r="BB713" s="10"/>
      <c r="BC713" s="10"/>
      <c r="BD713" s="772"/>
      <c r="BE713" s="10"/>
      <c r="BF713" s="10"/>
      <c r="BG713" s="10"/>
    </row>
    <row r="714" ht="17.25" customHeight="1">
      <c r="B714" s="632"/>
      <c r="C714" s="632"/>
      <c r="D714" s="632"/>
      <c r="E714" s="632"/>
      <c r="F714" s="632"/>
      <c r="I714" s="1098"/>
      <c r="K714" s="3"/>
      <c r="L714" s="832"/>
      <c r="M714" s="832"/>
      <c r="N714" s="832"/>
      <c r="O714" s="831"/>
      <c r="P714" s="831"/>
      <c r="Q714" s="832"/>
      <c r="R714" s="832"/>
      <c r="S714" s="832"/>
      <c r="T714" s="831"/>
      <c r="U714" s="832"/>
      <c r="V714" s="3"/>
      <c r="W714" s="3"/>
      <c r="X714" s="3"/>
      <c r="Y714" s="3"/>
      <c r="Z714" s="3"/>
      <c r="AA714" s="3"/>
      <c r="AB714" s="3"/>
      <c r="AC714" s="3"/>
      <c r="AD714" s="3"/>
      <c r="AE714" s="3"/>
      <c r="AF714" s="3"/>
      <c r="AG714" s="3"/>
      <c r="AH714" s="832"/>
      <c r="AI714" s="832"/>
      <c r="AJ714" s="832"/>
      <c r="AK714" s="832"/>
      <c r="AL714" s="832"/>
      <c r="AM714" s="832"/>
      <c r="AP714" s="16"/>
      <c r="AQ714" s="1099"/>
      <c r="AR714" s="16"/>
      <c r="AS714" s="16"/>
      <c r="AT714" s="16"/>
      <c r="AU714" s="10"/>
      <c r="AV714" s="10"/>
      <c r="AW714" s="10"/>
      <c r="AX714" s="10"/>
      <c r="AY714" s="10"/>
      <c r="AZ714" s="10"/>
      <c r="BA714" s="10"/>
      <c r="BB714" s="10"/>
      <c r="BC714" s="10"/>
      <c r="BD714" s="772"/>
      <c r="BE714" s="10"/>
      <c r="BF714" s="10"/>
      <c r="BG714" s="10"/>
    </row>
    <row r="715" ht="17.25" customHeight="1">
      <c r="B715" s="632"/>
      <c r="C715" s="632"/>
      <c r="D715" s="632"/>
      <c r="E715" s="632"/>
      <c r="F715" s="632"/>
      <c r="I715" s="1098"/>
      <c r="K715" s="3"/>
      <c r="L715" s="832"/>
      <c r="M715" s="832"/>
      <c r="N715" s="832"/>
      <c r="O715" s="831"/>
      <c r="P715" s="831"/>
      <c r="Q715" s="832"/>
      <c r="R715" s="832"/>
      <c r="S715" s="832"/>
      <c r="T715" s="831"/>
      <c r="U715" s="832"/>
      <c r="V715" s="3"/>
      <c r="W715" s="3"/>
      <c r="X715" s="3"/>
      <c r="Y715" s="3"/>
      <c r="Z715" s="3"/>
      <c r="AA715" s="3"/>
      <c r="AB715" s="3"/>
      <c r="AC715" s="3"/>
      <c r="AD715" s="3"/>
      <c r="AE715" s="3"/>
      <c r="AF715" s="3"/>
      <c r="AG715" s="3"/>
      <c r="AH715" s="832"/>
      <c r="AI715" s="832"/>
      <c r="AJ715" s="832"/>
      <c r="AK715" s="832"/>
      <c r="AL715" s="832"/>
      <c r="AM715" s="832"/>
      <c r="AP715" s="16"/>
      <c r="AQ715" s="1099"/>
      <c r="AR715" s="16"/>
      <c r="AS715" s="16"/>
      <c r="AT715" s="16"/>
      <c r="AU715" s="10"/>
      <c r="AV715" s="10"/>
      <c r="AW715" s="10"/>
      <c r="AX715" s="10"/>
      <c r="AY715" s="10"/>
      <c r="AZ715" s="10"/>
      <c r="BA715" s="10"/>
      <c r="BB715" s="10"/>
      <c r="BC715" s="10"/>
      <c r="BD715" s="772"/>
      <c r="BE715" s="10"/>
      <c r="BF715" s="10"/>
      <c r="BG715" s="10"/>
    </row>
    <row r="716" ht="17.25" customHeight="1">
      <c r="B716" s="632"/>
      <c r="C716" s="632"/>
      <c r="D716" s="632"/>
      <c r="E716" s="632"/>
      <c r="F716" s="632"/>
      <c r="I716" s="1098"/>
      <c r="K716" s="3"/>
      <c r="L716" s="832"/>
      <c r="M716" s="832"/>
      <c r="N716" s="832"/>
      <c r="O716" s="831"/>
      <c r="P716" s="831"/>
      <c r="Q716" s="832"/>
      <c r="R716" s="832"/>
      <c r="S716" s="832"/>
      <c r="T716" s="831"/>
      <c r="U716" s="832"/>
      <c r="V716" s="3"/>
      <c r="W716" s="3"/>
      <c r="X716" s="3"/>
      <c r="Y716" s="3"/>
      <c r="Z716" s="3"/>
      <c r="AA716" s="3"/>
      <c r="AB716" s="3"/>
      <c r="AC716" s="3"/>
      <c r="AD716" s="3"/>
      <c r="AE716" s="3"/>
      <c r="AF716" s="3"/>
      <c r="AG716" s="3"/>
      <c r="AH716" s="832"/>
      <c r="AI716" s="832"/>
      <c r="AJ716" s="832"/>
      <c r="AK716" s="832"/>
      <c r="AL716" s="832"/>
      <c r="AM716" s="832"/>
      <c r="AP716" s="16"/>
      <c r="AQ716" s="1099"/>
      <c r="AR716" s="16"/>
      <c r="AS716" s="16"/>
      <c r="AT716" s="16"/>
      <c r="AU716" s="10"/>
      <c r="AV716" s="10"/>
      <c r="AW716" s="10"/>
      <c r="AX716" s="10"/>
      <c r="AY716" s="10"/>
      <c r="AZ716" s="10"/>
      <c r="BA716" s="10"/>
      <c r="BB716" s="10"/>
      <c r="BC716" s="10"/>
      <c r="BD716" s="772"/>
      <c r="BE716" s="10"/>
      <c r="BF716" s="10"/>
      <c r="BG716" s="10"/>
    </row>
    <row r="717" ht="17.25" customHeight="1">
      <c r="B717" s="632"/>
      <c r="C717" s="632"/>
      <c r="D717" s="632"/>
      <c r="E717" s="632"/>
      <c r="F717" s="632"/>
      <c r="I717" s="1098"/>
      <c r="K717" s="3"/>
      <c r="L717" s="832"/>
      <c r="M717" s="832"/>
      <c r="N717" s="832"/>
      <c r="O717" s="831"/>
      <c r="P717" s="831"/>
      <c r="Q717" s="832"/>
      <c r="R717" s="832"/>
      <c r="S717" s="832"/>
      <c r="T717" s="831"/>
      <c r="U717" s="832"/>
      <c r="V717" s="3"/>
      <c r="W717" s="3"/>
      <c r="X717" s="3"/>
      <c r="Y717" s="3"/>
      <c r="Z717" s="3"/>
      <c r="AA717" s="3"/>
      <c r="AB717" s="3"/>
      <c r="AC717" s="3"/>
      <c r="AD717" s="3"/>
      <c r="AE717" s="3"/>
      <c r="AF717" s="3"/>
      <c r="AG717" s="3"/>
      <c r="AH717" s="832"/>
      <c r="AI717" s="832"/>
      <c r="AJ717" s="832"/>
      <c r="AK717" s="832"/>
      <c r="AL717" s="832"/>
      <c r="AM717" s="832"/>
      <c r="AP717" s="16"/>
      <c r="AQ717" s="1099"/>
      <c r="AR717" s="16"/>
      <c r="AS717" s="16"/>
      <c r="AT717" s="16"/>
      <c r="AU717" s="10"/>
      <c r="AV717" s="10"/>
      <c r="AW717" s="10"/>
      <c r="AX717" s="10"/>
      <c r="AY717" s="10"/>
      <c r="AZ717" s="10"/>
      <c r="BA717" s="10"/>
      <c r="BB717" s="10"/>
      <c r="BC717" s="10"/>
      <c r="BD717" s="772"/>
      <c r="BE717" s="10"/>
      <c r="BF717" s="10"/>
      <c r="BG717" s="10"/>
    </row>
    <row r="718" ht="17.25" customHeight="1">
      <c r="B718" s="632"/>
      <c r="C718" s="632"/>
      <c r="D718" s="632"/>
      <c r="E718" s="632"/>
      <c r="F718" s="632"/>
      <c r="I718" s="1098"/>
      <c r="K718" s="3"/>
      <c r="L718" s="832"/>
      <c r="M718" s="832"/>
      <c r="N718" s="832"/>
      <c r="O718" s="831"/>
      <c r="P718" s="831"/>
      <c r="Q718" s="832"/>
      <c r="R718" s="832"/>
      <c r="S718" s="832"/>
      <c r="T718" s="831"/>
      <c r="U718" s="832"/>
      <c r="V718" s="3"/>
      <c r="W718" s="3"/>
      <c r="X718" s="3"/>
      <c r="Y718" s="3"/>
      <c r="Z718" s="3"/>
      <c r="AA718" s="3"/>
      <c r="AB718" s="3"/>
      <c r="AC718" s="3"/>
      <c r="AD718" s="3"/>
      <c r="AE718" s="3"/>
      <c r="AF718" s="3"/>
      <c r="AG718" s="3"/>
      <c r="AH718" s="832"/>
      <c r="AI718" s="832"/>
      <c r="AJ718" s="832"/>
      <c r="AK718" s="832"/>
      <c r="AL718" s="832"/>
      <c r="AM718" s="832"/>
      <c r="AP718" s="16"/>
      <c r="AQ718" s="1099"/>
      <c r="AR718" s="16"/>
      <c r="AS718" s="16"/>
      <c r="AT718" s="16"/>
      <c r="AU718" s="10"/>
      <c r="AV718" s="10"/>
      <c r="AW718" s="10"/>
      <c r="AX718" s="10"/>
      <c r="AY718" s="10"/>
      <c r="AZ718" s="10"/>
      <c r="BA718" s="10"/>
      <c r="BB718" s="10"/>
      <c r="BC718" s="10"/>
      <c r="BD718" s="772"/>
      <c r="BE718" s="10"/>
      <c r="BF718" s="10"/>
      <c r="BG718" s="10"/>
    </row>
    <row r="719" ht="17.25" customHeight="1">
      <c r="B719" s="632"/>
      <c r="C719" s="632"/>
      <c r="D719" s="632"/>
      <c r="E719" s="632"/>
      <c r="F719" s="632"/>
      <c r="I719" s="1098"/>
      <c r="K719" s="3"/>
      <c r="L719" s="832"/>
      <c r="M719" s="832"/>
      <c r="N719" s="832"/>
      <c r="O719" s="831"/>
      <c r="P719" s="831"/>
      <c r="Q719" s="832"/>
      <c r="R719" s="832"/>
      <c r="S719" s="832"/>
      <c r="T719" s="831"/>
      <c r="U719" s="832"/>
      <c r="V719" s="3"/>
      <c r="W719" s="3"/>
      <c r="X719" s="3"/>
      <c r="Y719" s="3"/>
      <c r="Z719" s="3"/>
      <c r="AA719" s="3"/>
      <c r="AB719" s="3"/>
      <c r="AC719" s="3"/>
      <c r="AD719" s="3"/>
      <c r="AE719" s="3"/>
      <c r="AF719" s="3"/>
      <c r="AG719" s="3"/>
      <c r="AH719" s="832"/>
      <c r="AI719" s="832"/>
      <c r="AJ719" s="832"/>
      <c r="AK719" s="832"/>
      <c r="AL719" s="832"/>
      <c r="AM719" s="832"/>
      <c r="AP719" s="16"/>
      <c r="AQ719" s="1099"/>
      <c r="AR719" s="16"/>
      <c r="AS719" s="16"/>
      <c r="AT719" s="16"/>
      <c r="AU719" s="10"/>
      <c r="AV719" s="10"/>
      <c r="AW719" s="10"/>
      <c r="AX719" s="10"/>
      <c r="AY719" s="10"/>
      <c r="AZ719" s="10"/>
      <c r="BA719" s="10"/>
      <c r="BB719" s="10"/>
      <c r="BC719" s="10"/>
      <c r="BD719" s="772"/>
      <c r="BE719" s="10"/>
      <c r="BF719" s="10"/>
      <c r="BG719" s="10"/>
    </row>
    <row r="720" ht="17.25" customHeight="1">
      <c r="B720" s="632"/>
      <c r="C720" s="632"/>
      <c r="D720" s="632"/>
      <c r="E720" s="632"/>
      <c r="F720" s="632"/>
      <c r="I720" s="1098"/>
      <c r="K720" s="3"/>
      <c r="L720" s="832"/>
      <c r="M720" s="832"/>
      <c r="N720" s="832"/>
      <c r="O720" s="831"/>
      <c r="P720" s="831"/>
      <c r="Q720" s="832"/>
      <c r="R720" s="832"/>
      <c r="S720" s="832"/>
      <c r="T720" s="831"/>
      <c r="U720" s="832"/>
      <c r="V720" s="3"/>
      <c r="W720" s="3"/>
      <c r="X720" s="3"/>
      <c r="Y720" s="3"/>
      <c r="Z720" s="3"/>
      <c r="AA720" s="3"/>
      <c r="AB720" s="3"/>
      <c r="AC720" s="3"/>
      <c r="AD720" s="3"/>
      <c r="AE720" s="3"/>
      <c r="AF720" s="3"/>
      <c r="AG720" s="3"/>
      <c r="AH720" s="832"/>
      <c r="AI720" s="832"/>
      <c r="AJ720" s="832"/>
      <c r="AK720" s="832"/>
      <c r="AL720" s="832"/>
      <c r="AM720" s="832"/>
      <c r="AP720" s="16"/>
      <c r="AQ720" s="1099"/>
      <c r="AR720" s="16"/>
      <c r="AS720" s="16"/>
      <c r="AT720" s="16"/>
      <c r="AU720" s="10"/>
      <c r="AV720" s="10"/>
      <c r="AW720" s="10"/>
      <c r="AX720" s="10"/>
      <c r="AY720" s="10"/>
      <c r="AZ720" s="10"/>
      <c r="BA720" s="10"/>
      <c r="BB720" s="10"/>
      <c r="BC720" s="10"/>
      <c r="BD720" s="772"/>
      <c r="BE720" s="10"/>
      <c r="BF720" s="10"/>
      <c r="BG720" s="10"/>
    </row>
    <row r="721" ht="17.25" customHeight="1">
      <c r="B721" s="632"/>
      <c r="C721" s="632"/>
      <c r="D721" s="632"/>
      <c r="E721" s="632"/>
      <c r="F721" s="632"/>
      <c r="I721" s="1098"/>
      <c r="K721" s="3"/>
      <c r="L721" s="832"/>
      <c r="M721" s="832"/>
      <c r="N721" s="832"/>
      <c r="O721" s="831"/>
      <c r="P721" s="831"/>
      <c r="Q721" s="832"/>
      <c r="R721" s="832"/>
      <c r="S721" s="832"/>
      <c r="T721" s="831"/>
      <c r="U721" s="832"/>
      <c r="V721" s="3"/>
      <c r="W721" s="3"/>
      <c r="X721" s="3"/>
      <c r="Y721" s="3"/>
      <c r="Z721" s="3"/>
      <c r="AA721" s="3"/>
      <c r="AB721" s="3"/>
      <c r="AC721" s="3"/>
      <c r="AD721" s="3"/>
      <c r="AE721" s="3"/>
      <c r="AF721" s="3"/>
      <c r="AG721" s="3"/>
      <c r="AH721" s="832"/>
      <c r="AI721" s="832"/>
      <c r="AJ721" s="832"/>
      <c r="AK721" s="832"/>
      <c r="AL721" s="832"/>
      <c r="AM721" s="832"/>
      <c r="AP721" s="16"/>
      <c r="AQ721" s="1099"/>
      <c r="AR721" s="16"/>
      <c r="AS721" s="16"/>
      <c r="AT721" s="16"/>
      <c r="AU721" s="10"/>
      <c r="AV721" s="10"/>
      <c r="AW721" s="10"/>
      <c r="AX721" s="10"/>
      <c r="AY721" s="10"/>
      <c r="AZ721" s="10"/>
      <c r="BA721" s="10"/>
      <c r="BB721" s="10"/>
      <c r="BC721" s="10"/>
      <c r="BD721" s="772"/>
      <c r="BE721" s="10"/>
      <c r="BF721" s="10"/>
      <c r="BG721" s="10"/>
    </row>
    <row r="722" ht="17.25" customHeight="1">
      <c r="B722" s="632"/>
      <c r="C722" s="632"/>
      <c r="D722" s="632"/>
      <c r="E722" s="632"/>
      <c r="F722" s="632"/>
      <c r="I722" s="1098"/>
      <c r="K722" s="3"/>
      <c r="L722" s="832"/>
      <c r="M722" s="832"/>
      <c r="N722" s="832"/>
      <c r="O722" s="831"/>
      <c r="P722" s="831"/>
      <c r="Q722" s="832"/>
      <c r="R722" s="832"/>
      <c r="S722" s="832"/>
      <c r="T722" s="831"/>
      <c r="U722" s="832"/>
      <c r="V722" s="3"/>
      <c r="W722" s="3"/>
      <c r="X722" s="3"/>
      <c r="Y722" s="3"/>
      <c r="Z722" s="3"/>
      <c r="AA722" s="3"/>
      <c r="AB722" s="3"/>
      <c r="AC722" s="3"/>
      <c r="AD722" s="3"/>
      <c r="AE722" s="3"/>
      <c r="AF722" s="3"/>
      <c r="AG722" s="3"/>
      <c r="AH722" s="832"/>
      <c r="AI722" s="832"/>
      <c r="AJ722" s="832"/>
      <c r="AK722" s="832"/>
      <c r="AL722" s="832"/>
      <c r="AM722" s="832"/>
      <c r="AP722" s="16"/>
      <c r="AQ722" s="1099"/>
      <c r="AR722" s="16"/>
      <c r="AS722" s="16"/>
      <c r="AT722" s="16"/>
      <c r="AU722" s="10"/>
      <c r="AV722" s="10"/>
      <c r="AW722" s="10"/>
      <c r="AX722" s="10"/>
      <c r="AY722" s="10"/>
      <c r="AZ722" s="10"/>
      <c r="BA722" s="10"/>
      <c r="BB722" s="10"/>
      <c r="BC722" s="10"/>
      <c r="BD722" s="772"/>
      <c r="BE722" s="10"/>
      <c r="BF722" s="10"/>
      <c r="BG722" s="10"/>
    </row>
    <row r="723" ht="17.25" customHeight="1">
      <c r="B723" s="632"/>
      <c r="C723" s="632"/>
      <c r="D723" s="632"/>
      <c r="E723" s="632"/>
      <c r="F723" s="632"/>
      <c r="I723" s="1098"/>
      <c r="K723" s="3"/>
      <c r="L723" s="832"/>
      <c r="M723" s="832"/>
      <c r="N723" s="832"/>
      <c r="O723" s="831"/>
      <c r="P723" s="831"/>
      <c r="Q723" s="832"/>
      <c r="R723" s="832"/>
      <c r="S723" s="832"/>
      <c r="T723" s="831"/>
      <c r="U723" s="832"/>
      <c r="V723" s="3"/>
      <c r="W723" s="3"/>
      <c r="X723" s="3"/>
      <c r="Y723" s="3"/>
      <c r="Z723" s="3"/>
      <c r="AA723" s="3"/>
      <c r="AB723" s="3"/>
      <c r="AC723" s="3"/>
      <c r="AD723" s="3"/>
      <c r="AE723" s="3"/>
      <c r="AF723" s="3"/>
      <c r="AG723" s="3"/>
      <c r="AH723" s="832"/>
      <c r="AI723" s="832"/>
      <c r="AJ723" s="832"/>
      <c r="AK723" s="832"/>
      <c r="AL723" s="832"/>
      <c r="AM723" s="832"/>
      <c r="AP723" s="16"/>
      <c r="AQ723" s="1099"/>
      <c r="AR723" s="16"/>
      <c r="AS723" s="16"/>
      <c r="AT723" s="16"/>
      <c r="AU723" s="10"/>
      <c r="AV723" s="10"/>
      <c r="AW723" s="10"/>
      <c r="AX723" s="10"/>
      <c r="AY723" s="10"/>
      <c r="AZ723" s="10"/>
      <c r="BA723" s="10"/>
      <c r="BB723" s="10"/>
      <c r="BC723" s="10"/>
      <c r="BD723" s="772"/>
      <c r="BE723" s="10"/>
      <c r="BF723" s="10"/>
      <c r="BG723" s="10"/>
    </row>
    <row r="724" ht="17.25" customHeight="1">
      <c r="B724" s="632"/>
      <c r="C724" s="632"/>
      <c r="D724" s="632"/>
      <c r="E724" s="632"/>
      <c r="F724" s="632"/>
      <c r="I724" s="1098"/>
      <c r="K724" s="3"/>
      <c r="L724" s="832"/>
      <c r="M724" s="832"/>
      <c r="N724" s="832"/>
      <c r="O724" s="831"/>
      <c r="P724" s="831"/>
      <c r="Q724" s="832"/>
      <c r="R724" s="832"/>
      <c r="S724" s="832"/>
      <c r="T724" s="831"/>
      <c r="U724" s="832"/>
      <c r="V724" s="3"/>
      <c r="W724" s="3"/>
      <c r="X724" s="3"/>
      <c r="Y724" s="3"/>
      <c r="Z724" s="3"/>
      <c r="AA724" s="3"/>
      <c r="AB724" s="3"/>
      <c r="AC724" s="3"/>
      <c r="AD724" s="3"/>
      <c r="AE724" s="3"/>
      <c r="AF724" s="3"/>
      <c r="AG724" s="3"/>
      <c r="AH724" s="832"/>
      <c r="AI724" s="832"/>
      <c r="AJ724" s="832"/>
      <c r="AK724" s="832"/>
      <c r="AL724" s="832"/>
      <c r="AM724" s="832"/>
      <c r="AP724" s="16"/>
      <c r="AQ724" s="1099"/>
      <c r="AR724" s="16"/>
      <c r="AS724" s="16"/>
      <c r="AT724" s="16"/>
      <c r="AU724" s="10"/>
      <c r="AV724" s="10"/>
      <c r="AW724" s="10"/>
      <c r="AX724" s="10"/>
      <c r="AY724" s="10"/>
      <c r="AZ724" s="10"/>
      <c r="BA724" s="10"/>
      <c r="BB724" s="10"/>
      <c r="BC724" s="10"/>
      <c r="BD724" s="772"/>
      <c r="BE724" s="10"/>
      <c r="BF724" s="10"/>
      <c r="BG724" s="10"/>
    </row>
    <row r="725" ht="17.25" customHeight="1">
      <c r="B725" s="632"/>
      <c r="C725" s="632"/>
      <c r="D725" s="632"/>
      <c r="E725" s="632"/>
      <c r="F725" s="632"/>
      <c r="I725" s="1098"/>
      <c r="K725" s="3"/>
      <c r="L725" s="832"/>
      <c r="M725" s="832"/>
      <c r="N725" s="832"/>
      <c r="O725" s="831"/>
      <c r="P725" s="831"/>
      <c r="Q725" s="832"/>
      <c r="R725" s="832"/>
      <c r="S725" s="832"/>
      <c r="T725" s="831"/>
      <c r="U725" s="832"/>
      <c r="V725" s="3"/>
      <c r="W725" s="3"/>
      <c r="X725" s="3"/>
      <c r="Y725" s="3"/>
      <c r="Z725" s="3"/>
      <c r="AA725" s="3"/>
      <c r="AB725" s="3"/>
      <c r="AC725" s="3"/>
      <c r="AD725" s="3"/>
      <c r="AE725" s="3"/>
      <c r="AF725" s="3"/>
      <c r="AG725" s="3"/>
      <c r="AH725" s="832"/>
      <c r="AI725" s="832"/>
      <c r="AJ725" s="832"/>
      <c r="AK725" s="832"/>
      <c r="AL725" s="832"/>
      <c r="AM725" s="832"/>
      <c r="AP725" s="16"/>
      <c r="AQ725" s="1099"/>
      <c r="AR725" s="16"/>
      <c r="AS725" s="16"/>
      <c r="AT725" s="16"/>
      <c r="AU725" s="10"/>
      <c r="AV725" s="10"/>
      <c r="AW725" s="10"/>
      <c r="AX725" s="10"/>
      <c r="AY725" s="10"/>
      <c r="AZ725" s="10"/>
      <c r="BA725" s="10"/>
      <c r="BB725" s="10"/>
      <c r="BC725" s="10"/>
      <c r="BD725" s="772"/>
      <c r="BE725" s="10"/>
      <c r="BF725" s="10"/>
      <c r="BG725" s="10"/>
    </row>
    <row r="726" ht="17.25" customHeight="1">
      <c r="B726" s="632"/>
      <c r="C726" s="632"/>
      <c r="D726" s="632"/>
      <c r="E726" s="632"/>
      <c r="F726" s="632"/>
      <c r="I726" s="1098"/>
      <c r="K726" s="3"/>
      <c r="L726" s="832"/>
      <c r="M726" s="832"/>
      <c r="N726" s="832"/>
      <c r="O726" s="831"/>
      <c r="P726" s="831"/>
      <c r="Q726" s="832"/>
      <c r="R726" s="832"/>
      <c r="S726" s="832"/>
      <c r="T726" s="831"/>
      <c r="U726" s="832"/>
      <c r="V726" s="3"/>
      <c r="W726" s="3"/>
      <c r="X726" s="3"/>
      <c r="Y726" s="3"/>
      <c r="Z726" s="3"/>
      <c r="AA726" s="3"/>
      <c r="AB726" s="3"/>
      <c r="AC726" s="3"/>
      <c r="AD726" s="3"/>
      <c r="AE726" s="3"/>
      <c r="AF726" s="3"/>
      <c r="AG726" s="3"/>
      <c r="AH726" s="832"/>
      <c r="AI726" s="832"/>
      <c r="AJ726" s="832"/>
      <c r="AK726" s="832"/>
      <c r="AL726" s="832"/>
      <c r="AM726" s="832"/>
      <c r="AP726" s="16"/>
      <c r="AQ726" s="1099"/>
      <c r="AR726" s="16"/>
      <c r="AS726" s="16"/>
      <c r="AT726" s="16"/>
      <c r="AU726" s="10"/>
      <c r="AV726" s="10"/>
      <c r="AW726" s="10"/>
      <c r="AX726" s="10"/>
      <c r="AY726" s="10"/>
      <c r="AZ726" s="10"/>
      <c r="BA726" s="10"/>
      <c r="BB726" s="10"/>
      <c r="BC726" s="10"/>
      <c r="BD726" s="772"/>
      <c r="BE726" s="10"/>
      <c r="BF726" s="10"/>
      <c r="BG726" s="10"/>
    </row>
    <row r="727" ht="17.25" customHeight="1">
      <c r="B727" s="632"/>
      <c r="C727" s="632"/>
      <c r="D727" s="632"/>
      <c r="E727" s="632"/>
      <c r="F727" s="632"/>
      <c r="I727" s="1098"/>
      <c r="K727" s="3"/>
      <c r="L727" s="832"/>
      <c r="M727" s="832"/>
      <c r="N727" s="832"/>
      <c r="O727" s="831"/>
      <c r="P727" s="831"/>
      <c r="Q727" s="832"/>
      <c r="R727" s="832"/>
      <c r="S727" s="832"/>
      <c r="T727" s="831"/>
      <c r="U727" s="832"/>
      <c r="V727" s="3"/>
      <c r="W727" s="3"/>
      <c r="X727" s="3"/>
      <c r="Y727" s="3"/>
      <c r="Z727" s="3"/>
      <c r="AA727" s="3"/>
      <c r="AB727" s="3"/>
      <c r="AC727" s="3"/>
      <c r="AD727" s="3"/>
      <c r="AE727" s="3"/>
      <c r="AF727" s="3"/>
      <c r="AG727" s="3"/>
      <c r="AH727" s="832"/>
      <c r="AI727" s="832"/>
      <c r="AJ727" s="832"/>
      <c r="AK727" s="832"/>
      <c r="AL727" s="832"/>
      <c r="AM727" s="832"/>
      <c r="AP727" s="16"/>
      <c r="AQ727" s="1099"/>
      <c r="AR727" s="16"/>
      <c r="AS727" s="16"/>
      <c r="AT727" s="16"/>
      <c r="AU727" s="10"/>
      <c r="AV727" s="10"/>
      <c r="AW727" s="10"/>
      <c r="AX727" s="10"/>
      <c r="AY727" s="10"/>
      <c r="AZ727" s="10"/>
      <c r="BA727" s="10"/>
      <c r="BB727" s="10"/>
      <c r="BC727" s="10"/>
      <c r="BD727" s="772"/>
      <c r="BE727" s="10"/>
      <c r="BF727" s="10"/>
      <c r="BG727" s="10"/>
    </row>
    <row r="728" ht="17.25" customHeight="1">
      <c r="B728" s="632"/>
      <c r="C728" s="632"/>
      <c r="D728" s="632"/>
      <c r="E728" s="632"/>
      <c r="F728" s="632"/>
      <c r="I728" s="1098"/>
      <c r="K728" s="3"/>
      <c r="L728" s="832"/>
      <c r="M728" s="832"/>
      <c r="N728" s="832"/>
      <c r="O728" s="831"/>
      <c r="P728" s="831"/>
      <c r="Q728" s="832"/>
      <c r="R728" s="832"/>
      <c r="S728" s="832"/>
      <c r="T728" s="831"/>
      <c r="U728" s="832"/>
      <c r="V728" s="3"/>
      <c r="W728" s="3"/>
      <c r="X728" s="3"/>
      <c r="Y728" s="3"/>
      <c r="Z728" s="3"/>
      <c r="AA728" s="3"/>
      <c r="AB728" s="3"/>
      <c r="AC728" s="3"/>
      <c r="AD728" s="3"/>
      <c r="AE728" s="3"/>
      <c r="AF728" s="3"/>
      <c r="AG728" s="3"/>
      <c r="AH728" s="832"/>
      <c r="AI728" s="832"/>
      <c r="AJ728" s="832"/>
      <c r="AK728" s="832"/>
      <c r="AL728" s="832"/>
      <c r="AM728" s="832"/>
      <c r="AP728" s="16"/>
      <c r="AQ728" s="1099"/>
      <c r="AR728" s="16"/>
      <c r="AS728" s="16"/>
      <c r="AT728" s="16"/>
      <c r="AU728" s="10"/>
      <c r="AV728" s="10"/>
      <c r="AW728" s="10"/>
      <c r="AX728" s="10"/>
      <c r="AY728" s="10"/>
      <c r="AZ728" s="10"/>
      <c r="BA728" s="10"/>
      <c r="BB728" s="10"/>
      <c r="BC728" s="10"/>
      <c r="BD728" s="772"/>
      <c r="BE728" s="10"/>
      <c r="BF728" s="10"/>
      <c r="BG728" s="10"/>
    </row>
    <row r="729" ht="17.25" customHeight="1">
      <c r="B729" s="632"/>
      <c r="C729" s="632"/>
      <c r="D729" s="632"/>
      <c r="E729" s="632"/>
      <c r="F729" s="632"/>
      <c r="I729" s="1098"/>
      <c r="K729" s="3"/>
      <c r="L729" s="832"/>
      <c r="M729" s="832"/>
      <c r="N729" s="832"/>
      <c r="O729" s="831"/>
      <c r="P729" s="831"/>
      <c r="Q729" s="832"/>
      <c r="R729" s="832"/>
      <c r="S729" s="832"/>
      <c r="T729" s="831"/>
      <c r="U729" s="832"/>
      <c r="V729" s="3"/>
      <c r="W729" s="3"/>
      <c r="X729" s="3"/>
      <c r="Y729" s="3"/>
      <c r="Z729" s="3"/>
      <c r="AA729" s="3"/>
      <c r="AB729" s="3"/>
      <c r="AC729" s="3"/>
      <c r="AD729" s="3"/>
      <c r="AE729" s="3"/>
      <c r="AF729" s="3"/>
      <c r="AG729" s="3"/>
      <c r="AH729" s="832"/>
      <c r="AI729" s="832"/>
      <c r="AJ729" s="832"/>
      <c r="AK729" s="832"/>
      <c r="AL729" s="832"/>
      <c r="AM729" s="832"/>
      <c r="AP729" s="16"/>
      <c r="AQ729" s="1099"/>
      <c r="AR729" s="16"/>
      <c r="AS729" s="16"/>
      <c r="AT729" s="16"/>
      <c r="AU729" s="10"/>
      <c r="AV729" s="10"/>
      <c r="AW729" s="10"/>
      <c r="AX729" s="10"/>
      <c r="AY729" s="10"/>
      <c r="AZ729" s="10"/>
      <c r="BA729" s="10"/>
      <c r="BB729" s="10"/>
      <c r="BC729" s="10"/>
      <c r="BD729" s="772"/>
      <c r="BE729" s="10"/>
      <c r="BF729" s="10"/>
      <c r="BG729" s="10"/>
    </row>
    <row r="730" ht="17.25" customHeight="1">
      <c r="B730" s="632"/>
      <c r="C730" s="632"/>
      <c r="D730" s="632"/>
      <c r="E730" s="632"/>
      <c r="F730" s="632"/>
      <c r="I730" s="1098"/>
      <c r="K730" s="3"/>
      <c r="L730" s="832"/>
      <c r="M730" s="832"/>
      <c r="N730" s="832"/>
      <c r="O730" s="831"/>
      <c r="P730" s="831"/>
      <c r="Q730" s="832"/>
      <c r="R730" s="832"/>
      <c r="S730" s="832"/>
      <c r="T730" s="831"/>
      <c r="U730" s="832"/>
      <c r="V730" s="3"/>
      <c r="W730" s="3"/>
      <c r="X730" s="3"/>
      <c r="Y730" s="3"/>
      <c r="Z730" s="3"/>
      <c r="AA730" s="3"/>
      <c r="AB730" s="3"/>
      <c r="AC730" s="3"/>
      <c r="AD730" s="3"/>
      <c r="AE730" s="3"/>
      <c r="AF730" s="3"/>
      <c r="AG730" s="3"/>
      <c r="AH730" s="832"/>
      <c r="AI730" s="832"/>
      <c r="AJ730" s="832"/>
      <c r="AK730" s="832"/>
      <c r="AL730" s="832"/>
      <c r="AM730" s="832"/>
      <c r="AP730" s="16"/>
      <c r="AQ730" s="1099"/>
      <c r="AR730" s="16"/>
      <c r="AS730" s="16"/>
      <c r="AT730" s="16"/>
      <c r="AU730" s="10"/>
      <c r="AV730" s="10"/>
      <c r="AW730" s="10"/>
      <c r="AX730" s="10"/>
      <c r="AY730" s="10"/>
      <c r="AZ730" s="10"/>
      <c r="BA730" s="10"/>
      <c r="BB730" s="10"/>
      <c r="BC730" s="10"/>
      <c r="BD730" s="772"/>
      <c r="BE730" s="10"/>
      <c r="BF730" s="10"/>
      <c r="BG730" s="10"/>
    </row>
    <row r="731" ht="17.25" customHeight="1">
      <c r="B731" s="632"/>
      <c r="C731" s="632"/>
      <c r="D731" s="632"/>
      <c r="E731" s="632"/>
      <c r="F731" s="632"/>
      <c r="I731" s="1098"/>
      <c r="K731" s="3"/>
      <c r="L731" s="832"/>
      <c r="M731" s="832"/>
      <c r="N731" s="832"/>
      <c r="O731" s="831"/>
      <c r="P731" s="831"/>
      <c r="Q731" s="832"/>
      <c r="R731" s="832"/>
      <c r="S731" s="832"/>
      <c r="T731" s="831"/>
      <c r="U731" s="832"/>
      <c r="V731" s="3"/>
      <c r="W731" s="3"/>
      <c r="X731" s="3"/>
      <c r="Y731" s="3"/>
      <c r="Z731" s="3"/>
      <c r="AA731" s="3"/>
      <c r="AB731" s="3"/>
      <c r="AC731" s="3"/>
      <c r="AD731" s="3"/>
      <c r="AE731" s="3"/>
      <c r="AF731" s="3"/>
      <c r="AG731" s="3"/>
      <c r="AH731" s="832"/>
      <c r="AI731" s="832"/>
      <c r="AJ731" s="832"/>
      <c r="AK731" s="832"/>
      <c r="AL731" s="832"/>
      <c r="AM731" s="832"/>
      <c r="AP731" s="16"/>
      <c r="AQ731" s="1099"/>
      <c r="AR731" s="16"/>
      <c r="AS731" s="16"/>
      <c r="AT731" s="16"/>
      <c r="AU731" s="10"/>
      <c r="AV731" s="10"/>
      <c r="AW731" s="10"/>
      <c r="AX731" s="10"/>
      <c r="AY731" s="10"/>
      <c r="AZ731" s="10"/>
      <c r="BA731" s="10"/>
      <c r="BB731" s="10"/>
      <c r="BC731" s="10"/>
      <c r="BD731" s="772"/>
      <c r="BE731" s="10"/>
      <c r="BF731" s="10"/>
      <c r="BG731" s="10"/>
    </row>
    <row r="732" ht="17.25" customHeight="1">
      <c r="B732" s="632"/>
      <c r="C732" s="632"/>
      <c r="D732" s="632"/>
      <c r="E732" s="632"/>
      <c r="F732" s="632"/>
      <c r="I732" s="1098"/>
      <c r="K732" s="3"/>
      <c r="L732" s="832"/>
      <c r="M732" s="832"/>
      <c r="N732" s="832"/>
      <c r="O732" s="831"/>
      <c r="P732" s="831"/>
      <c r="Q732" s="832"/>
      <c r="R732" s="832"/>
      <c r="S732" s="832"/>
      <c r="T732" s="831"/>
      <c r="U732" s="832"/>
      <c r="V732" s="3"/>
      <c r="W732" s="3"/>
      <c r="X732" s="3"/>
      <c r="Y732" s="3"/>
      <c r="Z732" s="3"/>
      <c r="AA732" s="3"/>
      <c r="AB732" s="3"/>
      <c r="AC732" s="3"/>
      <c r="AD732" s="3"/>
      <c r="AE732" s="3"/>
      <c r="AF732" s="3"/>
      <c r="AG732" s="3"/>
      <c r="AH732" s="832"/>
      <c r="AI732" s="832"/>
      <c r="AJ732" s="832"/>
      <c r="AK732" s="832"/>
      <c r="AL732" s="832"/>
      <c r="AM732" s="832"/>
      <c r="AP732" s="16"/>
      <c r="AQ732" s="1099"/>
      <c r="AR732" s="16"/>
      <c r="AS732" s="16"/>
      <c r="AT732" s="16"/>
      <c r="AU732" s="10"/>
      <c r="AV732" s="10"/>
      <c r="AW732" s="10"/>
      <c r="AX732" s="10"/>
      <c r="AY732" s="10"/>
      <c r="AZ732" s="10"/>
      <c r="BA732" s="10"/>
      <c r="BB732" s="10"/>
      <c r="BC732" s="10"/>
      <c r="BD732" s="772"/>
      <c r="BE732" s="10"/>
      <c r="BF732" s="10"/>
      <c r="BG732" s="10"/>
    </row>
    <row r="733" ht="17.25" customHeight="1">
      <c r="B733" s="632"/>
      <c r="C733" s="632"/>
      <c r="D733" s="632"/>
      <c r="E733" s="632"/>
      <c r="F733" s="632"/>
      <c r="I733" s="1098"/>
      <c r="K733" s="3"/>
      <c r="L733" s="832"/>
      <c r="M733" s="832"/>
      <c r="N733" s="832"/>
      <c r="O733" s="831"/>
      <c r="P733" s="831"/>
      <c r="Q733" s="832"/>
      <c r="R733" s="832"/>
      <c r="S733" s="832"/>
      <c r="T733" s="831"/>
      <c r="U733" s="832"/>
      <c r="V733" s="3"/>
      <c r="W733" s="3"/>
      <c r="X733" s="3"/>
      <c r="Y733" s="3"/>
      <c r="Z733" s="3"/>
      <c r="AA733" s="3"/>
      <c r="AB733" s="3"/>
      <c r="AC733" s="3"/>
      <c r="AD733" s="3"/>
      <c r="AE733" s="3"/>
      <c r="AF733" s="3"/>
      <c r="AG733" s="3"/>
      <c r="AH733" s="832"/>
      <c r="AI733" s="832"/>
      <c r="AJ733" s="832"/>
      <c r="AK733" s="832"/>
      <c r="AL733" s="832"/>
      <c r="AM733" s="832"/>
      <c r="AP733" s="16"/>
      <c r="AQ733" s="1099"/>
      <c r="AR733" s="16"/>
      <c r="AS733" s="16"/>
      <c r="AT733" s="16"/>
      <c r="AU733" s="10"/>
      <c r="AV733" s="10"/>
      <c r="AW733" s="10"/>
      <c r="AX733" s="10"/>
      <c r="AY733" s="10"/>
      <c r="AZ733" s="10"/>
      <c r="BA733" s="10"/>
      <c r="BB733" s="10"/>
      <c r="BC733" s="10"/>
      <c r="BD733" s="772"/>
      <c r="BE733" s="10"/>
      <c r="BF733" s="10"/>
      <c r="BG733" s="10"/>
    </row>
    <row r="734" ht="17.25" customHeight="1">
      <c r="B734" s="632"/>
      <c r="C734" s="632"/>
      <c r="D734" s="632"/>
      <c r="E734" s="632"/>
      <c r="F734" s="632"/>
      <c r="I734" s="1098"/>
      <c r="K734" s="3"/>
      <c r="L734" s="832"/>
      <c r="M734" s="832"/>
      <c r="N734" s="832"/>
      <c r="O734" s="831"/>
      <c r="P734" s="831"/>
      <c r="Q734" s="832"/>
      <c r="R734" s="832"/>
      <c r="S734" s="832"/>
      <c r="T734" s="831"/>
      <c r="U734" s="832"/>
      <c r="V734" s="3"/>
      <c r="W734" s="3"/>
      <c r="X734" s="3"/>
      <c r="Y734" s="3"/>
      <c r="Z734" s="3"/>
      <c r="AA734" s="3"/>
      <c r="AB734" s="3"/>
      <c r="AC734" s="3"/>
      <c r="AD734" s="3"/>
      <c r="AE734" s="3"/>
      <c r="AF734" s="3"/>
      <c r="AG734" s="3"/>
      <c r="AH734" s="832"/>
      <c r="AI734" s="832"/>
      <c r="AJ734" s="832"/>
      <c r="AK734" s="832"/>
      <c r="AL734" s="832"/>
      <c r="AM734" s="832"/>
      <c r="AP734" s="16"/>
      <c r="AQ734" s="1099"/>
      <c r="AR734" s="16"/>
      <c r="AS734" s="16"/>
      <c r="AT734" s="16"/>
      <c r="AU734" s="10"/>
      <c r="AV734" s="10"/>
      <c r="AW734" s="10"/>
      <c r="AX734" s="10"/>
      <c r="AY734" s="10"/>
      <c r="AZ734" s="10"/>
      <c r="BA734" s="10"/>
      <c r="BB734" s="10"/>
      <c r="BC734" s="10"/>
      <c r="BD734" s="772"/>
      <c r="BE734" s="10"/>
      <c r="BF734" s="10"/>
      <c r="BG734" s="10"/>
    </row>
    <row r="735" ht="17.25" customHeight="1">
      <c r="B735" s="632"/>
      <c r="C735" s="632"/>
      <c r="D735" s="632"/>
      <c r="E735" s="632"/>
      <c r="F735" s="632"/>
      <c r="I735" s="1098"/>
      <c r="K735" s="3"/>
      <c r="L735" s="832"/>
      <c r="M735" s="832"/>
      <c r="N735" s="832"/>
      <c r="O735" s="831"/>
      <c r="P735" s="831"/>
      <c r="Q735" s="832"/>
      <c r="R735" s="832"/>
      <c r="S735" s="832"/>
      <c r="T735" s="831"/>
      <c r="U735" s="832"/>
      <c r="V735" s="3"/>
      <c r="W735" s="3"/>
      <c r="X735" s="3"/>
      <c r="Y735" s="3"/>
      <c r="Z735" s="3"/>
      <c r="AA735" s="3"/>
      <c r="AB735" s="3"/>
      <c r="AC735" s="3"/>
      <c r="AD735" s="3"/>
      <c r="AE735" s="3"/>
      <c r="AF735" s="3"/>
      <c r="AG735" s="3"/>
      <c r="AH735" s="832"/>
      <c r="AI735" s="832"/>
      <c r="AJ735" s="832"/>
      <c r="AK735" s="832"/>
      <c r="AL735" s="832"/>
      <c r="AM735" s="832"/>
      <c r="AP735" s="16"/>
      <c r="AQ735" s="1099"/>
      <c r="AR735" s="16"/>
      <c r="AS735" s="16"/>
      <c r="AT735" s="16"/>
      <c r="AU735" s="10"/>
      <c r="AV735" s="10"/>
      <c r="AW735" s="10"/>
      <c r="AX735" s="10"/>
      <c r="AY735" s="10"/>
      <c r="AZ735" s="10"/>
      <c r="BA735" s="10"/>
      <c r="BB735" s="10"/>
      <c r="BC735" s="10"/>
      <c r="BD735" s="772"/>
      <c r="BE735" s="10"/>
      <c r="BF735" s="10"/>
      <c r="BG735" s="10"/>
    </row>
    <row r="736" ht="17.25" customHeight="1">
      <c r="B736" s="632"/>
      <c r="C736" s="632"/>
      <c r="D736" s="632"/>
      <c r="E736" s="632"/>
      <c r="F736" s="632"/>
      <c r="I736" s="1098"/>
      <c r="K736" s="3"/>
      <c r="L736" s="832"/>
      <c r="M736" s="832"/>
      <c r="N736" s="832"/>
      <c r="O736" s="831"/>
      <c r="P736" s="831"/>
      <c r="Q736" s="832"/>
      <c r="R736" s="832"/>
      <c r="S736" s="832"/>
      <c r="T736" s="831"/>
      <c r="U736" s="832"/>
      <c r="V736" s="3"/>
      <c r="W736" s="3"/>
      <c r="X736" s="3"/>
      <c r="Y736" s="3"/>
      <c r="Z736" s="3"/>
      <c r="AA736" s="3"/>
      <c r="AB736" s="3"/>
      <c r="AC736" s="3"/>
      <c r="AD736" s="3"/>
      <c r="AE736" s="3"/>
      <c r="AF736" s="3"/>
      <c r="AG736" s="3"/>
      <c r="AH736" s="832"/>
      <c r="AI736" s="832"/>
      <c r="AJ736" s="832"/>
      <c r="AK736" s="832"/>
      <c r="AL736" s="832"/>
      <c r="AM736" s="832"/>
      <c r="AP736" s="16"/>
      <c r="AQ736" s="1099"/>
      <c r="AR736" s="16"/>
      <c r="AS736" s="16"/>
      <c r="AT736" s="16"/>
      <c r="AU736" s="10"/>
      <c r="AV736" s="10"/>
      <c r="AW736" s="10"/>
      <c r="AX736" s="10"/>
      <c r="AY736" s="10"/>
      <c r="AZ736" s="10"/>
      <c r="BA736" s="10"/>
      <c r="BB736" s="10"/>
      <c r="BC736" s="10"/>
      <c r="BD736" s="772"/>
      <c r="BE736" s="10"/>
      <c r="BF736" s="10"/>
      <c r="BG736" s="10"/>
    </row>
    <row r="737" ht="17.25" customHeight="1">
      <c r="B737" s="632"/>
      <c r="C737" s="632"/>
      <c r="D737" s="632"/>
      <c r="E737" s="632"/>
      <c r="F737" s="632"/>
      <c r="I737" s="1098"/>
      <c r="K737" s="3"/>
      <c r="L737" s="832"/>
      <c r="M737" s="832"/>
      <c r="N737" s="832"/>
      <c r="O737" s="831"/>
      <c r="P737" s="831"/>
      <c r="Q737" s="832"/>
      <c r="R737" s="832"/>
      <c r="S737" s="832"/>
      <c r="T737" s="831"/>
      <c r="U737" s="832"/>
      <c r="V737" s="3"/>
      <c r="W737" s="3"/>
      <c r="X737" s="3"/>
      <c r="Y737" s="3"/>
      <c r="Z737" s="3"/>
      <c r="AA737" s="3"/>
      <c r="AB737" s="3"/>
      <c r="AC737" s="3"/>
      <c r="AD737" s="3"/>
      <c r="AE737" s="3"/>
      <c r="AF737" s="3"/>
      <c r="AG737" s="3"/>
      <c r="AH737" s="832"/>
      <c r="AI737" s="832"/>
      <c r="AJ737" s="832"/>
      <c r="AK737" s="832"/>
      <c r="AL737" s="832"/>
      <c r="AM737" s="832"/>
      <c r="AP737" s="16"/>
      <c r="AQ737" s="1099"/>
      <c r="AR737" s="16"/>
      <c r="AS737" s="16"/>
      <c r="AT737" s="16"/>
      <c r="AU737" s="10"/>
      <c r="AV737" s="10"/>
      <c r="AW737" s="10"/>
      <c r="AX737" s="10"/>
      <c r="AY737" s="10"/>
      <c r="AZ737" s="10"/>
      <c r="BA737" s="10"/>
      <c r="BB737" s="10"/>
      <c r="BC737" s="10"/>
      <c r="BD737" s="772"/>
      <c r="BE737" s="10"/>
      <c r="BF737" s="10"/>
      <c r="BG737" s="10"/>
    </row>
    <row r="738" ht="17.25" customHeight="1">
      <c r="B738" s="632"/>
      <c r="C738" s="632"/>
      <c r="D738" s="632"/>
      <c r="E738" s="632"/>
      <c r="F738" s="632"/>
      <c r="I738" s="1098"/>
      <c r="K738" s="3"/>
      <c r="L738" s="832"/>
      <c r="M738" s="832"/>
      <c r="N738" s="832"/>
      <c r="O738" s="831"/>
      <c r="P738" s="831"/>
      <c r="Q738" s="832"/>
      <c r="R738" s="832"/>
      <c r="S738" s="832"/>
      <c r="T738" s="831"/>
      <c r="U738" s="832"/>
      <c r="V738" s="3"/>
      <c r="W738" s="3"/>
      <c r="X738" s="3"/>
      <c r="Y738" s="3"/>
      <c r="Z738" s="3"/>
      <c r="AA738" s="3"/>
      <c r="AB738" s="3"/>
      <c r="AC738" s="3"/>
      <c r="AD738" s="3"/>
      <c r="AE738" s="3"/>
      <c r="AF738" s="3"/>
      <c r="AG738" s="3"/>
      <c r="AH738" s="832"/>
      <c r="AI738" s="832"/>
      <c r="AJ738" s="832"/>
      <c r="AK738" s="832"/>
      <c r="AL738" s="832"/>
      <c r="AM738" s="832"/>
      <c r="AP738" s="16"/>
      <c r="AQ738" s="1099"/>
      <c r="AR738" s="16"/>
      <c r="AS738" s="16"/>
      <c r="AT738" s="16"/>
      <c r="AU738" s="10"/>
      <c r="AV738" s="10"/>
      <c r="AW738" s="10"/>
      <c r="AX738" s="10"/>
      <c r="AY738" s="10"/>
      <c r="AZ738" s="10"/>
      <c r="BA738" s="10"/>
      <c r="BB738" s="10"/>
      <c r="BC738" s="10"/>
      <c r="BD738" s="772"/>
      <c r="BE738" s="10"/>
      <c r="BF738" s="10"/>
      <c r="BG738" s="10"/>
    </row>
    <row r="739" ht="17.25" customHeight="1">
      <c r="B739" s="632"/>
      <c r="C739" s="632"/>
      <c r="D739" s="632"/>
      <c r="E739" s="632"/>
      <c r="F739" s="632"/>
      <c r="I739" s="1098"/>
      <c r="K739" s="3"/>
      <c r="L739" s="832"/>
      <c r="M739" s="832"/>
      <c r="N739" s="832"/>
      <c r="O739" s="831"/>
      <c r="P739" s="831"/>
      <c r="Q739" s="832"/>
      <c r="R739" s="832"/>
      <c r="S739" s="832"/>
      <c r="T739" s="831"/>
      <c r="U739" s="832"/>
      <c r="V739" s="3"/>
      <c r="W739" s="3"/>
      <c r="X739" s="3"/>
      <c r="Y739" s="3"/>
      <c r="Z739" s="3"/>
      <c r="AA739" s="3"/>
      <c r="AB739" s="3"/>
      <c r="AC739" s="3"/>
      <c r="AD739" s="3"/>
      <c r="AE739" s="3"/>
      <c r="AF739" s="3"/>
      <c r="AG739" s="3"/>
      <c r="AH739" s="832"/>
      <c r="AI739" s="832"/>
      <c r="AJ739" s="832"/>
      <c r="AK739" s="832"/>
      <c r="AL739" s="832"/>
      <c r="AM739" s="832"/>
      <c r="AP739" s="16"/>
      <c r="AQ739" s="1099"/>
      <c r="AR739" s="16"/>
      <c r="AS739" s="16"/>
      <c r="AT739" s="16"/>
      <c r="AU739" s="10"/>
      <c r="AV739" s="10"/>
      <c r="AW739" s="10"/>
      <c r="AX739" s="10"/>
      <c r="AY739" s="10"/>
      <c r="AZ739" s="10"/>
      <c r="BA739" s="10"/>
      <c r="BB739" s="10"/>
      <c r="BC739" s="10"/>
      <c r="BD739" s="772"/>
      <c r="BE739" s="10"/>
      <c r="BF739" s="10"/>
      <c r="BG739" s="10"/>
    </row>
    <row r="740" ht="17.25" customHeight="1">
      <c r="B740" s="632"/>
      <c r="C740" s="632"/>
      <c r="D740" s="632"/>
      <c r="E740" s="632"/>
      <c r="F740" s="632"/>
      <c r="I740" s="1098"/>
      <c r="K740" s="3"/>
      <c r="L740" s="832"/>
      <c r="M740" s="832"/>
      <c r="N740" s="832"/>
      <c r="O740" s="831"/>
      <c r="P740" s="831"/>
      <c r="Q740" s="832"/>
      <c r="R740" s="832"/>
      <c r="S740" s="832"/>
      <c r="T740" s="831"/>
      <c r="U740" s="832"/>
      <c r="V740" s="3"/>
      <c r="W740" s="3"/>
      <c r="X740" s="3"/>
      <c r="Y740" s="3"/>
      <c r="Z740" s="3"/>
      <c r="AA740" s="3"/>
      <c r="AB740" s="3"/>
      <c r="AC740" s="3"/>
      <c r="AD740" s="3"/>
      <c r="AE740" s="3"/>
      <c r="AF740" s="3"/>
      <c r="AG740" s="3"/>
      <c r="AH740" s="832"/>
      <c r="AI740" s="832"/>
      <c r="AJ740" s="832"/>
      <c r="AK740" s="832"/>
      <c r="AL740" s="832"/>
      <c r="AM740" s="832"/>
      <c r="AP740" s="16"/>
      <c r="AQ740" s="1099"/>
      <c r="AR740" s="16"/>
      <c r="AS740" s="16"/>
      <c r="AT740" s="16"/>
      <c r="AU740" s="10"/>
      <c r="AV740" s="10"/>
      <c r="AW740" s="10"/>
      <c r="AX740" s="10"/>
      <c r="AY740" s="10"/>
      <c r="AZ740" s="10"/>
      <c r="BA740" s="10"/>
      <c r="BB740" s="10"/>
      <c r="BC740" s="10"/>
      <c r="BD740" s="772"/>
      <c r="BE740" s="10"/>
      <c r="BF740" s="10"/>
      <c r="BG740" s="10"/>
    </row>
    <row r="741" ht="17.25" customHeight="1">
      <c r="B741" s="632"/>
      <c r="C741" s="632"/>
      <c r="D741" s="632"/>
      <c r="E741" s="632"/>
      <c r="F741" s="632"/>
      <c r="I741" s="1098"/>
      <c r="K741" s="3"/>
      <c r="L741" s="832"/>
      <c r="M741" s="832"/>
      <c r="N741" s="832"/>
      <c r="O741" s="831"/>
      <c r="P741" s="831"/>
      <c r="Q741" s="832"/>
      <c r="R741" s="832"/>
      <c r="S741" s="832"/>
      <c r="T741" s="831"/>
      <c r="U741" s="832"/>
      <c r="V741" s="3"/>
      <c r="W741" s="3"/>
      <c r="X741" s="3"/>
      <c r="Y741" s="3"/>
      <c r="Z741" s="3"/>
      <c r="AA741" s="3"/>
      <c r="AB741" s="3"/>
      <c r="AC741" s="3"/>
      <c r="AD741" s="3"/>
      <c r="AE741" s="3"/>
      <c r="AF741" s="3"/>
      <c r="AG741" s="3"/>
      <c r="AH741" s="832"/>
      <c r="AI741" s="832"/>
      <c r="AJ741" s="832"/>
      <c r="AK741" s="832"/>
      <c r="AL741" s="832"/>
      <c r="AM741" s="832"/>
      <c r="AP741" s="16"/>
      <c r="AQ741" s="1099"/>
      <c r="AR741" s="16"/>
      <c r="AS741" s="16"/>
      <c r="AT741" s="16"/>
      <c r="AU741" s="10"/>
      <c r="AV741" s="10"/>
      <c r="AW741" s="10"/>
      <c r="AX741" s="10"/>
      <c r="AY741" s="10"/>
      <c r="AZ741" s="10"/>
      <c r="BA741" s="10"/>
      <c r="BB741" s="10"/>
      <c r="BC741" s="10"/>
      <c r="BD741" s="772"/>
      <c r="BE741" s="10"/>
      <c r="BF741" s="10"/>
      <c r="BG741" s="10"/>
    </row>
    <row r="742" ht="17.25" customHeight="1">
      <c r="B742" s="632"/>
      <c r="C742" s="632"/>
      <c r="D742" s="632"/>
      <c r="E742" s="632"/>
      <c r="F742" s="632"/>
      <c r="I742" s="1098"/>
      <c r="K742" s="3"/>
      <c r="L742" s="832"/>
      <c r="M742" s="832"/>
      <c r="N742" s="832"/>
      <c r="O742" s="831"/>
      <c r="P742" s="831"/>
      <c r="Q742" s="832"/>
      <c r="R742" s="832"/>
      <c r="S742" s="832"/>
      <c r="T742" s="831"/>
      <c r="U742" s="832"/>
      <c r="V742" s="3"/>
      <c r="W742" s="3"/>
      <c r="X742" s="3"/>
      <c r="Y742" s="3"/>
      <c r="Z742" s="3"/>
      <c r="AA742" s="3"/>
      <c r="AB742" s="3"/>
      <c r="AC742" s="3"/>
      <c r="AD742" s="3"/>
      <c r="AE742" s="3"/>
      <c r="AF742" s="3"/>
      <c r="AG742" s="3"/>
      <c r="AH742" s="832"/>
      <c r="AI742" s="832"/>
      <c r="AJ742" s="832"/>
      <c r="AK742" s="832"/>
      <c r="AL742" s="832"/>
      <c r="AM742" s="832"/>
      <c r="AP742" s="16"/>
      <c r="AQ742" s="1099"/>
      <c r="AR742" s="16"/>
      <c r="AS742" s="16"/>
      <c r="AT742" s="16"/>
      <c r="AU742" s="10"/>
      <c r="AV742" s="10"/>
      <c r="AW742" s="10"/>
      <c r="AX742" s="10"/>
      <c r="AY742" s="10"/>
      <c r="AZ742" s="10"/>
      <c r="BA742" s="10"/>
      <c r="BB742" s="10"/>
      <c r="BC742" s="10"/>
      <c r="BD742" s="772"/>
      <c r="BE742" s="10"/>
      <c r="BF742" s="10"/>
      <c r="BG742" s="10"/>
    </row>
    <row r="743" ht="17.25" customHeight="1">
      <c r="B743" s="632"/>
      <c r="C743" s="632"/>
      <c r="D743" s="632"/>
      <c r="E743" s="632"/>
      <c r="F743" s="632"/>
      <c r="I743" s="1098"/>
      <c r="K743" s="3"/>
      <c r="L743" s="832"/>
      <c r="M743" s="832"/>
      <c r="N743" s="832"/>
      <c r="O743" s="831"/>
      <c r="P743" s="831"/>
      <c r="Q743" s="832"/>
      <c r="R743" s="832"/>
      <c r="S743" s="832"/>
      <c r="T743" s="831"/>
      <c r="U743" s="832"/>
      <c r="V743" s="3"/>
      <c r="W743" s="3"/>
      <c r="X743" s="3"/>
      <c r="Y743" s="3"/>
      <c r="Z743" s="3"/>
      <c r="AA743" s="3"/>
      <c r="AB743" s="3"/>
      <c r="AC743" s="3"/>
      <c r="AD743" s="3"/>
      <c r="AE743" s="3"/>
      <c r="AF743" s="3"/>
      <c r="AG743" s="3"/>
      <c r="AH743" s="832"/>
      <c r="AI743" s="832"/>
      <c r="AJ743" s="832"/>
      <c r="AK743" s="832"/>
      <c r="AL743" s="832"/>
      <c r="AM743" s="832"/>
      <c r="AP743" s="16"/>
      <c r="AQ743" s="1099"/>
      <c r="AR743" s="16"/>
      <c r="AS743" s="16"/>
      <c r="AT743" s="16"/>
      <c r="AU743" s="10"/>
      <c r="AV743" s="10"/>
      <c r="AW743" s="10"/>
      <c r="AX743" s="10"/>
      <c r="AY743" s="10"/>
      <c r="AZ743" s="10"/>
      <c r="BA743" s="10"/>
      <c r="BB743" s="10"/>
      <c r="BC743" s="10"/>
      <c r="BD743" s="772"/>
      <c r="BE743" s="10"/>
      <c r="BF743" s="10"/>
      <c r="BG743" s="10"/>
    </row>
    <row r="744" ht="17.25" customHeight="1">
      <c r="B744" s="632"/>
      <c r="C744" s="632"/>
      <c r="D744" s="632"/>
      <c r="E744" s="632"/>
      <c r="F744" s="632"/>
      <c r="I744" s="1098"/>
      <c r="K744" s="3"/>
      <c r="L744" s="832"/>
      <c r="M744" s="832"/>
      <c r="N744" s="832"/>
      <c r="O744" s="831"/>
      <c r="P744" s="831"/>
      <c r="Q744" s="832"/>
      <c r="R744" s="832"/>
      <c r="S744" s="832"/>
      <c r="T744" s="831"/>
      <c r="U744" s="832"/>
      <c r="V744" s="3"/>
      <c r="W744" s="3"/>
      <c r="X744" s="3"/>
      <c r="Y744" s="3"/>
      <c r="Z744" s="3"/>
      <c r="AA744" s="3"/>
      <c r="AB744" s="3"/>
      <c r="AC744" s="3"/>
      <c r="AD744" s="3"/>
      <c r="AE744" s="3"/>
      <c r="AF744" s="3"/>
      <c r="AG744" s="3"/>
      <c r="AH744" s="832"/>
      <c r="AI744" s="832"/>
      <c r="AJ744" s="832"/>
      <c r="AK744" s="832"/>
      <c r="AL744" s="832"/>
      <c r="AM744" s="832"/>
      <c r="AP744" s="16"/>
      <c r="AQ744" s="1099"/>
      <c r="AR744" s="16"/>
      <c r="AS744" s="16"/>
      <c r="AT744" s="16"/>
      <c r="AU744" s="10"/>
      <c r="AV744" s="10"/>
      <c r="AW744" s="10"/>
      <c r="AX744" s="10"/>
      <c r="AY744" s="10"/>
      <c r="AZ744" s="10"/>
      <c r="BA744" s="10"/>
      <c r="BB744" s="10"/>
      <c r="BC744" s="10"/>
      <c r="BD744" s="772"/>
      <c r="BE744" s="10"/>
      <c r="BF744" s="10"/>
      <c r="BG744" s="10"/>
    </row>
    <row r="745" ht="17.25" customHeight="1">
      <c r="B745" s="632"/>
      <c r="C745" s="632"/>
      <c r="D745" s="632"/>
      <c r="E745" s="632"/>
      <c r="F745" s="632"/>
      <c r="I745" s="1098"/>
      <c r="K745" s="3"/>
      <c r="L745" s="832"/>
      <c r="M745" s="832"/>
      <c r="N745" s="832"/>
      <c r="O745" s="831"/>
      <c r="P745" s="831"/>
      <c r="Q745" s="832"/>
      <c r="R745" s="832"/>
      <c r="S745" s="832"/>
      <c r="T745" s="831"/>
      <c r="U745" s="832"/>
      <c r="V745" s="3"/>
      <c r="W745" s="3"/>
      <c r="X745" s="3"/>
      <c r="Y745" s="3"/>
      <c r="Z745" s="3"/>
      <c r="AA745" s="3"/>
      <c r="AB745" s="3"/>
      <c r="AC745" s="3"/>
      <c r="AD745" s="3"/>
      <c r="AE745" s="3"/>
      <c r="AF745" s="3"/>
      <c r="AG745" s="3"/>
      <c r="AH745" s="832"/>
      <c r="AI745" s="832"/>
      <c r="AJ745" s="832"/>
      <c r="AK745" s="832"/>
      <c r="AL745" s="832"/>
      <c r="AM745" s="832"/>
      <c r="AP745" s="16"/>
      <c r="AQ745" s="1099"/>
      <c r="AR745" s="16"/>
      <c r="AS745" s="16"/>
      <c r="AT745" s="16"/>
      <c r="AU745" s="10"/>
      <c r="AV745" s="10"/>
      <c r="AW745" s="10"/>
      <c r="AX745" s="10"/>
      <c r="AY745" s="10"/>
      <c r="AZ745" s="10"/>
      <c r="BA745" s="10"/>
      <c r="BB745" s="10"/>
      <c r="BC745" s="10"/>
      <c r="BD745" s="772"/>
      <c r="BE745" s="10"/>
      <c r="BF745" s="10"/>
      <c r="BG745" s="10"/>
    </row>
    <row r="746" ht="17.25" customHeight="1">
      <c r="B746" s="632"/>
      <c r="C746" s="632"/>
      <c r="D746" s="632"/>
      <c r="E746" s="632"/>
      <c r="F746" s="632"/>
      <c r="I746" s="1098"/>
      <c r="K746" s="3"/>
      <c r="L746" s="832"/>
      <c r="M746" s="832"/>
      <c r="N746" s="832"/>
      <c r="O746" s="831"/>
      <c r="P746" s="831"/>
      <c r="Q746" s="832"/>
      <c r="R746" s="832"/>
      <c r="S746" s="832"/>
      <c r="T746" s="831"/>
      <c r="U746" s="832"/>
      <c r="V746" s="3"/>
      <c r="W746" s="3"/>
      <c r="X746" s="3"/>
      <c r="Y746" s="3"/>
      <c r="Z746" s="3"/>
      <c r="AA746" s="3"/>
      <c r="AB746" s="3"/>
      <c r="AC746" s="3"/>
      <c r="AD746" s="3"/>
      <c r="AE746" s="3"/>
      <c r="AF746" s="3"/>
      <c r="AG746" s="3"/>
      <c r="AH746" s="832"/>
      <c r="AI746" s="832"/>
      <c r="AJ746" s="832"/>
      <c r="AK746" s="832"/>
      <c r="AL746" s="832"/>
      <c r="AM746" s="832"/>
      <c r="AP746" s="16"/>
      <c r="AQ746" s="1099"/>
      <c r="AR746" s="16"/>
      <c r="AS746" s="16"/>
      <c r="AT746" s="16"/>
      <c r="AU746" s="10"/>
      <c r="AV746" s="10"/>
      <c r="AW746" s="10"/>
      <c r="AX746" s="10"/>
      <c r="AY746" s="10"/>
      <c r="AZ746" s="10"/>
      <c r="BA746" s="10"/>
      <c r="BB746" s="10"/>
      <c r="BC746" s="10"/>
      <c r="BD746" s="772"/>
      <c r="BE746" s="10"/>
      <c r="BF746" s="10"/>
      <c r="BG746" s="10"/>
    </row>
    <row r="747" ht="17.25" customHeight="1">
      <c r="B747" s="632"/>
      <c r="C747" s="632"/>
      <c r="D747" s="632"/>
      <c r="E747" s="632"/>
      <c r="F747" s="632"/>
      <c r="I747" s="1098"/>
      <c r="K747" s="3"/>
      <c r="L747" s="832"/>
      <c r="M747" s="832"/>
      <c r="N747" s="832"/>
      <c r="O747" s="831"/>
      <c r="P747" s="831"/>
      <c r="Q747" s="832"/>
      <c r="R747" s="832"/>
      <c r="S747" s="832"/>
      <c r="T747" s="831"/>
      <c r="U747" s="832"/>
      <c r="V747" s="3"/>
      <c r="W747" s="3"/>
      <c r="X747" s="3"/>
      <c r="Y747" s="3"/>
      <c r="Z747" s="3"/>
      <c r="AA747" s="3"/>
      <c r="AB747" s="3"/>
      <c r="AC747" s="3"/>
      <c r="AD747" s="3"/>
      <c r="AE747" s="3"/>
      <c r="AF747" s="3"/>
      <c r="AG747" s="3"/>
      <c r="AH747" s="832"/>
      <c r="AI747" s="832"/>
      <c r="AJ747" s="832"/>
      <c r="AK747" s="832"/>
      <c r="AL747" s="832"/>
      <c r="AM747" s="832"/>
      <c r="AP747" s="16"/>
      <c r="AQ747" s="1099"/>
      <c r="AR747" s="16"/>
      <c r="AS747" s="16"/>
      <c r="AT747" s="16"/>
      <c r="AU747" s="10"/>
      <c r="AV747" s="10"/>
      <c r="AW747" s="10"/>
      <c r="AX747" s="10"/>
      <c r="AY747" s="10"/>
      <c r="AZ747" s="10"/>
      <c r="BA747" s="10"/>
      <c r="BB747" s="10"/>
      <c r="BC747" s="10"/>
      <c r="BD747" s="772"/>
      <c r="BE747" s="10"/>
      <c r="BF747" s="10"/>
      <c r="BG747" s="10"/>
    </row>
    <row r="748" ht="17.25" customHeight="1">
      <c r="B748" s="632"/>
      <c r="C748" s="632"/>
      <c r="D748" s="632"/>
      <c r="E748" s="632"/>
      <c r="F748" s="632"/>
      <c r="I748" s="1098"/>
      <c r="K748" s="3"/>
      <c r="L748" s="832"/>
      <c r="M748" s="832"/>
      <c r="N748" s="832"/>
      <c r="O748" s="831"/>
      <c r="P748" s="831"/>
      <c r="Q748" s="832"/>
      <c r="R748" s="832"/>
      <c r="S748" s="832"/>
      <c r="T748" s="831"/>
      <c r="U748" s="832"/>
      <c r="V748" s="3"/>
      <c r="W748" s="3"/>
      <c r="X748" s="3"/>
      <c r="Y748" s="3"/>
      <c r="Z748" s="3"/>
      <c r="AA748" s="3"/>
      <c r="AB748" s="3"/>
      <c r="AC748" s="3"/>
      <c r="AD748" s="3"/>
      <c r="AE748" s="3"/>
      <c r="AF748" s="3"/>
      <c r="AG748" s="3"/>
      <c r="AH748" s="832"/>
      <c r="AI748" s="832"/>
      <c r="AJ748" s="832"/>
      <c r="AK748" s="832"/>
      <c r="AL748" s="832"/>
      <c r="AM748" s="832"/>
      <c r="AP748" s="16"/>
      <c r="AQ748" s="1099"/>
      <c r="AR748" s="16"/>
      <c r="AS748" s="16"/>
      <c r="AT748" s="16"/>
      <c r="AU748" s="10"/>
      <c r="AV748" s="10"/>
      <c r="AW748" s="10"/>
      <c r="AX748" s="10"/>
      <c r="AY748" s="10"/>
      <c r="AZ748" s="10"/>
      <c r="BA748" s="10"/>
      <c r="BB748" s="10"/>
      <c r="BC748" s="10"/>
      <c r="BD748" s="772"/>
      <c r="BE748" s="10"/>
      <c r="BF748" s="10"/>
      <c r="BG748" s="10"/>
    </row>
    <row r="749" ht="17.25" customHeight="1">
      <c r="B749" s="632"/>
      <c r="C749" s="632"/>
      <c r="D749" s="632"/>
      <c r="E749" s="632"/>
      <c r="F749" s="632"/>
      <c r="I749" s="1098"/>
      <c r="K749" s="3"/>
      <c r="L749" s="832"/>
      <c r="M749" s="832"/>
      <c r="N749" s="832"/>
      <c r="O749" s="831"/>
      <c r="P749" s="831"/>
      <c r="Q749" s="832"/>
      <c r="R749" s="832"/>
      <c r="S749" s="832"/>
      <c r="T749" s="831"/>
      <c r="U749" s="832"/>
      <c r="V749" s="3"/>
      <c r="W749" s="3"/>
      <c r="X749" s="3"/>
      <c r="Y749" s="3"/>
      <c r="Z749" s="3"/>
      <c r="AA749" s="3"/>
      <c r="AB749" s="3"/>
      <c r="AC749" s="3"/>
      <c r="AD749" s="3"/>
      <c r="AE749" s="3"/>
      <c r="AF749" s="3"/>
      <c r="AG749" s="3"/>
      <c r="AH749" s="832"/>
      <c r="AI749" s="832"/>
      <c r="AJ749" s="832"/>
      <c r="AK749" s="832"/>
      <c r="AL749" s="832"/>
      <c r="AM749" s="832"/>
      <c r="AP749" s="16"/>
      <c r="AQ749" s="1099"/>
      <c r="AR749" s="16"/>
      <c r="AS749" s="16"/>
      <c r="AT749" s="16"/>
      <c r="AU749" s="10"/>
      <c r="AV749" s="10"/>
      <c r="AW749" s="10"/>
      <c r="AX749" s="10"/>
      <c r="AY749" s="10"/>
      <c r="AZ749" s="10"/>
      <c r="BA749" s="10"/>
      <c r="BB749" s="10"/>
      <c r="BC749" s="10"/>
      <c r="BD749" s="772"/>
      <c r="BE749" s="10"/>
      <c r="BF749" s="10"/>
      <c r="BG749" s="10"/>
    </row>
    <row r="750" ht="17.25" customHeight="1">
      <c r="B750" s="632"/>
      <c r="C750" s="632"/>
      <c r="D750" s="632"/>
      <c r="E750" s="632"/>
      <c r="F750" s="632"/>
      <c r="I750" s="1098"/>
      <c r="K750" s="3"/>
      <c r="L750" s="832"/>
      <c r="M750" s="832"/>
      <c r="N750" s="832"/>
      <c r="O750" s="831"/>
      <c r="P750" s="831"/>
      <c r="Q750" s="832"/>
      <c r="R750" s="832"/>
      <c r="S750" s="832"/>
      <c r="T750" s="831"/>
      <c r="U750" s="832"/>
      <c r="V750" s="3"/>
      <c r="W750" s="3"/>
      <c r="X750" s="3"/>
      <c r="Y750" s="3"/>
      <c r="Z750" s="3"/>
      <c r="AA750" s="3"/>
      <c r="AB750" s="3"/>
      <c r="AC750" s="3"/>
      <c r="AD750" s="3"/>
      <c r="AE750" s="3"/>
      <c r="AF750" s="3"/>
      <c r="AG750" s="3"/>
      <c r="AH750" s="832"/>
      <c r="AI750" s="832"/>
      <c r="AJ750" s="832"/>
      <c r="AK750" s="832"/>
      <c r="AL750" s="832"/>
      <c r="AM750" s="832"/>
      <c r="AP750" s="16"/>
      <c r="AQ750" s="1099"/>
      <c r="AR750" s="16"/>
      <c r="AS750" s="16"/>
      <c r="AT750" s="16"/>
      <c r="AU750" s="10"/>
      <c r="AV750" s="10"/>
      <c r="AW750" s="10"/>
      <c r="AX750" s="10"/>
      <c r="AY750" s="10"/>
      <c r="AZ750" s="10"/>
      <c r="BA750" s="10"/>
      <c r="BB750" s="10"/>
      <c r="BC750" s="10"/>
      <c r="BD750" s="772"/>
      <c r="BE750" s="10"/>
      <c r="BF750" s="10"/>
      <c r="BG750" s="10"/>
    </row>
    <row r="751" ht="17.25" customHeight="1">
      <c r="B751" s="632"/>
      <c r="C751" s="632"/>
      <c r="D751" s="632"/>
      <c r="E751" s="632"/>
      <c r="F751" s="632"/>
      <c r="I751" s="1098"/>
      <c r="K751" s="3"/>
      <c r="L751" s="832"/>
      <c r="M751" s="832"/>
      <c r="N751" s="832"/>
      <c r="O751" s="831"/>
      <c r="P751" s="831"/>
      <c r="Q751" s="832"/>
      <c r="R751" s="832"/>
      <c r="S751" s="832"/>
      <c r="T751" s="831"/>
      <c r="U751" s="832"/>
      <c r="V751" s="3"/>
      <c r="W751" s="3"/>
      <c r="X751" s="3"/>
      <c r="Y751" s="3"/>
      <c r="Z751" s="3"/>
      <c r="AA751" s="3"/>
      <c r="AB751" s="3"/>
      <c r="AC751" s="3"/>
      <c r="AD751" s="3"/>
      <c r="AE751" s="3"/>
      <c r="AF751" s="3"/>
      <c r="AG751" s="3"/>
      <c r="AH751" s="832"/>
      <c r="AI751" s="832"/>
      <c r="AJ751" s="832"/>
      <c r="AK751" s="832"/>
      <c r="AL751" s="832"/>
      <c r="AM751" s="832"/>
      <c r="AP751" s="16"/>
      <c r="AQ751" s="1099"/>
      <c r="AR751" s="16"/>
      <c r="AS751" s="16"/>
      <c r="AT751" s="16"/>
      <c r="AU751" s="10"/>
      <c r="AV751" s="10"/>
      <c r="AW751" s="10"/>
      <c r="AX751" s="10"/>
      <c r="AY751" s="10"/>
      <c r="AZ751" s="10"/>
      <c r="BA751" s="10"/>
      <c r="BB751" s="10"/>
      <c r="BC751" s="10"/>
      <c r="BD751" s="772"/>
      <c r="BE751" s="10"/>
      <c r="BF751" s="10"/>
      <c r="BG751" s="10"/>
    </row>
    <row r="752" ht="17.25" customHeight="1">
      <c r="B752" s="632"/>
      <c r="C752" s="632"/>
      <c r="D752" s="632"/>
      <c r="E752" s="632"/>
      <c r="F752" s="632"/>
      <c r="I752" s="1098"/>
      <c r="K752" s="3"/>
      <c r="L752" s="832"/>
      <c r="M752" s="832"/>
      <c r="N752" s="832"/>
      <c r="O752" s="831"/>
      <c r="P752" s="831"/>
      <c r="Q752" s="832"/>
      <c r="R752" s="832"/>
      <c r="S752" s="832"/>
      <c r="T752" s="831"/>
      <c r="U752" s="832"/>
      <c r="V752" s="3"/>
      <c r="W752" s="3"/>
      <c r="X752" s="3"/>
      <c r="Y752" s="3"/>
      <c r="Z752" s="3"/>
      <c r="AA752" s="3"/>
      <c r="AB752" s="3"/>
      <c r="AC752" s="3"/>
      <c r="AD752" s="3"/>
      <c r="AE752" s="3"/>
      <c r="AF752" s="3"/>
      <c r="AG752" s="3"/>
      <c r="AH752" s="832"/>
      <c r="AI752" s="832"/>
      <c r="AJ752" s="832"/>
      <c r="AK752" s="832"/>
      <c r="AL752" s="832"/>
      <c r="AM752" s="832"/>
      <c r="AP752" s="16"/>
      <c r="AQ752" s="1099"/>
      <c r="AR752" s="16"/>
      <c r="AS752" s="16"/>
      <c r="AT752" s="16"/>
      <c r="AU752" s="10"/>
      <c r="AV752" s="10"/>
      <c r="AW752" s="10"/>
      <c r="AX752" s="10"/>
      <c r="AY752" s="10"/>
      <c r="AZ752" s="10"/>
      <c r="BA752" s="10"/>
      <c r="BB752" s="10"/>
      <c r="BC752" s="10"/>
      <c r="BD752" s="772"/>
      <c r="BE752" s="10"/>
      <c r="BF752" s="10"/>
      <c r="BG752" s="10"/>
    </row>
    <row r="753" ht="17.25" customHeight="1">
      <c r="B753" s="632"/>
      <c r="C753" s="632"/>
      <c r="D753" s="632"/>
      <c r="E753" s="632"/>
      <c r="F753" s="632"/>
      <c r="I753" s="1098"/>
      <c r="K753" s="3"/>
      <c r="L753" s="832"/>
      <c r="M753" s="832"/>
      <c r="N753" s="832"/>
      <c r="O753" s="831"/>
      <c r="P753" s="831"/>
      <c r="Q753" s="832"/>
      <c r="R753" s="832"/>
      <c r="S753" s="832"/>
      <c r="T753" s="831"/>
      <c r="U753" s="832"/>
      <c r="V753" s="3"/>
      <c r="W753" s="3"/>
      <c r="X753" s="3"/>
      <c r="Y753" s="3"/>
      <c r="Z753" s="3"/>
      <c r="AA753" s="3"/>
      <c r="AB753" s="3"/>
      <c r="AC753" s="3"/>
      <c r="AD753" s="3"/>
      <c r="AE753" s="3"/>
      <c r="AF753" s="3"/>
      <c r="AG753" s="3"/>
      <c r="AH753" s="832"/>
      <c r="AI753" s="832"/>
      <c r="AJ753" s="832"/>
      <c r="AK753" s="832"/>
      <c r="AL753" s="832"/>
      <c r="AM753" s="832"/>
      <c r="AP753" s="16"/>
      <c r="AQ753" s="1099"/>
      <c r="AR753" s="16"/>
      <c r="AS753" s="16"/>
      <c r="AT753" s="16"/>
      <c r="AU753" s="10"/>
      <c r="AV753" s="10"/>
      <c r="AW753" s="10"/>
      <c r="AX753" s="10"/>
      <c r="AY753" s="10"/>
      <c r="AZ753" s="10"/>
      <c r="BA753" s="10"/>
      <c r="BB753" s="10"/>
      <c r="BC753" s="10"/>
      <c r="BD753" s="772"/>
      <c r="BE753" s="10"/>
      <c r="BF753" s="10"/>
      <c r="BG753" s="10"/>
    </row>
    <row r="754" ht="17.25" customHeight="1">
      <c r="B754" s="632"/>
      <c r="C754" s="632"/>
      <c r="D754" s="632"/>
      <c r="E754" s="632"/>
      <c r="F754" s="632"/>
      <c r="I754" s="1098"/>
      <c r="K754" s="3"/>
      <c r="L754" s="832"/>
      <c r="M754" s="832"/>
      <c r="N754" s="832"/>
      <c r="O754" s="831"/>
      <c r="P754" s="831"/>
      <c r="Q754" s="832"/>
      <c r="R754" s="832"/>
      <c r="S754" s="832"/>
      <c r="T754" s="831"/>
      <c r="U754" s="832"/>
      <c r="V754" s="3"/>
      <c r="W754" s="3"/>
      <c r="X754" s="3"/>
      <c r="Y754" s="3"/>
      <c r="Z754" s="3"/>
      <c r="AA754" s="3"/>
      <c r="AB754" s="3"/>
      <c r="AC754" s="3"/>
      <c r="AD754" s="3"/>
      <c r="AE754" s="3"/>
      <c r="AF754" s="3"/>
      <c r="AG754" s="3"/>
      <c r="AH754" s="832"/>
      <c r="AI754" s="832"/>
      <c r="AJ754" s="832"/>
      <c r="AK754" s="832"/>
      <c r="AL754" s="832"/>
      <c r="AM754" s="832"/>
      <c r="AP754" s="16"/>
      <c r="AQ754" s="1099"/>
      <c r="AR754" s="16"/>
      <c r="AS754" s="16"/>
      <c r="AT754" s="16"/>
      <c r="AU754" s="10"/>
      <c r="AV754" s="10"/>
      <c r="AW754" s="10"/>
      <c r="AX754" s="10"/>
      <c r="AY754" s="10"/>
      <c r="AZ754" s="10"/>
      <c r="BA754" s="10"/>
      <c r="BB754" s="10"/>
      <c r="BC754" s="10"/>
      <c r="BD754" s="772"/>
      <c r="BE754" s="10"/>
      <c r="BF754" s="10"/>
      <c r="BG754" s="10"/>
    </row>
    <row r="755" ht="17.25" customHeight="1">
      <c r="B755" s="632"/>
      <c r="C755" s="632"/>
      <c r="D755" s="632"/>
      <c r="E755" s="632"/>
      <c r="F755" s="632"/>
      <c r="I755" s="1098"/>
      <c r="K755" s="3"/>
      <c r="L755" s="832"/>
      <c r="M755" s="832"/>
      <c r="N755" s="832"/>
      <c r="O755" s="831"/>
      <c r="P755" s="831"/>
      <c r="Q755" s="832"/>
      <c r="R755" s="832"/>
      <c r="S755" s="832"/>
      <c r="T755" s="831"/>
      <c r="U755" s="832"/>
      <c r="V755" s="3"/>
      <c r="W755" s="3"/>
      <c r="X755" s="3"/>
      <c r="Y755" s="3"/>
      <c r="Z755" s="3"/>
      <c r="AA755" s="3"/>
      <c r="AB755" s="3"/>
      <c r="AC755" s="3"/>
      <c r="AD755" s="3"/>
      <c r="AE755" s="3"/>
      <c r="AF755" s="3"/>
      <c r="AG755" s="3"/>
      <c r="AH755" s="832"/>
      <c r="AI755" s="832"/>
      <c r="AJ755" s="832"/>
      <c r="AK755" s="832"/>
      <c r="AL755" s="832"/>
      <c r="AM755" s="832"/>
      <c r="AP755" s="16"/>
      <c r="AQ755" s="1099"/>
      <c r="AR755" s="16"/>
      <c r="AS755" s="16"/>
      <c r="AT755" s="16"/>
      <c r="AU755" s="10"/>
      <c r="AV755" s="10"/>
      <c r="AW755" s="10"/>
      <c r="AX755" s="10"/>
      <c r="AY755" s="10"/>
      <c r="AZ755" s="10"/>
      <c r="BA755" s="10"/>
      <c r="BB755" s="10"/>
      <c r="BC755" s="10"/>
      <c r="BD755" s="772"/>
      <c r="BE755" s="10"/>
      <c r="BF755" s="10"/>
      <c r="BG755" s="10"/>
    </row>
    <row r="756" ht="17.25" customHeight="1">
      <c r="B756" s="632"/>
      <c r="C756" s="632"/>
      <c r="D756" s="632"/>
      <c r="E756" s="632"/>
      <c r="F756" s="632"/>
      <c r="I756" s="1098"/>
      <c r="K756" s="3"/>
      <c r="L756" s="832"/>
      <c r="M756" s="832"/>
      <c r="N756" s="832"/>
      <c r="O756" s="831"/>
      <c r="P756" s="831"/>
      <c r="Q756" s="832"/>
      <c r="R756" s="832"/>
      <c r="S756" s="832"/>
      <c r="T756" s="831"/>
      <c r="U756" s="832"/>
      <c r="V756" s="3"/>
      <c r="W756" s="3"/>
      <c r="X756" s="3"/>
      <c r="Y756" s="3"/>
      <c r="Z756" s="3"/>
      <c r="AA756" s="3"/>
      <c r="AB756" s="3"/>
      <c r="AC756" s="3"/>
      <c r="AD756" s="3"/>
      <c r="AE756" s="3"/>
      <c r="AF756" s="3"/>
      <c r="AG756" s="3"/>
      <c r="AH756" s="832"/>
      <c r="AI756" s="832"/>
      <c r="AJ756" s="832"/>
      <c r="AK756" s="832"/>
      <c r="AL756" s="832"/>
      <c r="AM756" s="832"/>
      <c r="AP756" s="16"/>
      <c r="AQ756" s="1099"/>
      <c r="AR756" s="16"/>
      <c r="AS756" s="16"/>
      <c r="AT756" s="16"/>
      <c r="AU756" s="10"/>
      <c r="AV756" s="10"/>
      <c r="AW756" s="10"/>
      <c r="AX756" s="10"/>
      <c r="AY756" s="10"/>
      <c r="AZ756" s="10"/>
      <c r="BA756" s="10"/>
      <c r="BB756" s="10"/>
      <c r="BC756" s="10"/>
      <c r="BD756" s="772"/>
      <c r="BE756" s="10"/>
      <c r="BF756" s="10"/>
      <c r="BG756" s="10"/>
    </row>
    <row r="757" ht="17.25" customHeight="1">
      <c r="B757" s="632"/>
      <c r="C757" s="632"/>
      <c r="D757" s="632"/>
      <c r="E757" s="632"/>
      <c r="F757" s="632"/>
      <c r="I757" s="1098"/>
      <c r="K757" s="3"/>
      <c r="L757" s="832"/>
      <c r="M757" s="832"/>
      <c r="N757" s="832"/>
      <c r="O757" s="831"/>
      <c r="P757" s="831"/>
      <c r="Q757" s="832"/>
      <c r="R757" s="832"/>
      <c r="S757" s="832"/>
      <c r="T757" s="831"/>
      <c r="U757" s="832"/>
      <c r="V757" s="3"/>
      <c r="W757" s="3"/>
      <c r="X757" s="3"/>
      <c r="Y757" s="3"/>
      <c r="Z757" s="3"/>
      <c r="AA757" s="3"/>
      <c r="AB757" s="3"/>
      <c r="AC757" s="3"/>
      <c r="AD757" s="3"/>
      <c r="AE757" s="3"/>
      <c r="AF757" s="3"/>
      <c r="AG757" s="3"/>
      <c r="AH757" s="832"/>
      <c r="AI757" s="832"/>
      <c r="AJ757" s="832"/>
      <c r="AK757" s="832"/>
      <c r="AL757" s="832"/>
      <c r="AM757" s="832"/>
      <c r="AP757" s="16"/>
      <c r="AQ757" s="1099"/>
      <c r="AR757" s="16"/>
      <c r="AS757" s="16"/>
      <c r="AT757" s="16"/>
      <c r="AU757" s="10"/>
      <c r="AV757" s="10"/>
      <c r="AW757" s="10"/>
      <c r="AX757" s="10"/>
      <c r="AY757" s="10"/>
      <c r="AZ757" s="10"/>
      <c r="BA757" s="10"/>
      <c r="BB757" s="10"/>
      <c r="BC757" s="10"/>
      <c r="BD757" s="772"/>
      <c r="BE757" s="10"/>
      <c r="BF757" s="10"/>
      <c r="BG757" s="10"/>
    </row>
    <row r="758" ht="17.25" customHeight="1">
      <c r="B758" s="632"/>
      <c r="C758" s="632"/>
      <c r="D758" s="632"/>
      <c r="E758" s="632"/>
      <c r="F758" s="632"/>
      <c r="I758" s="1098"/>
      <c r="K758" s="3"/>
      <c r="L758" s="832"/>
      <c r="M758" s="832"/>
      <c r="N758" s="832"/>
      <c r="O758" s="831"/>
      <c r="P758" s="831"/>
      <c r="Q758" s="832"/>
      <c r="R758" s="832"/>
      <c r="S758" s="832"/>
      <c r="T758" s="831"/>
      <c r="U758" s="832"/>
      <c r="V758" s="3"/>
      <c r="W758" s="3"/>
      <c r="X758" s="3"/>
      <c r="Y758" s="3"/>
      <c r="Z758" s="3"/>
      <c r="AA758" s="3"/>
      <c r="AB758" s="3"/>
      <c r="AC758" s="3"/>
      <c r="AD758" s="3"/>
      <c r="AE758" s="3"/>
      <c r="AF758" s="3"/>
      <c r="AG758" s="3"/>
      <c r="AH758" s="832"/>
      <c r="AI758" s="832"/>
      <c r="AJ758" s="832"/>
      <c r="AK758" s="832"/>
      <c r="AL758" s="832"/>
      <c r="AM758" s="832"/>
      <c r="AP758" s="16"/>
      <c r="AQ758" s="1099"/>
      <c r="AR758" s="16"/>
      <c r="AS758" s="16"/>
      <c r="AT758" s="16"/>
      <c r="AU758" s="10"/>
      <c r="AV758" s="10"/>
      <c r="AW758" s="10"/>
      <c r="AX758" s="10"/>
      <c r="AY758" s="10"/>
      <c r="AZ758" s="10"/>
      <c r="BA758" s="10"/>
      <c r="BB758" s="10"/>
      <c r="BC758" s="10"/>
      <c r="BD758" s="772"/>
      <c r="BE758" s="10"/>
      <c r="BF758" s="10"/>
      <c r="BG758" s="10"/>
    </row>
    <row r="759" ht="17.25" customHeight="1">
      <c r="B759" s="632"/>
      <c r="C759" s="632"/>
      <c r="D759" s="632"/>
      <c r="E759" s="632"/>
      <c r="F759" s="632"/>
      <c r="I759" s="1098"/>
      <c r="K759" s="3"/>
      <c r="L759" s="832"/>
      <c r="M759" s="832"/>
      <c r="N759" s="832"/>
      <c r="O759" s="831"/>
      <c r="P759" s="831"/>
      <c r="Q759" s="832"/>
      <c r="R759" s="832"/>
      <c r="S759" s="832"/>
      <c r="T759" s="831"/>
      <c r="U759" s="832"/>
      <c r="V759" s="3"/>
      <c r="W759" s="3"/>
      <c r="X759" s="3"/>
      <c r="Y759" s="3"/>
      <c r="Z759" s="3"/>
      <c r="AA759" s="3"/>
      <c r="AB759" s="3"/>
      <c r="AC759" s="3"/>
      <c r="AD759" s="3"/>
      <c r="AE759" s="3"/>
      <c r="AF759" s="3"/>
      <c r="AG759" s="3"/>
      <c r="AH759" s="832"/>
      <c r="AI759" s="832"/>
      <c r="AJ759" s="832"/>
      <c r="AK759" s="832"/>
      <c r="AL759" s="832"/>
      <c r="AM759" s="832"/>
      <c r="AP759" s="16"/>
      <c r="AQ759" s="1099"/>
      <c r="AR759" s="16"/>
      <c r="AS759" s="16"/>
      <c r="AT759" s="16"/>
      <c r="AU759" s="10"/>
      <c r="AV759" s="10"/>
      <c r="AW759" s="10"/>
      <c r="AX759" s="10"/>
      <c r="AY759" s="10"/>
      <c r="AZ759" s="10"/>
      <c r="BA759" s="10"/>
      <c r="BB759" s="10"/>
      <c r="BC759" s="10"/>
      <c r="BD759" s="772"/>
      <c r="BE759" s="10"/>
      <c r="BF759" s="10"/>
      <c r="BG759" s="10"/>
    </row>
    <row r="760" ht="17.25" customHeight="1">
      <c r="B760" s="632"/>
      <c r="C760" s="632"/>
      <c r="D760" s="632"/>
      <c r="E760" s="632"/>
      <c r="F760" s="632"/>
      <c r="I760" s="1098"/>
      <c r="K760" s="3"/>
      <c r="L760" s="832"/>
      <c r="M760" s="832"/>
      <c r="N760" s="832"/>
      <c r="O760" s="831"/>
      <c r="P760" s="831"/>
      <c r="Q760" s="832"/>
      <c r="R760" s="832"/>
      <c r="S760" s="832"/>
      <c r="T760" s="831"/>
      <c r="U760" s="832"/>
      <c r="V760" s="3"/>
      <c r="W760" s="3"/>
      <c r="X760" s="3"/>
      <c r="Y760" s="3"/>
      <c r="Z760" s="3"/>
      <c r="AA760" s="3"/>
      <c r="AB760" s="3"/>
      <c r="AC760" s="3"/>
      <c r="AD760" s="3"/>
      <c r="AE760" s="3"/>
      <c r="AF760" s="3"/>
      <c r="AG760" s="3"/>
      <c r="AH760" s="832"/>
      <c r="AI760" s="832"/>
      <c r="AJ760" s="832"/>
      <c r="AK760" s="832"/>
      <c r="AL760" s="832"/>
      <c r="AM760" s="832"/>
      <c r="AP760" s="16"/>
      <c r="AQ760" s="1099"/>
      <c r="AR760" s="16"/>
      <c r="AS760" s="16"/>
      <c r="AT760" s="16"/>
      <c r="AU760" s="10"/>
      <c r="AV760" s="10"/>
      <c r="AW760" s="10"/>
      <c r="AX760" s="10"/>
      <c r="AY760" s="10"/>
      <c r="AZ760" s="10"/>
      <c r="BA760" s="10"/>
      <c r="BB760" s="10"/>
      <c r="BC760" s="10"/>
      <c r="BD760" s="772"/>
      <c r="BE760" s="10"/>
      <c r="BF760" s="10"/>
      <c r="BG760" s="10"/>
    </row>
    <row r="761" ht="17.25" customHeight="1">
      <c r="B761" s="632"/>
      <c r="C761" s="632"/>
      <c r="D761" s="632"/>
      <c r="E761" s="632"/>
      <c r="F761" s="632"/>
      <c r="I761" s="1098"/>
      <c r="K761" s="3"/>
      <c r="L761" s="832"/>
      <c r="M761" s="832"/>
      <c r="N761" s="832"/>
      <c r="O761" s="831"/>
      <c r="P761" s="831"/>
      <c r="Q761" s="832"/>
      <c r="R761" s="832"/>
      <c r="S761" s="832"/>
      <c r="T761" s="831"/>
      <c r="U761" s="832"/>
      <c r="V761" s="3"/>
      <c r="W761" s="3"/>
      <c r="X761" s="3"/>
      <c r="Y761" s="3"/>
      <c r="Z761" s="3"/>
      <c r="AA761" s="3"/>
      <c r="AB761" s="3"/>
      <c r="AC761" s="3"/>
      <c r="AD761" s="3"/>
      <c r="AE761" s="3"/>
      <c r="AF761" s="3"/>
      <c r="AG761" s="3"/>
      <c r="AH761" s="832"/>
      <c r="AI761" s="832"/>
      <c r="AJ761" s="832"/>
      <c r="AK761" s="832"/>
      <c r="AL761" s="832"/>
      <c r="AM761" s="832"/>
      <c r="AP761" s="16"/>
      <c r="AQ761" s="1099"/>
      <c r="AR761" s="16"/>
      <c r="AS761" s="16"/>
      <c r="AT761" s="16"/>
      <c r="AU761" s="10"/>
      <c r="AV761" s="10"/>
      <c r="AW761" s="10"/>
      <c r="AX761" s="10"/>
      <c r="AY761" s="10"/>
      <c r="AZ761" s="10"/>
      <c r="BA761" s="10"/>
      <c r="BB761" s="10"/>
      <c r="BC761" s="10"/>
      <c r="BD761" s="772"/>
      <c r="BE761" s="10"/>
      <c r="BF761" s="10"/>
      <c r="BG761" s="10"/>
    </row>
    <row r="762" ht="17.25" customHeight="1">
      <c r="B762" s="632"/>
      <c r="C762" s="632"/>
      <c r="D762" s="632"/>
      <c r="E762" s="632"/>
      <c r="F762" s="632"/>
      <c r="I762" s="1098"/>
      <c r="K762" s="3"/>
      <c r="L762" s="832"/>
      <c r="M762" s="832"/>
      <c r="N762" s="832"/>
      <c r="O762" s="831"/>
      <c r="P762" s="831"/>
      <c r="Q762" s="832"/>
      <c r="R762" s="832"/>
      <c r="S762" s="832"/>
      <c r="T762" s="831"/>
      <c r="U762" s="832"/>
      <c r="V762" s="3"/>
      <c r="W762" s="3"/>
      <c r="X762" s="3"/>
      <c r="Y762" s="3"/>
      <c r="Z762" s="3"/>
      <c r="AA762" s="3"/>
      <c r="AB762" s="3"/>
      <c r="AC762" s="3"/>
      <c r="AD762" s="3"/>
      <c r="AE762" s="3"/>
      <c r="AF762" s="3"/>
      <c r="AG762" s="3"/>
      <c r="AH762" s="832"/>
      <c r="AI762" s="832"/>
      <c r="AJ762" s="832"/>
      <c r="AK762" s="832"/>
      <c r="AL762" s="832"/>
      <c r="AM762" s="832"/>
      <c r="AP762" s="16"/>
      <c r="AQ762" s="1099"/>
      <c r="AR762" s="16"/>
      <c r="AS762" s="16"/>
      <c r="AT762" s="16"/>
      <c r="AU762" s="10"/>
      <c r="AV762" s="10"/>
      <c r="AW762" s="10"/>
      <c r="AX762" s="10"/>
      <c r="AY762" s="10"/>
      <c r="AZ762" s="10"/>
      <c r="BA762" s="10"/>
      <c r="BB762" s="10"/>
      <c r="BC762" s="10"/>
      <c r="BD762" s="772"/>
      <c r="BE762" s="10"/>
      <c r="BF762" s="10"/>
      <c r="BG762" s="10"/>
    </row>
    <row r="763" ht="17.25" customHeight="1">
      <c r="B763" s="632"/>
      <c r="C763" s="632"/>
      <c r="D763" s="632"/>
      <c r="E763" s="632"/>
      <c r="F763" s="632"/>
      <c r="I763" s="1098"/>
      <c r="K763" s="3"/>
      <c r="L763" s="832"/>
      <c r="M763" s="832"/>
      <c r="N763" s="832"/>
      <c r="O763" s="831"/>
      <c r="P763" s="831"/>
      <c r="Q763" s="832"/>
      <c r="R763" s="832"/>
      <c r="S763" s="832"/>
      <c r="T763" s="831"/>
      <c r="U763" s="832"/>
      <c r="V763" s="3"/>
      <c r="W763" s="3"/>
      <c r="X763" s="3"/>
      <c r="Y763" s="3"/>
      <c r="Z763" s="3"/>
      <c r="AA763" s="3"/>
      <c r="AB763" s="3"/>
      <c r="AC763" s="3"/>
      <c r="AD763" s="3"/>
      <c r="AE763" s="3"/>
      <c r="AF763" s="3"/>
      <c r="AG763" s="3"/>
      <c r="AH763" s="832"/>
      <c r="AI763" s="832"/>
      <c r="AJ763" s="832"/>
      <c r="AK763" s="832"/>
      <c r="AL763" s="832"/>
      <c r="AM763" s="832"/>
      <c r="AP763" s="16"/>
      <c r="AQ763" s="1099"/>
      <c r="AR763" s="16"/>
      <c r="AS763" s="16"/>
      <c r="AT763" s="16"/>
      <c r="AU763" s="10"/>
      <c r="AV763" s="10"/>
      <c r="AW763" s="10"/>
      <c r="AX763" s="10"/>
      <c r="AY763" s="10"/>
      <c r="AZ763" s="10"/>
      <c r="BA763" s="10"/>
      <c r="BB763" s="10"/>
      <c r="BC763" s="10"/>
      <c r="BD763" s="772"/>
      <c r="BE763" s="10"/>
      <c r="BF763" s="10"/>
      <c r="BG763" s="10"/>
    </row>
    <row r="764" ht="17.25" customHeight="1">
      <c r="B764" s="632"/>
      <c r="C764" s="632"/>
      <c r="D764" s="632"/>
      <c r="E764" s="632"/>
      <c r="F764" s="632"/>
      <c r="I764" s="1098"/>
      <c r="K764" s="3"/>
      <c r="L764" s="832"/>
      <c r="M764" s="832"/>
      <c r="N764" s="832"/>
      <c r="O764" s="831"/>
      <c r="P764" s="831"/>
      <c r="Q764" s="832"/>
      <c r="R764" s="832"/>
      <c r="S764" s="832"/>
      <c r="T764" s="831"/>
      <c r="U764" s="832"/>
      <c r="V764" s="3"/>
      <c r="W764" s="3"/>
      <c r="X764" s="3"/>
      <c r="Y764" s="3"/>
      <c r="Z764" s="3"/>
      <c r="AA764" s="3"/>
      <c r="AB764" s="3"/>
      <c r="AC764" s="3"/>
      <c r="AD764" s="3"/>
      <c r="AE764" s="3"/>
      <c r="AF764" s="3"/>
      <c r="AG764" s="3"/>
      <c r="AH764" s="832"/>
      <c r="AI764" s="832"/>
      <c r="AJ764" s="832"/>
      <c r="AK764" s="832"/>
      <c r="AL764" s="832"/>
      <c r="AM764" s="832"/>
      <c r="AP764" s="16"/>
      <c r="AQ764" s="1099"/>
      <c r="AR764" s="16"/>
      <c r="AS764" s="16"/>
      <c r="AT764" s="16"/>
      <c r="AU764" s="10"/>
      <c r="AV764" s="10"/>
      <c r="AW764" s="10"/>
      <c r="AX764" s="10"/>
      <c r="AY764" s="10"/>
      <c r="AZ764" s="10"/>
      <c r="BA764" s="10"/>
      <c r="BB764" s="10"/>
      <c r="BC764" s="10"/>
      <c r="BD764" s="772"/>
      <c r="BE764" s="10"/>
      <c r="BF764" s="10"/>
      <c r="BG764" s="10"/>
    </row>
    <row r="765" ht="17.25" customHeight="1">
      <c r="B765" s="632"/>
      <c r="C765" s="632"/>
      <c r="D765" s="632"/>
      <c r="E765" s="632"/>
      <c r="F765" s="632"/>
      <c r="I765" s="1098"/>
      <c r="K765" s="3"/>
      <c r="L765" s="832"/>
      <c r="M765" s="832"/>
      <c r="N765" s="832"/>
      <c r="O765" s="831"/>
      <c r="P765" s="831"/>
      <c r="Q765" s="832"/>
      <c r="R765" s="832"/>
      <c r="S765" s="832"/>
      <c r="T765" s="831"/>
      <c r="U765" s="832"/>
      <c r="V765" s="3"/>
      <c r="W765" s="3"/>
      <c r="X765" s="3"/>
      <c r="Y765" s="3"/>
      <c r="Z765" s="3"/>
      <c r="AA765" s="3"/>
      <c r="AB765" s="3"/>
      <c r="AC765" s="3"/>
      <c r="AD765" s="3"/>
      <c r="AE765" s="3"/>
      <c r="AF765" s="3"/>
      <c r="AG765" s="3"/>
      <c r="AH765" s="832"/>
      <c r="AI765" s="832"/>
      <c r="AJ765" s="832"/>
      <c r="AK765" s="832"/>
      <c r="AL765" s="832"/>
      <c r="AM765" s="832"/>
      <c r="AP765" s="16"/>
      <c r="AQ765" s="1099"/>
      <c r="AR765" s="16"/>
      <c r="AS765" s="16"/>
      <c r="AT765" s="16"/>
      <c r="AU765" s="10"/>
      <c r="AV765" s="10"/>
      <c r="AW765" s="10"/>
      <c r="AX765" s="10"/>
      <c r="AY765" s="10"/>
      <c r="AZ765" s="10"/>
      <c r="BA765" s="10"/>
      <c r="BB765" s="10"/>
      <c r="BC765" s="10"/>
      <c r="BD765" s="772"/>
      <c r="BE765" s="10"/>
      <c r="BF765" s="10"/>
      <c r="BG765" s="10"/>
    </row>
    <row r="766" ht="17.25" customHeight="1">
      <c r="B766" s="632"/>
      <c r="C766" s="632"/>
      <c r="D766" s="632"/>
      <c r="E766" s="632"/>
      <c r="F766" s="632"/>
      <c r="I766" s="1098"/>
      <c r="K766" s="3"/>
      <c r="L766" s="832"/>
      <c r="M766" s="832"/>
      <c r="N766" s="832"/>
      <c r="O766" s="831"/>
      <c r="P766" s="831"/>
      <c r="Q766" s="832"/>
      <c r="R766" s="832"/>
      <c r="S766" s="832"/>
      <c r="T766" s="831"/>
      <c r="U766" s="832"/>
      <c r="V766" s="3"/>
      <c r="W766" s="3"/>
      <c r="X766" s="3"/>
      <c r="Y766" s="3"/>
      <c r="Z766" s="3"/>
      <c r="AA766" s="3"/>
      <c r="AB766" s="3"/>
      <c r="AC766" s="3"/>
      <c r="AD766" s="3"/>
      <c r="AE766" s="3"/>
      <c r="AF766" s="3"/>
      <c r="AG766" s="3"/>
      <c r="AH766" s="832"/>
      <c r="AI766" s="832"/>
      <c r="AJ766" s="832"/>
      <c r="AK766" s="832"/>
      <c r="AL766" s="832"/>
      <c r="AM766" s="832"/>
      <c r="AP766" s="16"/>
      <c r="AQ766" s="1099"/>
      <c r="AR766" s="16"/>
      <c r="AS766" s="16"/>
      <c r="AT766" s="16"/>
      <c r="AU766" s="10"/>
      <c r="AV766" s="10"/>
      <c r="AW766" s="10"/>
      <c r="AX766" s="10"/>
      <c r="AY766" s="10"/>
      <c r="AZ766" s="10"/>
      <c r="BA766" s="10"/>
      <c r="BB766" s="10"/>
      <c r="BC766" s="10"/>
      <c r="BD766" s="772"/>
      <c r="BE766" s="10"/>
      <c r="BF766" s="10"/>
      <c r="BG766" s="10"/>
    </row>
    <row r="767" ht="17.25" customHeight="1">
      <c r="B767" s="632"/>
      <c r="C767" s="632"/>
      <c r="D767" s="632"/>
      <c r="E767" s="632"/>
      <c r="F767" s="632"/>
      <c r="I767" s="1098"/>
      <c r="K767" s="3"/>
      <c r="L767" s="832"/>
      <c r="M767" s="832"/>
      <c r="N767" s="832"/>
      <c r="O767" s="831"/>
      <c r="P767" s="831"/>
      <c r="Q767" s="832"/>
      <c r="R767" s="832"/>
      <c r="S767" s="832"/>
      <c r="T767" s="831"/>
      <c r="U767" s="832"/>
      <c r="V767" s="3"/>
      <c r="W767" s="3"/>
      <c r="X767" s="3"/>
      <c r="Y767" s="3"/>
      <c r="Z767" s="3"/>
      <c r="AA767" s="3"/>
      <c r="AB767" s="3"/>
      <c r="AC767" s="3"/>
      <c r="AD767" s="3"/>
      <c r="AE767" s="3"/>
      <c r="AF767" s="3"/>
      <c r="AG767" s="3"/>
      <c r="AH767" s="832"/>
      <c r="AI767" s="832"/>
      <c r="AJ767" s="832"/>
      <c r="AK767" s="832"/>
      <c r="AL767" s="832"/>
      <c r="AM767" s="832"/>
      <c r="AP767" s="16"/>
      <c r="AQ767" s="1099"/>
      <c r="AR767" s="16"/>
      <c r="AS767" s="16"/>
      <c r="AT767" s="16"/>
      <c r="AU767" s="10"/>
      <c r="AV767" s="10"/>
      <c r="AW767" s="10"/>
      <c r="AX767" s="10"/>
      <c r="AY767" s="10"/>
      <c r="AZ767" s="10"/>
      <c r="BA767" s="10"/>
      <c r="BB767" s="10"/>
      <c r="BC767" s="10"/>
      <c r="BD767" s="772"/>
      <c r="BE767" s="10"/>
      <c r="BF767" s="10"/>
      <c r="BG767" s="10"/>
    </row>
    <row r="768" ht="17.25" customHeight="1">
      <c r="B768" s="632"/>
      <c r="C768" s="632"/>
      <c r="D768" s="632"/>
      <c r="E768" s="632"/>
      <c r="F768" s="632"/>
      <c r="I768" s="1098"/>
      <c r="K768" s="3"/>
      <c r="L768" s="832"/>
      <c r="M768" s="832"/>
      <c r="N768" s="832"/>
      <c r="O768" s="831"/>
      <c r="P768" s="831"/>
      <c r="Q768" s="832"/>
      <c r="R768" s="832"/>
      <c r="S768" s="832"/>
      <c r="T768" s="831"/>
      <c r="U768" s="832"/>
      <c r="V768" s="3"/>
      <c r="W768" s="3"/>
      <c r="X768" s="3"/>
      <c r="Y768" s="3"/>
      <c r="Z768" s="3"/>
      <c r="AA768" s="3"/>
      <c r="AB768" s="3"/>
      <c r="AC768" s="3"/>
      <c r="AD768" s="3"/>
      <c r="AE768" s="3"/>
      <c r="AF768" s="3"/>
      <c r="AG768" s="3"/>
      <c r="AH768" s="832"/>
      <c r="AI768" s="832"/>
      <c r="AJ768" s="832"/>
      <c r="AK768" s="832"/>
      <c r="AL768" s="832"/>
      <c r="AM768" s="832"/>
      <c r="AP768" s="16"/>
      <c r="AQ768" s="1099"/>
      <c r="AR768" s="16"/>
      <c r="AS768" s="16"/>
      <c r="AT768" s="16"/>
      <c r="AU768" s="10"/>
      <c r="AV768" s="10"/>
      <c r="AW768" s="10"/>
      <c r="AX768" s="10"/>
      <c r="AY768" s="10"/>
      <c r="AZ768" s="10"/>
      <c r="BA768" s="10"/>
      <c r="BB768" s="10"/>
      <c r="BC768" s="10"/>
      <c r="BD768" s="772"/>
      <c r="BE768" s="10"/>
      <c r="BF768" s="10"/>
      <c r="BG768" s="10"/>
    </row>
    <row r="769" ht="17.25" customHeight="1">
      <c r="B769" s="632"/>
      <c r="C769" s="632"/>
      <c r="D769" s="632"/>
      <c r="E769" s="632"/>
      <c r="F769" s="632"/>
      <c r="I769" s="1098"/>
      <c r="K769" s="3"/>
      <c r="L769" s="832"/>
      <c r="M769" s="832"/>
      <c r="N769" s="832"/>
      <c r="O769" s="831"/>
      <c r="P769" s="831"/>
      <c r="Q769" s="832"/>
      <c r="R769" s="832"/>
      <c r="S769" s="832"/>
      <c r="T769" s="831"/>
      <c r="U769" s="832"/>
      <c r="V769" s="3"/>
      <c r="W769" s="3"/>
      <c r="X769" s="3"/>
      <c r="Y769" s="3"/>
      <c r="Z769" s="3"/>
      <c r="AA769" s="3"/>
      <c r="AB769" s="3"/>
      <c r="AC769" s="3"/>
      <c r="AD769" s="3"/>
      <c r="AE769" s="3"/>
      <c r="AF769" s="3"/>
      <c r="AG769" s="3"/>
      <c r="AH769" s="832"/>
      <c r="AI769" s="832"/>
      <c r="AJ769" s="832"/>
      <c r="AK769" s="832"/>
      <c r="AL769" s="832"/>
      <c r="AM769" s="832"/>
      <c r="AP769" s="16"/>
      <c r="AQ769" s="1099"/>
      <c r="AR769" s="16"/>
      <c r="AS769" s="16"/>
      <c r="AT769" s="16"/>
      <c r="AU769" s="10"/>
      <c r="AV769" s="10"/>
      <c r="AW769" s="10"/>
      <c r="AX769" s="10"/>
      <c r="AY769" s="10"/>
      <c r="AZ769" s="10"/>
      <c r="BA769" s="10"/>
      <c r="BB769" s="10"/>
      <c r="BC769" s="10"/>
      <c r="BD769" s="772"/>
      <c r="BE769" s="10"/>
      <c r="BF769" s="10"/>
      <c r="BG769" s="10"/>
    </row>
    <row r="770" ht="17.25" customHeight="1">
      <c r="B770" s="632"/>
      <c r="C770" s="632"/>
      <c r="D770" s="632"/>
      <c r="E770" s="632"/>
      <c r="F770" s="632"/>
      <c r="I770" s="1098"/>
      <c r="K770" s="3"/>
      <c r="L770" s="832"/>
      <c r="M770" s="832"/>
      <c r="N770" s="832"/>
      <c r="O770" s="831"/>
      <c r="P770" s="831"/>
      <c r="Q770" s="832"/>
      <c r="R770" s="832"/>
      <c r="S770" s="832"/>
      <c r="T770" s="831"/>
      <c r="U770" s="832"/>
      <c r="V770" s="3"/>
      <c r="W770" s="3"/>
      <c r="X770" s="3"/>
      <c r="Y770" s="3"/>
      <c r="Z770" s="3"/>
      <c r="AA770" s="3"/>
      <c r="AB770" s="3"/>
      <c r="AC770" s="3"/>
      <c r="AD770" s="3"/>
      <c r="AE770" s="3"/>
      <c r="AF770" s="3"/>
      <c r="AG770" s="3"/>
      <c r="AH770" s="832"/>
      <c r="AI770" s="832"/>
      <c r="AJ770" s="832"/>
      <c r="AK770" s="832"/>
      <c r="AL770" s="832"/>
      <c r="AM770" s="832"/>
      <c r="AP770" s="16"/>
      <c r="AQ770" s="1099"/>
      <c r="AR770" s="16"/>
      <c r="AS770" s="16"/>
      <c r="AT770" s="16"/>
      <c r="AU770" s="10"/>
      <c r="AV770" s="10"/>
      <c r="AW770" s="10"/>
      <c r="AX770" s="10"/>
      <c r="AY770" s="10"/>
      <c r="AZ770" s="10"/>
      <c r="BA770" s="10"/>
      <c r="BB770" s="10"/>
      <c r="BC770" s="10"/>
      <c r="BD770" s="772"/>
      <c r="BE770" s="10"/>
      <c r="BF770" s="10"/>
      <c r="BG770" s="10"/>
    </row>
    <row r="771" ht="17.25" customHeight="1">
      <c r="B771" s="632"/>
      <c r="C771" s="632"/>
      <c r="D771" s="632"/>
      <c r="E771" s="632"/>
      <c r="F771" s="632"/>
      <c r="I771" s="1098"/>
      <c r="K771" s="3"/>
      <c r="L771" s="832"/>
      <c r="M771" s="832"/>
      <c r="N771" s="832"/>
      <c r="O771" s="831"/>
      <c r="P771" s="831"/>
      <c r="Q771" s="832"/>
      <c r="R771" s="832"/>
      <c r="S771" s="832"/>
      <c r="T771" s="831"/>
      <c r="U771" s="832"/>
      <c r="V771" s="3"/>
      <c r="W771" s="3"/>
      <c r="X771" s="3"/>
      <c r="Y771" s="3"/>
      <c r="Z771" s="3"/>
      <c r="AA771" s="3"/>
      <c r="AB771" s="3"/>
      <c r="AC771" s="3"/>
      <c r="AD771" s="3"/>
      <c r="AE771" s="3"/>
      <c r="AF771" s="3"/>
      <c r="AG771" s="3"/>
      <c r="AH771" s="832"/>
      <c r="AI771" s="832"/>
      <c r="AJ771" s="832"/>
      <c r="AK771" s="832"/>
      <c r="AL771" s="832"/>
      <c r="AM771" s="832"/>
      <c r="AP771" s="16"/>
      <c r="AQ771" s="1099"/>
      <c r="AR771" s="16"/>
      <c r="AS771" s="16"/>
      <c r="AT771" s="16"/>
      <c r="AU771" s="10"/>
      <c r="AV771" s="10"/>
      <c r="AW771" s="10"/>
      <c r="AX771" s="10"/>
      <c r="AY771" s="10"/>
      <c r="AZ771" s="10"/>
      <c r="BA771" s="10"/>
      <c r="BB771" s="10"/>
      <c r="BC771" s="10"/>
      <c r="BD771" s="772"/>
      <c r="BE771" s="10"/>
      <c r="BF771" s="10"/>
      <c r="BG771" s="10"/>
    </row>
    <row r="772" ht="17.25" customHeight="1">
      <c r="B772" s="632"/>
      <c r="C772" s="632"/>
      <c r="D772" s="632"/>
      <c r="E772" s="632"/>
      <c r="F772" s="632"/>
      <c r="I772" s="1098"/>
      <c r="K772" s="3"/>
      <c r="L772" s="832"/>
      <c r="M772" s="832"/>
      <c r="N772" s="832"/>
      <c r="O772" s="831"/>
      <c r="P772" s="831"/>
      <c r="Q772" s="832"/>
      <c r="R772" s="832"/>
      <c r="S772" s="832"/>
      <c r="T772" s="831"/>
      <c r="U772" s="832"/>
      <c r="V772" s="3"/>
      <c r="W772" s="3"/>
      <c r="X772" s="3"/>
      <c r="Y772" s="3"/>
      <c r="Z772" s="3"/>
      <c r="AA772" s="3"/>
      <c r="AB772" s="3"/>
      <c r="AC772" s="3"/>
      <c r="AD772" s="3"/>
      <c r="AE772" s="3"/>
      <c r="AF772" s="3"/>
      <c r="AG772" s="3"/>
      <c r="AH772" s="832"/>
      <c r="AI772" s="832"/>
      <c r="AJ772" s="832"/>
      <c r="AK772" s="832"/>
      <c r="AL772" s="832"/>
      <c r="AM772" s="832"/>
      <c r="AP772" s="16"/>
      <c r="AQ772" s="1099"/>
      <c r="AR772" s="16"/>
      <c r="AS772" s="16"/>
      <c r="AT772" s="16"/>
      <c r="AU772" s="10"/>
      <c r="AV772" s="10"/>
      <c r="AW772" s="10"/>
      <c r="AX772" s="10"/>
      <c r="AY772" s="10"/>
      <c r="AZ772" s="10"/>
      <c r="BA772" s="10"/>
      <c r="BB772" s="10"/>
      <c r="BC772" s="10"/>
      <c r="BD772" s="772"/>
      <c r="BE772" s="10"/>
      <c r="BF772" s="10"/>
      <c r="BG772" s="10"/>
    </row>
    <row r="773" ht="17.25" customHeight="1">
      <c r="B773" s="632"/>
      <c r="C773" s="632"/>
      <c r="D773" s="632"/>
      <c r="E773" s="632"/>
      <c r="F773" s="632"/>
      <c r="I773" s="1098"/>
      <c r="K773" s="3"/>
      <c r="L773" s="832"/>
      <c r="M773" s="832"/>
      <c r="N773" s="832"/>
      <c r="O773" s="831"/>
      <c r="P773" s="831"/>
      <c r="Q773" s="832"/>
      <c r="R773" s="832"/>
      <c r="S773" s="832"/>
      <c r="T773" s="831"/>
      <c r="U773" s="832"/>
      <c r="V773" s="3"/>
      <c r="W773" s="3"/>
      <c r="X773" s="3"/>
      <c r="Y773" s="3"/>
      <c r="Z773" s="3"/>
      <c r="AA773" s="3"/>
      <c r="AB773" s="3"/>
      <c r="AC773" s="3"/>
      <c r="AD773" s="3"/>
      <c r="AE773" s="3"/>
      <c r="AF773" s="3"/>
      <c r="AG773" s="3"/>
      <c r="AH773" s="832"/>
      <c r="AI773" s="832"/>
      <c r="AJ773" s="832"/>
      <c r="AK773" s="832"/>
      <c r="AL773" s="832"/>
      <c r="AM773" s="832"/>
      <c r="AP773" s="16"/>
      <c r="AQ773" s="1099"/>
      <c r="AR773" s="16"/>
      <c r="AS773" s="16"/>
      <c r="AT773" s="16"/>
      <c r="AU773" s="10"/>
      <c r="AV773" s="10"/>
      <c r="AW773" s="10"/>
      <c r="AX773" s="10"/>
      <c r="AY773" s="10"/>
      <c r="AZ773" s="10"/>
      <c r="BA773" s="10"/>
      <c r="BB773" s="10"/>
      <c r="BC773" s="10"/>
      <c r="BD773" s="772"/>
      <c r="BE773" s="10"/>
      <c r="BF773" s="10"/>
      <c r="BG773" s="10"/>
    </row>
    <row r="774" ht="17.25" customHeight="1">
      <c r="B774" s="632"/>
      <c r="C774" s="632"/>
      <c r="D774" s="632"/>
      <c r="E774" s="632"/>
      <c r="F774" s="632"/>
      <c r="I774" s="1098"/>
      <c r="K774" s="3"/>
      <c r="L774" s="832"/>
      <c r="M774" s="832"/>
      <c r="N774" s="832"/>
      <c r="O774" s="831"/>
      <c r="P774" s="831"/>
      <c r="Q774" s="832"/>
      <c r="R774" s="832"/>
      <c r="S774" s="832"/>
      <c r="T774" s="831"/>
      <c r="U774" s="832"/>
      <c r="V774" s="3"/>
      <c r="W774" s="3"/>
      <c r="X774" s="3"/>
      <c r="Y774" s="3"/>
      <c r="Z774" s="3"/>
      <c r="AA774" s="3"/>
      <c r="AB774" s="3"/>
      <c r="AC774" s="3"/>
      <c r="AD774" s="3"/>
      <c r="AE774" s="3"/>
      <c r="AF774" s="3"/>
      <c r="AG774" s="3"/>
      <c r="AH774" s="832"/>
      <c r="AI774" s="832"/>
      <c r="AJ774" s="832"/>
      <c r="AK774" s="832"/>
      <c r="AL774" s="832"/>
      <c r="AM774" s="832"/>
      <c r="AP774" s="16"/>
      <c r="AQ774" s="1099"/>
      <c r="AR774" s="16"/>
      <c r="AS774" s="16"/>
      <c r="AT774" s="16"/>
      <c r="AU774" s="10"/>
      <c r="AV774" s="10"/>
      <c r="AW774" s="10"/>
      <c r="AX774" s="10"/>
      <c r="AY774" s="10"/>
      <c r="AZ774" s="10"/>
      <c r="BA774" s="10"/>
      <c r="BB774" s="10"/>
      <c r="BC774" s="10"/>
      <c r="BD774" s="772"/>
      <c r="BE774" s="10"/>
      <c r="BF774" s="10"/>
      <c r="BG774" s="10"/>
    </row>
    <row r="775" ht="17.25" customHeight="1">
      <c r="B775" s="632"/>
      <c r="C775" s="632"/>
      <c r="D775" s="632"/>
      <c r="E775" s="632"/>
      <c r="F775" s="632"/>
      <c r="I775" s="1098"/>
      <c r="K775" s="3"/>
      <c r="L775" s="832"/>
      <c r="M775" s="832"/>
      <c r="N775" s="832"/>
      <c r="O775" s="831"/>
      <c r="P775" s="831"/>
      <c r="Q775" s="832"/>
      <c r="R775" s="832"/>
      <c r="S775" s="832"/>
      <c r="T775" s="831"/>
      <c r="U775" s="832"/>
      <c r="V775" s="3"/>
      <c r="W775" s="3"/>
      <c r="X775" s="3"/>
      <c r="Y775" s="3"/>
      <c r="Z775" s="3"/>
      <c r="AA775" s="3"/>
      <c r="AB775" s="3"/>
      <c r="AC775" s="3"/>
      <c r="AD775" s="3"/>
      <c r="AE775" s="3"/>
      <c r="AF775" s="3"/>
      <c r="AG775" s="3"/>
      <c r="AH775" s="832"/>
      <c r="AI775" s="832"/>
      <c r="AJ775" s="832"/>
      <c r="AK775" s="832"/>
      <c r="AL775" s="832"/>
      <c r="AM775" s="832"/>
      <c r="AP775" s="16"/>
      <c r="AQ775" s="1099"/>
      <c r="AR775" s="16"/>
      <c r="AS775" s="16"/>
      <c r="AT775" s="16"/>
      <c r="AU775" s="10"/>
      <c r="AV775" s="10"/>
      <c r="AW775" s="10"/>
      <c r="AX775" s="10"/>
      <c r="AY775" s="10"/>
      <c r="AZ775" s="10"/>
      <c r="BA775" s="10"/>
      <c r="BB775" s="10"/>
      <c r="BC775" s="10"/>
      <c r="BD775" s="772"/>
      <c r="BE775" s="10"/>
      <c r="BF775" s="10"/>
      <c r="BG775" s="10"/>
    </row>
    <row r="776" ht="17.25" customHeight="1">
      <c r="B776" s="632"/>
      <c r="C776" s="632"/>
      <c r="D776" s="632"/>
      <c r="E776" s="632"/>
      <c r="F776" s="632"/>
      <c r="I776" s="1098"/>
      <c r="K776" s="3"/>
      <c r="L776" s="832"/>
      <c r="M776" s="832"/>
      <c r="N776" s="832"/>
      <c r="O776" s="831"/>
      <c r="P776" s="831"/>
      <c r="Q776" s="832"/>
      <c r="R776" s="832"/>
      <c r="S776" s="832"/>
      <c r="T776" s="831"/>
      <c r="U776" s="832"/>
      <c r="V776" s="3"/>
      <c r="W776" s="3"/>
      <c r="X776" s="3"/>
      <c r="Y776" s="3"/>
      <c r="Z776" s="3"/>
      <c r="AA776" s="3"/>
      <c r="AB776" s="3"/>
      <c r="AC776" s="3"/>
      <c r="AD776" s="3"/>
      <c r="AE776" s="3"/>
      <c r="AF776" s="3"/>
      <c r="AG776" s="3"/>
      <c r="AH776" s="832"/>
      <c r="AI776" s="832"/>
      <c r="AJ776" s="832"/>
      <c r="AK776" s="832"/>
      <c r="AL776" s="832"/>
      <c r="AM776" s="832"/>
      <c r="AP776" s="16"/>
      <c r="AQ776" s="1099"/>
      <c r="AR776" s="16"/>
      <c r="AS776" s="16"/>
      <c r="AT776" s="16"/>
      <c r="AU776" s="10"/>
      <c r="AV776" s="10"/>
      <c r="AW776" s="10"/>
      <c r="AX776" s="10"/>
      <c r="AY776" s="10"/>
      <c r="AZ776" s="10"/>
      <c r="BA776" s="10"/>
      <c r="BB776" s="10"/>
      <c r="BC776" s="10"/>
      <c r="BD776" s="772"/>
      <c r="BE776" s="10"/>
      <c r="BF776" s="10"/>
      <c r="BG776" s="10"/>
    </row>
    <row r="777" ht="17.25" customHeight="1">
      <c r="B777" s="632"/>
      <c r="C777" s="632"/>
      <c r="D777" s="632"/>
      <c r="E777" s="632"/>
      <c r="F777" s="632"/>
      <c r="I777" s="1098"/>
      <c r="K777" s="3"/>
      <c r="L777" s="832"/>
      <c r="M777" s="832"/>
      <c r="N777" s="832"/>
      <c r="O777" s="831"/>
      <c r="P777" s="831"/>
      <c r="Q777" s="832"/>
      <c r="R777" s="832"/>
      <c r="S777" s="832"/>
      <c r="T777" s="831"/>
      <c r="U777" s="832"/>
      <c r="V777" s="3"/>
      <c r="W777" s="3"/>
      <c r="X777" s="3"/>
      <c r="Y777" s="3"/>
      <c r="Z777" s="3"/>
      <c r="AA777" s="3"/>
      <c r="AB777" s="3"/>
      <c r="AC777" s="3"/>
      <c r="AD777" s="3"/>
      <c r="AE777" s="3"/>
      <c r="AF777" s="3"/>
      <c r="AG777" s="3"/>
      <c r="AH777" s="832"/>
      <c r="AI777" s="832"/>
      <c r="AJ777" s="832"/>
      <c r="AK777" s="832"/>
      <c r="AL777" s="832"/>
      <c r="AM777" s="832"/>
      <c r="AP777" s="16"/>
      <c r="AQ777" s="1099"/>
      <c r="AR777" s="16"/>
      <c r="AS777" s="16"/>
      <c r="AT777" s="16"/>
      <c r="AU777" s="10"/>
      <c r="AV777" s="10"/>
      <c r="AW777" s="10"/>
      <c r="AX777" s="10"/>
      <c r="AY777" s="10"/>
      <c r="AZ777" s="10"/>
      <c r="BA777" s="10"/>
      <c r="BB777" s="10"/>
      <c r="BC777" s="10"/>
      <c r="BD777" s="772"/>
      <c r="BE777" s="10"/>
      <c r="BF777" s="10"/>
      <c r="BG777" s="10"/>
    </row>
    <row r="778" ht="17.25" customHeight="1">
      <c r="B778" s="632"/>
      <c r="C778" s="632"/>
      <c r="D778" s="632"/>
      <c r="E778" s="632"/>
      <c r="F778" s="632"/>
      <c r="I778" s="1098"/>
      <c r="K778" s="3"/>
      <c r="L778" s="832"/>
      <c r="M778" s="832"/>
      <c r="N778" s="832"/>
      <c r="O778" s="831"/>
      <c r="P778" s="831"/>
      <c r="Q778" s="832"/>
      <c r="R778" s="832"/>
      <c r="S778" s="832"/>
      <c r="T778" s="831"/>
      <c r="U778" s="832"/>
      <c r="V778" s="3"/>
      <c r="W778" s="3"/>
      <c r="X778" s="3"/>
      <c r="Y778" s="3"/>
      <c r="Z778" s="3"/>
      <c r="AA778" s="3"/>
      <c r="AB778" s="3"/>
      <c r="AC778" s="3"/>
      <c r="AD778" s="3"/>
      <c r="AE778" s="3"/>
      <c r="AF778" s="3"/>
      <c r="AG778" s="3"/>
      <c r="AH778" s="832"/>
      <c r="AI778" s="832"/>
      <c r="AJ778" s="832"/>
      <c r="AK778" s="832"/>
      <c r="AL778" s="832"/>
      <c r="AM778" s="832"/>
      <c r="AP778" s="16"/>
      <c r="AQ778" s="1099"/>
      <c r="AR778" s="16"/>
      <c r="AS778" s="16"/>
      <c r="AT778" s="16"/>
      <c r="AU778" s="10"/>
      <c r="AV778" s="10"/>
      <c r="AW778" s="10"/>
      <c r="AX778" s="10"/>
      <c r="AY778" s="10"/>
      <c r="AZ778" s="10"/>
      <c r="BA778" s="10"/>
      <c r="BB778" s="10"/>
      <c r="BC778" s="10"/>
      <c r="BD778" s="772"/>
      <c r="BE778" s="10"/>
      <c r="BF778" s="10"/>
      <c r="BG778" s="10"/>
    </row>
    <row r="779" ht="17.25" customHeight="1">
      <c r="B779" s="632"/>
      <c r="C779" s="632"/>
      <c r="D779" s="632"/>
      <c r="E779" s="632"/>
      <c r="F779" s="632"/>
      <c r="I779" s="1098"/>
      <c r="K779" s="3"/>
      <c r="L779" s="832"/>
      <c r="M779" s="832"/>
      <c r="N779" s="832"/>
      <c r="O779" s="831"/>
      <c r="P779" s="831"/>
      <c r="Q779" s="832"/>
      <c r="R779" s="832"/>
      <c r="S779" s="832"/>
      <c r="T779" s="831"/>
      <c r="U779" s="832"/>
      <c r="V779" s="3"/>
      <c r="W779" s="3"/>
      <c r="X779" s="3"/>
      <c r="Y779" s="3"/>
      <c r="Z779" s="3"/>
      <c r="AA779" s="3"/>
      <c r="AB779" s="3"/>
      <c r="AC779" s="3"/>
      <c r="AD779" s="3"/>
      <c r="AE779" s="3"/>
      <c r="AF779" s="3"/>
      <c r="AG779" s="3"/>
      <c r="AH779" s="832"/>
      <c r="AI779" s="832"/>
      <c r="AJ779" s="832"/>
      <c r="AK779" s="832"/>
      <c r="AL779" s="832"/>
      <c r="AM779" s="832"/>
      <c r="AP779" s="16"/>
      <c r="AQ779" s="1099"/>
      <c r="AR779" s="16"/>
      <c r="AS779" s="16"/>
      <c r="AT779" s="16"/>
      <c r="AU779" s="10"/>
      <c r="AV779" s="10"/>
      <c r="AW779" s="10"/>
      <c r="AX779" s="10"/>
      <c r="AY779" s="10"/>
      <c r="AZ779" s="10"/>
      <c r="BA779" s="10"/>
      <c r="BB779" s="10"/>
      <c r="BC779" s="10"/>
      <c r="BD779" s="772"/>
      <c r="BE779" s="10"/>
      <c r="BF779" s="10"/>
      <c r="BG779" s="10"/>
    </row>
    <row r="780" ht="17.25" customHeight="1">
      <c r="B780" s="632"/>
      <c r="C780" s="632"/>
      <c r="D780" s="632"/>
      <c r="E780" s="632"/>
      <c r="F780" s="632"/>
      <c r="I780" s="1098"/>
      <c r="K780" s="3"/>
      <c r="L780" s="832"/>
      <c r="M780" s="832"/>
      <c r="N780" s="832"/>
      <c r="O780" s="831"/>
      <c r="P780" s="831"/>
      <c r="Q780" s="832"/>
      <c r="R780" s="832"/>
      <c r="S780" s="832"/>
      <c r="T780" s="831"/>
      <c r="U780" s="832"/>
      <c r="V780" s="3"/>
      <c r="W780" s="3"/>
      <c r="X780" s="3"/>
      <c r="Y780" s="3"/>
      <c r="Z780" s="3"/>
      <c r="AA780" s="3"/>
      <c r="AB780" s="3"/>
      <c r="AC780" s="3"/>
      <c r="AD780" s="3"/>
      <c r="AE780" s="3"/>
      <c r="AF780" s="3"/>
      <c r="AG780" s="3"/>
      <c r="AH780" s="832"/>
      <c r="AI780" s="832"/>
      <c r="AJ780" s="832"/>
      <c r="AK780" s="832"/>
      <c r="AL780" s="832"/>
      <c r="AM780" s="832"/>
      <c r="AP780" s="16"/>
      <c r="AQ780" s="1099"/>
      <c r="AR780" s="16"/>
      <c r="AS780" s="16"/>
      <c r="AT780" s="16"/>
      <c r="AU780" s="10"/>
      <c r="AV780" s="10"/>
      <c r="AW780" s="10"/>
      <c r="AX780" s="10"/>
      <c r="AY780" s="10"/>
      <c r="AZ780" s="10"/>
      <c r="BA780" s="10"/>
      <c r="BB780" s="10"/>
      <c r="BC780" s="10"/>
      <c r="BD780" s="772"/>
      <c r="BE780" s="10"/>
      <c r="BF780" s="10"/>
      <c r="BG780" s="10"/>
    </row>
    <row r="781" ht="17.25" customHeight="1">
      <c r="B781" s="632"/>
      <c r="C781" s="632"/>
      <c r="D781" s="632"/>
      <c r="E781" s="632"/>
      <c r="F781" s="632"/>
      <c r="I781" s="1098"/>
      <c r="K781" s="3"/>
      <c r="L781" s="832"/>
      <c r="M781" s="832"/>
      <c r="N781" s="832"/>
      <c r="O781" s="831"/>
      <c r="P781" s="831"/>
      <c r="Q781" s="832"/>
      <c r="R781" s="832"/>
      <c r="S781" s="832"/>
      <c r="T781" s="831"/>
      <c r="U781" s="832"/>
      <c r="V781" s="3"/>
      <c r="W781" s="3"/>
      <c r="X781" s="3"/>
      <c r="Y781" s="3"/>
      <c r="Z781" s="3"/>
      <c r="AA781" s="3"/>
      <c r="AB781" s="3"/>
      <c r="AC781" s="3"/>
      <c r="AD781" s="3"/>
      <c r="AE781" s="3"/>
      <c r="AF781" s="3"/>
      <c r="AG781" s="3"/>
      <c r="AH781" s="832"/>
      <c r="AI781" s="832"/>
      <c r="AJ781" s="832"/>
      <c r="AK781" s="832"/>
      <c r="AL781" s="832"/>
      <c r="AM781" s="832"/>
      <c r="AP781" s="16"/>
      <c r="AQ781" s="1099"/>
      <c r="AR781" s="16"/>
      <c r="AS781" s="16"/>
      <c r="AT781" s="16"/>
      <c r="AU781" s="10"/>
      <c r="AV781" s="10"/>
      <c r="AW781" s="10"/>
      <c r="AX781" s="10"/>
      <c r="AY781" s="10"/>
      <c r="AZ781" s="10"/>
      <c r="BA781" s="10"/>
      <c r="BB781" s="10"/>
      <c r="BC781" s="10"/>
      <c r="BD781" s="772"/>
      <c r="BE781" s="10"/>
      <c r="BF781" s="10"/>
      <c r="BG781" s="10"/>
    </row>
    <row r="782" ht="17.25" customHeight="1">
      <c r="B782" s="632"/>
      <c r="C782" s="632"/>
      <c r="D782" s="632"/>
      <c r="E782" s="632"/>
      <c r="F782" s="632"/>
      <c r="I782" s="1098"/>
      <c r="K782" s="3"/>
      <c r="L782" s="832"/>
      <c r="M782" s="832"/>
      <c r="N782" s="832"/>
      <c r="O782" s="831"/>
      <c r="P782" s="831"/>
      <c r="Q782" s="832"/>
      <c r="R782" s="832"/>
      <c r="S782" s="832"/>
      <c r="T782" s="831"/>
      <c r="U782" s="832"/>
      <c r="V782" s="3"/>
      <c r="W782" s="3"/>
      <c r="X782" s="3"/>
      <c r="Y782" s="3"/>
      <c r="Z782" s="3"/>
      <c r="AA782" s="3"/>
      <c r="AB782" s="3"/>
      <c r="AC782" s="3"/>
      <c r="AD782" s="3"/>
      <c r="AE782" s="3"/>
      <c r="AF782" s="3"/>
      <c r="AG782" s="3"/>
      <c r="AH782" s="832"/>
      <c r="AI782" s="832"/>
      <c r="AJ782" s="832"/>
      <c r="AK782" s="832"/>
      <c r="AL782" s="832"/>
      <c r="AM782" s="832"/>
      <c r="AP782" s="16"/>
      <c r="AQ782" s="1099"/>
      <c r="AR782" s="16"/>
      <c r="AS782" s="16"/>
      <c r="AT782" s="16"/>
      <c r="AU782" s="10"/>
      <c r="AV782" s="10"/>
      <c r="AW782" s="10"/>
      <c r="AX782" s="10"/>
      <c r="AY782" s="10"/>
      <c r="AZ782" s="10"/>
      <c r="BA782" s="10"/>
      <c r="BB782" s="10"/>
      <c r="BC782" s="10"/>
      <c r="BD782" s="772"/>
      <c r="BE782" s="10"/>
      <c r="BF782" s="10"/>
      <c r="BG782" s="10"/>
    </row>
    <row r="783" ht="17.25" customHeight="1">
      <c r="B783" s="632"/>
      <c r="C783" s="632"/>
      <c r="D783" s="632"/>
      <c r="E783" s="632"/>
      <c r="F783" s="632"/>
      <c r="I783" s="1098"/>
      <c r="K783" s="3"/>
      <c r="L783" s="832"/>
      <c r="M783" s="832"/>
      <c r="N783" s="832"/>
      <c r="O783" s="831"/>
      <c r="P783" s="831"/>
      <c r="Q783" s="832"/>
      <c r="R783" s="832"/>
      <c r="S783" s="832"/>
      <c r="T783" s="831"/>
      <c r="U783" s="832"/>
      <c r="V783" s="3"/>
      <c r="W783" s="3"/>
      <c r="X783" s="3"/>
      <c r="Y783" s="3"/>
      <c r="Z783" s="3"/>
      <c r="AA783" s="3"/>
      <c r="AB783" s="3"/>
      <c r="AC783" s="3"/>
      <c r="AD783" s="3"/>
      <c r="AE783" s="3"/>
      <c r="AF783" s="3"/>
      <c r="AG783" s="3"/>
      <c r="AH783" s="832"/>
      <c r="AI783" s="832"/>
      <c r="AJ783" s="832"/>
      <c r="AK783" s="832"/>
      <c r="AL783" s="832"/>
      <c r="AM783" s="832"/>
      <c r="AP783" s="16"/>
      <c r="AQ783" s="1099"/>
      <c r="AR783" s="16"/>
      <c r="AS783" s="16"/>
      <c r="AT783" s="16"/>
      <c r="AU783" s="10"/>
      <c r="AV783" s="10"/>
      <c r="AW783" s="10"/>
      <c r="AX783" s="10"/>
      <c r="AY783" s="10"/>
      <c r="AZ783" s="10"/>
      <c r="BA783" s="10"/>
      <c r="BB783" s="10"/>
      <c r="BC783" s="10"/>
      <c r="BD783" s="772"/>
      <c r="BE783" s="10"/>
      <c r="BF783" s="10"/>
      <c r="BG783" s="10"/>
    </row>
    <row r="784" ht="17.25" customHeight="1">
      <c r="B784" s="632"/>
      <c r="C784" s="632"/>
      <c r="D784" s="632"/>
      <c r="E784" s="632"/>
      <c r="F784" s="632"/>
      <c r="I784" s="1098"/>
      <c r="K784" s="3"/>
      <c r="L784" s="832"/>
      <c r="M784" s="832"/>
      <c r="N784" s="832"/>
      <c r="O784" s="831"/>
      <c r="P784" s="831"/>
      <c r="Q784" s="832"/>
      <c r="R784" s="832"/>
      <c r="S784" s="832"/>
      <c r="T784" s="831"/>
      <c r="U784" s="832"/>
      <c r="V784" s="3"/>
      <c r="W784" s="3"/>
      <c r="X784" s="3"/>
      <c r="Y784" s="3"/>
      <c r="Z784" s="3"/>
      <c r="AA784" s="3"/>
      <c r="AB784" s="3"/>
      <c r="AC784" s="3"/>
      <c r="AD784" s="3"/>
      <c r="AE784" s="3"/>
      <c r="AF784" s="3"/>
      <c r="AG784" s="3"/>
      <c r="AH784" s="832"/>
      <c r="AI784" s="832"/>
      <c r="AJ784" s="832"/>
      <c r="AK784" s="832"/>
      <c r="AL784" s="832"/>
      <c r="AM784" s="832"/>
      <c r="AP784" s="16"/>
      <c r="AQ784" s="1099"/>
      <c r="AR784" s="16"/>
      <c r="AS784" s="16"/>
      <c r="AT784" s="16"/>
      <c r="AU784" s="10"/>
      <c r="AV784" s="10"/>
      <c r="AW784" s="10"/>
      <c r="AX784" s="10"/>
      <c r="AY784" s="10"/>
      <c r="AZ784" s="10"/>
      <c r="BA784" s="10"/>
      <c r="BB784" s="10"/>
      <c r="BC784" s="10"/>
      <c r="BD784" s="772"/>
      <c r="BE784" s="10"/>
      <c r="BF784" s="10"/>
      <c r="BG784" s="10"/>
    </row>
    <row r="785" ht="17.25" customHeight="1">
      <c r="B785" s="632"/>
      <c r="C785" s="632"/>
      <c r="D785" s="632"/>
      <c r="E785" s="632"/>
      <c r="F785" s="632"/>
      <c r="I785" s="1098"/>
      <c r="K785" s="3"/>
      <c r="L785" s="832"/>
      <c r="M785" s="832"/>
      <c r="N785" s="832"/>
      <c r="O785" s="831"/>
      <c r="P785" s="831"/>
      <c r="Q785" s="832"/>
      <c r="R785" s="832"/>
      <c r="S785" s="832"/>
      <c r="T785" s="831"/>
      <c r="U785" s="832"/>
      <c r="V785" s="3"/>
      <c r="W785" s="3"/>
      <c r="X785" s="3"/>
      <c r="Y785" s="3"/>
      <c r="Z785" s="3"/>
      <c r="AA785" s="3"/>
      <c r="AB785" s="3"/>
      <c r="AC785" s="3"/>
      <c r="AD785" s="3"/>
      <c r="AE785" s="3"/>
      <c r="AF785" s="3"/>
      <c r="AG785" s="3"/>
      <c r="AH785" s="832"/>
      <c r="AI785" s="832"/>
      <c r="AJ785" s="832"/>
      <c r="AK785" s="832"/>
      <c r="AL785" s="832"/>
      <c r="AM785" s="832"/>
      <c r="AP785" s="16"/>
      <c r="AQ785" s="1099"/>
      <c r="AR785" s="16"/>
      <c r="AS785" s="16"/>
      <c r="AT785" s="16"/>
      <c r="AU785" s="10"/>
      <c r="AV785" s="10"/>
      <c r="AW785" s="10"/>
      <c r="AX785" s="10"/>
      <c r="AY785" s="10"/>
      <c r="AZ785" s="10"/>
      <c r="BA785" s="10"/>
      <c r="BB785" s="10"/>
      <c r="BC785" s="10"/>
      <c r="BD785" s="772"/>
      <c r="BE785" s="10"/>
      <c r="BF785" s="10"/>
      <c r="BG785" s="10"/>
    </row>
    <row r="786" ht="17.25" customHeight="1">
      <c r="B786" s="632"/>
      <c r="C786" s="632"/>
      <c r="D786" s="632"/>
      <c r="E786" s="632"/>
      <c r="F786" s="632"/>
      <c r="I786" s="1098"/>
      <c r="K786" s="3"/>
      <c r="L786" s="832"/>
      <c r="M786" s="832"/>
      <c r="N786" s="832"/>
      <c r="O786" s="831"/>
      <c r="P786" s="831"/>
      <c r="Q786" s="832"/>
      <c r="R786" s="832"/>
      <c r="S786" s="832"/>
      <c r="T786" s="831"/>
      <c r="U786" s="832"/>
      <c r="V786" s="3"/>
      <c r="W786" s="3"/>
      <c r="X786" s="3"/>
      <c r="Y786" s="3"/>
      <c r="Z786" s="3"/>
      <c r="AA786" s="3"/>
      <c r="AB786" s="3"/>
      <c r="AC786" s="3"/>
      <c r="AD786" s="3"/>
      <c r="AE786" s="3"/>
      <c r="AF786" s="3"/>
      <c r="AG786" s="3"/>
      <c r="AH786" s="832"/>
      <c r="AI786" s="832"/>
      <c r="AJ786" s="832"/>
      <c r="AK786" s="832"/>
      <c r="AL786" s="832"/>
      <c r="AM786" s="832"/>
      <c r="AP786" s="16"/>
      <c r="AQ786" s="1099"/>
      <c r="AR786" s="16"/>
      <c r="AS786" s="16"/>
      <c r="AT786" s="16"/>
      <c r="AU786" s="10"/>
      <c r="AV786" s="10"/>
      <c r="AW786" s="10"/>
      <c r="AX786" s="10"/>
      <c r="AY786" s="10"/>
      <c r="AZ786" s="10"/>
      <c r="BA786" s="10"/>
      <c r="BB786" s="10"/>
      <c r="BC786" s="10"/>
      <c r="BD786" s="772"/>
      <c r="BE786" s="10"/>
      <c r="BF786" s="10"/>
      <c r="BG786" s="10"/>
    </row>
    <row r="787" ht="17.25" customHeight="1">
      <c r="B787" s="632"/>
      <c r="C787" s="632"/>
      <c r="D787" s="632"/>
      <c r="E787" s="632"/>
      <c r="F787" s="632"/>
      <c r="I787" s="1098"/>
      <c r="K787" s="3"/>
      <c r="L787" s="832"/>
      <c r="M787" s="832"/>
      <c r="N787" s="832"/>
      <c r="O787" s="831"/>
      <c r="P787" s="831"/>
      <c r="Q787" s="832"/>
      <c r="R787" s="832"/>
      <c r="S787" s="832"/>
      <c r="T787" s="831"/>
      <c r="U787" s="832"/>
      <c r="V787" s="3"/>
      <c r="W787" s="3"/>
      <c r="X787" s="3"/>
      <c r="Y787" s="3"/>
      <c r="Z787" s="3"/>
      <c r="AA787" s="3"/>
      <c r="AB787" s="3"/>
      <c r="AC787" s="3"/>
      <c r="AD787" s="3"/>
      <c r="AE787" s="3"/>
      <c r="AF787" s="3"/>
      <c r="AG787" s="3"/>
      <c r="AH787" s="832"/>
      <c r="AI787" s="832"/>
      <c r="AJ787" s="832"/>
      <c r="AK787" s="832"/>
      <c r="AL787" s="832"/>
      <c r="AM787" s="832"/>
      <c r="AP787" s="16"/>
      <c r="AQ787" s="1099"/>
      <c r="AR787" s="16"/>
      <c r="AS787" s="16"/>
      <c r="AT787" s="16"/>
      <c r="AU787" s="10"/>
      <c r="AV787" s="10"/>
      <c r="AW787" s="10"/>
      <c r="AX787" s="10"/>
      <c r="AY787" s="10"/>
      <c r="AZ787" s="10"/>
      <c r="BA787" s="10"/>
      <c r="BB787" s="10"/>
      <c r="BC787" s="10"/>
      <c r="BD787" s="772"/>
      <c r="BE787" s="10"/>
      <c r="BF787" s="10"/>
      <c r="BG787" s="10"/>
    </row>
    <row r="788" ht="17.25" customHeight="1">
      <c r="B788" s="632"/>
      <c r="C788" s="632"/>
      <c r="D788" s="632"/>
      <c r="E788" s="632"/>
      <c r="F788" s="632"/>
      <c r="I788" s="1098"/>
      <c r="K788" s="3"/>
      <c r="L788" s="832"/>
      <c r="M788" s="832"/>
      <c r="N788" s="832"/>
      <c r="O788" s="831"/>
      <c r="P788" s="831"/>
      <c r="Q788" s="832"/>
      <c r="R788" s="832"/>
      <c r="S788" s="832"/>
      <c r="T788" s="831"/>
      <c r="U788" s="832"/>
      <c r="V788" s="3"/>
      <c r="W788" s="3"/>
      <c r="X788" s="3"/>
      <c r="Y788" s="3"/>
      <c r="Z788" s="3"/>
      <c r="AA788" s="3"/>
      <c r="AB788" s="3"/>
      <c r="AC788" s="3"/>
      <c r="AD788" s="3"/>
      <c r="AE788" s="3"/>
      <c r="AF788" s="3"/>
      <c r="AG788" s="3"/>
      <c r="AH788" s="832"/>
      <c r="AI788" s="832"/>
      <c r="AJ788" s="832"/>
      <c r="AK788" s="832"/>
      <c r="AL788" s="832"/>
      <c r="AM788" s="832"/>
      <c r="AP788" s="16"/>
      <c r="AQ788" s="1099"/>
      <c r="AR788" s="16"/>
      <c r="AS788" s="16"/>
      <c r="AT788" s="16"/>
      <c r="AU788" s="10"/>
      <c r="AV788" s="10"/>
      <c r="AW788" s="10"/>
      <c r="AX788" s="10"/>
      <c r="AY788" s="10"/>
      <c r="AZ788" s="10"/>
      <c r="BA788" s="10"/>
      <c r="BB788" s="10"/>
      <c r="BC788" s="10"/>
      <c r="BD788" s="772"/>
      <c r="BE788" s="10"/>
      <c r="BF788" s="10"/>
      <c r="BG788" s="10"/>
    </row>
    <row r="789" ht="17.25" customHeight="1">
      <c r="B789" s="632"/>
      <c r="C789" s="632"/>
      <c r="D789" s="632"/>
      <c r="E789" s="632"/>
      <c r="F789" s="632"/>
      <c r="I789" s="1098"/>
      <c r="K789" s="3"/>
      <c r="L789" s="832"/>
      <c r="M789" s="832"/>
      <c r="N789" s="832"/>
      <c r="O789" s="831"/>
      <c r="P789" s="831"/>
      <c r="Q789" s="832"/>
      <c r="R789" s="832"/>
      <c r="S789" s="832"/>
      <c r="T789" s="831"/>
      <c r="U789" s="832"/>
      <c r="V789" s="3"/>
      <c r="W789" s="3"/>
      <c r="X789" s="3"/>
      <c r="Y789" s="3"/>
      <c r="Z789" s="3"/>
      <c r="AA789" s="3"/>
      <c r="AB789" s="3"/>
      <c r="AC789" s="3"/>
      <c r="AD789" s="3"/>
      <c r="AE789" s="3"/>
      <c r="AF789" s="3"/>
      <c r="AG789" s="3"/>
      <c r="AH789" s="832"/>
      <c r="AI789" s="832"/>
      <c r="AJ789" s="832"/>
      <c r="AK789" s="832"/>
      <c r="AL789" s="832"/>
      <c r="AM789" s="832"/>
      <c r="AP789" s="16"/>
      <c r="AQ789" s="1099"/>
      <c r="AR789" s="16"/>
      <c r="AS789" s="16"/>
      <c r="AT789" s="16"/>
      <c r="AU789" s="10"/>
      <c r="AV789" s="10"/>
      <c r="AW789" s="10"/>
      <c r="AX789" s="10"/>
      <c r="AY789" s="10"/>
      <c r="AZ789" s="10"/>
      <c r="BA789" s="10"/>
      <c r="BB789" s="10"/>
      <c r="BC789" s="10"/>
      <c r="BD789" s="772"/>
      <c r="BE789" s="10"/>
      <c r="BF789" s="10"/>
      <c r="BG789" s="10"/>
    </row>
    <row r="790" ht="17.25" customHeight="1">
      <c r="B790" s="632"/>
      <c r="C790" s="632"/>
      <c r="D790" s="632"/>
      <c r="E790" s="632"/>
      <c r="F790" s="632"/>
      <c r="I790" s="1098"/>
      <c r="K790" s="3"/>
      <c r="L790" s="832"/>
      <c r="M790" s="832"/>
      <c r="N790" s="832"/>
      <c r="O790" s="831"/>
      <c r="P790" s="831"/>
      <c r="Q790" s="832"/>
      <c r="R790" s="832"/>
      <c r="S790" s="832"/>
      <c r="T790" s="831"/>
      <c r="U790" s="832"/>
      <c r="V790" s="3"/>
      <c r="W790" s="3"/>
      <c r="X790" s="3"/>
      <c r="Y790" s="3"/>
      <c r="Z790" s="3"/>
      <c r="AA790" s="3"/>
      <c r="AB790" s="3"/>
      <c r="AC790" s="3"/>
      <c r="AD790" s="3"/>
      <c r="AE790" s="3"/>
      <c r="AF790" s="3"/>
      <c r="AG790" s="3"/>
      <c r="AH790" s="832"/>
      <c r="AI790" s="832"/>
      <c r="AJ790" s="832"/>
      <c r="AK790" s="832"/>
      <c r="AL790" s="832"/>
      <c r="AM790" s="832"/>
      <c r="AP790" s="16"/>
      <c r="AQ790" s="1099"/>
      <c r="AR790" s="16"/>
      <c r="AS790" s="16"/>
      <c r="AT790" s="16"/>
      <c r="AU790" s="10"/>
      <c r="AV790" s="10"/>
      <c r="AW790" s="10"/>
      <c r="AX790" s="10"/>
      <c r="AY790" s="10"/>
      <c r="AZ790" s="10"/>
      <c r="BA790" s="10"/>
      <c r="BB790" s="10"/>
      <c r="BC790" s="10"/>
      <c r="BD790" s="772"/>
      <c r="BE790" s="10"/>
      <c r="BF790" s="10"/>
      <c r="BG790" s="10"/>
    </row>
    <row r="791" ht="17.25" customHeight="1">
      <c r="B791" s="632"/>
      <c r="C791" s="632"/>
      <c r="D791" s="632"/>
      <c r="E791" s="632"/>
      <c r="F791" s="632"/>
      <c r="I791" s="1098"/>
      <c r="K791" s="3"/>
      <c r="L791" s="832"/>
      <c r="M791" s="832"/>
      <c r="N791" s="832"/>
      <c r="O791" s="831"/>
      <c r="P791" s="831"/>
      <c r="Q791" s="832"/>
      <c r="R791" s="832"/>
      <c r="S791" s="832"/>
      <c r="T791" s="831"/>
      <c r="U791" s="832"/>
      <c r="V791" s="3"/>
      <c r="W791" s="3"/>
      <c r="X791" s="3"/>
      <c r="Y791" s="3"/>
      <c r="Z791" s="3"/>
      <c r="AA791" s="3"/>
      <c r="AB791" s="3"/>
      <c r="AC791" s="3"/>
      <c r="AD791" s="3"/>
      <c r="AE791" s="3"/>
      <c r="AF791" s="3"/>
      <c r="AG791" s="3"/>
      <c r="AH791" s="832"/>
      <c r="AI791" s="832"/>
      <c r="AJ791" s="832"/>
      <c r="AK791" s="832"/>
      <c r="AL791" s="832"/>
      <c r="AM791" s="832"/>
      <c r="AP791" s="16"/>
      <c r="AQ791" s="1099"/>
      <c r="AR791" s="16"/>
      <c r="AS791" s="16"/>
      <c r="AT791" s="16"/>
      <c r="AU791" s="10"/>
      <c r="AV791" s="10"/>
      <c r="AW791" s="10"/>
      <c r="AX791" s="10"/>
      <c r="AY791" s="10"/>
      <c r="AZ791" s="10"/>
      <c r="BA791" s="10"/>
      <c r="BB791" s="10"/>
      <c r="BC791" s="10"/>
      <c r="BD791" s="772"/>
      <c r="BE791" s="10"/>
      <c r="BF791" s="10"/>
      <c r="BG791" s="10"/>
    </row>
    <row r="792" ht="17.25" customHeight="1">
      <c r="B792" s="632"/>
      <c r="C792" s="632"/>
      <c r="D792" s="632"/>
      <c r="E792" s="632"/>
      <c r="F792" s="632"/>
      <c r="I792" s="1098"/>
      <c r="K792" s="3"/>
      <c r="L792" s="832"/>
      <c r="M792" s="832"/>
      <c r="N792" s="832"/>
      <c r="O792" s="831"/>
      <c r="P792" s="831"/>
      <c r="Q792" s="832"/>
      <c r="R792" s="832"/>
      <c r="S792" s="832"/>
      <c r="T792" s="831"/>
      <c r="U792" s="832"/>
      <c r="V792" s="3"/>
      <c r="W792" s="3"/>
      <c r="X792" s="3"/>
      <c r="Y792" s="3"/>
      <c r="Z792" s="3"/>
      <c r="AA792" s="3"/>
      <c r="AB792" s="3"/>
      <c r="AC792" s="3"/>
      <c r="AD792" s="3"/>
      <c r="AE792" s="3"/>
      <c r="AF792" s="3"/>
      <c r="AG792" s="3"/>
      <c r="AH792" s="832"/>
      <c r="AI792" s="832"/>
      <c r="AJ792" s="832"/>
      <c r="AK792" s="832"/>
      <c r="AL792" s="832"/>
      <c r="AM792" s="832"/>
      <c r="AP792" s="16"/>
      <c r="AQ792" s="1099"/>
      <c r="AR792" s="16"/>
      <c r="AS792" s="16"/>
      <c r="AT792" s="16"/>
      <c r="AU792" s="10"/>
      <c r="AV792" s="10"/>
      <c r="AW792" s="10"/>
      <c r="AX792" s="10"/>
      <c r="AY792" s="10"/>
      <c r="AZ792" s="10"/>
      <c r="BA792" s="10"/>
      <c r="BB792" s="10"/>
      <c r="BC792" s="10"/>
      <c r="BD792" s="772"/>
      <c r="BE792" s="10"/>
      <c r="BF792" s="10"/>
      <c r="BG792" s="10"/>
    </row>
    <row r="793" ht="17.25" customHeight="1">
      <c r="B793" s="632"/>
      <c r="C793" s="632"/>
      <c r="D793" s="632"/>
      <c r="E793" s="632"/>
      <c r="F793" s="632"/>
      <c r="I793" s="1098"/>
      <c r="K793" s="3"/>
      <c r="L793" s="832"/>
      <c r="M793" s="832"/>
      <c r="N793" s="832"/>
      <c r="O793" s="831"/>
      <c r="P793" s="831"/>
      <c r="Q793" s="832"/>
      <c r="R793" s="832"/>
      <c r="S793" s="832"/>
      <c r="T793" s="831"/>
      <c r="U793" s="832"/>
      <c r="V793" s="3"/>
      <c r="W793" s="3"/>
      <c r="X793" s="3"/>
      <c r="Y793" s="3"/>
      <c r="Z793" s="3"/>
      <c r="AA793" s="3"/>
      <c r="AB793" s="3"/>
      <c r="AC793" s="3"/>
      <c r="AD793" s="3"/>
      <c r="AE793" s="3"/>
      <c r="AF793" s="3"/>
      <c r="AG793" s="3"/>
      <c r="AH793" s="832"/>
      <c r="AI793" s="832"/>
      <c r="AJ793" s="832"/>
      <c r="AK793" s="832"/>
      <c r="AL793" s="832"/>
      <c r="AM793" s="832"/>
      <c r="AP793" s="16"/>
      <c r="AQ793" s="1099"/>
      <c r="AR793" s="16"/>
      <c r="AS793" s="16"/>
      <c r="AT793" s="16"/>
      <c r="AU793" s="10"/>
      <c r="AV793" s="10"/>
      <c r="AW793" s="10"/>
      <c r="AX793" s="10"/>
      <c r="AY793" s="10"/>
      <c r="AZ793" s="10"/>
      <c r="BA793" s="10"/>
      <c r="BB793" s="10"/>
      <c r="BC793" s="10"/>
      <c r="BD793" s="772"/>
      <c r="BE793" s="10"/>
      <c r="BF793" s="10"/>
      <c r="BG793" s="10"/>
    </row>
    <row r="794" ht="17.25" customHeight="1">
      <c r="B794" s="632"/>
      <c r="C794" s="632"/>
      <c r="D794" s="632"/>
      <c r="E794" s="632"/>
      <c r="F794" s="632"/>
      <c r="I794" s="1098"/>
      <c r="K794" s="3"/>
      <c r="L794" s="832"/>
      <c r="M794" s="832"/>
      <c r="N794" s="832"/>
      <c r="O794" s="831"/>
      <c r="P794" s="831"/>
      <c r="Q794" s="832"/>
      <c r="R794" s="832"/>
      <c r="S794" s="832"/>
      <c r="T794" s="831"/>
      <c r="U794" s="832"/>
      <c r="V794" s="3"/>
      <c r="W794" s="3"/>
      <c r="X794" s="3"/>
      <c r="Y794" s="3"/>
      <c r="Z794" s="3"/>
      <c r="AA794" s="3"/>
      <c r="AB794" s="3"/>
      <c r="AC794" s="3"/>
      <c r="AD794" s="3"/>
      <c r="AE794" s="3"/>
      <c r="AF794" s="3"/>
      <c r="AG794" s="3"/>
      <c r="AH794" s="832"/>
      <c r="AI794" s="832"/>
      <c r="AJ794" s="832"/>
      <c r="AK794" s="832"/>
      <c r="AL794" s="832"/>
      <c r="AM794" s="832"/>
      <c r="AP794" s="16"/>
      <c r="AQ794" s="1099"/>
      <c r="AR794" s="16"/>
      <c r="AS794" s="16"/>
      <c r="AT794" s="16"/>
      <c r="AU794" s="10"/>
      <c r="AV794" s="10"/>
      <c r="AW794" s="10"/>
      <c r="AX794" s="10"/>
      <c r="AY794" s="10"/>
      <c r="AZ794" s="10"/>
      <c r="BA794" s="10"/>
      <c r="BB794" s="10"/>
      <c r="BC794" s="10"/>
      <c r="BD794" s="772"/>
      <c r="BE794" s="10"/>
      <c r="BF794" s="10"/>
      <c r="BG794" s="10"/>
    </row>
    <row r="795" ht="17.25" customHeight="1">
      <c r="B795" s="632"/>
      <c r="C795" s="632"/>
      <c r="D795" s="632"/>
      <c r="E795" s="632"/>
      <c r="F795" s="632"/>
      <c r="I795" s="1098"/>
      <c r="K795" s="3"/>
      <c r="L795" s="832"/>
      <c r="M795" s="832"/>
      <c r="N795" s="832"/>
      <c r="O795" s="831"/>
      <c r="P795" s="831"/>
      <c r="Q795" s="832"/>
      <c r="R795" s="832"/>
      <c r="S795" s="832"/>
      <c r="T795" s="831"/>
      <c r="U795" s="832"/>
      <c r="V795" s="3"/>
      <c r="W795" s="3"/>
      <c r="X795" s="3"/>
      <c r="Y795" s="3"/>
      <c r="Z795" s="3"/>
      <c r="AA795" s="3"/>
      <c r="AB795" s="3"/>
      <c r="AC795" s="3"/>
      <c r="AD795" s="3"/>
      <c r="AE795" s="3"/>
      <c r="AF795" s="3"/>
      <c r="AG795" s="3"/>
      <c r="AH795" s="832"/>
      <c r="AI795" s="832"/>
      <c r="AJ795" s="832"/>
      <c r="AK795" s="832"/>
      <c r="AL795" s="832"/>
      <c r="AM795" s="832"/>
      <c r="AP795" s="16"/>
      <c r="AQ795" s="1099"/>
      <c r="AR795" s="16"/>
      <c r="AS795" s="16"/>
      <c r="AT795" s="16"/>
      <c r="AU795" s="10"/>
      <c r="AV795" s="10"/>
      <c r="AW795" s="10"/>
      <c r="AX795" s="10"/>
      <c r="AY795" s="10"/>
      <c r="AZ795" s="10"/>
      <c r="BA795" s="10"/>
      <c r="BB795" s="10"/>
      <c r="BC795" s="10"/>
      <c r="BD795" s="772"/>
      <c r="BE795" s="10"/>
      <c r="BF795" s="10"/>
      <c r="BG795" s="10"/>
    </row>
    <row r="796" ht="17.25" customHeight="1">
      <c r="B796" s="632"/>
      <c r="C796" s="632"/>
      <c r="D796" s="632"/>
      <c r="E796" s="632"/>
      <c r="F796" s="632"/>
      <c r="I796" s="1098"/>
      <c r="K796" s="3"/>
      <c r="L796" s="832"/>
      <c r="M796" s="832"/>
      <c r="N796" s="832"/>
      <c r="O796" s="831"/>
      <c r="P796" s="831"/>
      <c r="Q796" s="832"/>
      <c r="R796" s="832"/>
      <c r="S796" s="832"/>
      <c r="T796" s="831"/>
      <c r="U796" s="832"/>
      <c r="V796" s="3"/>
      <c r="W796" s="3"/>
      <c r="X796" s="3"/>
      <c r="Y796" s="3"/>
      <c r="Z796" s="3"/>
      <c r="AA796" s="3"/>
      <c r="AB796" s="3"/>
      <c r="AC796" s="3"/>
      <c r="AD796" s="3"/>
      <c r="AE796" s="3"/>
      <c r="AF796" s="3"/>
      <c r="AG796" s="3"/>
      <c r="AH796" s="832"/>
      <c r="AI796" s="832"/>
      <c r="AJ796" s="832"/>
      <c r="AK796" s="832"/>
      <c r="AL796" s="832"/>
      <c r="AM796" s="832"/>
      <c r="AP796" s="16"/>
      <c r="AQ796" s="1099"/>
      <c r="AR796" s="16"/>
      <c r="AS796" s="16"/>
      <c r="AT796" s="16"/>
      <c r="AU796" s="10"/>
      <c r="AV796" s="10"/>
      <c r="AW796" s="10"/>
      <c r="AX796" s="10"/>
      <c r="AY796" s="10"/>
      <c r="AZ796" s="10"/>
      <c r="BA796" s="10"/>
      <c r="BB796" s="10"/>
      <c r="BC796" s="10"/>
      <c r="BD796" s="772"/>
      <c r="BE796" s="10"/>
      <c r="BF796" s="10"/>
      <c r="BG796" s="10"/>
    </row>
    <row r="797" ht="17.25" customHeight="1">
      <c r="B797" s="632"/>
      <c r="C797" s="632"/>
      <c r="D797" s="632"/>
      <c r="E797" s="632"/>
      <c r="F797" s="632"/>
      <c r="I797" s="1098"/>
      <c r="K797" s="3"/>
      <c r="L797" s="832"/>
      <c r="M797" s="832"/>
      <c r="N797" s="832"/>
      <c r="O797" s="831"/>
      <c r="P797" s="831"/>
      <c r="Q797" s="832"/>
      <c r="R797" s="832"/>
      <c r="S797" s="832"/>
      <c r="T797" s="831"/>
      <c r="U797" s="832"/>
      <c r="V797" s="3"/>
      <c r="W797" s="3"/>
      <c r="X797" s="3"/>
      <c r="Y797" s="3"/>
      <c r="Z797" s="3"/>
      <c r="AA797" s="3"/>
      <c r="AB797" s="3"/>
      <c r="AC797" s="3"/>
      <c r="AD797" s="3"/>
      <c r="AE797" s="3"/>
      <c r="AF797" s="3"/>
      <c r="AG797" s="3"/>
      <c r="AH797" s="832"/>
      <c r="AI797" s="832"/>
      <c r="AJ797" s="832"/>
      <c r="AK797" s="832"/>
      <c r="AL797" s="832"/>
      <c r="AM797" s="832"/>
      <c r="AP797" s="16"/>
      <c r="AQ797" s="1099"/>
      <c r="AR797" s="16"/>
      <c r="AS797" s="16"/>
      <c r="AT797" s="16"/>
      <c r="AU797" s="10"/>
      <c r="AV797" s="10"/>
      <c r="AW797" s="10"/>
      <c r="AX797" s="10"/>
      <c r="AY797" s="10"/>
      <c r="AZ797" s="10"/>
      <c r="BA797" s="10"/>
      <c r="BB797" s="10"/>
      <c r="BC797" s="10"/>
      <c r="BD797" s="772"/>
      <c r="BE797" s="10"/>
      <c r="BF797" s="10"/>
      <c r="BG797" s="10"/>
    </row>
    <row r="798" ht="17.25" customHeight="1">
      <c r="B798" s="632"/>
      <c r="C798" s="632"/>
      <c r="D798" s="632"/>
      <c r="E798" s="632"/>
      <c r="F798" s="632"/>
      <c r="I798" s="1098"/>
      <c r="K798" s="3"/>
      <c r="L798" s="832"/>
      <c r="M798" s="832"/>
      <c r="N798" s="832"/>
      <c r="O798" s="831"/>
      <c r="P798" s="831"/>
      <c r="Q798" s="832"/>
      <c r="R798" s="832"/>
      <c r="S798" s="832"/>
      <c r="T798" s="831"/>
      <c r="U798" s="832"/>
      <c r="V798" s="3"/>
      <c r="W798" s="3"/>
      <c r="X798" s="3"/>
      <c r="Y798" s="3"/>
      <c r="Z798" s="3"/>
      <c r="AA798" s="3"/>
      <c r="AB798" s="3"/>
      <c r="AC798" s="3"/>
      <c r="AD798" s="3"/>
      <c r="AE798" s="3"/>
      <c r="AF798" s="3"/>
      <c r="AG798" s="3"/>
      <c r="AH798" s="832"/>
      <c r="AI798" s="832"/>
      <c r="AJ798" s="832"/>
      <c r="AK798" s="832"/>
      <c r="AL798" s="832"/>
      <c r="AM798" s="832"/>
      <c r="AP798" s="16"/>
      <c r="AQ798" s="1099"/>
      <c r="AR798" s="16"/>
      <c r="AS798" s="16"/>
      <c r="AT798" s="16"/>
      <c r="AU798" s="10"/>
      <c r="AV798" s="10"/>
      <c r="AW798" s="10"/>
      <c r="AX798" s="10"/>
      <c r="AY798" s="10"/>
      <c r="AZ798" s="10"/>
      <c r="BA798" s="10"/>
      <c r="BB798" s="10"/>
      <c r="BC798" s="10"/>
      <c r="BD798" s="772"/>
      <c r="BE798" s="10"/>
      <c r="BF798" s="10"/>
      <c r="BG798" s="10"/>
    </row>
    <row r="799" ht="17.25" customHeight="1">
      <c r="B799" s="632"/>
      <c r="C799" s="632"/>
      <c r="D799" s="632"/>
      <c r="E799" s="632"/>
      <c r="F799" s="632"/>
      <c r="I799" s="1098"/>
      <c r="K799" s="3"/>
      <c r="L799" s="832"/>
      <c r="M799" s="832"/>
      <c r="N799" s="832"/>
      <c r="O799" s="831"/>
      <c r="P799" s="831"/>
      <c r="Q799" s="832"/>
      <c r="R799" s="832"/>
      <c r="S799" s="832"/>
      <c r="T799" s="831"/>
      <c r="U799" s="832"/>
      <c r="V799" s="3"/>
      <c r="W799" s="3"/>
      <c r="X799" s="3"/>
      <c r="Y799" s="3"/>
      <c r="Z799" s="3"/>
      <c r="AA799" s="3"/>
      <c r="AB799" s="3"/>
      <c r="AC799" s="3"/>
      <c r="AD799" s="3"/>
      <c r="AE799" s="3"/>
      <c r="AF799" s="3"/>
      <c r="AG799" s="3"/>
      <c r="AH799" s="832"/>
      <c r="AI799" s="832"/>
      <c r="AJ799" s="832"/>
      <c r="AK799" s="832"/>
      <c r="AL799" s="832"/>
      <c r="AM799" s="832"/>
      <c r="AP799" s="16"/>
      <c r="AQ799" s="1099"/>
      <c r="AR799" s="16"/>
      <c r="AS799" s="16"/>
      <c r="AT799" s="16"/>
      <c r="AU799" s="10"/>
      <c r="AV799" s="10"/>
      <c r="AW799" s="10"/>
      <c r="AX799" s="10"/>
      <c r="AY799" s="10"/>
      <c r="AZ799" s="10"/>
      <c r="BA799" s="10"/>
      <c r="BB799" s="10"/>
      <c r="BC799" s="10"/>
      <c r="BD799" s="772"/>
      <c r="BE799" s="10"/>
      <c r="BF799" s="10"/>
      <c r="BG799" s="10"/>
    </row>
    <row r="800" ht="17.25" customHeight="1">
      <c r="B800" s="632"/>
      <c r="C800" s="632"/>
      <c r="D800" s="632"/>
      <c r="E800" s="632"/>
      <c r="F800" s="632"/>
      <c r="I800" s="1098"/>
      <c r="K800" s="3"/>
      <c r="L800" s="832"/>
      <c r="M800" s="832"/>
      <c r="N800" s="832"/>
      <c r="O800" s="831"/>
      <c r="P800" s="831"/>
      <c r="Q800" s="832"/>
      <c r="R800" s="832"/>
      <c r="S800" s="832"/>
      <c r="T800" s="831"/>
      <c r="U800" s="832"/>
      <c r="V800" s="3"/>
      <c r="W800" s="3"/>
      <c r="X800" s="3"/>
      <c r="Y800" s="3"/>
      <c r="Z800" s="3"/>
      <c r="AA800" s="3"/>
      <c r="AB800" s="3"/>
      <c r="AC800" s="3"/>
      <c r="AD800" s="3"/>
      <c r="AE800" s="3"/>
      <c r="AF800" s="3"/>
      <c r="AG800" s="3"/>
      <c r="AH800" s="832"/>
      <c r="AI800" s="832"/>
      <c r="AJ800" s="832"/>
      <c r="AK800" s="832"/>
      <c r="AL800" s="832"/>
      <c r="AM800" s="832"/>
      <c r="AP800" s="16"/>
      <c r="AQ800" s="1099"/>
      <c r="AR800" s="16"/>
      <c r="AS800" s="16"/>
      <c r="AT800" s="16"/>
      <c r="AU800" s="10"/>
      <c r="AV800" s="10"/>
      <c r="AW800" s="10"/>
      <c r="AX800" s="10"/>
      <c r="AY800" s="10"/>
      <c r="AZ800" s="10"/>
      <c r="BA800" s="10"/>
      <c r="BB800" s="10"/>
      <c r="BC800" s="10"/>
      <c r="BD800" s="772"/>
      <c r="BE800" s="10"/>
      <c r="BF800" s="10"/>
      <c r="BG800" s="10"/>
    </row>
    <row r="801" ht="17.25" customHeight="1">
      <c r="B801" s="632"/>
      <c r="C801" s="632"/>
      <c r="D801" s="632"/>
      <c r="E801" s="632"/>
      <c r="F801" s="632"/>
      <c r="I801" s="1098"/>
      <c r="K801" s="3"/>
      <c r="L801" s="832"/>
      <c r="M801" s="832"/>
      <c r="N801" s="832"/>
      <c r="O801" s="831"/>
      <c r="P801" s="831"/>
      <c r="Q801" s="832"/>
      <c r="R801" s="832"/>
      <c r="S801" s="832"/>
      <c r="T801" s="831"/>
      <c r="U801" s="832"/>
      <c r="V801" s="3"/>
      <c r="W801" s="3"/>
      <c r="X801" s="3"/>
      <c r="Y801" s="3"/>
      <c r="Z801" s="3"/>
      <c r="AA801" s="3"/>
      <c r="AB801" s="3"/>
      <c r="AC801" s="3"/>
      <c r="AD801" s="3"/>
      <c r="AE801" s="3"/>
      <c r="AF801" s="3"/>
      <c r="AG801" s="3"/>
      <c r="AH801" s="832"/>
      <c r="AI801" s="832"/>
      <c r="AJ801" s="832"/>
      <c r="AK801" s="832"/>
      <c r="AL801" s="832"/>
      <c r="AM801" s="832"/>
      <c r="AP801" s="16"/>
      <c r="AQ801" s="1099"/>
      <c r="AR801" s="16"/>
      <c r="AS801" s="16"/>
      <c r="AT801" s="16"/>
      <c r="AU801" s="10"/>
      <c r="AV801" s="10"/>
      <c r="AW801" s="10"/>
      <c r="AX801" s="10"/>
      <c r="AY801" s="10"/>
      <c r="AZ801" s="10"/>
      <c r="BA801" s="10"/>
      <c r="BB801" s="10"/>
      <c r="BC801" s="10"/>
      <c r="BD801" s="772"/>
      <c r="BE801" s="10"/>
      <c r="BF801" s="10"/>
      <c r="BG801" s="10"/>
    </row>
    <row r="802" ht="17.25" customHeight="1">
      <c r="B802" s="632"/>
      <c r="C802" s="632"/>
      <c r="D802" s="632"/>
      <c r="E802" s="632"/>
      <c r="F802" s="632"/>
      <c r="I802" s="1098"/>
      <c r="K802" s="3"/>
      <c r="L802" s="832"/>
      <c r="M802" s="832"/>
      <c r="N802" s="832"/>
      <c r="O802" s="831"/>
      <c r="P802" s="831"/>
      <c r="Q802" s="832"/>
      <c r="R802" s="832"/>
      <c r="S802" s="832"/>
      <c r="T802" s="831"/>
      <c r="U802" s="832"/>
      <c r="V802" s="3"/>
      <c r="W802" s="3"/>
      <c r="X802" s="3"/>
      <c r="Y802" s="3"/>
      <c r="Z802" s="3"/>
      <c r="AA802" s="3"/>
      <c r="AB802" s="3"/>
      <c r="AC802" s="3"/>
      <c r="AD802" s="3"/>
      <c r="AE802" s="3"/>
      <c r="AF802" s="3"/>
      <c r="AG802" s="3"/>
      <c r="AH802" s="832"/>
      <c r="AI802" s="832"/>
      <c r="AJ802" s="832"/>
      <c r="AK802" s="832"/>
      <c r="AL802" s="832"/>
      <c r="AM802" s="832"/>
      <c r="AP802" s="16"/>
      <c r="AQ802" s="1099"/>
      <c r="AR802" s="16"/>
      <c r="AS802" s="16"/>
      <c r="AT802" s="16"/>
      <c r="AU802" s="10"/>
      <c r="AV802" s="10"/>
      <c r="AW802" s="10"/>
      <c r="AX802" s="10"/>
      <c r="AY802" s="10"/>
      <c r="AZ802" s="10"/>
      <c r="BA802" s="10"/>
      <c r="BB802" s="10"/>
      <c r="BC802" s="10"/>
      <c r="BD802" s="772"/>
      <c r="BE802" s="10"/>
      <c r="BF802" s="10"/>
      <c r="BG802" s="10"/>
    </row>
    <row r="803" ht="17.25" customHeight="1">
      <c r="B803" s="632"/>
      <c r="C803" s="632"/>
      <c r="D803" s="632"/>
      <c r="E803" s="632"/>
      <c r="F803" s="632"/>
      <c r="I803" s="1098"/>
      <c r="K803" s="3"/>
      <c r="L803" s="832"/>
      <c r="M803" s="832"/>
      <c r="N803" s="832"/>
      <c r="O803" s="831"/>
      <c r="P803" s="831"/>
      <c r="Q803" s="832"/>
      <c r="R803" s="832"/>
      <c r="S803" s="832"/>
      <c r="T803" s="831"/>
      <c r="U803" s="832"/>
      <c r="V803" s="3"/>
      <c r="W803" s="3"/>
      <c r="X803" s="3"/>
      <c r="Y803" s="3"/>
      <c r="Z803" s="3"/>
      <c r="AA803" s="3"/>
      <c r="AB803" s="3"/>
      <c r="AC803" s="3"/>
      <c r="AD803" s="3"/>
      <c r="AE803" s="3"/>
      <c r="AF803" s="3"/>
      <c r="AG803" s="3"/>
      <c r="AH803" s="832"/>
      <c r="AI803" s="832"/>
      <c r="AJ803" s="832"/>
      <c r="AK803" s="832"/>
      <c r="AL803" s="832"/>
      <c r="AM803" s="832"/>
      <c r="AP803" s="16"/>
      <c r="AQ803" s="1099"/>
      <c r="AR803" s="16"/>
      <c r="AS803" s="16"/>
      <c r="AT803" s="16"/>
      <c r="AU803" s="10"/>
      <c r="AV803" s="10"/>
      <c r="AW803" s="10"/>
      <c r="AX803" s="10"/>
      <c r="AY803" s="10"/>
      <c r="AZ803" s="10"/>
      <c r="BA803" s="10"/>
      <c r="BB803" s="10"/>
      <c r="BC803" s="10"/>
      <c r="BD803" s="772"/>
      <c r="BE803" s="10"/>
      <c r="BF803" s="10"/>
      <c r="BG803" s="10"/>
    </row>
    <row r="804" ht="17.25" customHeight="1">
      <c r="B804" s="632"/>
      <c r="C804" s="632"/>
      <c r="D804" s="632"/>
      <c r="E804" s="632"/>
      <c r="F804" s="632"/>
      <c r="I804" s="1098"/>
      <c r="K804" s="3"/>
      <c r="L804" s="832"/>
      <c r="M804" s="832"/>
      <c r="N804" s="832"/>
      <c r="O804" s="831"/>
      <c r="P804" s="831"/>
      <c r="Q804" s="832"/>
      <c r="R804" s="832"/>
      <c r="S804" s="832"/>
      <c r="T804" s="831"/>
      <c r="U804" s="832"/>
      <c r="V804" s="3"/>
      <c r="W804" s="3"/>
      <c r="X804" s="3"/>
      <c r="Y804" s="3"/>
      <c r="Z804" s="3"/>
      <c r="AA804" s="3"/>
      <c r="AB804" s="3"/>
      <c r="AC804" s="3"/>
      <c r="AD804" s="3"/>
      <c r="AE804" s="3"/>
      <c r="AF804" s="3"/>
      <c r="AG804" s="3"/>
      <c r="AH804" s="832"/>
      <c r="AI804" s="832"/>
      <c r="AJ804" s="832"/>
      <c r="AK804" s="832"/>
      <c r="AL804" s="832"/>
      <c r="AM804" s="832"/>
      <c r="AP804" s="16"/>
      <c r="AQ804" s="1099"/>
      <c r="AR804" s="16"/>
      <c r="AS804" s="16"/>
      <c r="AT804" s="16"/>
      <c r="AU804" s="10"/>
      <c r="AV804" s="10"/>
      <c r="AW804" s="10"/>
      <c r="AX804" s="10"/>
      <c r="AY804" s="10"/>
      <c r="AZ804" s="10"/>
      <c r="BA804" s="10"/>
      <c r="BB804" s="10"/>
      <c r="BC804" s="10"/>
      <c r="BD804" s="772"/>
      <c r="BE804" s="10"/>
      <c r="BF804" s="10"/>
      <c r="BG804" s="10"/>
    </row>
    <row r="805" ht="17.25" customHeight="1">
      <c r="B805" s="632"/>
      <c r="C805" s="632"/>
      <c r="D805" s="632"/>
      <c r="E805" s="632"/>
      <c r="F805" s="632"/>
      <c r="I805" s="1098"/>
      <c r="K805" s="3"/>
      <c r="L805" s="832"/>
      <c r="M805" s="832"/>
      <c r="N805" s="832"/>
      <c r="O805" s="831"/>
      <c r="P805" s="831"/>
      <c r="Q805" s="832"/>
      <c r="R805" s="832"/>
      <c r="S805" s="832"/>
      <c r="T805" s="831"/>
      <c r="U805" s="832"/>
      <c r="V805" s="3"/>
      <c r="W805" s="3"/>
      <c r="X805" s="3"/>
      <c r="Y805" s="3"/>
      <c r="Z805" s="3"/>
      <c r="AA805" s="3"/>
      <c r="AB805" s="3"/>
      <c r="AC805" s="3"/>
      <c r="AD805" s="3"/>
      <c r="AE805" s="3"/>
      <c r="AF805" s="3"/>
      <c r="AG805" s="3"/>
      <c r="AH805" s="832"/>
      <c r="AI805" s="832"/>
      <c r="AJ805" s="832"/>
      <c r="AK805" s="832"/>
      <c r="AL805" s="832"/>
      <c r="AM805" s="832"/>
      <c r="AP805" s="16"/>
      <c r="AQ805" s="1099"/>
      <c r="AR805" s="16"/>
      <c r="AS805" s="16"/>
      <c r="AT805" s="16"/>
      <c r="AU805" s="10"/>
      <c r="AV805" s="10"/>
      <c r="AW805" s="10"/>
      <c r="AX805" s="10"/>
      <c r="AY805" s="10"/>
      <c r="AZ805" s="10"/>
      <c r="BA805" s="10"/>
      <c r="BB805" s="10"/>
      <c r="BC805" s="10"/>
      <c r="BD805" s="772"/>
      <c r="BE805" s="10"/>
      <c r="BF805" s="10"/>
      <c r="BG805" s="10"/>
    </row>
    <row r="806" ht="17.25" customHeight="1">
      <c r="B806" s="632"/>
      <c r="C806" s="632"/>
      <c r="D806" s="632"/>
      <c r="E806" s="632"/>
      <c r="F806" s="632"/>
      <c r="I806" s="1098"/>
      <c r="K806" s="3"/>
      <c r="L806" s="832"/>
      <c r="M806" s="832"/>
      <c r="N806" s="832"/>
      <c r="O806" s="831"/>
      <c r="P806" s="831"/>
      <c r="Q806" s="832"/>
      <c r="R806" s="832"/>
      <c r="S806" s="832"/>
      <c r="T806" s="831"/>
      <c r="U806" s="832"/>
      <c r="V806" s="3"/>
      <c r="W806" s="3"/>
      <c r="X806" s="3"/>
      <c r="Y806" s="3"/>
      <c r="Z806" s="3"/>
      <c r="AA806" s="3"/>
      <c r="AB806" s="3"/>
      <c r="AC806" s="3"/>
      <c r="AD806" s="3"/>
      <c r="AE806" s="3"/>
      <c r="AF806" s="3"/>
      <c r="AG806" s="3"/>
      <c r="AH806" s="832"/>
      <c r="AI806" s="832"/>
      <c r="AJ806" s="832"/>
      <c r="AK806" s="832"/>
      <c r="AL806" s="832"/>
      <c r="AM806" s="832"/>
      <c r="AP806" s="16"/>
      <c r="AQ806" s="1099"/>
      <c r="AR806" s="16"/>
      <c r="AS806" s="16"/>
      <c r="AT806" s="16"/>
      <c r="AU806" s="10"/>
      <c r="AV806" s="10"/>
      <c r="AW806" s="10"/>
      <c r="AX806" s="10"/>
      <c r="AY806" s="10"/>
      <c r="AZ806" s="10"/>
      <c r="BA806" s="10"/>
      <c r="BB806" s="10"/>
      <c r="BC806" s="10"/>
      <c r="BD806" s="772"/>
      <c r="BE806" s="10"/>
      <c r="BF806" s="10"/>
      <c r="BG806" s="10"/>
    </row>
    <row r="807" ht="17.25" customHeight="1">
      <c r="B807" s="632"/>
      <c r="C807" s="632"/>
      <c r="D807" s="632"/>
      <c r="E807" s="632"/>
      <c r="F807" s="632"/>
      <c r="I807" s="1098"/>
      <c r="K807" s="3"/>
      <c r="L807" s="832"/>
      <c r="M807" s="832"/>
      <c r="N807" s="832"/>
      <c r="O807" s="831"/>
      <c r="P807" s="831"/>
      <c r="Q807" s="832"/>
      <c r="R807" s="832"/>
      <c r="S807" s="832"/>
      <c r="T807" s="831"/>
      <c r="U807" s="832"/>
      <c r="V807" s="3"/>
      <c r="W807" s="3"/>
      <c r="X807" s="3"/>
      <c r="Y807" s="3"/>
      <c r="Z807" s="3"/>
      <c r="AA807" s="3"/>
      <c r="AB807" s="3"/>
      <c r="AC807" s="3"/>
      <c r="AD807" s="3"/>
      <c r="AE807" s="3"/>
      <c r="AF807" s="3"/>
      <c r="AG807" s="3"/>
      <c r="AH807" s="832"/>
      <c r="AI807" s="832"/>
      <c r="AJ807" s="832"/>
      <c r="AK807" s="832"/>
      <c r="AL807" s="832"/>
      <c r="AM807" s="832"/>
      <c r="AP807" s="16"/>
      <c r="AQ807" s="1099"/>
      <c r="AR807" s="16"/>
      <c r="AS807" s="16"/>
      <c r="AT807" s="16"/>
      <c r="AU807" s="10"/>
      <c r="AV807" s="10"/>
      <c r="AW807" s="10"/>
      <c r="AX807" s="10"/>
      <c r="AY807" s="10"/>
      <c r="AZ807" s="10"/>
      <c r="BA807" s="10"/>
      <c r="BB807" s="10"/>
      <c r="BC807" s="10"/>
      <c r="BD807" s="772"/>
      <c r="BE807" s="10"/>
      <c r="BF807" s="10"/>
      <c r="BG807" s="10"/>
    </row>
    <row r="808" ht="17.25" customHeight="1">
      <c r="B808" s="632"/>
      <c r="C808" s="632"/>
      <c r="D808" s="632"/>
      <c r="E808" s="632"/>
      <c r="F808" s="632"/>
      <c r="I808" s="1098"/>
      <c r="K808" s="3"/>
      <c r="L808" s="832"/>
      <c r="M808" s="832"/>
      <c r="N808" s="832"/>
      <c r="O808" s="831"/>
      <c r="P808" s="831"/>
      <c r="Q808" s="832"/>
      <c r="R808" s="832"/>
      <c r="S808" s="832"/>
      <c r="T808" s="831"/>
      <c r="U808" s="832"/>
      <c r="V808" s="3"/>
      <c r="W808" s="3"/>
      <c r="X808" s="3"/>
      <c r="Y808" s="3"/>
      <c r="Z808" s="3"/>
      <c r="AA808" s="3"/>
      <c r="AB808" s="3"/>
      <c r="AC808" s="3"/>
      <c r="AD808" s="3"/>
      <c r="AE808" s="3"/>
      <c r="AF808" s="3"/>
      <c r="AG808" s="3"/>
      <c r="AH808" s="832"/>
      <c r="AI808" s="832"/>
      <c r="AJ808" s="832"/>
      <c r="AK808" s="832"/>
      <c r="AL808" s="832"/>
      <c r="AM808" s="832"/>
      <c r="AP808" s="16"/>
      <c r="AQ808" s="1099"/>
      <c r="AR808" s="16"/>
      <c r="AS808" s="16"/>
      <c r="AT808" s="16"/>
      <c r="AU808" s="10"/>
      <c r="AV808" s="10"/>
      <c r="AW808" s="10"/>
      <c r="AX808" s="10"/>
      <c r="AY808" s="10"/>
      <c r="AZ808" s="10"/>
      <c r="BA808" s="10"/>
      <c r="BB808" s="10"/>
      <c r="BC808" s="10"/>
      <c r="BD808" s="772"/>
      <c r="BE808" s="10"/>
      <c r="BF808" s="10"/>
      <c r="BG808" s="10"/>
    </row>
    <row r="809" ht="17.25" customHeight="1">
      <c r="B809" s="632"/>
      <c r="C809" s="632"/>
      <c r="D809" s="632"/>
      <c r="E809" s="632"/>
      <c r="F809" s="632"/>
      <c r="I809" s="1098"/>
      <c r="K809" s="3"/>
      <c r="L809" s="832"/>
      <c r="M809" s="832"/>
      <c r="N809" s="832"/>
      <c r="O809" s="831"/>
      <c r="P809" s="831"/>
      <c r="Q809" s="832"/>
      <c r="R809" s="832"/>
      <c r="S809" s="832"/>
      <c r="T809" s="831"/>
      <c r="U809" s="832"/>
      <c r="V809" s="3"/>
      <c r="W809" s="3"/>
      <c r="X809" s="3"/>
      <c r="Y809" s="3"/>
      <c r="Z809" s="3"/>
      <c r="AA809" s="3"/>
      <c r="AB809" s="3"/>
      <c r="AC809" s="3"/>
      <c r="AD809" s="3"/>
      <c r="AE809" s="3"/>
      <c r="AF809" s="3"/>
      <c r="AG809" s="3"/>
      <c r="AH809" s="832"/>
      <c r="AI809" s="832"/>
      <c r="AJ809" s="832"/>
      <c r="AK809" s="832"/>
      <c r="AL809" s="832"/>
      <c r="AM809" s="832"/>
      <c r="AP809" s="16"/>
      <c r="AQ809" s="1099"/>
      <c r="AR809" s="16"/>
      <c r="AS809" s="16"/>
      <c r="AT809" s="16"/>
      <c r="AU809" s="10"/>
      <c r="AV809" s="10"/>
      <c r="AW809" s="10"/>
      <c r="AX809" s="10"/>
      <c r="AY809" s="10"/>
      <c r="AZ809" s="10"/>
      <c r="BA809" s="10"/>
      <c r="BB809" s="10"/>
      <c r="BC809" s="10"/>
      <c r="BD809" s="772"/>
      <c r="BE809" s="10"/>
      <c r="BF809" s="10"/>
      <c r="BG809" s="10"/>
    </row>
    <row r="810" ht="17.25" customHeight="1">
      <c r="B810" s="632"/>
      <c r="C810" s="632"/>
      <c r="D810" s="632"/>
      <c r="E810" s="632"/>
      <c r="F810" s="632"/>
      <c r="I810" s="1098"/>
      <c r="K810" s="3"/>
      <c r="L810" s="832"/>
      <c r="M810" s="832"/>
      <c r="N810" s="832"/>
      <c r="O810" s="831"/>
      <c r="P810" s="831"/>
      <c r="Q810" s="832"/>
      <c r="R810" s="832"/>
      <c r="S810" s="832"/>
      <c r="T810" s="831"/>
      <c r="U810" s="832"/>
      <c r="V810" s="3"/>
      <c r="W810" s="3"/>
      <c r="X810" s="3"/>
      <c r="Y810" s="3"/>
      <c r="Z810" s="3"/>
      <c r="AA810" s="3"/>
      <c r="AB810" s="3"/>
      <c r="AC810" s="3"/>
      <c r="AD810" s="3"/>
      <c r="AE810" s="3"/>
      <c r="AF810" s="3"/>
      <c r="AG810" s="3"/>
      <c r="AH810" s="832"/>
      <c r="AI810" s="832"/>
      <c r="AJ810" s="832"/>
      <c r="AK810" s="832"/>
      <c r="AL810" s="832"/>
      <c r="AM810" s="832"/>
      <c r="AP810" s="16"/>
      <c r="AQ810" s="1099"/>
      <c r="AR810" s="16"/>
      <c r="AS810" s="16"/>
      <c r="AT810" s="16"/>
      <c r="AU810" s="10"/>
      <c r="AV810" s="10"/>
      <c r="AW810" s="10"/>
      <c r="AX810" s="10"/>
      <c r="AY810" s="10"/>
      <c r="AZ810" s="10"/>
      <c r="BA810" s="10"/>
      <c r="BB810" s="10"/>
      <c r="BC810" s="10"/>
      <c r="BD810" s="772"/>
      <c r="BE810" s="10"/>
      <c r="BF810" s="10"/>
      <c r="BG810" s="10"/>
    </row>
    <row r="811" ht="17.25" customHeight="1">
      <c r="B811" s="632"/>
      <c r="C811" s="632"/>
      <c r="D811" s="632"/>
      <c r="E811" s="632"/>
      <c r="F811" s="632"/>
      <c r="I811" s="1098"/>
      <c r="K811" s="3"/>
      <c r="L811" s="832"/>
      <c r="M811" s="832"/>
      <c r="N811" s="832"/>
      <c r="O811" s="831"/>
      <c r="P811" s="831"/>
      <c r="Q811" s="832"/>
      <c r="R811" s="832"/>
      <c r="S811" s="832"/>
      <c r="T811" s="831"/>
      <c r="U811" s="832"/>
      <c r="V811" s="3"/>
      <c r="W811" s="3"/>
      <c r="X811" s="3"/>
      <c r="Y811" s="3"/>
      <c r="Z811" s="3"/>
      <c r="AA811" s="3"/>
      <c r="AB811" s="3"/>
      <c r="AC811" s="3"/>
      <c r="AD811" s="3"/>
      <c r="AE811" s="3"/>
      <c r="AF811" s="3"/>
      <c r="AG811" s="3"/>
      <c r="AH811" s="832"/>
      <c r="AI811" s="832"/>
      <c r="AJ811" s="832"/>
      <c r="AK811" s="832"/>
      <c r="AL811" s="832"/>
      <c r="AM811" s="832"/>
      <c r="AP811" s="16"/>
      <c r="AQ811" s="1099"/>
      <c r="AR811" s="16"/>
      <c r="AS811" s="16"/>
      <c r="AT811" s="16"/>
      <c r="AU811" s="10"/>
      <c r="AV811" s="10"/>
      <c r="AW811" s="10"/>
      <c r="AX811" s="10"/>
      <c r="AY811" s="10"/>
      <c r="AZ811" s="10"/>
      <c r="BA811" s="10"/>
      <c r="BB811" s="10"/>
      <c r="BC811" s="10"/>
      <c r="BD811" s="772"/>
      <c r="BE811" s="10"/>
      <c r="BF811" s="10"/>
      <c r="BG811" s="10"/>
    </row>
    <row r="812" ht="17.25" customHeight="1">
      <c r="B812" s="632"/>
      <c r="C812" s="632"/>
      <c r="D812" s="632"/>
      <c r="E812" s="632"/>
      <c r="F812" s="632"/>
      <c r="I812" s="1098"/>
      <c r="K812" s="3"/>
      <c r="L812" s="832"/>
      <c r="M812" s="832"/>
      <c r="N812" s="832"/>
      <c r="O812" s="831"/>
      <c r="P812" s="831"/>
      <c r="Q812" s="832"/>
      <c r="R812" s="832"/>
      <c r="S812" s="832"/>
      <c r="T812" s="831"/>
      <c r="U812" s="832"/>
      <c r="V812" s="3"/>
      <c r="W812" s="3"/>
      <c r="X812" s="3"/>
      <c r="Y812" s="3"/>
      <c r="Z812" s="3"/>
      <c r="AA812" s="3"/>
      <c r="AB812" s="3"/>
      <c r="AC812" s="3"/>
      <c r="AD812" s="3"/>
      <c r="AE812" s="3"/>
      <c r="AF812" s="3"/>
      <c r="AG812" s="3"/>
      <c r="AH812" s="832"/>
      <c r="AI812" s="832"/>
      <c r="AJ812" s="832"/>
      <c r="AK812" s="832"/>
      <c r="AL812" s="832"/>
      <c r="AM812" s="832"/>
      <c r="AP812" s="16"/>
      <c r="AQ812" s="1099"/>
      <c r="AR812" s="16"/>
      <c r="AS812" s="16"/>
      <c r="AT812" s="16"/>
      <c r="AU812" s="10"/>
      <c r="AV812" s="10"/>
      <c r="AW812" s="10"/>
      <c r="AX812" s="10"/>
      <c r="AY812" s="10"/>
      <c r="AZ812" s="10"/>
      <c r="BA812" s="10"/>
      <c r="BB812" s="10"/>
      <c r="BC812" s="10"/>
      <c r="BD812" s="772"/>
      <c r="BE812" s="10"/>
      <c r="BF812" s="10"/>
      <c r="BG812" s="10"/>
    </row>
    <row r="813" ht="17.25" customHeight="1">
      <c r="B813" s="632"/>
      <c r="C813" s="632"/>
      <c r="D813" s="632"/>
      <c r="E813" s="632"/>
      <c r="F813" s="632"/>
      <c r="I813" s="1098"/>
      <c r="K813" s="3"/>
      <c r="L813" s="832"/>
      <c r="M813" s="832"/>
      <c r="N813" s="832"/>
      <c r="O813" s="831"/>
      <c r="P813" s="831"/>
      <c r="Q813" s="832"/>
      <c r="R813" s="832"/>
      <c r="S813" s="832"/>
      <c r="T813" s="831"/>
      <c r="U813" s="832"/>
      <c r="V813" s="3"/>
      <c r="W813" s="3"/>
      <c r="X813" s="3"/>
      <c r="Y813" s="3"/>
      <c r="Z813" s="3"/>
      <c r="AA813" s="3"/>
      <c r="AB813" s="3"/>
      <c r="AC813" s="3"/>
      <c r="AD813" s="3"/>
      <c r="AE813" s="3"/>
      <c r="AF813" s="3"/>
      <c r="AG813" s="3"/>
      <c r="AH813" s="832"/>
      <c r="AI813" s="832"/>
      <c r="AJ813" s="832"/>
      <c r="AK813" s="832"/>
      <c r="AL813" s="832"/>
      <c r="AM813" s="832"/>
      <c r="AP813" s="16"/>
      <c r="AQ813" s="1099"/>
      <c r="AR813" s="16"/>
      <c r="AS813" s="16"/>
      <c r="AT813" s="16"/>
      <c r="AU813" s="10"/>
      <c r="AV813" s="10"/>
      <c r="AW813" s="10"/>
      <c r="AX813" s="10"/>
      <c r="AY813" s="10"/>
      <c r="AZ813" s="10"/>
      <c r="BA813" s="10"/>
      <c r="BB813" s="10"/>
      <c r="BC813" s="10"/>
      <c r="BD813" s="772"/>
      <c r="BE813" s="10"/>
      <c r="BF813" s="10"/>
      <c r="BG813" s="10"/>
    </row>
    <row r="814" ht="17.25" customHeight="1">
      <c r="B814" s="632"/>
      <c r="C814" s="632"/>
      <c r="D814" s="632"/>
      <c r="E814" s="632"/>
      <c r="F814" s="632"/>
      <c r="I814" s="1098"/>
      <c r="K814" s="3"/>
      <c r="L814" s="832"/>
      <c r="M814" s="832"/>
      <c r="N814" s="832"/>
      <c r="O814" s="831"/>
      <c r="P814" s="831"/>
      <c r="Q814" s="832"/>
      <c r="R814" s="832"/>
      <c r="S814" s="832"/>
      <c r="T814" s="831"/>
      <c r="U814" s="832"/>
      <c r="V814" s="3"/>
      <c r="W814" s="3"/>
      <c r="X814" s="3"/>
      <c r="Y814" s="3"/>
      <c r="Z814" s="3"/>
      <c r="AA814" s="3"/>
      <c r="AB814" s="3"/>
      <c r="AC814" s="3"/>
      <c r="AD814" s="3"/>
      <c r="AE814" s="3"/>
      <c r="AF814" s="3"/>
      <c r="AG814" s="3"/>
      <c r="AH814" s="832"/>
      <c r="AI814" s="832"/>
      <c r="AJ814" s="832"/>
      <c r="AK814" s="832"/>
      <c r="AL814" s="832"/>
      <c r="AM814" s="832"/>
      <c r="AP814" s="16"/>
      <c r="AQ814" s="1099"/>
      <c r="AR814" s="16"/>
      <c r="AS814" s="16"/>
      <c r="AT814" s="16"/>
      <c r="AU814" s="10"/>
      <c r="AV814" s="10"/>
      <c r="AW814" s="10"/>
      <c r="AX814" s="10"/>
      <c r="AY814" s="10"/>
      <c r="AZ814" s="10"/>
      <c r="BA814" s="10"/>
      <c r="BB814" s="10"/>
      <c r="BC814" s="10"/>
      <c r="BD814" s="772"/>
      <c r="BE814" s="10"/>
      <c r="BF814" s="10"/>
      <c r="BG814" s="10"/>
    </row>
    <row r="815" ht="17.25" customHeight="1">
      <c r="B815" s="632"/>
      <c r="C815" s="632"/>
      <c r="D815" s="632"/>
      <c r="E815" s="632"/>
      <c r="F815" s="632"/>
      <c r="I815" s="1098"/>
      <c r="K815" s="3"/>
      <c r="L815" s="832"/>
      <c r="M815" s="832"/>
      <c r="N815" s="832"/>
      <c r="O815" s="831"/>
      <c r="P815" s="831"/>
      <c r="Q815" s="832"/>
      <c r="R815" s="832"/>
      <c r="S815" s="832"/>
      <c r="T815" s="831"/>
      <c r="U815" s="832"/>
      <c r="V815" s="3"/>
      <c r="W815" s="3"/>
      <c r="X815" s="3"/>
      <c r="Y815" s="3"/>
      <c r="Z815" s="3"/>
      <c r="AA815" s="3"/>
      <c r="AB815" s="3"/>
      <c r="AC815" s="3"/>
      <c r="AD815" s="3"/>
      <c r="AE815" s="3"/>
      <c r="AF815" s="3"/>
      <c r="AG815" s="3"/>
      <c r="AH815" s="832"/>
      <c r="AI815" s="832"/>
      <c r="AJ815" s="832"/>
      <c r="AK815" s="832"/>
      <c r="AL815" s="832"/>
      <c r="AM815" s="832"/>
      <c r="AP815" s="16"/>
      <c r="AQ815" s="1099"/>
      <c r="AR815" s="16"/>
      <c r="AS815" s="16"/>
      <c r="AT815" s="16"/>
      <c r="AU815" s="10"/>
      <c r="AV815" s="10"/>
      <c r="AW815" s="10"/>
      <c r="AX815" s="10"/>
      <c r="AY815" s="10"/>
      <c r="AZ815" s="10"/>
      <c r="BA815" s="10"/>
      <c r="BB815" s="10"/>
      <c r="BC815" s="10"/>
      <c r="BD815" s="772"/>
      <c r="BE815" s="10"/>
      <c r="BF815" s="10"/>
      <c r="BG815" s="10"/>
    </row>
    <row r="816" ht="17.25" customHeight="1">
      <c r="B816" s="632"/>
      <c r="C816" s="632"/>
      <c r="D816" s="632"/>
      <c r="E816" s="632"/>
      <c r="F816" s="632"/>
      <c r="I816" s="1098"/>
      <c r="K816" s="3"/>
      <c r="L816" s="832"/>
      <c r="M816" s="832"/>
      <c r="N816" s="832"/>
      <c r="O816" s="831"/>
      <c r="P816" s="831"/>
      <c r="Q816" s="832"/>
      <c r="R816" s="832"/>
      <c r="S816" s="832"/>
      <c r="T816" s="831"/>
      <c r="U816" s="832"/>
      <c r="V816" s="3"/>
      <c r="W816" s="3"/>
      <c r="X816" s="3"/>
      <c r="Y816" s="3"/>
      <c r="Z816" s="3"/>
      <c r="AA816" s="3"/>
      <c r="AB816" s="3"/>
      <c r="AC816" s="3"/>
      <c r="AD816" s="3"/>
      <c r="AE816" s="3"/>
      <c r="AF816" s="3"/>
      <c r="AG816" s="3"/>
      <c r="AH816" s="832"/>
      <c r="AI816" s="832"/>
      <c r="AJ816" s="832"/>
      <c r="AK816" s="832"/>
      <c r="AL816" s="832"/>
      <c r="AM816" s="832"/>
      <c r="AP816" s="16"/>
      <c r="AQ816" s="1099"/>
      <c r="AR816" s="16"/>
      <c r="AS816" s="16"/>
      <c r="AT816" s="16"/>
      <c r="AU816" s="10"/>
      <c r="AV816" s="10"/>
      <c r="AW816" s="10"/>
      <c r="AX816" s="10"/>
      <c r="AY816" s="10"/>
      <c r="AZ816" s="10"/>
      <c r="BA816" s="10"/>
      <c r="BB816" s="10"/>
      <c r="BC816" s="10"/>
      <c r="BD816" s="772"/>
      <c r="BE816" s="10"/>
      <c r="BF816" s="10"/>
      <c r="BG816" s="10"/>
    </row>
    <row r="817" ht="17.25" customHeight="1">
      <c r="B817" s="632"/>
      <c r="C817" s="632"/>
      <c r="D817" s="632"/>
      <c r="E817" s="632"/>
      <c r="F817" s="632"/>
      <c r="I817" s="1098"/>
      <c r="K817" s="3"/>
      <c r="L817" s="832"/>
      <c r="M817" s="832"/>
      <c r="N817" s="832"/>
      <c r="O817" s="831"/>
      <c r="P817" s="831"/>
      <c r="Q817" s="832"/>
      <c r="R817" s="832"/>
      <c r="S817" s="832"/>
      <c r="T817" s="831"/>
      <c r="U817" s="832"/>
      <c r="V817" s="3"/>
      <c r="W817" s="3"/>
      <c r="X817" s="3"/>
      <c r="Y817" s="3"/>
      <c r="Z817" s="3"/>
      <c r="AA817" s="3"/>
      <c r="AB817" s="3"/>
      <c r="AC817" s="3"/>
      <c r="AD817" s="3"/>
      <c r="AE817" s="3"/>
      <c r="AF817" s="3"/>
      <c r="AG817" s="3"/>
      <c r="AH817" s="832"/>
      <c r="AI817" s="832"/>
      <c r="AJ817" s="832"/>
      <c r="AK817" s="832"/>
      <c r="AL817" s="832"/>
      <c r="AM817" s="832"/>
      <c r="AP817" s="16"/>
      <c r="AQ817" s="1099"/>
      <c r="AR817" s="16"/>
      <c r="AS817" s="16"/>
      <c r="AT817" s="16"/>
      <c r="AU817" s="10"/>
      <c r="AV817" s="10"/>
      <c r="AW817" s="10"/>
      <c r="AX817" s="10"/>
      <c r="AY817" s="10"/>
      <c r="AZ817" s="10"/>
      <c r="BA817" s="10"/>
      <c r="BB817" s="10"/>
      <c r="BC817" s="10"/>
      <c r="BD817" s="772"/>
      <c r="BE817" s="10"/>
      <c r="BF817" s="10"/>
      <c r="BG817" s="10"/>
    </row>
    <row r="818" ht="17.25" customHeight="1">
      <c r="B818" s="632"/>
      <c r="C818" s="632"/>
      <c r="D818" s="632"/>
      <c r="E818" s="632"/>
      <c r="F818" s="632"/>
      <c r="I818" s="1098"/>
      <c r="K818" s="3"/>
      <c r="L818" s="832"/>
      <c r="M818" s="832"/>
      <c r="N818" s="832"/>
      <c r="O818" s="831"/>
      <c r="P818" s="831"/>
      <c r="Q818" s="832"/>
      <c r="R818" s="832"/>
      <c r="S818" s="832"/>
      <c r="T818" s="831"/>
      <c r="U818" s="832"/>
      <c r="V818" s="3"/>
      <c r="W818" s="3"/>
      <c r="X818" s="3"/>
      <c r="Y818" s="3"/>
      <c r="Z818" s="3"/>
      <c r="AA818" s="3"/>
      <c r="AB818" s="3"/>
      <c r="AC818" s="3"/>
      <c r="AD818" s="3"/>
      <c r="AE818" s="3"/>
      <c r="AF818" s="3"/>
      <c r="AG818" s="3"/>
      <c r="AH818" s="832"/>
      <c r="AI818" s="832"/>
      <c r="AJ818" s="832"/>
      <c r="AK818" s="832"/>
      <c r="AL818" s="832"/>
      <c r="AM818" s="832"/>
      <c r="AP818" s="16"/>
      <c r="AQ818" s="1099"/>
      <c r="AR818" s="16"/>
      <c r="AS818" s="16"/>
      <c r="AT818" s="16"/>
      <c r="AU818" s="10"/>
      <c r="AV818" s="10"/>
      <c r="AW818" s="10"/>
      <c r="AX818" s="10"/>
      <c r="AY818" s="10"/>
      <c r="AZ818" s="10"/>
      <c r="BA818" s="10"/>
      <c r="BB818" s="10"/>
      <c r="BC818" s="10"/>
      <c r="BD818" s="772"/>
      <c r="BE818" s="10"/>
      <c r="BF818" s="10"/>
      <c r="BG818" s="10"/>
    </row>
    <row r="819" ht="17.25" customHeight="1">
      <c r="B819" s="632"/>
      <c r="C819" s="632"/>
      <c r="D819" s="632"/>
      <c r="E819" s="632"/>
      <c r="F819" s="632"/>
      <c r="I819" s="1098"/>
      <c r="K819" s="3"/>
      <c r="L819" s="832"/>
      <c r="M819" s="832"/>
      <c r="N819" s="832"/>
      <c r="O819" s="831"/>
      <c r="P819" s="831"/>
      <c r="Q819" s="832"/>
      <c r="R819" s="832"/>
      <c r="S819" s="832"/>
      <c r="T819" s="831"/>
      <c r="U819" s="832"/>
      <c r="V819" s="3"/>
      <c r="W819" s="3"/>
      <c r="X819" s="3"/>
      <c r="Y819" s="3"/>
      <c r="Z819" s="3"/>
      <c r="AA819" s="3"/>
      <c r="AB819" s="3"/>
      <c r="AC819" s="3"/>
      <c r="AD819" s="3"/>
      <c r="AE819" s="3"/>
      <c r="AF819" s="3"/>
      <c r="AG819" s="3"/>
      <c r="AH819" s="832"/>
      <c r="AI819" s="832"/>
      <c r="AJ819" s="832"/>
      <c r="AK819" s="832"/>
      <c r="AL819" s="832"/>
      <c r="AM819" s="832"/>
      <c r="AP819" s="16"/>
      <c r="AQ819" s="1099"/>
      <c r="AR819" s="16"/>
      <c r="AS819" s="16"/>
      <c r="AT819" s="16"/>
      <c r="AU819" s="10"/>
      <c r="AV819" s="10"/>
      <c r="AW819" s="10"/>
      <c r="AX819" s="10"/>
      <c r="AY819" s="10"/>
      <c r="AZ819" s="10"/>
      <c r="BA819" s="10"/>
      <c r="BB819" s="10"/>
      <c r="BC819" s="10"/>
      <c r="BD819" s="772"/>
      <c r="BE819" s="10"/>
      <c r="BF819" s="10"/>
      <c r="BG819" s="10"/>
    </row>
    <row r="820" ht="17.25" customHeight="1">
      <c r="B820" s="632"/>
      <c r="C820" s="632"/>
      <c r="D820" s="632"/>
      <c r="E820" s="632"/>
      <c r="F820" s="632"/>
      <c r="I820" s="1098"/>
      <c r="K820" s="3"/>
      <c r="L820" s="832"/>
      <c r="M820" s="832"/>
      <c r="N820" s="832"/>
      <c r="O820" s="831"/>
      <c r="P820" s="831"/>
      <c r="Q820" s="832"/>
      <c r="R820" s="832"/>
      <c r="S820" s="832"/>
      <c r="T820" s="831"/>
      <c r="U820" s="832"/>
      <c r="V820" s="3"/>
      <c r="W820" s="3"/>
      <c r="X820" s="3"/>
      <c r="Y820" s="3"/>
      <c r="Z820" s="3"/>
      <c r="AA820" s="3"/>
      <c r="AB820" s="3"/>
      <c r="AC820" s="3"/>
      <c r="AD820" s="3"/>
      <c r="AE820" s="3"/>
      <c r="AF820" s="3"/>
      <c r="AG820" s="3"/>
      <c r="AH820" s="832"/>
      <c r="AI820" s="832"/>
      <c r="AJ820" s="832"/>
      <c r="AK820" s="832"/>
      <c r="AL820" s="832"/>
      <c r="AM820" s="832"/>
      <c r="AP820" s="16"/>
      <c r="AQ820" s="1099"/>
      <c r="AR820" s="16"/>
      <c r="AS820" s="16"/>
      <c r="AT820" s="16"/>
      <c r="AU820" s="10"/>
      <c r="AV820" s="10"/>
      <c r="AW820" s="10"/>
      <c r="AX820" s="10"/>
      <c r="AY820" s="10"/>
      <c r="AZ820" s="10"/>
      <c r="BA820" s="10"/>
      <c r="BB820" s="10"/>
      <c r="BC820" s="10"/>
      <c r="BD820" s="772"/>
      <c r="BE820" s="10"/>
      <c r="BF820" s="10"/>
      <c r="BG820" s="10"/>
    </row>
    <row r="821" ht="17.25" customHeight="1">
      <c r="B821" s="632"/>
      <c r="C821" s="632"/>
      <c r="D821" s="632"/>
      <c r="E821" s="632"/>
      <c r="F821" s="632"/>
      <c r="I821" s="1098"/>
      <c r="K821" s="3"/>
      <c r="L821" s="832"/>
      <c r="M821" s="832"/>
      <c r="N821" s="832"/>
      <c r="O821" s="831"/>
      <c r="P821" s="831"/>
      <c r="Q821" s="832"/>
      <c r="R821" s="832"/>
      <c r="S821" s="832"/>
      <c r="T821" s="831"/>
      <c r="U821" s="832"/>
      <c r="V821" s="3"/>
      <c r="W821" s="3"/>
      <c r="X821" s="3"/>
      <c r="Y821" s="3"/>
      <c r="Z821" s="3"/>
      <c r="AA821" s="3"/>
      <c r="AB821" s="3"/>
      <c r="AC821" s="3"/>
      <c r="AD821" s="3"/>
      <c r="AE821" s="3"/>
      <c r="AF821" s="3"/>
      <c r="AG821" s="3"/>
      <c r="AH821" s="832"/>
      <c r="AI821" s="832"/>
      <c r="AJ821" s="832"/>
      <c r="AK821" s="832"/>
      <c r="AL821" s="832"/>
      <c r="AM821" s="832"/>
      <c r="AP821" s="16"/>
      <c r="AQ821" s="1099"/>
      <c r="AR821" s="16"/>
      <c r="AS821" s="16"/>
      <c r="AT821" s="16"/>
      <c r="AU821" s="10"/>
      <c r="AV821" s="10"/>
      <c r="AW821" s="10"/>
      <c r="AX821" s="10"/>
      <c r="AY821" s="10"/>
      <c r="AZ821" s="10"/>
      <c r="BA821" s="10"/>
      <c r="BB821" s="10"/>
      <c r="BC821" s="10"/>
      <c r="BD821" s="772"/>
      <c r="BE821" s="10"/>
      <c r="BF821" s="10"/>
      <c r="BG821" s="10"/>
    </row>
    <row r="822" ht="17.25" customHeight="1">
      <c r="B822" s="632"/>
      <c r="C822" s="632"/>
      <c r="D822" s="632"/>
      <c r="E822" s="632"/>
      <c r="F822" s="632"/>
      <c r="I822" s="1098"/>
      <c r="K822" s="3"/>
      <c r="L822" s="832"/>
      <c r="M822" s="832"/>
      <c r="N822" s="832"/>
      <c r="O822" s="831"/>
      <c r="P822" s="831"/>
      <c r="Q822" s="832"/>
      <c r="R822" s="832"/>
      <c r="S822" s="832"/>
      <c r="T822" s="831"/>
      <c r="U822" s="832"/>
      <c r="V822" s="3"/>
      <c r="W822" s="3"/>
      <c r="X822" s="3"/>
      <c r="Y822" s="3"/>
      <c r="Z822" s="3"/>
      <c r="AA822" s="3"/>
      <c r="AB822" s="3"/>
      <c r="AC822" s="3"/>
      <c r="AD822" s="3"/>
      <c r="AE822" s="3"/>
      <c r="AF822" s="3"/>
      <c r="AG822" s="3"/>
      <c r="AH822" s="832"/>
      <c r="AI822" s="832"/>
      <c r="AJ822" s="832"/>
      <c r="AK822" s="832"/>
      <c r="AL822" s="832"/>
      <c r="AM822" s="832"/>
      <c r="AP822" s="16"/>
      <c r="AQ822" s="1099"/>
      <c r="AR822" s="16"/>
      <c r="AS822" s="16"/>
      <c r="AT822" s="16"/>
      <c r="AU822" s="10"/>
      <c r="AV822" s="10"/>
      <c r="AW822" s="10"/>
      <c r="AX822" s="10"/>
      <c r="AY822" s="10"/>
      <c r="AZ822" s="10"/>
      <c r="BA822" s="10"/>
      <c r="BB822" s="10"/>
      <c r="BC822" s="10"/>
      <c r="BD822" s="772"/>
      <c r="BE822" s="10"/>
      <c r="BF822" s="10"/>
      <c r="BG822" s="10"/>
    </row>
    <row r="823" ht="17.25" customHeight="1">
      <c r="B823" s="632"/>
      <c r="C823" s="632"/>
      <c r="D823" s="632"/>
      <c r="E823" s="632"/>
      <c r="F823" s="632"/>
      <c r="I823" s="1098"/>
      <c r="K823" s="3"/>
      <c r="L823" s="832"/>
      <c r="M823" s="832"/>
      <c r="N823" s="832"/>
      <c r="O823" s="831"/>
      <c r="P823" s="831"/>
      <c r="Q823" s="832"/>
      <c r="R823" s="832"/>
      <c r="S823" s="832"/>
      <c r="T823" s="831"/>
      <c r="U823" s="832"/>
      <c r="V823" s="3"/>
      <c r="W823" s="3"/>
      <c r="X823" s="3"/>
      <c r="Y823" s="3"/>
      <c r="Z823" s="3"/>
      <c r="AA823" s="3"/>
      <c r="AB823" s="3"/>
      <c r="AC823" s="3"/>
      <c r="AD823" s="3"/>
      <c r="AE823" s="3"/>
      <c r="AF823" s="3"/>
      <c r="AG823" s="3"/>
      <c r="AH823" s="832"/>
      <c r="AI823" s="832"/>
      <c r="AJ823" s="832"/>
      <c r="AK823" s="832"/>
      <c r="AL823" s="832"/>
      <c r="AM823" s="832"/>
      <c r="AP823" s="16"/>
      <c r="AQ823" s="1099"/>
      <c r="AR823" s="16"/>
      <c r="AS823" s="16"/>
      <c r="AT823" s="16"/>
      <c r="AU823" s="10"/>
      <c r="AV823" s="10"/>
      <c r="AW823" s="10"/>
      <c r="AX823" s="10"/>
      <c r="AY823" s="10"/>
      <c r="AZ823" s="10"/>
      <c r="BA823" s="10"/>
      <c r="BB823" s="10"/>
      <c r="BC823" s="10"/>
      <c r="BD823" s="772"/>
      <c r="BE823" s="10"/>
      <c r="BF823" s="10"/>
      <c r="BG823" s="10"/>
    </row>
    <row r="824" ht="17.25" customHeight="1">
      <c r="B824" s="632"/>
      <c r="C824" s="632"/>
      <c r="D824" s="632"/>
      <c r="E824" s="632"/>
      <c r="F824" s="632"/>
      <c r="I824" s="1098"/>
      <c r="K824" s="3"/>
      <c r="L824" s="832"/>
      <c r="M824" s="832"/>
      <c r="N824" s="832"/>
      <c r="O824" s="831"/>
      <c r="P824" s="831"/>
      <c r="Q824" s="832"/>
      <c r="R824" s="832"/>
      <c r="S824" s="832"/>
      <c r="T824" s="831"/>
      <c r="U824" s="832"/>
      <c r="V824" s="3"/>
      <c r="W824" s="3"/>
      <c r="X824" s="3"/>
      <c r="Y824" s="3"/>
      <c r="Z824" s="3"/>
      <c r="AA824" s="3"/>
      <c r="AB824" s="3"/>
      <c r="AC824" s="3"/>
      <c r="AD824" s="3"/>
      <c r="AE824" s="3"/>
      <c r="AF824" s="3"/>
      <c r="AG824" s="3"/>
      <c r="AH824" s="832"/>
      <c r="AI824" s="832"/>
      <c r="AJ824" s="832"/>
      <c r="AK824" s="832"/>
      <c r="AL824" s="832"/>
      <c r="AM824" s="832"/>
      <c r="AP824" s="16"/>
      <c r="AQ824" s="1099"/>
      <c r="AR824" s="16"/>
      <c r="AS824" s="16"/>
      <c r="AT824" s="16"/>
      <c r="AU824" s="10"/>
      <c r="AV824" s="10"/>
      <c r="AW824" s="10"/>
      <c r="AX824" s="10"/>
      <c r="AY824" s="10"/>
      <c r="AZ824" s="10"/>
      <c r="BA824" s="10"/>
      <c r="BB824" s="10"/>
      <c r="BC824" s="10"/>
      <c r="BD824" s="772"/>
      <c r="BE824" s="10"/>
      <c r="BF824" s="10"/>
      <c r="BG824" s="10"/>
    </row>
    <row r="825" ht="17.25" customHeight="1">
      <c r="B825" s="632"/>
      <c r="C825" s="632"/>
      <c r="D825" s="632"/>
      <c r="E825" s="632"/>
      <c r="F825" s="632"/>
      <c r="I825" s="1098"/>
      <c r="K825" s="3"/>
      <c r="L825" s="832"/>
      <c r="M825" s="832"/>
      <c r="N825" s="832"/>
      <c r="O825" s="831"/>
      <c r="P825" s="831"/>
      <c r="Q825" s="832"/>
      <c r="R825" s="832"/>
      <c r="S825" s="832"/>
      <c r="T825" s="831"/>
      <c r="U825" s="832"/>
      <c r="V825" s="3"/>
      <c r="W825" s="3"/>
      <c r="X825" s="3"/>
      <c r="Y825" s="3"/>
      <c r="Z825" s="3"/>
      <c r="AA825" s="3"/>
      <c r="AB825" s="3"/>
      <c r="AC825" s="3"/>
      <c r="AD825" s="3"/>
      <c r="AE825" s="3"/>
      <c r="AF825" s="3"/>
      <c r="AG825" s="3"/>
      <c r="AH825" s="832"/>
      <c r="AI825" s="832"/>
      <c r="AJ825" s="832"/>
      <c r="AK825" s="832"/>
      <c r="AL825" s="832"/>
      <c r="AM825" s="832"/>
      <c r="AP825" s="16"/>
      <c r="AQ825" s="1099"/>
      <c r="AR825" s="16"/>
      <c r="AS825" s="16"/>
      <c r="AT825" s="16"/>
      <c r="AU825" s="10"/>
      <c r="AV825" s="10"/>
      <c r="AW825" s="10"/>
      <c r="AX825" s="10"/>
      <c r="AY825" s="10"/>
      <c r="AZ825" s="10"/>
      <c r="BA825" s="10"/>
      <c r="BB825" s="10"/>
      <c r="BC825" s="10"/>
      <c r="BD825" s="772"/>
      <c r="BE825" s="10"/>
      <c r="BF825" s="10"/>
      <c r="BG825" s="10"/>
    </row>
    <row r="826" ht="17.25" customHeight="1">
      <c r="B826" s="632"/>
      <c r="C826" s="632"/>
      <c r="D826" s="632"/>
      <c r="E826" s="632"/>
      <c r="F826" s="632"/>
      <c r="I826" s="1098"/>
      <c r="K826" s="3"/>
      <c r="L826" s="832"/>
      <c r="M826" s="832"/>
      <c r="N826" s="832"/>
      <c r="O826" s="831"/>
      <c r="P826" s="831"/>
      <c r="Q826" s="832"/>
      <c r="R826" s="832"/>
      <c r="S826" s="832"/>
      <c r="T826" s="831"/>
      <c r="U826" s="832"/>
      <c r="V826" s="3"/>
      <c r="W826" s="3"/>
      <c r="X826" s="3"/>
      <c r="Y826" s="3"/>
      <c r="Z826" s="3"/>
      <c r="AA826" s="3"/>
      <c r="AB826" s="3"/>
      <c r="AC826" s="3"/>
      <c r="AD826" s="3"/>
      <c r="AE826" s="3"/>
      <c r="AF826" s="3"/>
      <c r="AG826" s="3"/>
      <c r="AH826" s="832"/>
      <c r="AI826" s="832"/>
      <c r="AJ826" s="832"/>
      <c r="AK826" s="832"/>
      <c r="AL826" s="832"/>
      <c r="AM826" s="832"/>
      <c r="AP826" s="16"/>
      <c r="AQ826" s="1099"/>
      <c r="AR826" s="16"/>
      <c r="AS826" s="16"/>
      <c r="AT826" s="16"/>
      <c r="AU826" s="10"/>
      <c r="AV826" s="10"/>
      <c r="AW826" s="10"/>
      <c r="AX826" s="10"/>
      <c r="AY826" s="10"/>
      <c r="AZ826" s="10"/>
      <c r="BA826" s="10"/>
      <c r="BB826" s="10"/>
      <c r="BC826" s="10"/>
      <c r="BD826" s="772"/>
      <c r="BE826" s="10"/>
      <c r="BF826" s="10"/>
      <c r="BG826" s="10"/>
    </row>
    <row r="827" ht="17.25" customHeight="1">
      <c r="B827" s="632"/>
      <c r="C827" s="632"/>
      <c r="D827" s="632"/>
      <c r="E827" s="632"/>
      <c r="F827" s="632"/>
      <c r="I827" s="1098"/>
      <c r="K827" s="3"/>
      <c r="L827" s="832"/>
      <c r="M827" s="832"/>
      <c r="N827" s="832"/>
      <c r="O827" s="831"/>
      <c r="P827" s="831"/>
      <c r="Q827" s="832"/>
      <c r="R827" s="832"/>
      <c r="S827" s="832"/>
      <c r="T827" s="831"/>
      <c r="U827" s="832"/>
      <c r="V827" s="3"/>
      <c r="W827" s="3"/>
      <c r="X827" s="3"/>
      <c r="Y827" s="3"/>
      <c r="Z827" s="3"/>
      <c r="AA827" s="3"/>
      <c r="AB827" s="3"/>
      <c r="AC827" s="3"/>
      <c r="AD827" s="3"/>
      <c r="AE827" s="3"/>
      <c r="AF827" s="3"/>
      <c r="AG827" s="3"/>
      <c r="AH827" s="832"/>
      <c r="AI827" s="832"/>
      <c r="AJ827" s="832"/>
      <c r="AK827" s="832"/>
      <c r="AL827" s="832"/>
      <c r="AM827" s="832"/>
      <c r="AP827" s="16"/>
      <c r="AQ827" s="1099"/>
      <c r="AR827" s="16"/>
      <c r="AS827" s="16"/>
      <c r="AT827" s="16"/>
      <c r="AU827" s="10"/>
      <c r="AV827" s="10"/>
      <c r="AW827" s="10"/>
      <c r="AX827" s="10"/>
      <c r="AY827" s="10"/>
      <c r="AZ827" s="10"/>
      <c r="BA827" s="10"/>
      <c r="BB827" s="10"/>
      <c r="BC827" s="10"/>
      <c r="BD827" s="772"/>
      <c r="BE827" s="10"/>
      <c r="BF827" s="10"/>
      <c r="BG827" s="10"/>
    </row>
    <row r="828" ht="17.25" customHeight="1">
      <c r="B828" s="632"/>
      <c r="C828" s="632"/>
      <c r="D828" s="632"/>
      <c r="E828" s="632"/>
      <c r="F828" s="632"/>
      <c r="I828" s="1098"/>
      <c r="K828" s="3"/>
      <c r="L828" s="832"/>
      <c r="M828" s="832"/>
      <c r="N828" s="832"/>
      <c r="O828" s="831"/>
      <c r="P828" s="831"/>
      <c r="Q828" s="832"/>
      <c r="R828" s="832"/>
      <c r="S828" s="832"/>
      <c r="T828" s="831"/>
      <c r="U828" s="832"/>
      <c r="V828" s="3"/>
      <c r="W828" s="3"/>
      <c r="X828" s="3"/>
      <c r="Y828" s="3"/>
      <c r="Z828" s="3"/>
      <c r="AA828" s="3"/>
      <c r="AB828" s="3"/>
      <c r="AC828" s="3"/>
      <c r="AD828" s="3"/>
      <c r="AE828" s="3"/>
      <c r="AF828" s="3"/>
      <c r="AG828" s="3"/>
      <c r="AH828" s="832"/>
      <c r="AI828" s="832"/>
      <c r="AJ828" s="832"/>
      <c r="AK828" s="832"/>
      <c r="AL828" s="832"/>
      <c r="AM828" s="832"/>
      <c r="AP828" s="16"/>
      <c r="AQ828" s="1099"/>
      <c r="AR828" s="16"/>
      <c r="AS828" s="16"/>
      <c r="AT828" s="16"/>
      <c r="AU828" s="10"/>
      <c r="AV828" s="10"/>
      <c r="AW828" s="10"/>
      <c r="AX828" s="10"/>
      <c r="AY828" s="10"/>
      <c r="AZ828" s="10"/>
      <c r="BA828" s="10"/>
      <c r="BB828" s="10"/>
      <c r="BC828" s="10"/>
      <c r="BD828" s="772"/>
      <c r="BE828" s="10"/>
      <c r="BF828" s="10"/>
      <c r="BG828" s="10"/>
    </row>
    <row r="829" ht="17.25" customHeight="1">
      <c r="B829" s="632"/>
      <c r="C829" s="632"/>
      <c r="D829" s="632"/>
      <c r="E829" s="632"/>
      <c r="F829" s="632"/>
      <c r="I829" s="1098"/>
      <c r="K829" s="3"/>
      <c r="L829" s="832"/>
      <c r="M829" s="832"/>
      <c r="N829" s="832"/>
      <c r="O829" s="831"/>
      <c r="P829" s="831"/>
      <c r="Q829" s="832"/>
      <c r="R829" s="832"/>
      <c r="S829" s="832"/>
      <c r="T829" s="831"/>
      <c r="U829" s="832"/>
      <c r="V829" s="3"/>
      <c r="W829" s="3"/>
      <c r="X829" s="3"/>
      <c r="Y829" s="3"/>
      <c r="Z829" s="3"/>
      <c r="AA829" s="3"/>
      <c r="AB829" s="3"/>
      <c r="AC829" s="3"/>
      <c r="AD829" s="3"/>
      <c r="AE829" s="3"/>
      <c r="AF829" s="3"/>
      <c r="AG829" s="3"/>
      <c r="AH829" s="832"/>
      <c r="AI829" s="832"/>
      <c r="AJ829" s="832"/>
      <c r="AK829" s="832"/>
      <c r="AL829" s="832"/>
      <c r="AM829" s="832"/>
      <c r="AP829" s="16"/>
      <c r="AQ829" s="1099"/>
      <c r="AR829" s="16"/>
      <c r="AS829" s="16"/>
      <c r="AT829" s="16"/>
      <c r="AU829" s="10"/>
      <c r="AV829" s="10"/>
      <c r="AW829" s="10"/>
      <c r="AX829" s="10"/>
      <c r="AY829" s="10"/>
      <c r="AZ829" s="10"/>
      <c r="BA829" s="10"/>
      <c r="BB829" s="10"/>
      <c r="BC829" s="10"/>
      <c r="BD829" s="772"/>
      <c r="BE829" s="10"/>
      <c r="BF829" s="10"/>
      <c r="BG829" s="10"/>
    </row>
    <row r="830" ht="17.25" customHeight="1">
      <c r="B830" s="632"/>
      <c r="C830" s="632"/>
      <c r="D830" s="632"/>
      <c r="E830" s="632"/>
      <c r="F830" s="632"/>
      <c r="I830" s="1098"/>
      <c r="K830" s="3"/>
      <c r="L830" s="832"/>
      <c r="M830" s="832"/>
      <c r="N830" s="832"/>
      <c r="O830" s="831"/>
      <c r="P830" s="831"/>
      <c r="Q830" s="832"/>
      <c r="R830" s="832"/>
      <c r="S830" s="832"/>
      <c r="T830" s="831"/>
      <c r="U830" s="832"/>
      <c r="V830" s="3"/>
      <c r="W830" s="3"/>
      <c r="X830" s="3"/>
      <c r="Y830" s="3"/>
      <c r="Z830" s="3"/>
      <c r="AA830" s="3"/>
      <c r="AB830" s="3"/>
      <c r="AC830" s="3"/>
      <c r="AD830" s="3"/>
      <c r="AE830" s="3"/>
      <c r="AF830" s="3"/>
      <c r="AG830" s="3"/>
      <c r="AH830" s="832"/>
      <c r="AI830" s="832"/>
      <c r="AJ830" s="832"/>
      <c r="AK830" s="832"/>
      <c r="AL830" s="832"/>
      <c r="AM830" s="832"/>
      <c r="AP830" s="16"/>
      <c r="AQ830" s="1099"/>
      <c r="AR830" s="16"/>
      <c r="AS830" s="16"/>
      <c r="AT830" s="16"/>
      <c r="AU830" s="10"/>
      <c r="AV830" s="10"/>
      <c r="AW830" s="10"/>
      <c r="AX830" s="10"/>
      <c r="AY830" s="10"/>
      <c r="AZ830" s="10"/>
      <c r="BA830" s="10"/>
      <c r="BB830" s="10"/>
      <c r="BC830" s="10"/>
      <c r="BD830" s="772"/>
      <c r="BE830" s="10"/>
      <c r="BF830" s="10"/>
      <c r="BG830" s="10"/>
    </row>
    <row r="831" ht="17.25" customHeight="1">
      <c r="B831" s="632"/>
      <c r="C831" s="632"/>
      <c r="D831" s="632"/>
      <c r="E831" s="632"/>
      <c r="F831" s="632"/>
      <c r="I831" s="1098"/>
      <c r="K831" s="3"/>
      <c r="L831" s="832"/>
      <c r="M831" s="832"/>
      <c r="N831" s="832"/>
      <c r="O831" s="831"/>
      <c r="P831" s="831"/>
      <c r="Q831" s="832"/>
      <c r="R831" s="832"/>
      <c r="S831" s="832"/>
      <c r="T831" s="831"/>
      <c r="U831" s="832"/>
      <c r="V831" s="3"/>
      <c r="W831" s="3"/>
      <c r="X831" s="3"/>
      <c r="Y831" s="3"/>
      <c r="Z831" s="3"/>
      <c r="AA831" s="3"/>
      <c r="AB831" s="3"/>
      <c r="AC831" s="3"/>
      <c r="AD831" s="3"/>
      <c r="AE831" s="3"/>
      <c r="AF831" s="3"/>
      <c r="AG831" s="3"/>
      <c r="AH831" s="832"/>
      <c r="AI831" s="832"/>
      <c r="AJ831" s="832"/>
      <c r="AK831" s="832"/>
      <c r="AL831" s="832"/>
      <c r="AM831" s="832"/>
      <c r="AP831" s="16"/>
      <c r="AQ831" s="1099"/>
      <c r="AR831" s="16"/>
      <c r="AS831" s="16"/>
      <c r="AT831" s="16"/>
      <c r="AU831" s="10"/>
      <c r="AV831" s="10"/>
      <c r="AW831" s="10"/>
      <c r="AX831" s="10"/>
      <c r="AY831" s="10"/>
      <c r="AZ831" s="10"/>
      <c r="BA831" s="10"/>
      <c r="BB831" s="10"/>
      <c r="BC831" s="10"/>
      <c r="BD831" s="772"/>
      <c r="BE831" s="10"/>
      <c r="BF831" s="10"/>
      <c r="BG831" s="10"/>
    </row>
    <row r="832" ht="17.25" customHeight="1">
      <c r="B832" s="632"/>
      <c r="C832" s="632"/>
      <c r="D832" s="632"/>
      <c r="E832" s="632"/>
      <c r="F832" s="632"/>
      <c r="I832" s="1098"/>
      <c r="K832" s="3"/>
      <c r="L832" s="832"/>
      <c r="M832" s="832"/>
      <c r="N832" s="832"/>
      <c r="O832" s="831"/>
      <c r="P832" s="831"/>
      <c r="Q832" s="832"/>
      <c r="R832" s="832"/>
      <c r="S832" s="832"/>
      <c r="T832" s="831"/>
      <c r="U832" s="832"/>
      <c r="V832" s="3"/>
      <c r="W832" s="3"/>
      <c r="X832" s="3"/>
      <c r="Y832" s="3"/>
      <c r="Z832" s="3"/>
      <c r="AA832" s="3"/>
      <c r="AB832" s="3"/>
      <c r="AC832" s="3"/>
      <c r="AD832" s="3"/>
      <c r="AE832" s="3"/>
      <c r="AF832" s="3"/>
      <c r="AG832" s="3"/>
      <c r="AH832" s="832"/>
      <c r="AI832" s="832"/>
      <c r="AJ832" s="832"/>
      <c r="AK832" s="832"/>
      <c r="AL832" s="832"/>
      <c r="AM832" s="832"/>
      <c r="AP832" s="16"/>
      <c r="AQ832" s="1099"/>
      <c r="AR832" s="16"/>
      <c r="AS832" s="16"/>
      <c r="AT832" s="16"/>
      <c r="AU832" s="10"/>
      <c r="AV832" s="10"/>
      <c r="AW832" s="10"/>
      <c r="AX832" s="10"/>
      <c r="AY832" s="10"/>
      <c r="AZ832" s="10"/>
      <c r="BA832" s="10"/>
      <c r="BB832" s="10"/>
      <c r="BC832" s="10"/>
      <c r="BD832" s="772"/>
      <c r="BE832" s="10"/>
      <c r="BF832" s="10"/>
      <c r="BG832" s="10"/>
    </row>
    <row r="833" ht="17.25" customHeight="1">
      <c r="B833" s="632"/>
      <c r="C833" s="632"/>
      <c r="D833" s="632"/>
      <c r="E833" s="632"/>
      <c r="F833" s="632"/>
      <c r="I833" s="1098"/>
      <c r="K833" s="3"/>
      <c r="L833" s="832"/>
      <c r="M833" s="832"/>
      <c r="N833" s="832"/>
      <c r="O833" s="831"/>
      <c r="P833" s="831"/>
      <c r="Q833" s="832"/>
      <c r="R833" s="832"/>
      <c r="S833" s="832"/>
      <c r="T833" s="831"/>
      <c r="U833" s="832"/>
      <c r="V833" s="3"/>
      <c r="W833" s="3"/>
      <c r="X833" s="3"/>
      <c r="Y833" s="3"/>
      <c r="Z833" s="3"/>
      <c r="AA833" s="3"/>
      <c r="AB833" s="3"/>
      <c r="AC833" s="3"/>
      <c r="AD833" s="3"/>
      <c r="AE833" s="3"/>
      <c r="AF833" s="3"/>
      <c r="AG833" s="3"/>
      <c r="AH833" s="832"/>
      <c r="AI833" s="832"/>
      <c r="AJ833" s="832"/>
      <c r="AK833" s="832"/>
      <c r="AL833" s="832"/>
      <c r="AM833" s="832"/>
      <c r="AP833" s="16"/>
      <c r="AQ833" s="1099"/>
      <c r="AR833" s="16"/>
      <c r="AS833" s="16"/>
      <c r="AT833" s="16"/>
      <c r="AU833" s="10"/>
      <c r="AV833" s="10"/>
      <c r="AW833" s="10"/>
      <c r="AX833" s="10"/>
      <c r="AY833" s="10"/>
      <c r="AZ833" s="10"/>
      <c r="BA833" s="10"/>
      <c r="BB833" s="10"/>
      <c r="BC833" s="10"/>
      <c r="BD833" s="772"/>
      <c r="BE833" s="10"/>
      <c r="BF833" s="10"/>
      <c r="BG833" s="10"/>
    </row>
    <row r="834" ht="17.25" customHeight="1">
      <c r="B834" s="632"/>
      <c r="C834" s="632"/>
      <c r="D834" s="632"/>
      <c r="E834" s="632"/>
      <c r="F834" s="632"/>
      <c r="I834" s="1098"/>
      <c r="K834" s="3"/>
      <c r="L834" s="832"/>
      <c r="M834" s="832"/>
      <c r="N834" s="832"/>
      <c r="O834" s="831"/>
      <c r="P834" s="831"/>
      <c r="Q834" s="832"/>
      <c r="R834" s="832"/>
      <c r="S834" s="832"/>
      <c r="T834" s="831"/>
      <c r="U834" s="832"/>
      <c r="V834" s="3"/>
      <c r="W834" s="3"/>
      <c r="X834" s="3"/>
      <c r="Y834" s="3"/>
      <c r="Z834" s="3"/>
      <c r="AA834" s="3"/>
      <c r="AB834" s="3"/>
      <c r="AC834" s="3"/>
      <c r="AD834" s="3"/>
      <c r="AE834" s="3"/>
      <c r="AF834" s="3"/>
      <c r="AG834" s="3"/>
      <c r="AH834" s="832"/>
      <c r="AI834" s="832"/>
      <c r="AJ834" s="832"/>
      <c r="AK834" s="832"/>
      <c r="AL834" s="832"/>
      <c r="AM834" s="832"/>
      <c r="AP834" s="16"/>
      <c r="AQ834" s="1099"/>
      <c r="AR834" s="16"/>
      <c r="AS834" s="16"/>
      <c r="AT834" s="16"/>
      <c r="AU834" s="10"/>
      <c r="AV834" s="10"/>
      <c r="AW834" s="10"/>
      <c r="AX834" s="10"/>
      <c r="AY834" s="10"/>
      <c r="AZ834" s="10"/>
      <c r="BA834" s="10"/>
      <c r="BB834" s="10"/>
      <c r="BC834" s="10"/>
      <c r="BD834" s="772"/>
      <c r="BE834" s="10"/>
      <c r="BF834" s="10"/>
      <c r="BG834" s="10"/>
    </row>
    <row r="835" ht="17.25" customHeight="1">
      <c r="B835" s="632"/>
      <c r="C835" s="632"/>
      <c r="D835" s="632"/>
      <c r="E835" s="632"/>
      <c r="F835" s="632"/>
      <c r="I835" s="1098"/>
      <c r="K835" s="3"/>
      <c r="L835" s="832"/>
      <c r="M835" s="832"/>
      <c r="N835" s="832"/>
      <c r="O835" s="831"/>
      <c r="P835" s="831"/>
      <c r="Q835" s="832"/>
      <c r="R835" s="832"/>
      <c r="S835" s="832"/>
      <c r="T835" s="831"/>
      <c r="U835" s="832"/>
      <c r="V835" s="3"/>
      <c r="W835" s="3"/>
      <c r="X835" s="3"/>
      <c r="Y835" s="3"/>
      <c r="Z835" s="3"/>
      <c r="AA835" s="3"/>
      <c r="AB835" s="3"/>
      <c r="AC835" s="3"/>
      <c r="AD835" s="3"/>
      <c r="AE835" s="3"/>
      <c r="AF835" s="3"/>
      <c r="AG835" s="3"/>
      <c r="AH835" s="832"/>
      <c r="AI835" s="832"/>
      <c r="AJ835" s="832"/>
      <c r="AK835" s="832"/>
      <c r="AL835" s="832"/>
      <c r="AM835" s="832"/>
      <c r="AP835" s="16"/>
      <c r="AQ835" s="1099"/>
      <c r="AR835" s="16"/>
      <c r="AS835" s="16"/>
      <c r="AT835" s="16"/>
      <c r="AU835" s="10"/>
      <c r="AV835" s="10"/>
      <c r="AW835" s="10"/>
      <c r="AX835" s="10"/>
      <c r="AY835" s="10"/>
      <c r="AZ835" s="10"/>
      <c r="BA835" s="10"/>
      <c r="BB835" s="10"/>
      <c r="BC835" s="10"/>
      <c r="BD835" s="772"/>
      <c r="BE835" s="10"/>
      <c r="BF835" s="10"/>
      <c r="BG835" s="10"/>
    </row>
    <row r="836" ht="17.25" customHeight="1">
      <c r="B836" s="632"/>
      <c r="C836" s="632"/>
      <c r="D836" s="632"/>
      <c r="E836" s="632"/>
      <c r="F836" s="632"/>
      <c r="I836" s="1098"/>
      <c r="K836" s="3"/>
      <c r="L836" s="832"/>
      <c r="M836" s="832"/>
      <c r="N836" s="832"/>
      <c r="O836" s="831"/>
      <c r="P836" s="831"/>
      <c r="Q836" s="832"/>
      <c r="R836" s="832"/>
      <c r="S836" s="832"/>
      <c r="T836" s="831"/>
      <c r="U836" s="832"/>
      <c r="V836" s="3"/>
      <c r="W836" s="3"/>
      <c r="X836" s="3"/>
      <c r="Y836" s="3"/>
      <c r="Z836" s="3"/>
      <c r="AA836" s="3"/>
      <c r="AB836" s="3"/>
      <c r="AC836" s="3"/>
      <c r="AD836" s="3"/>
      <c r="AE836" s="3"/>
      <c r="AF836" s="3"/>
      <c r="AG836" s="3"/>
      <c r="AH836" s="832"/>
      <c r="AI836" s="832"/>
      <c r="AJ836" s="832"/>
      <c r="AK836" s="832"/>
      <c r="AL836" s="832"/>
      <c r="AM836" s="832"/>
      <c r="AP836" s="16"/>
      <c r="AQ836" s="1099"/>
      <c r="AR836" s="16"/>
      <c r="AS836" s="16"/>
      <c r="AT836" s="16"/>
      <c r="AU836" s="10"/>
      <c r="AV836" s="10"/>
      <c r="AW836" s="10"/>
      <c r="AX836" s="10"/>
      <c r="AY836" s="10"/>
      <c r="AZ836" s="10"/>
      <c r="BA836" s="10"/>
      <c r="BB836" s="10"/>
      <c r="BC836" s="10"/>
      <c r="BD836" s="772"/>
      <c r="BE836" s="10"/>
      <c r="BF836" s="10"/>
      <c r="BG836" s="10"/>
    </row>
    <row r="837" ht="17.25" customHeight="1">
      <c r="B837" s="632"/>
      <c r="C837" s="632"/>
      <c r="D837" s="632"/>
      <c r="E837" s="632"/>
      <c r="F837" s="632"/>
      <c r="I837" s="1098"/>
      <c r="K837" s="3"/>
      <c r="L837" s="832"/>
      <c r="M837" s="832"/>
      <c r="N837" s="832"/>
      <c r="O837" s="831"/>
      <c r="P837" s="831"/>
      <c r="Q837" s="832"/>
      <c r="R837" s="832"/>
      <c r="S837" s="832"/>
      <c r="T837" s="831"/>
      <c r="U837" s="832"/>
      <c r="V837" s="3"/>
      <c r="W837" s="3"/>
      <c r="X837" s="3"/>
      <c r="Y837" s="3"/>
      <c r="Z837" s="3"/>
      <c r="AA837" s="3"/>
      <c r="AB837" s="3"/>
      <c r="AC837" s="3"/>
      <c r="AD837" s="3"/>
      <c r="AE837" s="3"/>
      <c r="AF837" s="3"/>
      <c r="AG837" s="3"/>
      <c r="AH837" s="832"/>
      <c r="AI837" s="832"/>
      <c r="AJ837" s="832"/>
      <c r="AK837" s="832"/>
      <c r="AL837" s="832"/>
      <c r="AM837" s="832"/>
      <c r="AP837" s="16"/>
      <c r="AQ837" s="1099"/>
      <c r="AR837" s="16"/>
      <c r="AS837" s="16"/>
      <c r="AT837" s="16"/>
      <c r="AU837" s="10"/>
      <c r="AV837" s="10"/>
      <c r="AW837" s="10"/>
      <c r="AX837" s="10"/>
      <c r="AY837" s="10"/>
      <c r="AZ837" s="10"/>
      <c r="BA837" s="10"/>
      <c r="BB837" s="10"/>
      <c r="BC837" s="10"/>
      <c r="BD837" s="772"/>
      <c r="BE837" s="10"/>
      <c r="BF837" s="10"/>
      <c r="BG837" s="10"/>
    </row>
    <row r="838" ht="17.25" customHeight="1">
      <c r="B838" s="632"/>
      <c r="C838" s="632"/>
      <c r="D838" s="632"/>
      <c r="E838" s="632"/>
      <c r="F838" s="632"/>
      <c r="I838" s="1098"/>
      <c r="K838" s="3"/>
      <c r="L838" s="832"/>
      <c r="M838" s="832"/>
      <c r="N838" s="832"/>
      <c r="O838" s="831"/>
      <c r="P838" s="831"/>
      <c r="Q838" s="832"/>
      <c r="R838" s="832"/>
      <c r="S838" s="832"/>
      <c r="T838" s="831"/>
      <c r="U838" s="832"/>
      <c r="V838" s="3"/>
      <c r="W838" s="3"/>
      <c r="X838" s="3"/>
      <c r="Y838" s="3"/>
      <c r="Z838" s="3"/>
      <c r="AA838" s="3"/>
      <c r="AB838" s="3"/>
      <c r="AC838" s="3"/>
      <c r="AD838" s="3"/>
      <c r="AE838" s="3"/>
      <c r="AF838" s="3"/>
      <c r="AG838" s="3"/>
      <c r="AH838" s="832"/>
      <c r="AI838" s="832"/>
      <c r="AJ838" s="832"/>
      <c r="AK838" s="832"/>
      <c r="AL838" s="832"/>
      <c r="AM838" s="832"/>
      <c r="AP838" s="16"/>
      <c r="AQ838" s="1099"/>
      <c r="AR838" s="16"/>
      <c r="AS838" s="16"/>
      <c r="AT838" s="16"/>
      <c r="AU838" s="10"/>
      <c r="AV838" s="10"/>
      <c r="AW838" s="10"/>
      <c r="AX838" s="10"/>
      <c r="AY838" s="10"/>
      <c r="AZ838" s="10"/>
      <c r="BA838" s="10"/>
      <c r="BB838" s="10"/>
      <c r="BC838" s="10"/>
      <c r="BD838" s="772"/>
      <c r="BE838" s="10"/>
      <c r="BF838" s="10"/>
      <c r="BG838" s="10"/>
    </row>
    <row r="839" ht="17.25" customHeight="1">
      <c r="B839" s="632"/>
      <c r="C839" s="632"/>
      <c r="D839" s="632"/>
      <c r="E839" s="632"/>
      <c r="F839" s="632"/>
      <c r="I839" s="1098"/>
      <c r="K839" s="3"/>
      <c r="L839" s="832"/>
      <c r="M839" s="832"/>
      <c r="N839" s="832"/>
      <c r="O839" s="831"/>
      <c r="P839" s="831"/>
      <c r="Q839" s="832"/>
      <c r="R839" s="832"/>
      <c r="S839" s="832"/>
      <c r="T839" s="831"/>
      <c r="U839" s="832"/>
      <c r="V839" s="3"/>
      <c r="W839" s="3"/>
      <c r="X839" s="3"/>
      <c r="Y839" s="3"/>
      <c r="Z839" s="3"/>
      <c r="AA839" s="3"/>
      <c r="AB839" s="3"/>
      <c r="AC839" s="3"/>
      <c r="AD839" s="3"/>
      <c r="AE839" s="3"/>
      <c r="AF839" s="3"/>
      <c r="AG839" s="3"/>
      <c r="AH839" s="832"/>
      <c r="AI839" s="832"/>
      <c r="AJ839" s="832"/>
      <c r="AK839" s="832"/>
      <c r="AL839" s="832"/>
      <c r="AM839" s="832"/>
      <c r="AP839" s="16"/>
      <c r="AQ839" s="1099"/>
      <c r="AR839" s="16"/>
      <c r="AS839" s="16"/>
      <c r="AT839" s="16"/>
      <c r="AU839" s="10"/>
      <c r="AV839" s="10"/>
      <c r="AW839" s="10"/>
      <c r="AX839" s="10"/>
      <c r="AY839" s="10"/>
      <c r="AZ839" s="10"/>
      <c r="BA839" s="10"/>
      <c r="BB839" s="10"/>
      <c r="BC839" s="10"/>
      <c r="BD839" s="772"/>
      <c r="BE839" s="10"/>
      <c r="BF839" s="10"/>
      <c r="BG839" s="10"/>
    </row>
    <row r="840" ht="17.25" customHeight="1">
      <c r="B840" s="632"/>
      <c r="C840" s="632"/>
      <c r="D840" s="632"/>
      <c r="E840" s="632"/>
      <c r="F840" s="632"/>
      <c r="I840" s="1098"/>
      <c r="K840" s="3"/>
      <c r="L840" s="832"/>
      <c r="M840" s="832"/>
      <c r="N840" s="832"/>
      <c r="O840" s="831"/>
      <c r="P840" s="831"/>
      <c r="Q840" s="832"/>
      <c r="R840" s="832"/>
      <c r="S840" s="832"/>
      <c r="T840" s="831"/>
      <c r="U840" s="832"/>
      <c r="V840" s="3"/>
      <c r="W840" s="3"/>
      <c r="X840" s="3"/>
      <c r="Y840" s="3"/>
      <c r="Z840" s="3"/>
      <c r="AA840" s="3"/>
      <c r="AB840" s="3"/>
      <c r="AC840" s="3"/>
      <c r="AD840" s="3"/>
      <c r="AE840" s="3"/>
      <c r="AF840" s="3"/>
      <c r="AG840" s="3"/>
      <c r="AH840" s="832"/>
      <c r="AI840" s="832"/>
      <c r="AJ840" s="832"/>
      <c r="AK840" s="832"/>
      <c r="AL840" s="832"/>
      <c r="AM840" s="832"/>
      <c r="AP840" s="16"/>
      <c r="AQ840" s="1099"/>
      <c r="AR840" s="16"/>
      <c r="AS840" s="16"/>
      <c r="AT840" s="16"/>
      <c r="AU840" s="10"/>
      <c r="AV840" s="10"/>
      <c r="AW840" s="10"/>
      <c r="AX840" s="10"/>
      <c r="AY840" s="10"/>
      <c r="AZ840" s="10"/>
      <c r="BA840" s="10"/>
      <c r="BB840" s="10"/>
      <c r="BC840" s="10"/>
      <c r="BD840" s="772"/>
      <c r="BE840" s="10"/>
      <c r="BF840" s="10"/>
      <c r="BG840" s="10"/>
    </row>
    <row r="841" ht="17.25" customHeight="1">
      <c r="B841" s="632"/>
      <c r="C841" s="632"/>
      <c r="D841" s="632"/>
      <c r="E841" s="632"/>
      <c r="F841" s="632"/>
      <c r="I841" s="1098"/>
      <c r="K841" s="3"/>
      <c r="L841" s="832"/>
      <c r="M841" s="832"/>
      <c r="N841" s="832"/>
      <c r="O841" s="831"/>
      <c r="P841" s="831"/>
      <c r="Q841" s="832"/>
      <c r="R841" s="832"/>
      <c r="S841" s="832"/>
      <c r="T841" s="831"/>
      <c r="U841" s="832"/>
      <c r="V841" s="3"/>
      <c r="W841" s="3"/>
      <c r="X841" s="3"/>
      <c r="Y841" s="3"/>
      <c r="Z841" s="3"/>
      <c r="AA841" s="3"/>
      <c r="AB841" s="3"/>
      <c r="AC841" s="3"/>
      <c r="AD841" s="3"/>
      <c r="AE841" s="3"/>
      <c r="AF841" s="3"/>
      <c r="AG841" s="3"/>
      <c r="AH841" s="832"/>
      <c r="AI841" s="832"/>
      <c r="AJ841" s="832"/>
      <c r="AK841" s="832"/>
      <c r="AL841" s="832"/>
      <c r="AM841" s="832"/>
      <c r="AP841" s="16"/>
      <c r="AQ841" s="1099"/>
      <c r="AR841" s="16"/>
      <c r="AS841" s="16"/>
      <c r="AT841" s="16"/>
      <c r="AU841" s="10"/>
      <c r="AV841" s="10"/>
      <c r="AW841" s="10"/>
      <c r="AX841" s="10"/>
      <c r="AY841" s="10"/>
      <c r="AZ841" s="10"/>
      <c r="BA841" s="10"/>
      <c r="BB841" s="10"/>
      <c r="BC841" s="10"/>
      <c r="BD841" s="772"/>
      <c r="BE841" s="10"/>
      <c r="BF841" s="10"/>
      <c r="BG841" s="10"/>
    </row>
    <row r="842" ht="17.25" customHeight="1">
      <c r="B842" s="632"/>
      <c r="C842" s="632"/>
      <c r="D842" s="632"/>
      <c r="E842" s="632"/>
      <c r="F842" s="632"/>
      <c r="I842" s="1098"/>
      <c r="K842" s="3"/>
      <c r="L842" s="832"/>
      <c r="M842" s="832"/>
      <c r="N842" s="832"/>
      <c r="O842" s="831"/>
      <c r="P842" s="831"/>
      <c r="Q842" s="832"/>
      <c r="R842" s="832"/>
      <c r="S842" s="832"/>
      <c r="T842" s="831"/>
      <c r="U842" s="832"/>
      <c r="V842" s="3"/>
      <c r="W842" s="3"/>
      <c r="X842" s="3"/>
      <c r="Y842" s="3"/>
      <c r="Z842" s="3"/>
      <c r="AA842" s="3"/>
      <c r="AB842" s="3"/>
      <c r="AC842" s="3"/>
      <c r="AD842" s="3"/>
      <c r="AE842" s="3"/>
      <c r="AF842" s="3"/>
      <c r="AG842" s="3"/>
      <c r="AH842" s="832"/>
      <c r="AI842" s="832"/>
      <c r="AJ842" s="832"/>
      <c r="AK842" s="832"/>
      <c r="AL842" s="832"/>
      <c r="AM842" s="832"/>
      <c r="AP842" s="16"/>
      <c r="AQ842" s="1099"/>
      <c r="AR842" s="16"/>
      <c r="AS842" s="16"/>
      <c r="AT842" s="16"/>
      <c r="AU842" s="10"/>
      <c r="AV842" s="10"/>
      <c r="AW842" s="10"/>
      <c r="AX842" s="10"/>
      <c r="AY842" s="10"/>
      <c r="AZ842" s="10"/>
      <c r="BA842" s="10"/>
      <c r="BB842" s="10"/>
      <c r="BC842" s="10"/>
      <c r="BD842" s="772"/>
      <c r="BE842" s="10"/>
      <c r="BF842" s="10"/>
      <c r="BG842" s="10"/>
    </row>
    <row r="843" ht="17.25" customHeight="1">
      <c r="B843" s="632"/>
      <c r="C843" s="632"/>
      <c r="D843" s="632"/>
      <c r="E843" s="632"/>
      <c r="F843" s="632"/>
      <c r="I843" s="1098"/>
      <c r="K843" s="3"/>
      <c r="L843" s="832"/>
      <c r="M843" s="832"/>
      <c r="N843" s="832"/>
      <c r="O843" s="831"/>
      <c r="P843" s="831"/>
      <c r="Q843" s="832"/>
      <c r="R843" s="832"/>
      <c r="S843" s="832"/>
      <c r="T843" s="831"/>
      <c r="U843" s="832"/>
      <c r="V843" s="3"/>
      <c r="W843" s="3"/>
      <c r="X843" s="3"/>
      <c r="Y843" s="3"/>
      <c r="Z843" s="3"/>
      <c r="AA843" s="3"/>
      <c r="AB843" s="3"/>
      <c r="AC843" s="3"/>
      <c r="AD843" s="3"/>
      <c r="AE843" s="3"/>
      <c r="AF843" s="3"/>
      <c r="AG843" s="3"/>
      <c r="AH843" s="832"/>
      <c r="AI843" s="832"/>
      <c r="AJ843" s="832"/>
      <c r="AK843" s="832"/>
      <c r="AL843" s="832"/>
      <c r="AM843" s="832"/>
      <c r="AP843" s="16"/>
      <c r="AQ843" s="1099"/>
      <c r="AR843" s="16"/>
      <c r="AS843" s="16"/>
      <c r="AT843" s="16"/>
      <c r="AU843" s="10"/>
      <c r="AV843" s="10"/>
      <c r="AW843" s="10"/>
      <c r="AX843" s="10"/>
      <c r="AY843" s="10"/>
      <c r="AZ843" s="10"/>
      <c r="BA843" s="10"/>
      <c r="BB843" s="10"/>
      <c r="BC843" s="10"/>
      <c r="BD843" s="772"/>
      <c r="BE843" s="10"/>
      <c r="BF843" s="10"/>
      <c r="BG843" s="10"/>
    </row>
    <row r="844" ht="17.25" customHeight="1">
      <c r="B844" s="632"/>
      <c r="C844" s="632"/>
      <c r="D844" s="632"/>
      <c r="E844" s="632"/>
      <c r="F844" s="632"/>
      <c r="I844" s="1098"/>
      <c r="K844" s="3"/>
      <c r="L844" s="832"/>
      <c r="M844" s="832"/>
      <c r="N844" s="832"/>
      <c r="O844" s="831"/>
      <c r="P844" s="831"/>
      <c r="Q844" s="832"/>
      <c r="R844" s="832"/>
      <c r="S844" s="832"/>
      <c r="T844" s="831"/>
      <c r="U844" s="832"/>
      <c r="V844" s="3"/>
      <c r="W844" s="3"/>
      <c r="X844" s="3"/>
      <c r="Y844" s="3"/>
      <c r="Z844" s="3"/>
      <c r="AA844" s="3"/>
      <c r="AB844" s="3"/>
      <c r="AC844" s="3"/>
      <c r="AD844" s="3"/>
      <c r="AE844" s="3"/>
      <c r="AF844" s="3"/>
      <c r="AG844" s="3"/>
      <c r="AH844" s="832"/>
      <c r="AI844" s="832"/>
      <c r="AJ844" s="832"/>
      <c r="AK844" s="832"/>
      <c r="AL844" s="832"/>
      <c r="AM844" s="832"/>
      <c r="AP844" s="16"/>
      <c r="AQ844" s="1099"/>
      <c r="AR844" s="16"/>
      <c r="AS844" s="16"/>
      <c r="AT844" s="16"/>
      <c r="AU844" s="10"/>
      <c r="AV844" s="10"/>
      <c r="AW844" s="10"/>
      <c r="AX844" s="10"/>
      <c r="AY844" s="10"/>
      <c r="AZ844" s="10"/>
      <c r="BA844" s="10"/>
      <c r="BB844" s="10"/>
      <c r="BC844" s="10"/>
      <c r="BD844" s="772"/>
      <c r="BE844" s="10"/>
      <c r="BF844" s="10"/>
      <c r="BG844" s="10"/>
    </row>
    <row r="845" ht="17.25" customHeight="1">
      <c r="B845" s="632"/>
      <c r="C845" s="632"/>
      <c r="D845" s="632"/>
      <c r="E845" s="632"/>
      <c r="F845" s="632"/>
      <c r="I845" s="1098"/>
      <c r="K845" s="3"/>
      <c r="L845" s="832"/>
      <c r="M845" s="832"/>
      <c r="N845" s="832"/>
      <c r="O845" s="831"/>
      <c r="P845" s="831"/>
      <c r="Q845" s="832"/>
      <c r="R845" s="832"/>
      <c r="S845" s="832"/>
      <c r="T845" s="831"/>
      <c r="U845" s="832"/>
      <c r="V845" s="3"/>
      <c r="W845" s="3"/>
      <c r="X845" s="3"/>
      <c r="Y845" s="3"/>
      <c r="Z845" s="3"/>
      <c r="AA845" s="3"/>
      <c r="AB845" s="3"/>
      <c r="AC845" s="3"/>
      <c r="AD845" s="3"/>
      <c r="AE845" s="3"/>
      <c r="AF845" s="3"/>
      <c r="AG845" s="3"/>
      <c r="AH845" s="832"/>
      <c r="AI845" s="832"/>
      <c r="AJ845" s="832"/>
      <c r="AK845" s="832"/>
      <c r="AL845" s="832"/>
      <c r="AM845" s="832"/>
      <c r="AP845" s="16"/>
      <c r="AQ845" s="1099"/>
      <c r="AR845" s="16"/>
      <c r="AS845" s="16"/>
      <c r="AT845" s="16"/>
      <c r="AU845" s="10"/>
      <c r="AV845" s="10"/>
      <c r="AW845" s="10"/>
      <c r="AX845" s="10"/>
      <c r="AY845" s="10"/>
      <c r="AZ845" s="10"/>
      <c r="BA845" s="10"/>
      <c r="BB845" s="10"/>
      <c r="BC845" s="10"/>
      <c r="BD845" s="772"/>
      <c r="BE845" s="10"/>
      <c r="BF845" s="10"/>
      <c r="BG845" s="10"/>
    </row>
    <row r="846" ht="17.25" customHeight="1">
      <c r="B846" s="632"/>
      <c r="C846" s="632"/>
      <c r="D846" s="632"/>
      <c r="E846" s="632"/>
      <c r="F846" s="632"/>
      <c r="I846" s="1098"/>
      <c r="K846" s="3"/>
      <c r="L846" s="832"/>
      <c r="M846" s="832"/>
      <c r="N846" s="832"/>
      <c r="O846" s="831"/>
      <c r="P846" s="831"/>
      <c r="Q846" s="832"/>
      <c r="R846" s="832"/>
      <c r="S846" s="832"/>
      <c r="T846" s="831"/>
      <c r="U846" s="832"/>
      <c r="V846" s="3"/>
      <c r="W846" s="3"/>
      <c r="X846" s="3"/>
      <c r="Y846" s="3"/>
      <c r="Z846" s="3"/>
      <c r="AA846" s="3"/>
      <c r="AB846" s="3"/>
      <c r="AC846" s="3"/>
      <c r="AD846" s="3"/>
      <c r="AE846" s="3"/>
      <c r="AF846" s="3"/>
      <c r="AG846" s="3"/>
      <c r="AH846" s="832"/>
      <c r="AI846" s="832"/>
      <c r="AJ846" s="832"/>
      <c r="AK846" s="832"/>
      <c r="AL846" s="832"/>
      <c r="AM846" s="832"/>
      <c r="AP846" s="16"/>
      <c r="AQ846" s="1099"/>
      <c r="AR846" s="16"/>
      <c r="AS846" s="16"/>
      <c r="AT846" s="16"/>
      <c r="AU846" s="10"/>
      <c r="AV846" s="10"/>
      <c r="AW846" s="10"/>
      <c r="AX846" s="10"/>
      <c r="AY846" s="10"/>
      <c r="AZ846" s="10"/>
      <c r="BA846" s="10"/>
      <c r="BB846" s="10"/>
      <c r="BC846" s="10"/>
      <c r="BD846" s="772"/>
      <c r="BE846" s="10"/>
      <c r="BF846" s="10"/>
      <c r="BG846" s="10"/>
    </row>
    <row r="847" ht="17.25" customHeight="1">
      <c r="B847" s="632"/>
      <c r="C847" s="632"/>
      <c r="D847" s="632"/>
      <c r="E847" s="632"/>
      <c r="F847" s="632"/>
      <c r="I847" s="1098"/>
      <c r="K847" s="3"/>
      <c r="L847" s="832"/>
      <c r="M847" s="832"/>
      <c r="N847" s="832"/>
      <c r="O847" s="831"/>
      <c r="P847" s="831"/>
      <c r="Q847" s="832"/>
      <c r="R847" s="832"/>
      <c r="S847" s="832"/>
      <c r="T847" s="831"/>
      <c r="U847" s="832"/>
      <c r="V847" s="3"/>
      <c r="W847" s="3"/>
      <c r="X847" s="3"/>
      <c r="Y847" s="3"/>
      <c r="Z847" s="3"/>
      <c r="AA847" s="3"/>
      <c r="AB847" s="3"/>
      <c r="AC847" s="3"/>
      <c r="AD847" s="3"/>
      <c r="AE847" s="3"/>
      <c r="AF847" s="3"/>
      <c r="AG847" s="3"/>
      <c r="AH847" s="832"/>
      <c r="AI847" s="832"/>
      <c r="AJ847" s="832"/>
      <c r="AK847" s="832"/>
      <c r="AL847" s="832"/>
      <c r="AM847" s="832"/>
      <c r="AP847" s="16"/>
      <c r="AQ847" s="1099"/>
      <c r="AR847" s="16"/>
      <c r="AS847" s="16"/>
      <c r="AT847" s="16"/>
      <c r="AU847" s="10"/>
      <c r="AV847" s="10"/>
      <c r="AW847" s="10"/>
      <c r="AX847" s="10"/>
      <c r="AY847" s="10"/>
      <c r="AZ847" s="10"/>
      <c r="BA847" s="10"/>
      <c r="BB847" s="10"/>
      <c r="BC847" s="10"/>
      <c r="BD847" s="772"/>
      <c r="BE847" s="10"/>
      <c r="BF847" s="10"/>
      <c r="BG847" s="10"/>
    </row>
    <row r="848" ht="17.25" customHeight="1">
      <c r="B848" s="632"/>
      <c r="C848" s="632"/>
      <c r="D848" s="632"/>
      <c r="E848" s="632"/>
      <c r="F848" s="632"/>
      <c r="I848" s="1098"/>
      <c r="K848" s="3"/>
      <c r="L848" s="832"/>
      <c r="M848" s="832"/>
      <c r="N848" s="832"/>
      <c r="O848" s="831"/>
      <c r="P848" s="831"/>
      <c r="Q848" s="832"/>
      <c r="R848" s="832"/>
      <c r="S848" s="832"/>
      <c r="T848" s="831"/>
      <c r="U848" s="832"/>
      <c r="V848" s="3"/>
      <c r="W848" s="3"/>
      <c r="X848" s="3"/>
      <c r="Y848" s="3"/>
      <c r="Z848" s="3"/>
      <c r="AA848" s="3"/>
      <c r="AB848" s="3"/>
      <c r="AC848" s="3"/>
      <c r="AD848" s="3"/>
      <c r="AE848" s="3"/>
      <c r="AF848" s="3"/>
      <c r="AG848" s="3"/>
      <c r="AH848" s="832"/>
      <c r="AI848" s="832"/>
      <c r="AJ848" s="832"/>
      <c r="AK848" s="832"/>
      <c r="AL848" s="832"/>
      <c r="AM848" s="832"/>
      <c r="AP848" s="16"/>
      <c r="AQ848" s="1099"/>
      <c r="AR848" s="16"/>
      <c r="AS848" s="16"/>
      <c r="AT848" s="16"/>
      <c r="AU848" s="10"/>
      <c r="AV848" s="10"/>
      <c r="AW848" s="10"/>
      <c r="AX848" s="10"/>
      <c r="AY848" s="10"/>
      <c r="AZ848" s="10"/>
      <c r="BA848" s="10"/>
      <c r="BB848" s="10"/>
      <c r="BC848" s="10"/>
      <c r="BD848" s="772"/>
      <c r="BE848" s="10"/>
      <c r="BF848" s="10"/>
      <c r="BG848" s="10"/>
    </row>
    <row r="849" ht="17.25" customHeight="1">
      <c r="B849" s="632"/>
      <c r="C849" s="632"/>
      <c r="D849" s="632"/>
      <c r="E849" s="632"/>
      <c r="F849" s="632"/>
      <c r="I849" s="1098"/>
      <c r="K849" s="3"/>
      <c r="L849" s="832"/>
      <c r="M849" s="832"/>
      <c r="N849" s="832"/>
      <c r="O849" s="831"/>
      <c r="P849" s="831"/>
      <c r="Q849" s="832"/>
      <c r="R849" s="832"/>
      <c r="S849" s="832"/>
      <c r="T849" s="831"/>
      <c r="U849" s="832"/>
      <c r="V849" s="3"/>
      <c r="W849" s="3"/>
      <c r="X849" s="3"/>
      <c r="Y849" s="3"/>
      <c r="Z849" s="3"/>
      <c r="AA849" s="3"/>
      <c r="AB849" s="3"/>
      <c r="AC849" s="3"/>
      <c r="AD849" s="3"/>
      <c r="AE849" s="3"/>
      <c r="AF849" s="3"/>
      <c r="AG849" s="3"/>
      <c r="AH849" s="832"/>
      <c r="AI849" s="832"/>
      <c r="AJ849" s="832"/>
      <c r="AK849" s="832"/>
      <c r="AL849" s="832"/>
      <c r="AM849" s="832"/>
      <c r="AP849" s="16"/>
      <c r="AQ849" s="1099"/>
      <c r="AR849" s="16"/>
      <c r="AS849" s="16"/>
      <c r="AT849" s="16"/>
      <c r="AU849" s="10"/>
      <c r="AV849" s="10"/>
      <c r="AW849" s="10"/>
      <c r="AX849" s="10"/>
      <c r="AY849" s="10"/>
      <c r="AZ849" s="10"/>
      <c r="BA849" s="10"/>
      <c r="BB849" s="10"/>
      <c r="BC849" s="10"/>
      <c r="BD849" s="772"/>
      <c r="BE849" s="10"/>
      <c r="BF849" s="10"/>
      <c r="BG849" s="10"/>
    </row>
    <row r="850" ht="17.25" customHeight="1">
      <c r="B850" s="632"/>
      <c r="C850" s="632"/>
      <c r="D850" s="632"/>
      <c r="E850" s="632"/>
      <c r="F850" s="632"/>
      <c r="I850" s="1098"/>
      <c r="K850" s="3"/>
      <c r="L850" s="832"/>
      <c r="M850" s="832"/>
      <c r="N850" s="832"/>
      <c r="O850" s="831"/>
      <c r="P850" s="831"/>
      <c r="Q850" s="832"/>
      <c r="R850" s="832"/>
      <c r="S850" s="832"/>
      <c r="T850" s="831"/>
      <c r="U850" s="832"/>
      <c r="V850" s="3"/>
      <c r="W850" s="3"/>
      <c r="X850" s="3"/>
      <c r="Y850" s="3"/>
      <c r="Z850" s="3"/>
      <c r="AA850" s="3"/>
      <c r="AB850" s="3"/>
      <c r="AC850" s="3"/>
      <c r="AD850" s="3"/>
      <c r="AE850" s="3"/>
      <c r="AF850" s="3"/>
      <c r="AG850" s="3"/>
      <c r="AH850" s="832"/>
      <c r="AI850" s="832"/>
      <c r="AJ850" s="832"/>
      <c r="AK850" s="832"/>
      <c r="AL850" s="832"/>
      <c r="AM850" s="832"/>
      <c r="AP850" s="16"/>
      <c r="AQ850" s="1099"/>
      <c r="AR850" s="16"/>
      <c r="AS850" s="16"/>
      <c r="AT850" s="16"/>
      <c r="AU850" s="10"/>
      <c r="AV850" s="10"/>
      <c r="AW850" s="10"/>
      <c r="AX850" s="10"/>
      <c r="AY850" s="10"/>
      <c r="AZ850" s="10"/>
      <c r="BA850" s="10"/>
      <c r="BB850" s="10"/>
      <c r="BC850" s="10"/>
      <c r="BD850" s="772"/>
      <c r="BE850" s="10"/>
      <c r="BF850" s="10"/>
      <c r="BG850" s="10"/>
    </row>
    <row r="851" ht="17.25" customHeight="1">
      <c r="B851" s="632"/>
      <c r="C851" s="632"/>
      <c r="D851" s="632"/>
      <c r="E851" s="632"/>
      <c r="F851" s="632"/>
      <c r="I851" s="1098"/>
      <c r="K851" s="3"/>
      <c r="L851" s="832"/>
      <c r="M851" s="832"/>
      <c r="N851" s="832"/>
      <c r="O851" s="831"/>
      <c r="P851" s="831"/>
      <c r="Q851" s="832"/>
      <c r="R851" s="832"/>
      <c r="S851" s="832"/>
      <c r="T851" s="831"/>
      <c r="U851" s="832"/>
      <c r="V851" s="3"/>
      <c r="W851" s="3"/>
      <c r="X851" s="3"/>
      <c r="Y851" s="3"/>
      <c r="Z851" s="3"/>
      <c r="AA851" s="3"/>
      <c r="AB851" s="3"/>
      <c r="AC851" s="3"/>
      <c r="AD851" s="3"/>
      <c r="AE851" s="3"/>
      <c r="AF851" s="3"/>
      <c r="AG851" s="3"/>
      <c r="AH851" s="832"/>
      <c r="AI851" s="832"/>
      <c r="AJ851" s="832"/>
      <c r="AK851" s="832"/>
      <c r="AL851" s="832"/>
      <c r="AM851" s="832"/>
      <c r="AP851" s="16"/>
      <c r="AQ851" s="1099"/>
      <c r="AR851" s="16"/>
      <c r="AS851" s="16"/>
      <c r="AT851" s="16"/>
      <c r="AU851" s="10"/>
      <c r="AV851" s="10"/>
      <c r="AW851" s="10"/>
      <c r="AX851" s="10"/>
      <c r="AY851" s="10"/>
      <c r="AZ851" s="10"/>
      <c r="BA851" s="10"/>
      <c r="BB851" s="10"/>
      <c r="BC851" s="10"/>
      <c r="BD851" s="772"/>
      <c r="BE851" s="10"/>
      <c r="BF851" s="10"/>
      <c r="BG851" s="10"/>
    </row>
    <row r="852" ht="17.25" customHeight="1">
      <c r="B852" s="632"/>
      <c r="C852" s="632"/>
      <c r="D852" s="632"/>
      <c r="E852" s="632"/>
      <c r="F852" s="632"/>
      <c r="I852" s="1098"/>
      <c r="K852" s="3"/>
      <c r="L852" s="832"/>
      <c r="M852" s="832"/>
      <c r="N852" s="832"/>
      <c r="O852" s="831"/>
      <c r="P852" s="831"/>
      <c r="Q852" s="832"/>
      <c r="R852" s="832"/>
      <c r="S852" s="832"/>
      <c r="T852" s="831"/>
      <c r="U852" s="832"/>
      <c r="V852" s="3"/>
      <c r="W852" s="3"/>
      <c r="X852" s="3"/>
      <c r="Y852" s="3"/>
      <c r="Z852" s="3"/>
      <c r="AA852" s="3"/>
      <c r="AB852" s="3"/>
      <c r="AC852" s="3"/>
      <c r="AD852" s="3"/>
      <c r="AE852" s="3"/>
      <c r="AF852" s="3"/>
      <c r="AG852" s="3"/>
      <c r="AH852" s="832"/>
      <c r="AI852" s="832"/>
      <c r="AJ852" s="832"/>
      <c r="AK852" s="832"/>
      <c r="AL852" s="832"/>
      <c r="AM852" s="832"/>
      <c r="AP852" s="16"/>
      <c r="AQ852" s="1099"/>
      <c r="AR852" s="16"/>
      <c r="AS852" s="16"/>
      <c r="AT852" s="16"/>
      <c r="AU852" s="10"/>
      <c r="AV852" s="10"/>
      <c r="AW852" s="10"/>
      <c r="AX852" s="10"/>
      <c r="AY852" s="10"/>
      <c r="AZ852" s="10"/>
      <c r="BA852" s="10"/>
      <c r="BB852" s="10"/>
      <c r="BC852" s="10"/>
      <c r="BD852" s="772"/>
      <c r="BE852" s="10"/>
      <c r="BF852" s="10"/>
      <c r="BG852" s="10"/>
    </row>
    <row r="853" ht="17.25" customHeight="1">
      <c r="B853" s="632"/>
      <c r="C853" s="632"/>
      <c r="D853" s="632"/>
      <c r="E853" s="632"/>
      <c r="F853" s="632"/>
      <c r="I853" s="1098"/>
      <c r="K853" s="3"/>
      <c r="L853" s="832"/>
      <c r="M853" s="832"/>
      <c r="N853" s="832"/>
      <c r="O853" s="831"/>
      <c r="P853" s="831"/>
      <c r="Q853" s="832"/>
      <c r="R853" s="832"/>
      <c r="S853" s="832"/>
      <c r="T853" s="831"/>
      <c r="U853" s="832"/>
      <c r="V853" s="3"/>
      <c r="W853" s="3"/>
      <c r="X853" s="3"/>
      <c r="Y853" s="3"/>
      <c r="Z853" s="3"/>
      <c r="AA853" s="3"/>
      <c r="AB853" s="3"/>
      <c r="AC853" s="3"/>
      <c r="AD853" s="3"/>
      <c r="AE853" s="3"/>
      <c r="AF853" s="3"/>
      <c r="AG853" s="3"/>
      <c r="AH853" s="832"/>
      <c r="AI853" s="832"/>
      <c r="AJ853" s="832"/>
      <c r="AK853" s="832"/>
      <c r="AL853" s="832"/>
      <c r="AM853" s="832"/>
      <c r="AP853" s="16"/>
      <c r="AQ853" s="1099"/>
      <c r="AR853" s="16"/>
      <c r="AS853" s="16"/>
      <c r="AT853" s="16"/>
      <c r="AU853" s="10"/>
      <c r="AV853" s="10"/>
      <c r="AW853" s="10"/>
      <c r="AX853" s="10"/>
      <c r="AY853" s="10"/>
      <c r="AZ853" s="10"/>
      <c r="BA853" s="10"/>
      <c r="BB853" s="10"/>
      <c r="BC853" s="10"/>
      <c r="BD853" s="772"/>
      <c r="BE853" s="10"/>
      <c r="BF853" s="10"/>
      <c r="BG853" s="10"/>
    </row>
    <row r="854" ht="17.25" customHeight="1">
      <c r="B854" s="632"/>
      <c r="C854" s="632"/>
      <c r="D854" s="632"/>
      <c r="E854" s="632"/>
      <c r="F854" s="632"/>
      <c r="I854" s="1098"/>
      <c r="K854" s="3"/>
      <c r="L854" s="832"/>
      <c r="M854" s="832"/>
      <c r="N854" s="832"/>
      <c r="O854" s="831"/>
      <c r="P854" s="831"/>
      <c r="Q854" s="832"/>
      <c r="R854" s="832"/>
      <c r="S854" s="832"/>
      <c r="T854" s="831"/>
      <c r="U854" s="832"/>
      <c r="V854" s="3"/>
      <c r="W854" s="3"/>
      <c r="X854" s="3"/>
      <c r="Y854" s="3"/>
      <c r="Z854" s="3"/>
      <c r="AA854" s="3"/>
      <c r="AB854" s="3"/>
      <c r="AC854" s="3"/>
      <c r="AD854" s="3"/>
      <c r="AE854" s="3"/>
      <c r="AF854" s="3"/>
      <c r="AG854" s="3"/>
      <c r="AH854" s="832"/>
      <c r="AI854" s="832"/>
      <c r="AJ854" s="832"/>
      <c r="AK854" s="832"/>
      <c r="AL854" s="832"/>
      <c r="AM854" s="832"/>
      <c r="AP854" s="16"/>
      <c r="AQ854" s="1099"/>
      <c r="AR854" s="16"/>
      <c r="AS854" s="16"/>
      <c r="AT854" s="16"/>
      <c r="AU854" s="10"/>
      <c r="AV854" s="10"/>
      <c r="AW854" s="10"/>
      <c r="AX854" s="10"/>
      <c r="AY854" s="10"/>
      <c r="AZ854" s="10"/>
      <c r="BA854" s="10"/>
      <c r="BB854" s="10"/>
      <c r="BC854" s="10"/>
      <c r="BD854" s="772"/>
      <c r="BE854" s="10"/>
      <c r="BF854" s="10"/>
      <c r="BG854" s="10"/>
    </row>
    <row r="855" ht="17.25" customHeight="1">
      <c r="B855" s="632"/>
      <c r="C855" s="632"/>
      <c r="D855" s="632"/>
      <c r="E855" s="632"/>
      <c r="F855" s="632"/>
      <c r="I855" s="1098"/>
      <c r="K855" s="3"/>
      <c r="L855" s="832"/>
      <c r="M855" s="832"/>
      <c r="N855" s="832"/>
      <c r="O855" s="831"/>
      <c r="P855" s="831"/>
      <c r="Q855" s="832"/>
      <c r="R855" s="832"/>
      <c r="S855" s="832"/>
      <c r="T855" s="831"/>
      <c r="U855" s="832"/>
      <c r="V855" s="3"/>
      <c r="W855" s="3"/>
      <c r="X855" s="3"/>
      <c r="Y855" s="3"/>
      <c r="Z855" s="3"/>
      <c r="AA855" s="3"/>
      <c r="AB855" s="3"/>
      <c r="AC855" s="3"/>
      <c r="AD855" s="3"/>
      <c r="AE855" s="3"/>
      <c r="AF855" s="3"/>
      <c r="AG855" s="3"/>
      <c r="AH855" s="832"/>
      <c r="AI855" s="832"/>
      <c r="AJ855" s="832"/>
      <c r="AK855" s="832"/>
      <c r="AL855" s="832"/>
      <c r="AM855" s="832"/>
      <c r="AP855" s="16"/>
      <c r="AQ855" s="1099"/>
      <c r="AR855" s="16"/>
      <c r="AS855" s="16"/>
      <c r="AT855" s="16"/>
      <c r="AU855" s="10"/>
      <c r="AV855" s="10"/>
      <c r="AW855" s="10"/>
      <c r="AX855" s="10"/>
      <c r="AY855" s="10"/>
      <c r="AZ855" s="10"/>
      <c r="BA855" s="10"/>
      <c r="BB855" s="10"/>
      <c r="BC855" s="10"/>
      <c r="BD855" s="772"/>
      <c r="BE855" s="10"/>
      <c r="BF855" s="10"/>
      <c r="BG855" s="10"/>
    </row>
    <row r="856" ht="17.25" customHeight="1">
      <c r="B856" s="632"/>
      <c r="C856" s="632"/>
      <c r="D856" s="632"/>
      <c r="E856" s="632"/>
      <c r="F856" s="632"/>
      <c r="I856" s="1098"/>
      <c r="K856" s="3"/>
      <c r="L856" s="832"/>
      <c r="M856" s="832"/>
      <c r="N856" s="832"/>
      <c r="O856" s="831"/>
      <c r="P856" s="831"/>
      <c r="Q856" s="832"/>
      <c r="R856" s="832"/>
      <c r="S856" s="832"/>
      <c r="T856" s="831"/>
      <c r="U856" s="832"/>
      <c r="V856" s="3"/>
      <c r="W856" s="3"/>
      <c r="X856" s="3"/>
      <c r="Y856" s="3"/>
      <c r="Z856" s="3"/>
      <c r="AA856" s="3"/>
      <c r="AB856" s="3"/>
      <c r="AC856" s="3"/>
      <c r="AD856" s="3"/>
      <c r="AE856" s="3"/>
      <c r="AF856" s="3"/>
      <c r="AG856" s="3"/>
      <c r="AH856" s="832"/>
      <c r="AI856" s="832"/>
      <c r="AJ856" s="832"/>
      <c r="AK856" s="832"/>
      <c r="AL856" s="832"/>
      <c r="AM856" s="832"/>
      <c r="AP856" s="16"/>
      <c r="AQ856" s="1099"/>
      <c r="AR856" s="16"/>
      <c r="AS856" s="16"/>
      <c r="AT856" s="16"/>
      <c r="AU856" s="10"/>
      <c r="AV856" s="10"/>
      <c r="AW856" s="10"/>
      <c r="AX856" s="10"/>
      <c r="AY856" s="10"/>
      <c r="AZ856" s="10"/>
      <c r="BA856" s="10"/>
      <c r="BB856" s="10"/>
      <c r="BC856" s="10"/>
      <c r="BD856" s="772"/>
      <c r="BE856" s="10"/>
      <c r="BF856" s="10"/>
      <c r="BG856" s="10"/>
    </row>
    <row r="857" ht="17.25" customHeight="1">
      <c r="B857" s="632"/>
      <c r="C857" s="632"/>
      <c r="D857" s="632"/>
      <c r="E857" s="632"/>
      <c r="F857" s="632"/>
      <c r="I857" s="1098"/>
      <c r="K857" s="3"/>
      <c r="L857" s="832"/>
      <c r="M857" s="832"/>
      <c r="N857" s="832"/>
      <c r="O857" s="831"/>
      <c r="P857" s="831"/>
      <c r="Q857" s="832"/>
      <c r="R857" s="832"/>
      <c r="S857" s="832"/>
      <c r="T857" s="831"/>
      <c r="U857" s="832"/>
      <c r="V857" s="3"/>
      <c r="W857" s="3"/>
      <c r="X857" s="3"/>
      <c r="Y857" s="3"/>
      <c r="Z857" s="3"/>
      <c r="AA857" s="3"/>
      <c r="AB857" s="3"/>
      <c r="AC857" s="3"/>
      <c r="AD857" s="3"/>
      <c r="AE857" s="3"/>
      <c r="AF857" s="3"/>
      <c r="AG857" s="3"/>
      <c r="AH857" s="832"/>
      <c r="AI857" s="832"/>
      <c r="AJ857" s="832"/>
      <c r="AK857" s="832"/>
      <c r="AL857" s="832"/>
      <c r="AM857" s="832"/>
      <c r="AP857" s="16"/>
      <c r="AQ857" s="1099"/>
      <c r="AR857" s="16"/>
      <c r="AS857" s="16"/>
      <c r="AT857" s="16"/>
      <c r="AU857" s="10"/>
      <c r="AV857" s="10"/>
      <c r="AW857" s="10"/>
      <c r="AX857" s="10"/>
      <c r="AY857" s="10"/>
      <c r="AZ857" s="10"/>
      <c r="BA857" s="10"/>
      <c r="BB857" s="10"/>
      <c r="BC857" s="10"/>
      <c r="BD857" s="772"/>
      <c r="BE857" s="10"/>
      <c r="BF857" s="10"/>
      <c r="BG857" s="10"/>
    </row>
    <row r="858" ht="17.25" customHeight="1">
      <c r="B858" s="632"/>
      <c r="C858" s="632"/>
      <c r="D858" s="632"/>
      <c r="E858" s="632"/>
      <c r="F858" s="632"/>
      <c r="I858" s="1098"/>
      <c r="K858" s="3"/>
      <c r="L858" s="832"/>
      <c r="M858" s="832"/>
      <c r="N858" s="832"/>
      <c r="O858" s="831"/>
      <c r="P858" s="831"/>
      <c r="Q858" s="832"/>
      <c r="R858" s="832"/>
      <c r="S858" s="832"/>
      <c r="T858" s="831"/>
      <c r="U858" s="832"/>
      <c r="V858" s="3"/>
      <c r="W858" s="3"/>
      <c r="X858" s="3"/>
      <c r="Y858" s="3"/>
      <c r="Z858" s="3"/>
      <c r="AA858" s="3"/>
      <c r="AB858" s="3"/>
      <c r="AC858" s="3"/>
      <c r="AD858" s="3"/>
      <c r="AE858" s="3"/>
      <c r="AF858" s="3"/>
      <c r="AG858" s="3"/>
      <c r="AH858" s="832"/>
      <c r="AI858" s="832"/>
      <c r="AJ858" s="832"/>
      <c r="AK858" s="832"/>
      <c r="AL858" s="832"/>
      <c r="AM858" s="832"/>
      <c r="AP858" s="16"/>
      <c r="AQ858" s="1099"/>
      <c r="AR858" s="16"/>
      <c r="AS858" s="16"/>
      <c r="AT858" s="16"/>
      <c r="AU858" s="10"/>
      <c r="AV858" s="10"/>
      <c r="AW858" s="10"/>
      <c r="AX858" s="10"/>
      <c r="AY858" s="10"/>
      <c r="AZ858" s="10"/>
      <c r="BA858" s="10"/>
      <c r="BB858" s="10"/>
      <c r="BC858" s="10"/>
      <c r="BD858" s="772"/>
      <c r="BE858" s="10"/>
      <c r="BF858" s="10"/>
      <c r="BG858" s="10"/>
    </row>
    <row r="859" ht="17.25" customHeight="1">
      <c r="B859" s="632"/>
      <c r="C859" s="632"/>
      <c r="D859" s="632"/>
      <c r="E859" s="632"/>
      <c r="F859" s="632"/>
      <c r="I859" s="1098"/>
      <c r="K859" s="3"/>
      <c r="L859" s="832"/>
      <c r="M859" s="832"/>
      <c r="N859" s="832"/>
      <c r="O859" s="831"/>
      <c r="P859" s="831"/>
      <c r="Q859" s="832"/>
      <c r="R859" s="832"/>
      <c r="S859" s="832"/>
      <c r="T859" s="831"/>
      <c r="U859" s="832"/>
      <c r="V859" s="3"/>
      <c r="W859" s="3"/>
      <c r="X859" s="3"/>
      <c r="Y859" s="3"/>
      <c r="Z859" s="3"/>
      <c r="AA859" s="3"/>
      <c r="AB859" s="3"/>
      <c r="AC859" s="3"/>
      <c r="AD859" s="3"/>
      <c r="AE859" s="3"/>
      <c r="AF859" s="3"/>
      <c r="AG859" s="3"/>
      <c r="AH859" s="832"/>
      <c r="AI859" s="832"/>
      <c r="AJ859" s="832"/>
      <c r="AK859" s="832"/>
      <c r="AL859" s="832"/>
      <c r="AM859" s="832"/>
      <c r="AP859" s="16"/>
      <c r="AQ859" s="1099"/>
      <c r="AR859" s="16"/>
      <c r="AS859" s="16"/>
      <c r="AT859" s="16"/>
      <c r="AU859" s="10"/>
      <c r="AV859" s="10"/>
      <c r="AW859" s="10"/>
      <c r="AX859" s="10"/>
      <c r="AY859" s="10"/>
      <c r="AZ859" s="10"/>
      <c r="BA859" s="10"/>
      <c r="BB859" s="10"/>
      <c r="BC859" s="10"/>
      <c r="BD859" s="772"/>
      <c r="BE859" s="10"/>
      <c r="BF859" s="10"/>
      <c r="BG859" s="10"/>
    </row>
    <row r="860" ht="17.25" customHeight="1">
      <c r="B860" s="632"/>
      <c r="C860" s="632"/>
      <c r="D860" s="632"/>
      <c r="E860" s="632"/>
      <c r="F860" s="632"/>
      <c r="I860" s="1098"/>
      <c r="K860" s="3"/>
      <c r="L860" s="832"/>
      <c r="M860" s="832"/>
      <c r="N860" s="832"/>
      <c r="O860" s="831"/>
      <c r="P860" s="831"/>
      <c r="Q860" s="832"/>
      <c r="R860" s="832"/>
      <c r="S860" s="832"/>
      <c r="T860" s="831"/>
      <c r="U860" s="832"/>
      <c r="V860" s="3"/>
      <c r="W860" s="3"/>
      <c r="X860" s="3"/>
      <c r="Y860" s="3"/>
      <c r="Z860" s="3"/>
      <c r="AA860" s="3"/>
      <c r="AB860" s="3"/>
      <c r="AC860" s="3"/>
      <c r="AD860" s="3"/>
      <c r="AE860" s="3"/>
      <c r="AF860" s="3"/>
      <c r="AG860" s="3"/>
      <c r="AH860" s="832"/>
      <c r="AI860" s="832"/>
      <c r="AJ860" s="832"/>
      <c r="AK860" s="832"/>
      <c r="AL860" s="832"/>
      <c r="AM860" s="832"/>
      <c r="AP860" s="16"/>
      <c r="AQ860" s="1099"/>
      <c r="AR860" s="16"/>
      <c r="AS860" s="16"/>
      <c r="AT860" s="16"/>
      <c r="AU860" s="10"/>
      <c r="AV860" s="10"/>
      <c r="AW860" s="10"/>
      <c r="AX860" s="10"/>
      <c r="AY860" s="10"/>
      <c r="AZ860" s="10"/>
      <c r="BA860" s="10"/>
      <c r="BB860" s="10"/>
      <c r="BC860" s="10"/>
      <c r="BD860" s="772"/>
      <c r="BE860" s="10"/>
      <c r="BF860" s="10"/>
      <c r="BG860" s="10"/>
    </row>
    <row r="861" ht="17.25" customHeight="1">
      <c r="B861" s="632"/>
      <c r="C861" s="632"/>
      <c r="D861" s="632"/>
      <c r="E861" s="632"/>
      <c r="F861" s="632"/>
      <c r="I861" s="1098"/>
      <c r="K861" s="3"/>
      <c r="L861" s="832"/>
      <c r="M861" s="832"/>
      <c r="N861" s="832"/>
      <c r="O861" s="831"/>
      <c r="P861" s="831"/>
      <c r="Q861" s="832"/>
      <c r="R861" s="832"/>
      <c r="S861" s="832"/>
      <c r="T861" s="831"/>
      <c r="U861" s="832"/>
      <c r="V861" s="3"/>
      <c r="W861" s="3"/>
      <c r="X861" s="3"/>
      <c r="Y861" s="3"/>
      <c r="Z861" s="3"/>
      <c r="AA861" s="3"/>
      <c r="AB861" s="3"/>
      <c r="AC861" s="3"/>
      <c r="AD861" s="3"/>
      <c r="AE861" s="3"/>
      <c r="AF861" s="3"/>
      <c r="AG861" s="3"/>
      <c r="AH861" s="832"/>
      <c r="AI861" s="832"/>
      <c r="AJ861" s="832"/>
      <c r="AK861" s="832"/>
      <c r="AL861" s="832"/>
      <c r="AM861" s="832"/>
      <c r="AP861" s="16"/>
      <c r="AQ861" s="1099"/>
      <c r="AR861" s="16"/>
      <c r="AS861" s="16"/>
      <c r="AT861" s="16"/>
      <c r="AU861" s="10"/>
      <c r="AV861" s="10"/>
      <c r="AW861" s="10"/>
      <c r="AX861" s="10"/>
      <c r="AY861" s="10"/>
      <c r="AZ861" s="10"/>
      <c r="BA861" s="10"/>
      <c r="BB861" s="10"/>
      <c r="BC861" s="10"/>
      <c r="BD861" s="772"/>
      <c r="BE861" s="10"/>
      <c r="BF861" s="10"/>
      <c r="BG861" s="10"/>
    </row>
    <row r="862" ht="17.25" customHeight="1">
      <c r="B862" s="632"/>
      <c r="C862" s="632"/>
      <c r="D862" s="632"/>
      <c r="E862" s="632"/>
      <c r="F862" s="632"/>
      <c r="I862" s="1098"/>
      <c r="K862" s="3"/>
      <c r="L862" s="832"/>
      <c r="M862" s="832"/>
      <c r="N862" s="832"/>
      <c r="O862" s="831"/>
      <c r="P862" s="831"/>
      <c r="Q862" s="832"/>
      <c r="R862" s="832"/>
      <c r="S862" s="832"/>
      <c r="T862" s="831"/>
      <c r="U862" s="832"/>
      <c r="V862" s="3"/>
      <c r="W862" s="3"/>
      <c r="X862" s="3"/>
      <c r="Y862" s="3"/>
      <c r="Z862" s="3"/>
      <c r="AA862" s="3"/>
      <c r="AB862" s="3"/>
      <c r="AC862" s="3"/>
      <c r="AD862" s="3"/>
      <c r="AE862" s="3"/>
      <c r="AF862" s="3"/>
      <c r="AG862" s="3"/>
      <c r="AH862" s="832"/>
      <c r="AI862" s="832"/>
      <c r="AJ862" s="832"/>
      <c r="AK862" s="832"/>
      <c r="AL862" s="832"/>
      <c r="AM862" s="832"/>
      <c r="AP862" s="16"/>
      <c r="AQ862" s="1099"/>
      <c r="AR862" s="16"/>
      <c r="AS862" s="16"/>
      <c r="AT862" s="16"/>
      <c r="AU862" s="10"/>
      <c r="AV862" s="10"/>
      <c r="AW862" s="10"/>
      <c r="AX862" s="10"/>
      <c r="AY862" s="10"/>
      <c r="AZ862" s="10"/>
      <c r="BA862" s="10"/>
      <c r="BB862" s="10"/>
      <c r="BC862" s="10"/>
      <c r="BD862" s="772"/>
      <c r="BE862" s="10"/>
      <c r="BF862" s="10"/>
      <c r="BG862" s="10"/>
    </row>
    <row r="863" ht="17.25" customHeight="1">
      <c r="B863" s="632"/>
      <c r="C863" s="632"/>
      <c r="D863" s="632"/>
      <c r="E863" s="632"/>
      <c r="F863" s="632"/>
      <c r="I863" s="1098"/>
      <c r="K863" s="3"/>
      <c r="L863" s="832"/>
      <c r="M863" s="832"/>
      <c r="N863" s="832"/>
      <c r="O863" s="831"/>
      <c r="P863" s="831"/>
      <c r="Q863" s="832"/>
      <c r="R863" s="832"/>
      <c r="S863" s="832"/>
      <c r="T863" s="831"/>
      <c r="U863" s="832"/>
      <c r="V863" s="3"/>
      <c r="W863" s="3"/>
      <c r="X863" s="3"/>
      <c r="Y863" s="3"/>
      <c r="Z863" s="3"/>
      <c r="AA863" s="3"/>
      <c r="AB863" s="3"/>
      <c r="AC863" s="3"/>
      <c r="AD863" s="3"/>
      <c r="AE863" s="3"/>
      <c r="AF863" s="3"/>
      <c r="AG863" s="3"/>
      <c r="AH863" s="832"/>
      <c r="AI863" s="832"/>
      <c r="AJ863" s="832"/>
      <c r="AK863" s="832"/>
      <c r="AL863" s="832"/>
      <c r="AM863" s="832"/>
      <c r="AP863" s="16"/>
      <c r="AQ863" s="1099"/>
      <c r="AR863" s="16"/>
      <c r="AS863" s="16"/>
      <c r="AT863" s="16"/>
      <c r="AU863" s="10"/>
      <c r="AV863" s="10"/>
      <c r="AW863" s="10"/>
      <c r="AX863" s="10"/>
      <c r="AY863" s="10"/>
      <c r="AZ863" s="10"/>
      <c r="BA863" s="10"/>
      <c r="BB863" s="10"/>
      <c r="BC863" s="10"/>
      <c r="BD863" s="772"/>
      <c r="BE863" s="10"/>
      <c r="BF863" s="10"/>
      <c r="BG863" s="10"/>
    </row>
    <row r="864" ht="17.25" customHeight="1">
      <c r="B864" s="632"/>
      <c r="C864" s="632"/>
      <c r="D864" s="632"/>
      <c r="E864" s="632"/>
      <c r="F864" s="632"/>
      <c r="I864" s="1098"/>
      <c r="K864" s="3"/>
      <c r="L864" s="832"/>
      <c r="M864" s="832"/>
      <c r="N864" s="832"/>
      <c r="O864" s="831"/>
      <c r="P864" s="831"/>
      <c r="Q864" s="832"/>
      <c r="R864" s="832"/>
      <c r="S864" s="832"/>
      <c r="T864" s="831"/>
      <c r="U864" s="832"/>
      <c r="V864" s="3"/>
      <c r="W864" s="3"/>
      <c r="X864" s="3"/>
      <c r="Y864" s="3"/>
      <c r="Z864" s="3"/>
      <c r="AA864" s="3"/>
      <c r="AB864" s="3"/>
      <c r="AC864" s="3"/>
      <c r="AD864" s="3"/>
      <c r="AE864" s="3"/>
      <c r="AF864" s="3"/>
      <c r="AG864" s="3"/>
      <c r="AH864" s="832"/>
      <c r="AI864" s="832"/>
      <c r="AJ864" s="832"/>
      <c r="AK864" s="832"/>
      <c r="AL864" s="832"/>
      <c r="AM864" s="832"/>
      <c r="AP864" s="16"/>
      <c r="AQ864" s="1099"/>
      <c r="AR864" s="16"/>
      <c r="AS864" s="16"/>
      <c r="AT864" s="16"/>
      <c r="AU864" s="10"/>
      <c r="AV864" s="10"/>
      <c r="AW864" s="10"/>
      <c r="AX864" s="10"/>
      <c r="AY864" s="10"/>
      <c r="AZ864" s="10"/>
      <c r="BA864" s="10"/>
      <c r="BB864" s="10"/>
      <c r="BC864" s="10"/>
      <c r="BD864" s="772"/>
      <c r="BE864" s="10"/>
      <c r="BF864" s="10"/>
      <c r="BG864" s="10"/>
    </row>
    <row r="865" ht="17.25" customHeight="1">
      <c r="B865" s="632"/>
      <c r="C865" s="632"/>
      <c r="D865" s="632"/>
      <c r="E865" s="632"/>
      <c r="F865" s="632"/>
      <c r="I865" s="1098"/>
      <c r="K865" s="3"/>
      <c r="L865" s="832"/>
      <c r="M865" s="832"/>
      <c r="N865" s="832"/>
      <c r="O865" s="831"/>
      <c r="P865" s="831"/>
      <c r="Q865" s="832"/>
      <c r="R865" s="832"/>
      <c r="S865" s="832"/>
      <c r="T865" s="831"/>
      <c r="U865" s="832"/>
      <c r="V865" s="3"/>
      <c r="W865" s="3"/>
      <c r="X865" s="3"/>
      <c r="Y865" s="3"/>
      <c r="Z865" s="3"/>
      <c r="AA865" s="3"/>
      <c r="AB865" s="3"/>
      <c r="AC865" s="3"/>
      <c r="AD865" s="3"/>
      <c r="AE865" s="3"/>
      <c r="AF865" s="3"/>
      <c r="AG865" s="3"/>
      <c r="AH865" s="832"/>
      <c r="AI865" s="832"/>
      <c r="AJ865" s="832"/>
      <c r="AK865" s="832"/>
      <c r="AL865" s="832"/>
      <c r="AM865" s="832"/>
      <c r="AP865" s="16"/>
      <c r="AQ865" s="1099"/>
      <c r="AR865" s="16"/>
      <c r="AS865" s="16"/>
      <c r="AT865" s="16"/>
      <c r="AU865" s="10"/>
      <c r="AV865" s="10"/>
      <c r="AW865" s="10"/>
      <c r="AX865" s="10"/>
      <c r="AY865" s="10"/>
      <c r="AZ865" s="10"/>
      <c r="BA865" s="10"/>
      <c r="BB865" s="10"/>
      <c r="BC865" s="10"/>
      <c r="BD865" s="772"/>
      <c r="BE865" s="10"/>
      <c r="BF865" s="10"/>
      <c r="BG865" s="10"/>
    </row>
    <row r="866" ht="17.25" customHeight="1">
      <c r="B866" s="632"/>
      <c r="C866" s="632"/>
      <c r="D866" s="632"/>
      <c r="E866" s="632"/>
      <c r="F866" s="632"/>
      <c r="I866" s="1098"/>
      <c r="K866" s="3"/>
      <c r="L866" s="832"/>
      <c r="M866" s="832"/>
      <c r="N866" s="832"/>
      <c r="O866" s="831"/>
      <c r="P866" s="831"/>
      <c r="Q866" s="832"/>
      <c r="R866" s="832"/>
      <c r="S866" s="832"/>
      <c r="T866" s="831"/>
      <c r="U866" s="832"/>
      <c r="V866" s="3"/>
      <c r="W866" s="3"/>
      <c r="X866" s="3"/>
      <c r="Y866" s="3"/>
      <c r="Z866" s="3"/>
      <c r="AA866" s="3"/>
      <c r="AB866" s="3"/>
      <c r="AC866" s="3"/>
      <c r="AD866" s="3"/>
      <c r="AE866" s="3"/>
      <c r="AF866" s="3"/>
      <c r="AG866" s="3"/>
      <c r="AH866" s="832"/>
      <c r="AI866" s="832"/>
      <c r="AJ866" s="832"/>
      <c r="AK866" s="832"/>
      <c r="AL866" s="832"/>
      <c r="AM866" s="832"/>
      <c r="AP866" s="16"/>
      <c r="AQ866" s="1099"/>
      <c r="AR866" s="16"/>
      <c r="AS866" s="16"/>
      <c r="AT866" s="16"/>
      <c r="AU866" s="10"/>
      <c r="AV866" s="10"/>
      <c r="AW866" s="10"/>
      <c r="AX866" s="10"/>
      <c r="AY866" s="10"/>
      <c r="AZ866" s="10"/>
      <c r="BA866" s="10"/>
      <c r="BB866" s="10"/>
      <c r="BC866" s="10"/>
      <c r="BD866" s="772"/>
      <c r="BE866" s="10"/>
      <c r="BF866" s="10"/>
      <c r="BG866" s="10"/>
    </row>
    <row r="867" ht="17.25" customHeight="1">
      <c r="B867" s="632"/>
      <c r="C867" s="632"/>
      <c r="D867" s="632"/>
      <c r="E867" s="632"/>
      <c r="F867" s="632"/>
      <c r="I867" s="1098"/>
      <c r="K867" s="3"/>
      <c r="L867" s="832"/>
      <c r="M867" s="832"/>
      <c r="N867" s="832"/>
      <c r="O867" s="831"/>
      <c r="P867" s="831"/>
      <c r="Q867" s="832"/>
      <c r="R867" s="832"/>
      <c r="S867" s="832"/>
      <c r="T867" s="831"/>
      <c r="U867" s="832"/>
      <c r="V867" s="3"/>
      <c r="W867" s="3"/>
      <c r="X867" s="3"/>
      <c r="Y867" s="3"/>
      <c r="Z867" s="3"/>
      <c r="AA867" s="3"/>
      <c r="AB867" s="3"/>
      <c r="AC867" s="3"/>
      <c r="AD867" s="3"/>
      <c r="AE867" s="3"/>
      <c r="AF867" s="3"/>
      <c r="AG867" s="3"/>
      <c r="AH867" s="832"/>
      <c r="AI867" s="832"/>
      <c r="AJ867" s="832"/>
      <c r="AK867" s="832"/>
      <c r="AL867" s="832"/>
      <c r="AM867" s="832"/>
      <c r="AP867" s="16"/>
      <c r="AQ867" s="1099"/>
      <c r="AR867" s="16"/>
      <c r="AS867" s="16"/>
      <c r="AT867" s="16"/>
      <c r="AU867" s="10"/>
      <c r="AV867" s="10"/>
      <c r="AW867" s="10"/>
      <c r="AX867" s="10"/>
      <c r="AY867" s="10"/>
      <c r="AZ867" s="10"/>
      <c r="BA867" s="10"/>
      <c r="BB867" s="10"/>
      <c r="BC867" s="10"/>
      <c r="BD867" s="772"/>
      <c r="BE867" s="10"/>
      <c r="BF867" s="10"/>
      <c r="BG867" s="10"/>
    </row>
    <row r="868" ht="17.25" customHeight="1">
      <c r="B868" s="632"/>
      <c r="C868" s="632"/>
      <c r="D868" s="632"/>
      <c r="E868" s="632"/>
      <c r="F868" s="632"/>
      <c r="I868" s="1098"/>
      <c r="K868" s="3"/>
      <c r="L868" s="832"/>
      <c r="M868" s="832"/>
      <c r="N868" s="832"/>
      <c r="O868" s="831"/>
      <c r="P868" s="831"/>
      <c r="Q868" s="832"/>
      <c r="R868" s="832"/>
      <c r="S868" s="832"/>
      <c r="T868" s="831"/>
      <c r="U868" s="832"/>
      <c r="V868" s="3"/>
      <c r="W868" s="3"/>
      <c r="X868" s="3"/>
      <c r="Y868" s="3"/>
      <c r="Z868" s="3"/>
      <c r="AA868" s="3"/>
      <c r="AB868" s="3"/>
      <c r="AC868" s="3"/>
      <c r="AD868" s="3"/>
      <c r="AE868" s="3"/>
      <c r="AF868" s="3"/>
      <c r="AG868" s="3"/>
      <c r="AH868" s="832"/>
      <c r="AI868" s="832"/>
      <c r="AJ868" s="832"/>
      <c r="AK868" s="832"/>
      <c r="AL868" s="832"/>
      <c r="AM868" s="832"/>
      <c r="AP868" s="16"/>
      <c r="AQ868" s="1099"/>
      <c r="AR868" s="16"/>
      <c r="AS868" s="16"/>
      <c r="AT868" s="16"/>
      <c r="AU868" s="10"/>
      <c r="AV868" s="10"/>
      <c r="AW868" s="10"/>
      <c r="AX868" s="10"/>
      <c r="AY868" s="10"/>
      <c r="AZ868" s="10"/>
      <c r="BA868" s="10"/>
      <c r="BB868" s="10"/>
      <c r="BC868" s="10"/>
      <c r="BD868" s="772"/>
      <c r="BE868" s="10"/>
      <c r="BF868" s="10"/>
      <c r="BG868" s="10"/>
    </row>
    <row r="869" ht="17.25" customHeight="1">
      <c r="B869" s="632"/>
      <c r="C869" s="632"/>
      <c r="D869" s="632"/>
      <c r="E869" s="632"/>
      <c r="F869" s="632"/>
      <c r="I869" s="1098"/>
      <c r="K869" s="3"/>
      <c r="L869" s="832"/>
      <c r="M869" s="832"/>
      <c r="N869" s="832"/>
      <c r="O869" s="831"/>
      <c r="P869" s="831"/>
      <c r="Q869" s="832"/>
      <c r="R869" s="832"/>
      <c r="S869" s="832"/>
      <c r="T869" s="831"/>
      <c r="U869" s="832"/>
      <c r="V869" s="3"/>
      <c r="W869" s="3"/>
      <c r="X869" s="3"/>
      <c r="Y869" s="3"/>
      <c r="Z869" s="3"/>
      <c r="AA869" s="3"/>
      <c r="AB869" s="3"/>
      <c r="AC869" s="3"/>
      <c r="AD869" s="3"/>
      <c r="AE869" s="3"/>
      <c r="AF869" s="3"/>
      <c r="AG869" s="3"/>
      <c r="AH869" s="832"/>
      <c r="AI869" s="832"/>
      <c r="AJ869" s="832"/>
      <c r="AK869" s="832"/>
      <c r="AL869" s="832"/>
      <c r="AM869" s="832"/>
      <c r="AP869" s="16"/>
      <c r="AQ869" s="1099"/>
      <c r="AR869" s="16"/>
      <c r="AS869" s="16"/>
      <c r="AT869" s="16"/>
      <c r="AU869" s="10"/>
      <c r="AV869" s="10"/>
      <c r="AW869" s="10"/>
      <c r="AX869" s="10"/>
      <c r="AY869" s="10"/>
      <c r="AZ869" s="10"/>
      <c r="BA869" s="10"/>
      <c r="BB869" s="10"/>
      <c r="BC869" s="10"/>
      <c r="BD869" s="772"/>
      <c r="BE869" s="10"/>
      <c r="BF869" s="10"/>
      <c r="BG869" s="10"/>
    </row>
    <row r="870" ht="17.25" customHeight="1">
      <c r="B870" s="632"/>
      <c r="C870" s="632"/>
      <c r="D870" s="632"/>
      <c r="E870" s="632"/>
      <c r="F870" s="632"/>
      <c r="I870" s="1098"/>
      <c r="K870" s="3"/>
      <c r="L870" s="832"/>
      <c r="M870" s="832"/>
      <c r="N870" s="832"/>
      <c r="O870" s="831"/>
      <c r="P870" s="831"/>
      <c r="Q870" s="832"/>
      <c r="R870" s="832"/>
      <c r="S870" s="832"/>
      <c r="T870" s="831"/>
      <c r="U870" s="832"/>
      <c r="V870" s="3"/>
      <c r="W870" s="3"/>
      <c r="X870" s="3"/>
      <c r="Y870" s="3"/>
      <c r="Z870" s="3"/>
      <c r="AA870" s="3"/>
      <c r="AB870" s="3"/>
      <c r="AC870" s="3"/>
      <c r="AD870" s="3"/>
      <c r="AE870" s="3"/>
      <c r="AF870" s="3"/>
      <c r="AG870" s="3"/>
      <c r="AH870" s="832"/>
      <c r="AI870" s="832"/>
      <c r="AJ870" s="832"/>
      <c r="AK870" s="832"/>
      <c r="AL870" s="832"/>
      <c r="AM870" s="832"/>
      <c r="AP870" s="16"/>
      <c r="AQ870" s="1099"/>
      <c r="AR870" s="16"/>
      <c r="AS870" s="16"/>
      <c r="AT870" s="16"/>
      <c r="AU870" s="10"/>
      <c r="AV870" s="10"/>
      <c r="AW870" s="10"/>
      <c r="AX870" s="10"/>
      <c r="AY870" s="10"/>
      <c r="AZ870" s="10"/>
      <c r="BA870" s="10"/>
      <c r="BB870" s="10"/>
      <c r="BC870" s="10"/>
      <c r="BD870" s="772"/>
      <c r="BE870" s="10"/>
      <c r="BF870" s="10"/>
      <c r="BG870" s="10"/>
    </row>
    <row r="871" ht="17.25" customHeight="1">
      <c r="B871" s="632"/>
      <c r="C871" s="632"/>
      <c r="D871" s="632"/>
      <c r="E871" s="632"/>
      <c r="F871" s="632"/>
      <c r="I871" s="1098"/>
      <c r="K871" s="3"/>
      <c r="L871" s="832"/>
      <c r="M871" s="832"/>
      <c r="N871" s="832"/>
      <c r="O871" s="831"/>
      <c r="P871" s="831"/>
      <c r="Q871" s="832"/>
      <c r="R871" s="832"/>
      <c r="S871" s="832"/>
      <c r="T871" s="831"/>
      <c r="U871" s="832"/>
      <c r="V871" s="3"/>
      <c r="W871" s="3"/>
      <c r="X871" s="3"/>
      <c r="Y871" s="3"/>
      <c r="Z871" s="3"/>
      <c r="AA871" s="3"/>
      <c r="AB871" s="3"/>
      <c r="AC871" s="3"/>
      <c r="AD871" s="3"/>
      <c r="AE871" s="3"/>
      <c r="AF871" s="3"/>
      <c r="AG871" s="3"/>
      <c r="AH871" s="832"/>
      <c r="AI871" s="832"/>
      <c r="AJ871" s="832"/>
      <c r="AK871" s="832"/>
      <c r="AL871" s="832"/>
      <c r="AM871" s="832"/>
      <c r="AP871" s="16"/>
      <c r="AQ871" s="1099"/>
      <c r="AR871" s="16"/>
      <c r="AS871" s="16"/>
      <c r="AT871" s="16"/>
      <c r="AU871" s="10"/>
      <c r="AV871" s="10"/>
      <c r="AW871" s="10"/>
      <c r="AX871" s="10"/>
      <c r="AY871" s="10"/>
      <c r="AZ871" s="10"/>
      <c r="BA871" s="10"/>
      <c r="BB871" s="10"/>
      <c r="BC871" s="10"/>
      <c r="BD871" s="772"/>
      <c r="BE871" s="10"/>
      <c r="BF871" s="10"/>
      <c r="BG871" s="10"/>
    </row>
    <row r="872" ht="17.25" customHeight="1">
      <c r="B872" s="632"/>
      <c r="C872" s="632"/>
      <c r="D872" s="632"/>
      <c r="E872" s="632"/>
      <c r="F872" s="632"/>
      <c r="I872" s="1098"/>
      <c r="K872" s="3"/>
      <c r="L872" s="832"/>
      <c r="M872" s="832"/>
      <c r="N872" s="832"/>
      <c r="O872" s="831"/>
      <c r="P872" s="831"/>
      <c r="Q872" s="832"/>
      <c r="R872" s="832"/>
      <c r="S872" s="832"/>
      <c r="T872" s="831"/>
      <c r="U872" s="832"/>
      <c r="V872" s="3"/>
      <c r="W872" s="3"/>
      <c r="X872" s="3"/>
      <c r="Y872" s="3"/>
      <c r="Z872" s="3"/>
      <c r="AA872" s="3"/>
      <c r="AB872" s="3"/>
      <c r="AC872" s="3"/>
      <c r="AD872" s="3"/>
      <c r="AE872" s="3"/>
      <c r="AF872" s="3"/>
      <c r="AG872" s="3"/>
      <c r="AH872" s="832"/>
      <c r="AI872" s="832"/>
      <c r="AJ872" s="832"/>
      <c r="AK872" s="832"/>
      <c r="AL872" s="832"/>
      <c r="AM872" s="832"/>
      <c r="AP872" s="16"/>
      <c r="AQ872" s="1099"/>
      <c r="AR872" s="16"/>
      <c r="AS872" s="16"/>
      <c r="AT872" s="16"/>
      <c r="AU872" s="10"/>
      <c r="AV872" s="10"/>
      <c r="AW872" s="10"/>
      <c r="AX872" s="10"/>
      <c r="AY872" s="10"/>
      <c r="AZ872" s="10"/>
      <c r="BA872" s="10"/>
      <c r="BB872" s="10"/>
      <c r="BC872" s="10"/>
      <c r="BD872" s="772"/>
      <c r="BE872" s="10"/>
      <c r="BF872" s="10"/>
      <c r="BG872" s="10"/>
    </row>
    <row r="873" ht="17.25" customHeight="1">
      <c r="B873" s="632"/>
      <c r="C873" s="632"/>
      <c r="D873" s="632"/>
      <c r="E873" s="632"/>
      <c r="F873" s="632"/>
      <c r="I873" s="1098"/>
      <c r="K873" s="3"/>
      <c r="L873" s="832"/>
      <c r="M873" s="832"/>
      <c r="N873" s="832"/>
      <c r="O873" s="831"/>
      <c r="P873" s="831"/>
      <c r="Q873" s="832"/>
      <c r="R873" s="832"/>
      <c r="S873" s="832"/>
      <c r="T873" s="831"/>
      <c r="U873" s="832"/>
      <c r="V873" s="3"/>
      <c r="W873" s="3"/>
      <c r="X873" s="3"/>
      <c r="Y873" s="3"/>
      <c r="Z873" s="3"/>
      <c r="AA873" s="3"/>
      <c r="AB873" s="3"/>
      <c r="AC873" s="3"/>
      <c r="AD873" s="3"/>
      <c r="AE873" s="3"/>
      <c r="AF873" s="3"/>
      <c r="AG873" s="3"/>
      <c r="AH873" s="832"/>
      <c r="AI873" s="832"/>
      <c r="AJ873" s="832"/>
      <c r="AK873" s="832"/>
      <c r="AL873" s="832"/>
      <c r="AM873" s="832"/>
      <c r="AP873" s="16"/>
      <c r="AQ873" s="1099"/>
      <c r="AR873" s="16"/>
      <c r="AS873" s="16"/>
      <c r="AT873" s="16"/>
      <c r="AU873" s="10"/>
      <c r="AV873" s="10"/>
      <c r="AW873" s="10"/>
      <c r="AX873" s="10"/>
      <c r="AY873" s="10"/>
      <c r="AZ873" s="10"/>
      <c r="BA873" s="10"/>
      <c r="BB873" s="10"/>
      <c r="BC873" s="10"/>
      <c r="BD873" s="772"/>
      <c r="BE873" s="10"/>
      <c r="BF873" s="10"/>
      <c r="BG873" s="10"/>
    </row>
    <row r="874" ht="17.25" customHeight="1">
      <c r="B874" s="632"/>
      <c r="C874" s="632"/>
      <c r="D874" s="632"/>
      <c r="E874" s="632"/>
      <c r="F874" s="632"/>
      <c r="I874" s="1098"/>
      <c r="K874" s="3"/>
      <c r="L874" s="832"/>
      <c r="M874" s="832"/>
      <c r="N874" s="832"/>
      <c r="O874" s="831"/>
      <c r="P874" s="831"/>
      <c r="Q874" s="832"/>
      <c r="R874" s="832"/>
      <c r="S874" s="832"/>
      <c r="T874" s="831"/>
      <c r="U874" s="832"/>
      <c r="V874" s="3"/>
      <c r="W874" s="3"/>
      <c r="X874" s="3"/>
      <c r="Y874" s="3"/>
      <c r="Z874" s="3"/>
      <c r="AA874" s="3"/>
      <c r="AB874" s="3"/>
      <c r="AC874" s="3"/>
      <c r="AD874" s="3"/>
      <c r="AE874" s="3"/>
      <c r="AF874" s="3"/>
      <c r="AG874" s="3"/>
      <c r="AH874" s="832"/>
      <c r="AI874" s="832"/>
      <c r="AJ874" s="832"/>
      <c r="AK874" s="832"/>
      <c r="AL874" s="832"/>
      <c r="AM874" s="832"/>
      <c r="AP874" s="16"/>
      <c r="AQ874" s="1099"/>
      <c r="AR874" s="16"/>
      <c r="AS874" s="16"/>
      <c r="AT874" s="16"/>
      <c r="AU874" s="10"/>
      <c r="AV874" s="10"/>
      <c r="AW874" s="10"/>
      <c r="AX874" s="10"/>
      <c r="AY874" s="10"/>
      <c r="AZ874" s="10"/>
      <c r="BA874" s="10"/>
      <c r="BB874" s="10"/>
      <c r="BC874" s="10"/>
      <c r="BD874" s="772"/>
      <c r="BE874" s="10"/>
      <c r="BF874" s="10"/>
      <c r="BG874" s="10"/>
    </row>
    <row r="875" ht="17.25" customHeight="1">
      <c r="B875" s="632"/>
      <c r="C875" s="632"/>
      <c r="D875" s="632"/>
      <c r="E875" s="632"/>
      <c r="F875" s="632"/>
      <c r="I875" s="1098"/>
      <c r="K875" s="3"/>
      <c r="L875" s="832"/>
      <c r="M875" s="832"/>
      <c r="N875" s="832"/>
      <c r="O875" s="831"/>
      <c r="P875" s="831"/>
      <c r="Q875" s="832"/>
      <c r="R875" s="832"/>
      <c r="S875" s="832"/>
      <c r="T875" s="831"/>
      <c r="U875" s="832"/>
      <c r="V875" s="3"/>
      <c r="W875" s="3"/>
      <c r="X875" s="3"/>
      <c r="Y875" s="3"/>
      <c r="Z875" s="3"/>
      <c r="AA875" s="3"/>
      <c r="AB875" s="3"/>
      <c r="AC875" s="3"/>
      <c r="AD875" s="3"/>
      <c r="AE875" s="3"/>
      <c r="AF875" s="3"/>
      <c r="AG875" s="3"/>
      <c r="AH875" s="832"/>
      <c r="AI875" s="832"/>
      <c r="AJ875" s="832"/>
      <c r="AK875" s="832"/>
      <c r="AL875" s="832"/>
      <c r="AM875" s="832"/>
      <c r="AP875" s="16"/>
      <c r="AQ875" s="1099"/>
      <c r="AR875" s="16"/>
      <c r="AS875" s="16"/>
      <c r="AT875" s="16"/>
      <c r="AU875" s="10"/>
      <c r="AV875" s="10"/>
      <c r="AW875" s="10"/>
      <c r="AX875" s="10"/>
      <c r="AY875" s="10"/>
      <c r="AZ875" s="10"/>
      <c r="BA875" s="10"/>
      <c r="BB875" s="10"/>
      <c r="BC875" s="10"/>
      <c r="BD875" s="772"/>
      <c r="BE875" s="10"/>
      <c r="BF875" s="10"/>
      <c r="BG875" s="10"/>
    </row>
    <row r="876" ht="17.25" customHeight="1">
      <c r="B876" s="632"/>
      <c r="C876" s="632"/>
      <c r="D876" s="632"/>
      <c r="E876" s="632"/>
      <c r="F876" s="632"/>
      <c r="I876" s="1098"/>
      <c r="K876" s="3"/>
      <c r="L876" s="832"/>
      <c r="M876" s="832"/>
      <c r="N876" s="832"/>
      <c r="O876" s="831"/>
      <c r="P876" s="831"/>
      <c r="Q876" s="832"/>
      <c r="R876" s="832"/>
      <c r="S876" s="832"/>
      <c r="T876" s="831"/>
      <c r="U876" s="832"/>
      <c r="V876" s="3"/>
      <c r="W876" s="3"/>
      <c r="X876" s="3"/>
      <c r="Y876" s="3"/>
      <c r="Z876" s="3"/>
      <c r="AA876" s="3"/>
      <c r="AB876" s="3"/>
      <c r="AC876" s="3"/>
      <c r="AD876" s="3"/>
      <c r="AE876" s="3"/>
      <c r="AF876" s="3"/>
      <c r="AG876" s="3"/>
      <c r="AH876" s="832"/>
      <c r="AI876" s="832"/>
      <c r="AJ876" s="832"/>
      <c r="AK876" s="832"/>
      <c r="AL876" s="832"/>
      <c r="AM876" s="832"/>
      <c r="AP876" s="16"/>
      <c r="AQ876" s="1099"/>
      <c r="AR876" s="16"/>
      <c r="AS876" s="16"/>
      <c r="AT876" s="16"/>
      <c r="AU876" s="10"/>
      <c r="AV876" s="10"/>
      <c r="AW876" s="10"/>
      <c r="AX876" s="10"/>
      <c r="AY876" s="10"/>
      <c r="AZ876" s="10"/>
      <c r="BA876" s="10"/>
      <c r="BB876" s="10"/>
      <c r="BC876" s="10"/>
      <c r="BD876" s="772"/>
      <c r="BE876" s="10"/>
      <c r="BF876" s="10"/>
      <c r="BG876" s="10"/>
    </row>
    <row r="877" ht="17.25" customHeight="1">
      <c r="B877" s="632"/>
      <c r="C877" s="632"/>
      <c r="D877" s="632"/>
      <c r="E877" s="632"/>
      <c r="F877" s="632"/>
      <c r="I877" s="1098"/>
      <c r="K877" s="3"/>
      <c r="L877" s="832"/>
      <c r="M877" s="832"/>
      <c r="N877" s="832"/>
      <c r="O877" s="831"/>
      <c r="P877" s="831"/>
      <c r="Q877" s="832"/>
      <c r="R877" s="832"/>
      <c r="S877" s="832"/>
      <c r="T877" s="831"/>
      <c r="U877" s="832"/>
      <c r="V877" s="3"/>
      <c r="W877" s="3"/>
      <c r="X877" s="3"/>
      <c r="Y877" s="3"/>
      <c r="Z877" s="3"/>
      <c r="AA877" s="3"/>
      <c r="AB877" s="3"/>
      <c r="AC877" s="3"/>
      <c r="AD877" s="3"/>
      <c r="AE877" s="3"/>
      <c r="AF877" s="3"/>
      <c r="AG877" s="3"/>
      <c r="AH877" s="832"/>
      <c r="AI877" s="832"/>
      <c r="AJ877" s="832"/>
      <c r="AK877" s="832"/>
      <c r="AL877" s="832"/>
      <c r="AM877" s="832"/>
      <c r="AP877" s="16"/>
      <c r="AQ877" s="1099"/>
      <c r="AR877" s="16"/>
      <c r="AS877" s="16"/>
      <c r="AT877" s="16"/>
      <c r="AU877" s="10"/>
      <c r="AV877" s="10"/>
      <c r="AW877" s="10"/>
      <c r="AX877" s="10"/>
      <c r="AY877" s="10"/>
      <c r="AZ877" s="10"/>
      <c r="BA877" s="10"/>
      <c r="BB877" s="10"/>
      <c r="BC877" s="10"/>
      <c r="BD877" s="772"/>
      <c r="BE877" s="10"/>
      <c r="BF877" s="10"/>
      <c r="BG877" s="10"/>
    </row>
    <row r="878" ht="17.25" customHeight="1">
      <c r="B878" s="632"/>
      <c r="C878" s="632"/>
      <c r="D878" s="632"/>
      <c r="E878" s="632"/>
      <c r="F878" s="632"/>
      <c r="I878" s="1098"/>
      <c r="K878" s="3"/>
      <c r="L878" s="832"/>
      <c r="M878" s="832"/>
      <c r="N878" s="832"/>
      <c r="O878" s="831"/>
      <c r="P878" s="831"/>
      <c r="Q878" s="832"/>
      <c r="R878" s="832"/>
      <c r="S878" s="832"/>
      <c r="T878" s="831"/>
      <c r="U878" s="832"/>
      <c r="V878" s="3"/>
      <c r="W878" s="3"/>
      <c r="X878" s="3"/>
      <c r="Y878" s="3"/>
      <c r="Z878" s="3"/>
      <c r="AA878" s="3"/>
      <c r="AB878" s="3"/>
      <c r="AC878" s="3"/>
      <c r="AD878" s="3"/>
      <c r="AE878" s="3"/>
      <c r="AF878" s="3"/>
      <c r="AG878" s="3"/>
      <c r="AH878" s="832"/>
      <c r="AI878" s="832"/>
      <c r="AJ878" s="832"/>
      <c r="AK878" s="832"/>
      <c r="AL878" s="832"/>
      <c r="AM878" s="832"/>
      <c r="AP878" s="16"/>
      <c r="AQ878" s="1099"/>
      <c r="AR878" s="16"/>
      <c r="AS878" s="16"/>
      <c r="AT878" s="16"/>
      <c r="AU878" s="10"/>
      <c r="AV878" s="10"/>
      <c r="AW878" s="10"/>
      <c r="AX878" s="10"/>
      <c r="AY878" s="10"/>
      <c r="AZ878" s="10"/>
      <c r="BA878" s="10"/>
      <c r="BB878" s="10"/>
      <c r="BC878" s="10"/>
      <c r="BD878" s="772"/>
      <c r="BE878" s="10"/>
      <c r="BF878" s="10"/>
      <c r="BG878" s="10"/>
    </row>
    <row r="879" ht="17.25" customHeight="1">
      <c r="B879" s="632"/>
      <c r="C879" s="632"/>
      <c r="D879" s="632"/>
      <c r="E879" s="632"/>
      <c r="F879" s="632"/>
      <c r="I879" s="1098"/>
      <c r="K879" s="3"/>
      <c r="L879" s="832"/>
      <c r="M879" s="832"/>
      <c r="N879" s="832"/>
      <c r="O879" s="831"/>
      <c r="P879" s="831"/>
      <c r="Q879" s="832"/>
      <c r="R879" s="832"/>
      <c r="S879" s="832"/>
      <c r="T879" s="831"/>
      <c r="U879" s="832"/>
      <c r="V879" s="3"/>
      <c r="W879" s="3"/>
      <c r="X879" s="3"/>
      <c r="Y879" s="3"/>
      <c r="Z879" s="3"/>
      <c r="AA879" s="3"/>
      <c r="AB879" s="3"/>
      <c r="AC879" s="3"/>
      <c r="AD879" s="3"/>
      <c r="AE879" s="3"/>
      <c r="AF879" s="3"/>
      <c r="AG879" s="3"/>
      <c r="AH879" s="832"/>
      <c r="AI879" s="832"/>
      <c r="AJ879" s="832"/>
      <c r="AK879" s="832"/>
      <c r="AL879" s="832"/>
      <c r="AM879" s="832"/>
      <c r="AP879" s="16"/>
      <c r="AQ879" s="1099"/>
      <c r="AR879" s="16"/>
      <c r="AS879" s="16"/>
      <c r="AT879" s="16"/>
      <c r="AU879" s="10"/>
      <c r="AV879" s="10"/>
      <c r="AW879" s="10"/>
      <c r="AX879" s="10"/>
      <c r="AY879" s="10"/>
      <c r="AZ879" s="10"/>
      <c r="BA879" s="10"/>
      <c r="BB879" s="10"/>
      <c r="BC879" s="10"/>
      <c r="BD879" s="772"/>
      <c r="BE879" s="10"/>
      <c r="BF879" s="10"/>
      <c r="BG879" s="10"/>
    </row>
    <row r="880" ht="17.25" customHeight="1">
      <c r="B880" s="632"/>
      <c r="C880" s="632"/>
      <c r="D880" s="632"/>
      <c r="E880" s="632"/>
      <c r="F880" s="632"/>
      <c r="I880" s="1098"/>
      <c r="K880" s="3"/>
      <c r="L880" s="832"/>
      <c r="M880" s="832"/>
      <c r="N880" s="832"/>
      <c r="O880" s="831"/>
      <c r="P880" s="831"/>
      <c r="Q880" s="832"/>
      <c r="R880" s="832"/>
      <c r="S880" s="832"/>
      <c r="T880" s="831"/>
      <c r="U880" s="832"/>
      <c r="V880" s="3"/>
      <c r="W880" s="3"/>
      <c r="X880" s="3"/>
      <c r="Y880" s="3"/>
      <c r="Z880" s="3"/>
      <c r="AA880" s="3"/>
      <c r="AB880" s="3"/>
      <c r="AC880" s="3"/>
      <c r="AD880" s="3"/>
      <c r="AE880" s="3"/>
      <c r="AF880" s="3"/>
      <c r="AG880" s="3"/>
      <c r="AH880" s="832"/>
      <c r="AI880" s="832"/>
      <c r="AJ880" s="832"/>
      <c r="AK880" s="832"/>
      <c r="AL880" s="832"/>
      <c r="AM880" s="832"/>
      <c r="AP880" s="16"/>
      <c r="AQ880" s="1099"/>
      <c r="AR880" s="16"/>
      <c r="AS880" s="16"/>
      <c r="AT880" s="16"/>
      <c r="AU880" s="10"/>
      <c r="AV880" s="10"/>
      <c r="AW880" s="10"/>
      <c r="AX880" s="10"/>
      <c r="AY880" s="10"/>
      <c r="AZ880" s="10"/>
      <c r="BA880" s="10"/>
      <c r="BB880" s="10"/>
      <c r="BC880" s="10"/>
      <c r="BD880" s="772"/>
      <c r="BE880" s="10"/>
      <c r="BF880" s="10"/>
      <c r="BG880" s="10"/>
    </row>
    <row r="881" ht="17.25" customHeight="1">
      <c r="B881" s="632"/>
      <c r="C881" s="632"/>
      <c r="D881" s="632"/>
      <c r="E881" s="632"/>
      <c r="F881" s="632"/>
      <c r="I881" s="1098"/>
      <c r="K881" s="3"/>
      <c r="L881" s="832"/>
      <c r="M881" s="832"/>
      <c r="N881" s="832"/>
      <c r="O881" s="831"/>
      <c r="P881" s="831"/>
      <c r="Q881" s="832"/>
      <c r="R881" s="832"/>
      <c r="S881" s="832"/>
      <c r="T881" s="831"/>
      <c r="U881" s="832"/>
      <c r="V881" s="3"/>
      <c r="W881" s="3"/>
      <c r="X881" s="3"/>
      <c r="Y881" s="3"/>
      <c r="Z881" s="3"/>
      <c r="AA881" s="3"/>
      <c r="AB881" s="3"/>
      <c r="AC881" s="3"/>
      <c r="AD881" s="3"/>
      <c r="AE881" s="3"/>
      <c r="AF881" s="3"/>
      <c r="AG881" s="3"/>
      <c r="AH881" s="832"/>
      <c r="AI881" s="832"/>
      <c r="AJ881" s="832"/>
      <c r="AK881" s="832"/>
      <c r="AL881" s="832"/>
      <c r="AM881" s="832"/>
      <c r="AP881" s="16"/>
      <c r="AQ881" s="1099"/>
      <c r="AR881" s="16"/>
      <c r="AS881" s="16"/>
      <c r="AT881" s="16"/>
      <c r="AU881" s="10"/>
      <c r="AV881" s="10"/>
      <c r="AW881" s="10"/>
      <c r="AX881" s="10"/>
      <c r="AY881" s="10"/>
      <c r="AZ881" s="10"/>
      <c r="BA881" s="10"/>
      <c r="BB881" s="10"/>
      <c r="BC881" s="10"/>
      <c r="BD881" s="772"/>
      <c r="BE881" s="10"/>
      <c r="BF881" s="10"/>
      <c r="BG881" s="10"/>
    </row>
    <row r="882" ht="17.25" customHeight="1">
      <c r="B882" s="632"/>
      <c r="C882" s="632"/>
      <c r="D882" s="632"/>
      <c r="E882" s="632"/>
      <c r="F882" s="632"/>
      <c r="I882" s="1098"/>
      <c r="K882" s="3"/>
      <c r="L882" s="832"/>
      <c r="M882" s="832"/>
      <c r="N882" s="832"/>
      <c r="O882" s="831"/>
      <c r="P882" s="831"/>
      <c r="Q882" s="832"/>
      <c r="R882" s="832"/>
      <c r="S882" s="832"/>
      <c r="T882" s="831"/>
      <c r="U882" s="832"/>
      <c r="V882" s="3"/>
      <c r="W882" s="3"/>
      <c r="X882" s="3"/>
      <c r="Y882" s="3"/>
      <c r="Z882" s="3"/>
      <c r="AA882" s="3"/>
      <c r="AB882" s="3"/>
      <c r="AC882" s="3"/>
      <c r="AD882" s="3"/>
      <c r="AE882" s="3"/>
      <c r="AF882" s="3"/>
      <c r="AG882" s="3"/>
      <c r="AH882" s="832"/>
      <c r="AI882" s="832"/>
      <c r="AJ882" s="832"/>
      <c r="AK882" s="832"/>
      <c r="AL882" s="832"/>
      <c r="AM882" s="832"/>
      <c r="AP882" s="16"/>
      <c r="AQ882" s="1099"/>
      <c r="AR882" s="16"/>
      <c r="AS882" s="16"/>
      <c r="AT882" s="16"/>
      <c r="AU882" s="10"/>
      <c r="AV882" s="10"/>
      <c r="AW882" s="10"/>
      <c r="AX882" s="10"/>
      <c r="AY882" s="10"/>
      <c r="AZ882" s="10"/>
      <c r="BA882" s="10"/>
      <c r="BB882" s="10"/>
      <c r="BC882" s="10"/>
      <c r="BD882" s="772"/>
      <c r="BE882" s="10"/>
      <c r="BF882" s="10"/>
      <c r="BG882" s="10"/>
    </row>
    <row r="883" ht="17.25" customHeight="1">
      <c r="B883" s="632"/>
      <c r="C883" s="632"/>
      <c r="D883" s="632"/>
      <c r="E883" s="632"/>
      <c r="F883" s="632"/>
      <c r="I883" s="1098"/>
      <c r="K883" s="3"/>
      <c r="L883" s="832"/>
      <c r="M883" s="832"/>
      <c r="N883" s="832"/>
      <c r="O883" s="831"/>
      <c r="P883" s="831"/>
      <c r="Q883" s="832"/>
      <c r="R883" s="832"/>
      <c r="S883" s="832"/>
      <c r="T883" s="831"/>
      <c r="U883" s="832"/>
      <c r="V883" s="3"/>
      <c r="W883" s="3"/>
      <c r="X883" s="3"/>
      <c r="Y883" s="3"/>
      <c r="Z883" s="3"/>
      <c r="AA883" s="3"/>
      <c r="AB883" s="3"/>
      <c r="AC883" s="3"/>
      <c r="AD883" s="3"/>
      <c r="AE883" s="3"/>
      <c r="AF883" s="3"/>
      <c r="AG883" s="3"/>
      <c r="AH883" s="832"/>
      <c r="AI883" s="832"/>
      <c r="AJ883" s="832"/>
      <c r="AK883" s="832"/>
      <c r="AL883" s="832"/>
      <c r="AM883" s="832"/>
      <c r="AP883" s="16"/>
      <c r="AQ883" s="1099"/>
      <c r="AR883" s="16"/>
      <c r="AS883" s="16"/>
      <c r="AT883" s="16"/>
      <c r="AU883" s="10"/>
      <c r="AV883" s="10"/>
      <c r="AW883" s="10"/>
      <c r="AX883" s="10"/>
      <c r="AY883" s="10"/>
      <c r="AZ883" s="10"/>
      <c r="BA883" s="10"/>
      <c r="BB883" s="10"/>
      <c r="BC883" s="10"/>
      <c r="BD883" s="772"/>
      <c r="BE883" s="10"/>
      <c r="BF883" s="10"/>
      <c r="BG883" s="10"/>
    </row>
    <row r="884" ht="17.25" customHeight="1">
      <c r="B884" s="632"/>
      <c r="C884" s="632"/>
      <c r="D884" s="632"/>
      <c r="E884" s="632"/>
      <c r="F884" s="632"/>
      <c r="I884" s="1098"/>
      <c r="K884" s="3"/>
      <c r="L884" s="832"/>
      <c r="M884" s="832"/>
      <c r="N884" s="832"/>
      <c r="O884" s="831"/>
      <c r="P884" s="831"/>
      <c r="Q884" s="832"/>
      <c r="R884" s="832"/>
      <c r="S884" s="832"/>
      <c r="T884" s="831"/>
      <c r="U884" s="832"/>
      <c r="V884" s="3"/>
      <c r="W884" s="3"/>
      <c r="X884" s="3"/>
      <c r="Y884" s="3"/>
      <c r="Z884" s="3"/>
      <c r="AA884" s="3"/>
      <c r="AB884" s="3"/>
      <c r="AC884" s="3"/>
      <c r="AD884" s="3"/>
      <c r="AE884" s="3"/>
      <c r="AF884" s="3"/>
      <c r="AG884" s="3"/>
      <c r="AH884" s="832"/>
      <c r="AI884" s="832"/>
      <c r="AJ884" s="832"/>
      <c r="AK884" s="832"/>
      <c r="AL884" s="832"/>
      <c r="AM884" s="832"/>
      <c r="AP884" s="16"/>
      <c r="AQ884" s="1099"/>
      <c r="AR884" s="16"/>
      <c r="AS884" s="16"/>
      <c r="AT884" s="16"/>
      <c r="AU884" s="10"/>
      <c r="AV884" s="10"/>
      <c r="AW884" s="10"/>
      <c r="AX884" s="10"/>
      <c r="AY884" s="10"/>
      <c r="AZ884" s="10"/>
      <c r="BA884" s="10"/>
      <c r="BB884" s="10"/>
      <c r="BC884" s="10"/>
      <c r="BD884" s="772"/>
      <c r="BE884" s="10"/>
      <c r="BF884" s="10"/>
      <c r="BG884" s="10"/>
    </row>
    <row r="885" ht="17.25" customHeight="1">
      <c r="B885" s="632"/>
      <c r="C885" s="632"/>
      <c r="D885" s="632"/>
      <c r="E885" s="632"/>
      <c r="F885" s="632"/>
      <c r="I885" s="1098"/>
      <c r="K885" s="3"/>
      <c r="L885" s="832"/>
      <c r="M885" s="832"/>
      <c r="N885" s="832"/>
      <c r="O885" s="831"/>
      <c r="P885" s="831"/>
      <c r="Q885" s="832"/>
      <c r="R885" s="832"/>
      <c r="S885" s="832"/>
      <c r="T885" s="831"/>
      <c r="U885" s="832"/>
      <c r="V885" s="3"/>
      <c r="W885" s="3"/>
      <c r="X885" s="3"/>
      <c r="Y885" s="3"/>
      <c r="Z885" s="3"/>
      <c r="AA885" s="3"/>
      <c r="AB885" s="3"/>
      <c r="AC885" s="3"/>
      <c r="AD885" s="3"/>
      <c r="AE885" s="3"/>
      <c r="AF885" s="3"/>
      <c r="AG885" s="3"/>
      <c r="AH885" s="832"/>
      <c r="AI885" s="832"/>
      <c r="AJ885" s="832"/>
      <c r="AK885" s="832"/>
      <c r="AL885" s="832"/>
      <c r="AM885" s="832"/>
      <c r="AP885" s="16"/>
      <c r="AQ885" s="1099"/>
      <c r="AR885" s="16"/>
      <c r="AS885" s="16"/>
      <c r="AT885" s="16"/>
      <c r="AU885" s="10"/>
      <c r="AV885" s="10"/>
      <c r="AW885" s="10"/>
      <c r="AX885" s="10"/>
      <c r="AY885" s="10"/>
      <c r="AZ885" s="10"/>
      <c r="BA885" s="10"/>
      <c r="BB885" s="10"/>
      <c r="BC885" s="10"/>
      <c r="BD885" s="772"/>
      <c r="BE885" s="10"/>
      <c r="BF885" s="10"/>
      <c r="BG885" s="10"/>
    </row>
    <row r="886" ht="17.25" customHeight="1">
      <c r="B886" s="632"/>
      <c r="C886" s="632"/>
      <c r="D886" s="632"/>
      <c r="E886" s="632"/>
      <c r="F886" s="632"/>
      <c r="I886" s="1098"/>
      <c r="K886" s="3"/>
      <c r="L886" s="832"/>
      <c r="M886" s="832"/>
      <c r="N886" s="832"/>
      <c r="O886" s="831"/>
      <c r="P886" s="831"/>
      <c r="Q886" s="832"/>
      <c r="R886" s="832"/>
      <c r="S886" s="832"/>
      <c r="T886" s="831"/>
      <c r="U886" s="832"/>
      <c r="V886" s="3"/>
      <c r="W886" s="3"/>
      <c r="X886" s="3"/>
      <c r="Y886" s="3"/>
      <c r="Z886" s="3"/>
      <c r="AA886" s="3"/>
      <c r="AB886" s="3"/>
      <c r="AC886" s="3"/>
      <c r="AD886" s="3"/>
      <c r="AE886" s="3"/>
      <c r="AF886" s="3"/>
      <c r="AG886" s="3"/>
      <c r="AH886" s="832"/>
      <c r="AI886" s="832"/>
      <c r="AJ886" s="832"/>
      <c r="AK886" s="832"/>
      <c r="AL886" s="832"/>
      <c r="AM886" s="832"/>
      <c r="AP886" s="16"/>
      <c r="AQ886" s="1099"/>
      <c r="AR886" s="16"/>
      <c r="AS886" s="16"/>
      <c r="AT886" s="16"/>
      <c r="AU886" s="10"/>
      <c r="AV886" s="10"/>
      <c r="AW886" s="10"/>
      <c r="AX886" s="10"/>
      <c r="AY886" s="10"/>
      <c r="AZ886" s="10"/>
      <c r="BA886" s="10"/>
      <c r="BB886" s="10"/>
      <c r="BC886" s="10"/>
      <c r="BD886" s="772"/>
      <c r="BE886" s="10"/>
      <c r="BF886" s="10"/>
      <c r="BG886" s="10"/>
    </row>
    <row r="887" ht="17.25" customHeight="1">
      <c r="B887" s="632"/>
      <c r="C887" s="632"/>
      <c r="D887" s="632"/>
      <c r="E887" s="632"/>
      <c r="F887" s="632"/>
      <c r="I887" s="1098"/>
      <c r="K887" s="3"/>
      <c r="L887" s="832"/>
      <c r="M887" s="832"/>
      <c r="N887" s="832"/>
      <c r="O887" s="831"/>
      <c r="P887" s="831"/>
      <c r="Q887" s="832"/>
      <c r="R887" s="832"/>
      <c r="S887" s="832"/>
      <c r="T887" s="831"/>
      <c r="U887" s="832"/>
      <c r="V887" s="3"/>
      <c r="W887" s="3"/>
      <c r="X887" s="3"/>
      <c r="Y887" s="3"/>
      <c r="Z887" s="3"/>
      <c r="AA887" s="3"/>
      <c r="AB887" s="3"/>
      <c r="AC887" s="3"/>
      <c r="AD887" s="3"/>
      <c r="AE887" s="3"/>
      <c r="AF887" s="3"/>
      <c r="AG887" s="3"/>
      <c r="AH887" s="832"/>
      <c r="AI887" s="832"/>
      <c r="AJ887" s="832"/>
      <c r="AK887" s="832"/>
      <c r="AL887" s="832"/>
      <c r="AM887" s="832"/>
      <c r="AP887" s="16"/>
      <c r="AQ887" s="1099"/>
      <c r="AR887" s="16"/>
      <c r="AS887" s="16"/>
      <c r="AT887" s="16"/>
      <c r="AU887" s="10"/>
      <c r="AV887" s="10"/>
      <c r="AW887" s="10"/>
      <c r="AX887" s="10"/>
      <c r="AY887" s="10"/>
      <c r="AZ887" s="10"/>
      <c r="BA887" s="10"/>
      <c r="BB887" s="10"/>
      <c r="BC887" s="10"/>
      <c r="BD887" s="772"/>
      <c r="BE887" s="10"/>
      <c r="BF887" s="10"/>
      <c r="BG887" s="10"/>
    </row>
    <row r="888" ht="17.25" customHeight="1">
      <c r="B888" s="632"/>
      <c r="C888" s="632"/>
      <c r="D888" s="632"/>
      <c r="E888" s="632"/>
      <c r="F888" s="632"/>
      <c r="I888" s="1098"/>
      <c r="K888" s="3"/>
      <c r="L888" s="832"/>
      <c r="M888" s="832"/>
      <c r="N888" s="832"/>
      <c r="O888" s="831"/>
      <c r="P888" s="831"/>
      <c r="Q888" s="832"/>
      <c r="R888" s="832"/>
      <c r="S888" s="832"/>
      <c r="T888" s="831"/>
      <c r="U888" s="832"/>
      <c r="V888" s="3"/>
      <c r="W888" s="3"/>
      <c r="X888" s="3"/>
      <c r="Y888" s="3"/>
      <c r="Z888" s="3"/>
      <c r="AA888" s="3"/>
      <c r="AB888" s="3"/>
      <c r="AC888" s="3"/>
      <c r="AD888" s="3"/>
      <c r="AE888" s="3"/>
      <c r="AF888" s="3"/>
      <c r="AG888" s="3"/>
      <c r="AH888" s="832"/>
      <c r="AI888" s="832"/>
      <c r="AJ888" s="832"/>
      <c r="AK888" s="832"/>
      <c r="AL888" s="832"/>
      <c r="AM888" s="832"/>
      <c r="AP888" s="16"/>
      <c r="AQ888" s="1099"/>
      <c r="AR888" s="16"/>
      <c r="AS888" s="16"/>
      <c r="AT888" s="16"/>
      <c r="AU888" s="10"/>
      <c r="AV888" s="10"/>
      <c r="AW888" s="10"/>
      <c r="AX888" s="10"/>
      <c r="AY888" s="10"/>
      <c r="AZ888" s="10"/>
      <c r="BA888" s="10"/>
      <c r="BB888" s="10"/>
      <c r="BC888" s="10"/>
      <c r="BD888" s="772"/>
      <c r="BE888" s="10"/>
      <c r="BF888" s="10"/>
      <c r="BG888" s="10"/>
    </row>
    <row r="889" ht="17.25" customHeight="1">
      <c r="B889" s="632"/>
      <c r="C889" s="632"/>
      <c r="D889" s="632"/>
      <c r="E889" s="632"/>
      <c r="F889" s="632"/>
      <c r="I889" s="1098"/>
      <c r="K889" s="3"/>
      <c r="L889" s="832"/>
      <c r="M889" s="832"/>
      <c r="N889" s="832"/>
      <c r="O889" s="831"/>
      <c r="P889" s="831"/>
      <c r="Q889" s="832"/>
      <c r="R889" s="832"/>
      <c r="S889" s="832"/>
      <c r="T889" s="831"/>
      <c r="U889" s="832"/>
      <c r="V889" s="3"/>
      <c r="W889" s="3"/>
      <c r="X889" s="3"/>
      <c r="Y889" s="3"/>
      <c r="Z889" s="3"/>
      <c r="AA889" s="3"/>
      <c r="AB889" s="3"/>
      <c r="AC889" s="3"/>
      <c r="AD889" s="3"/>
      <c r="AE889" s="3"/>
      <c r="AF889" s="3"/>
      <c r="AG889" s="3"/>
      <c r="AH889" s="832"/>
      <c r="AI889" s="832"/>
      <c r="AJ889" s="832"/>
      <c r="AK889" s="832"/>
      <c r="AL889" s="832"/>
      <c r="AM889" s="832"/>
      <c r="AP889" s="16"/>
      <c r="AQ889" s="1099"/>
      <c r="AR889" s="16"/>
      <c r="AS889" s="16"/>
      <c r="AT889" s="16"/>
      <c r="AU889" s="10"/>
      <c r="AV889" s="10"/>
      <c r="AW889" s="10"/>
      <c r="AX889" s="10"/>
      <c r="AY889" s="10"/>
      <c r="AZ889" s="10"/>
      <c r="BA889" s="10"/>
      <c r="BB889" s="10"/>
      <c r="BC889" s="10"/>
      <c r="BD889" s="772"/>
      <c r="BE889" s="10"/>
      <c r="BF889" s="10"/>
      <c r="BG889" s="10"/>
    </row>
    <row r="890" ht="17.25" customHeight="1">
      <c r="B890" s="632"/>
      <c r="C890" s="632"/>
      <c r="D890" s="632"/>
      <c r="E890" s="632"/>
      <c r="F890" s="632"/>
      <c r="I890" s="1098"/>
      <c r="K890" s="3"/>
      <c r="L890" s="832"/>
      <c r="M890" s="832"/>
      <c r="N890" s="832"/>
      <c r="O890" s="831"/>
      <c r="P890" s="831"/>
      <c r="Q890" s="832"/>
      <c r="R890" s="832"/>
      <c r="S890" s="832"/>
      <c r="T890" s="831"/>
      <c r="U890" s="832"/>
      <c r="V890" s="3"/>
      <c r="W890" s="3"/>
      <c r="X890" s="3"/>
      <c r="Y890" s="3"/>
      <c r="Z890" s="3"/>
      <c r="AA890" s="3"/>
      <c r="AB890" s="3"/>
      <c r="AC890" s="3"/>
      <c r="AD890" s="3"/>
      <c r="AE890" s="3"/>
      <c r="AF890" s="3"/>
      <c r="AG890" s="3"/>
      <c r="AH890" s="832"/>
      <c r="AI890" s="832"/>
      <c r="AJ890" s="832"/>
      <c r="AK890" s="832"/>
      <c r="AL890" s="832"/>
      <c r="AM890" s="832"/>
      <c r="AP890" s="16"/>
      <c r="AQ890" s="1099"/>
      <c r="AR890" s="16"/>
      <c r="AS890" s="16"/>
      <c r="AT890" s="16"/>
      <c r="AU890" s="10"/>
      <c r="AV890" s="10"/>
      <c r="AW890" s="10"/>
      <c r="AX890" s="10"/>
      <c r="AY890" s="10"/>
      <c r="AZ890" s="10"/>
      <c r="BA890" s="10"/>
      <c r="BB890" s="10"/>
      <c r="BC890" s="10"/>
      <c r="BD890" s="772"/>
      <c r="BE890" s="10"/>
      <c r="BF890" s="10"/>
      <c r="BG890" s="10"/>
    </row>
    <row r="891" ht="17.25" customHeight="1">
      <c r="B891" s="632"/>
      <c r="C891" s="632"/>
      <c r="D891" s="632"/>
      <c r="E891" s="632"/>
      <c r="F891" s="632"/>
      <c r="I891" s="1098"/>
      <c r="K891" s="3"/>
      <c r="L891" s="832"/>
      <c r="M891" s="832"/>
      <c r="N891" s="832"/>
      <c r="O891" s="831"/>
      <c r="P891" s="831"/>
      <c r="Q891" s="832"/>
      <c r="R891" s="832"/>
      <c r="S891" s="832"/>
      <c r="T891" s="831"/>
      <c r="U891" s="832"/>
      <c r="V891" s="3"/>
      <c r="W891" s="3"/>
      <c r="X891" s="3"/>
      <c r="Y891" s="3"/>
      <c r="Z891" s="3"/>
      <c r="AA891" s="3"/>
      <c r="AB891" s="3"/>
      <c r="AC891" s="3"/>
      <c r="AD891" s="3"/>
      <c r="AE891" s="3"/>
      <c r="AF891" s="3"/>
      <c r="AG891" s="3"/>
      <c r="AH891" s="832"/>
      <c r="AI891" s="832"/>
      <c r="AJ891" s="832"/>
      <c r="AK891" s="832"/>
      <c r="AL891" s="832"/>
      <c r="AM891" s="832"/>
      <c r="AP891" s="16"/>
      <c r="AQ891" s="1099"/>
      <c r="AR891" s="16"/>
      <c r="AS891" s="16"/>
      <c r="AT891" s="16"/>
      <c r="AU891" s="10"/>
      <c r="AV891" s="10"/>
      <c r="AW891" s="10"/>
      <c r="AX891" s="10"/>
      <c r="AY891" s="10"/>
      <c r="AZ891" s="10"/>
      <c r="BA891" s="10"/>
      <c r="BB891" s="10"/>
      <c r="BC891" s="10"/>
      <c r="BD891" s="772"/>
      <c r="BE891" s="10"/>
      <c r="BF891" s="10"/>
      <c r="BG891" s="10"/>
    </row>
    <row r="892" ht="17.25" customHeight="1">
      <c r="B892" s="632"/>
      <c r="C892" s="632"/>
      <c r="D892" s="632"/>
      <c r="E892" s="632"/>
      <c r="F892" s="632"/>
      <c r="I892" s="1098"/>
      <c r="K892" s="3"/>
      <c r="L892" s="832"/>
      <c r="M892" s="832"/>
      <c r="N892" s="832"/>
      <c r="O892" s="831"/>
      <c r="P892" s="831"/>
      <c r="Q892" s="832"/>
      <c r="R892" s="832"/>
      <c r="S892" s="832"/>
      <c r="T892" s="831"/>
      <c r="U892" s="832"/>
      <c r="V892" s="3"/>
      <c r="W892" s="3"/>
      <c r="X892" s="3"/>
      <c r="Y892" s="3"/>
      <c r="Z892" s="3"/>
      <c r="AA892" s="3"/>
      <c r="AB892" s="3"/>
      <c r="AC892" s="3"/>
      <c r="AD892" s="3"/>
      <c r="AE892" s="3"/>
      <c r="AF892" s="3"/>
      <c r="AG892" s="3"/>
      <c r="AH892" s="832"/>
      <c r="AI892" s="832"/>
      <c r="AJ892" s="832"/>
      <c r="AK892" s="832"/>
      <c r="AL892" s="832"/>
      <c r="AM892" s="832"/>
      <c r="AP892" s="16"/>
      <c r="AQ892" s="1099"/>
      <c r="AR892" s="16"/>
      <c r="AS892" s="16"/>
      <c r="AT892" s="16"/>
      <c r="AU892" s="10"/>
      <c r="AV892" s="10"/>
      <c r="AW892" s="10"/>
      <c r="AX892" s="10"/>
      <c r="AY892" s="10"/>
      <c r="AZ892" s="10"/>
      <c r="BA892" s="10"/>
      <c r="BB892" s="10"/>
      <c r="BC892" s="10"/>
      <c r="BD892" s="772"/>
      <c r="BE892" s="10"/>
      <c r="BF892" s="10"/>
      <c r="BG892" s="10"/>
    </row>
    <row r="893" ht="17.25" customHeight="1">
      <c r="B893" s="632"/>
      <c r="C893" s="632"/>
      <c r="D893" s="632"/>
      <c r="E893" s="632"/>
      <c r="F893" s="632"/>
      <c r="I893" s="1098"/>
      <c r="K893" s="3"/>
      <c r="L893" s="832"/>
      <c r="M893" s="832"/>
      <c r="N893" s="832"/>
      <c r="O893" s="831"/>
      <c r="P893" s="831"/>
      <c r="Q893" s="832"/>
      <c r="R893" s="832"/>
      <c r="S893" s="832"/>
      <c r="T893" s="831"/>
      <c r="U893" s="832"/>
      <c r="V893" s="3"/>
      <c r="W893" s="3"/>
      <c r="X893" s="3"/>
      <c r="Y893" s="3"/>
      <c r="Z893" s="3"/>
      <c r="AA893" s="3"/>
      <c r="AB893" s="3"/>
      <c r="AC893" s="3"/>
      <c r="AD893" s="3"/>
      <c r="AE893" s="3"/>
      <c r="AF893" s="3"/>
      <c r="AG893" s="3"/>
      <c r="AH893" s="832"/>
      <c r="AI893" s="832"/>
      <c r="AJ893" s="832"/>
      <c r="AK893" s="832"/>
      <c r="AL893" s="832"/>
      <c r="AM893" s="832"/>
      <c r="AP893" s="16"/>
      <c r="AQ893" s="1099"/>
      <c r="AR893" s="16"/>
      <c r="AS893" s="16"/>
      <c r="AT893" s="16"/>
      <c r="AU893" s="10"/>
      <c r="AV893" s="10"/>
      <c r="AW893" s="10"/>
      <c r="AX893" s="10"/>
      <c r="AY893" s="10"/>
      <c r="AZ893" s="10"/>
      <c r="BA893" s="10"/>
      <c r="BB893" s="10"/>
      <c r="BC893" s="10"/>
      <c r="BD893" s="772"/>
      <c r="BE893" s="10"/>
      <c r="BF893" s="10"/>
      <c r="BG893" s="10"/>
    </row>
    <row r="894" ht="17.25" customHeight="1">
      <c r="B894" s="632"/>
      <c r="C894" s="632"/>
      <c r="D894" s="632"/>
      <c r="E894" s="632"/>
      <c r="F894" s="632"/>
      <c r="I894" s="1098"/>
      <c r="K894" s="3"/>
      <c r="L894" s="832"/>
      <c r="M894" s="832"/>
      <c r="N894" s="832"/>
      <c r="O894" s="831"/>
      <c r="P894" s="831"/>
      <c r="Q894" s="832"/>
      <c r="R894" s="832"/>
      <c r="S894" s="832"/>
      <c r="T894" s="831"/>
      <c r="U894" s="832"/>
      <c r="V894" s="3"/>
      <c r="W894" s="3"/>
      <c r="X894" s="3"/>
      <c r="Y894" s="3"/>
      <c r="Z894" s="3"/>
      <c r="AA894" s="3"/>
      <c r="AB894" s="3"/>
      <c r="AC894" s="3"/>
      <c r="AD894" s="3"/>
      <c r="AE894" s="3"/>
      <c r="AF894" s="3"/>
      <c r="AG894" s="3"/>
      <c r="AH894" s="832"/>
      <c r="AI894" s="832"/>
      <c r="AJ894" s="832"/>
      <c r="AK894" s="832"/>
      <c r="AL894" s="832"/>
      <c r="AM894" s="832"/>
      <c r="AP894" s="16"/>
      <c r="AQ894" s="1099"/>
      <c r="AR894" s="16"/>
      <c r="AS894" s="16"/>
      <c r="AT894" s="16"/>
      <c r="AU894" s="10"/>
      <c r="AV894" s="10"/>
      <c r="AW894" s="10"/>
      <c r="AX894" s="10"/>
      <c r="AY894" s="10"/>
      <c r="AZ894" s="10"/>
      <c r="BA894" s="10"/>
      <c r="BB894" s="10"/>
      <c r="BC894" s="10"/>
      <c r="BD894" s="772"/>
      <c r="BE894" s="10"/>
      <c r="BF894" s="10"/>
      <c r="BG894" s="10"/>
    </row>
    <row r="895" ht="17.25" customHeight="1">
      <c r="B895" s="632"/>
      <c r="C895" s="632"/>
      <c r="D895" s="632"/>
      <c r="E895" s="632"/>
      <c r="F895" s="632"/>
      <c r="I895" s="1098"/>
      <c r="K895" s="3"/>
      <c r="L895" s="832"/>
      <c r="M895" s="832"/>
      <c r="N895" s="832"/>
      <c r="O895" s="831"/>
      <c r="P895" s="831"/>
      <c r="Q895" s="832"/>
      <c r="R895" s="832"/>
      <c r="S895" s="832"/>
      <c r="T895" s="831"/>
      <c r="U895" s="832"/>
      <c r="V895" s="3"/>
      <c r="W895" s="3"/>
      <c r="X895" s="3"/>
      <c r="Y895" s="3"/>
      <c r="Z895" s="3"/>
      <c r="AA895" s="3"/>
      <c r="AB895" s="3"/>
      <c r="AC895" s="3"/>
      <c r="AD895" s="3"/>
      <c r="AE895" s="3"/>
      <c r="AF895" s="3"/>
      <c r="AG895" s="3"/>
      <c r="AH895" s="832"/>
      <c r="AI895" s="832"/>
      <c r="AJ895" s="832"/>
      <c r="AK895" s="832"/>
      <c r="AL895" s="832"/>
      <c r="AM895" s="832"/>
      <c r="AP895" s="16"/>
      <c r="AQ895" s="1099"/>
      <c r="AR895" s="16"/>
      <c r="AS895" s="16"/>
      <c r="AT895" s="16"/>
      <c r="AU895" s="10"/>
      <c r="AV895" s="10"/>
      <c r="AW895" s="10"/>
      <c r="AX895" s="10"/>
      <c r="AY895" s="10"/>
      <c r="AZ895" s="10"/>
      <c r="BA895" s="10"/>
      <c r="BB895" s="10"/>
      <c r="BC895" s="10"/>
      <c r="BD895" s="772"/>
      <c r="BE895" s="10"/>
      <c r="BF895" s="10"/>
      <c r="BG895" s="10"/>
    </row>
    <row r="896" ht="17.25" customHeight="1">
      <c r="B896" s="632"/>
      <c r="C896" s="632"/>
      <c r="D896" s="632"/>
      <c r="E896" s="632"/>
      <c r="F896" s="632"/>
      <c r="I896" s="1098"/>
      <c r="K896" s="3"/>
      <c r="L896" s="832"/>
      <c r="M896" s="832"/>
      <c r="N896" s="832"/>
      <c r="O896" s="831"/>
      <c r="P896" s="831"/>
      <c r="Q896" s="832"/>
      <c r="R896" s="832"/>
      <c r="S896" s="832"/>
      <c r="T896" s="831"/>
      <c r="U896" s="832"/>
      <c r="V896" s="3"/>
      <c r="W896" s="3"/>
      <c r="X896" s="3"/>
      <c r="Y896" s="3"/>
      <c r="Z896" s="3"/>
      <c r="AA896" s="3"/>
      <c r="AB896" s="3"/>
      <c r="AC896" s="3"/>
      <c r="AD896" s="3"/>
      <c r="AE896" s="3"/>
      <c r="AF896" s="3"/>
      <c r="AG896" s="3"/>
      <c r="AH896" s="832"/>
      <c r="AI896" s="832"/>
      <c r="AJ896" s="832"/>
      <c r="AK896" s="832"/>
      <c r="AL896" s="832"/>
      <c r="AM896" s="832"/>
      <c r="AP896" s="16"/>
      <c r="AQ896" s="1099"/>
      <c r="AR896" s="16"/>
      <c r="AS896" s="16"/>
      <c r="AT896" s="16"/>
      <c r="AU896" s="10"/>
      <c r="AV896" s="10"/>
      <c r="AW896" s="10"/>
      <c r="AX896" s="10"/>
      <c r="AY896" s="10"/>
      <c r="AZ896" s="10"/>
      <c r="BA896" s="10"/>
      <c r="BB896" s="10"/>
      <c r="BC896" s="10"/>
      <c r="BD896" s="772"/>
      <c r="BE896" s="10"/>
      <c r="BF896" s="10"/>
      <c r="BG896" s="10"/>
    </row>
    <row r="897" ht="17.25" customHeight="1">
      <c r="B897" s="632"/>
      <c r="C897" s="632"/>
      <c r="D897" s="632"/>
      <c r="E897" s="632"/>
      <c r="F897" s="632"/>
      <c r="I897" s="1098"/>
      <c r="K897" s="3"/>
      <c r="L897" s="832"/>
      <c r="M897" s="832"/>
      <c r="N897" s="832"/>
      <c r="O897" s="831"/>
      <c r="P897" s="831"/>
      <c r="Q897" s="832"/>
      <c r="R897" s="832"/>
      <c r="S897" s="832"/>
      <c r="T897" s="831"/>
      <c r="U897" s="832"/>
      <c r="V897" s="3"/>
      <c r="W897" s="3"/>
      <c r="X897" s="3"/>
      <c r="Y897" s="3"/>
      <c r="Z897" s="3"/>
      <c r="AA897" s="3"/>
      <c r="AB897" s="3"/>
      <c r="AC897" s="3"/>
      <c r="AD897" s="3"/>
      <c r="AE897" s="3"/>
      <c r="AF897" s="3"/>
      <c r="AG897" s="3"/>
      <c r="AH897" s="832"/>
      <c r="AI897" s="832"/>
      <c r="AJ897" s="832"/>
      <c r="AK897" s="832"/>
      <c r="AL897" s="832"/>
      <c r="AM897" s="832"/>
      <c r="AP897" s="16"/>
      <c r="AQ897" s="1099"/>
      <c r="AR897" s="16"/>
      <c r="AS897" s="16"/>
      <c r="AT897" s="16"/>
      <c r="AU897" s="10"/>
      <c r="AV897" s="10"/>
      <c r="AW897" s="10"/>
      <c r="AX897" s="10"/>
      <c r="AY897" s="10"/>
      <c r="AZ897" s="10"/>
      <c r="BA897" s="10"/>
      <c r="BB897" s="10"/>
      <c r="BC897" s="10"/>
      <c r="BD897" s="772"/>
      <c r="BE897" s="10"/>
      <c r="BF897" s="10"/>
      <c r="BG897" s="10"/>
    </row>
    <row r="898" ht="17.25" customHeight="1">
      <c r="B898" s="632"/>
      <c r="C898" s="632"/>
      <c r="D898" s="632"/>
      <c r="E898" s="632"/>
      <c r="F898" s="632"/>
      <c r="I898" s="1098"/>
      <c r="K898" s="3"/>
      <c r="L898" s="832"/>
      <c r="M898" s="832"/>
      <c r="N898" s="832"/>
      <c r="O898" s="831"/>
      <c r="P898" s="831"/>
      <c r="Q898" s="832"/>
      <c r="R898" s="832"/>
      <c r="S898" s="832"/>
      <c r="T898" s="831"/>
      <c r="U898" s="832"/>
      <c r="V898" s="3"/>
      <c r="W898" s="3"/>
      <c r="X898" s="3"/>
      <c r="Y898" s="3"/>
      <c r="Z898" s="3"/>
      <c r="AA898" s="3"/>
      <c r="AB898" s="3"/>
      <c r="AC898" s="3"/>
      <c r="AD898" s="3"/>
      <c r="AE898" s="3"/>
      <c r="AF898" s="3"/>
      <c r="AG898" s="3"/>
      <c r="AH898" s="832"/>
      <c r="AI898" s="832"/>
      <c r="AJ898" s="832"/>
      <c r="AK898" s="832"/>
      <c r="AL898" s="832"/>
      <c r="AM898" s="832"/>
      <c r="AP898" s="16"/>
      <c r="AQ898" s="1099"/>
      <c r="AR898" s="16"/>
      <c r="AS898" s="16"/>
      <c r="AT898" s="16"/>
      <c r="AU898" s="10"/>
      <c r="AV898" s="10"/>
      <c r="AW898" s="10"/>
      <c r="AX898" s="10"/>
      <c r="AY898" s="10"/>
      <c r="AZ898" s="10"/>
      <c r="BA898" s="10"/>
      <c r="BB898" s="10"/>
      <c r="BC898" s="10"/>
      <c r="BD898" s="772"/>
      <c r="BE898" s="10"/>
      <c r="BF898" s="10"/>
      <c r="BG898" s="10"/>
    </row>
    <row r="899" ht="17.25" customHeight="1">
      <c r="B899" s="632"/>
      <c r="C899" s="632"/>
      <c r="D899" s="632"/>
      <c r="E899" s="632"/>
      <c r="F899" s="632"/>
      <c r="I899" s="1098"/>
      <c r="K899" s="3"/>
      <c r="L899" s="832"/>
      <c r="M899" s="832"/>
      <c r="N899" s="832"/>
      <c r="O899" s="831"/>
      <c r="P899" s="831"/>
      <c r="Q899" s="832"/>
      <c r="R899" s="832"/>
      <c r="S899" s="832"/>
      <c r="T899" s="831"/>
      <c r="U899" s="832"/>
      <c r="V899" s="3"/>
      <c r="W899" s="3"/>
      <c r="X899" s="3"/>
      <c r="Y899" s="3"/>
      <c r="Z899" s="3"/>
      <c r="AA899" s="3"/>
      <c r="AB899" s="3"/>
      <c r="AC899" s="3"/>
      <c r="AD899" s="3"/>
      <c r="AE899" s="3"/>
      <c r="AF899" s="3"/>
      <c r="AG899" s="3"/>
      <c r="AH899" s="832"/>
      <c r="AI899" s="832"/>
      <c r="AJ899" s="832"/>
      <c r="AK899" s="832"/>
      <c r="AL899" s="832"/>
      <c r="AM899" s="832"/>
      <c r="AP899" s="16"/>
      <c r="AQ899" s="1099"/>
      <c r="AR899" s="16"/>
      <c r="AS899" s="16"/>
      <c r="AT899" s="16"/>
      <c r="AU899" s="10"/>
      <c r="AV899" s="10"/>
      <c r="AW899" s="10"/>
      <c r="AX899" s="10"/>
      <c r="AY899" s="10"/>
      <c r="AZ899" s="10"/>
      <c r="BA899" s="10"/>
      <c r="BB899" s="10"/>
      <c r="BC899" s="10"/>
      <c r="BD899" s="772"/>
      <c r="BE899" s="10"/>
      <c r="BF899" s="10"/>
      <c r="BG899" s="10"/>
    </row>
    <row r="900" ht="17.25" customHeight="1">
      <c r="B900" s="632"/>
      <c r="C900" s="632"/>
      <c r="D900" s="632"/>
      <c r="E900" s="632"/>
      <c r="F900" s="632"/>
      <c r="I900" s="1098"/>
      <c r="K900" s="3"/>
      <c r="L900" s="832"/>
      <c r="M900" s="832"/>
      <c r="N900" s="832"/>
      <c r="O900" s="831"/>
      <c r="P900" s="831"/>
      <c r="Q900" s="832"/>
      <c r="R900" s="832"/>
      <c r="S900" s="832"/>
      <c r="T900" s="831"/>
      <c r="U900" s="832"/>
      <c r="V900" s="3"/>
      <c r="W900" s="3"/>
      <c r="X900" s="3"/>
      <c r="Y900" s="3"/>
      <c r="Z900" s="3"/>
      <c r="AA900" s="3"/>
      <c r="AB900" s="3"/>
      <c r="AC900" s="3"/>
      <c r="AD900" s="3"/>
      <c r="AE900" s="3"/>
      <c r="AF900" s="3"/>
      <c r="AG900" s="3"/>
      <c r="AH900" s="832"/>
      <c r="AI900" s="832"/>
      <c r="AJ900" s="832"/>
      <c r="AK900" s="832"/>
      <c r="AL900" s="832"/>
      <c r="AM900" s="832"/>
      <c r="AP900" s="16"/>
      <c r="AQ900" s="1099"/>
      <c r="AR900" s="16"/>
      <c r="AS900" s="16"/>
      <c r="AT900" s="16"/>
      <c r="AU900" s="10"/>
      <c r="AV900" s="10"/>
      <c r="AW900" s="10"/>
      <c r="AX900" s="10"/>
      <c r="AY900" s="10"/>
      <c r="AZ900" s="10"/>
      <c r="BA900" s="10"/>
      <c r="BB900" s="10"/>
      <c r="BC900" s="10"/>
      <c r="BD900" s="772"/>
      <c r="BE900" s="10"/>
      <c r="BF900" s="10"/>
      <c r="BG900" s="10"/>
    </row>
    <row r="901" ht="17.25" customHeight="1">
      <c r="B901" s="632"/>
      <c r="C901" s="632"/>
      <c r="D901" s="632"/>
      <c r="E901" s="632"/>
      <c r="F901" s="632"/>
      <c r="I901" s="1098"/>
      <c r="K901" s="3"/>
      <c r="L901" s="832"/>
      <c r="M901" s="832"/>
      <c r="N901" s="832"/>
      <c r="O901" s="831"/>
      <c r="P901" s="831"/>
      <c r="Q901" s="832"/>
      <c r="R901" s="832"/>
      <c r="S901" s="832"/>
      <c r="T901" s="831"/>
      <c r="U901" s="832"/>
      <c r="V901" s="3"/>
      <c r="W901" s="3"/>
      <c r="X901" s="3"/>
      <c r="Y901" s="3"/>
      <c r="Z901" s="3"/>
      <c r="AA901" s="3"/>
      <c r="AB901" s="3"/>
      <c r="AC901" s="3"/>
      <c r="AD901" s="3"/>
      <c r="AE901" s="3"/>
      <c r="AF901" s="3"/>
      <c r="AG901" s="3"/>
      <c r="AH901" s="832"/>
      <c r="AI901" s="832"/>
      <c r="AJ901" s="832"/>
      <c r="AK901" s="832"/>
      <c r="AL901" s="832"/>
      <c r="AM901" s="832"/>
      <c r="AP901" s="16"/>
      <c r="AQ901" s="1099"/>
      <c r="AR901" s="16"/>
      <c r="AS901" s="16"/>
      <c r="AT901" s="16"/>
      <c r="AU901" s="10"/>
      <c r="AV901" s="10"/>
      <c r="AW901" s="10"/>
      <c r="AX901" s="10"/>
      <c r="AY901" s="10"/>
      <c r="AZ901" s="10"/>
      <c r="BA901" s="10"/>
      <c r="BB901" s="10"/>
      <c r="BC901" s="10"/>
      <c r="BD901" s="772"/>
      <c r="BE901" s="10"/>
      <c r="BF901" s="10"/>
      <c r="BG901" s="10"/>
    </row>
    <row r="902" ht="17.25" customHeight="1">
      <c r="B902" s="632"/>
      <c r="C902" s="632"/>
      <c r="D902" s="632"/>
      <c r="E902" s="632"/>
      <c r="F902" s="632"/>
      <c r="I902" s="1098"/>
      <c r="K902" s="3"/>
      <c r="L902" s="832"/>
      <c r="M902" s="832"/>
      <c r="N902" s="832"/>
      <c r="O902" s="831"/>
      <c r="P902" s="831"/>
      <c r="Q902" s="832"/>
      <c r="R902" s="832"/>
      <c r="S902" s="832"/>
      <c r="T902" s="831"/>
      <c r="U902" s="832"/>
      <c r="V902" s="3"/>
      <c r="W902" s="3"/>
      <c r="X902" s="3"/>
      <c r="Y902" s="3"/>
      <c r="Z902" s="3"/>
      <c r="AA902" s="3"/>
      <c r="AB902" s="3"/>
      <c r="AC902" s="3"/>
      <c r="AD902" s="3"/>
      <c r="AE902" s="3"/>
      <c r="AF902" s="3"/>
      <c r="AG902" s="3"/>
      <c r="AH902" s="832"/>
      <c r="AI902" s="832"/>
      <c r="AJ902" s="832"/>
      <c r="AK902" s="832"/>
      <c r="AL902" s="832"/>
      <c r="AM902" s="832"/>
      <c r="AP902" s="16"/>
      <c r="AQ902" s="1099"/>
      <c r="AR902" s="16"/>
      <c r="AS902" s="16"/>
      <c r="AT902" s="16"/>
      <c r="AU902" s="10"/>
      <c r="AV902" s="10"/>
      <c r="AW902" s="10"/>
      <c r="AX902" s="10"/>
      <c r="AY902" s="10"/>
      <c r="AZ902" s="10"/>
      <c r="BA902" s="10"/>
      <c r="BB902" s="10"/>
      <c r="BC902" s="10"/>
      <c r="BD902" s="772"/>
      <c r="BE902" s="10"/>
      <c r="BF902" s="10"/>
      <c r="BG902" s="10"/>
    </row>
    <row r="903" ht="17.25" customHeight="1">
      <c r="B903" s="632"/>
      <c r="C903" s="632"/>
      <c r="D903" s="632"/>
      <c r="E903" s="632"/>
      <c r="F903" s="632"/>
      <c r="I903" s="1098"/>
      <c r="K903" s="3"/>
      <c r="L903" s="832"/>
      <c r="M903" s="832"/>
      <c r="N903" s="832"/>
      <c r="O903" s="831"/>
      <c r="P903" s="831"/>
      <c r="Q903" s="832"/>
      <c r="R903" s="832"/>
      <c r="S903" s="832"/>
      <c r="T903" s="831"/>
      <c r="U903" s="832"/>
      <c r="V903" s="3"/>
      <c r="W903" s="3"/>
      <c r="X903" s="3"/>
      <c r="Y903" s="3"/>
      <c r="Z903" s="3"/>
      <c r="AA903" s="3"/>
      <c r="AB903" s="3"/>
      <c r="AC903" s="3"/>
      <c r="AD903" s="3"/>
      <c r="AE903" s="3"/>
      <c r="AF903" s="3"/>
      <c r="AG903" s="3"/>
      <c r="AH903" s="832"/>
      <c r="AI903" s="832"/>
      <c r="AJ903" s="832"/>
      <c r="AK903" s="832"/>
      <c r="AL903" s="832"/>
      <c r="AM903" s="832"/>
      <c r="AP903" s="16"/>
      <c r="AQ903" s="1099"/>
      <c r="AR903" s="16"/>
      <c r="AS903" s="16"/>
      <c r="AT903" s="16"/>
      <c r="AU903" s="10"/>
      <c r="AV903" s="10"/>
      <c r="AW903" s="10"/>
      <c r="AX903" s="10"/>
      <c r="AY903" s="10"/>
      <c r="AZ903" s="10"/>
      <c r="BA903" s="10"/>
      <c r="BB903" s="10"/>
      <c r="BC903" s="10"/>
      <c r="BD903" s="772"/>
      <c r="BE903" s="10"/>
      <c r="BF903" s="10"/>
      <c r="BG903" s="10"/>
    </row>
    <row r="904" ht="17.25" customHeight="1">
      <c r="B904" s="632"/>
      <c r="C904" s="632"/>
      <c r="D904" s="632"/>
      <c r="E904" s="632"/>
      <c r="F904" s="632"/>
      <c r="I904" s="1098"/>
      <c r="K904" s="3"/>
      <c r="L904" s="832"/>
      <c r="M904" s="832"/>
      <c r="N904" s="832"/>
      <c r="O904" s="831"/>
      <c r="P904" s="831"/>
      <c r="Q904" s="832"/>
      <c r="R904" s="832"/>
      <c r="S904" s="832"/>
      <c r="T904" s="831"/>
      <c r="U904" s="832"/>
      <c r="V904" s="3"/>
      <c r="W904" s="3"/>
      <c r="X904" s="3"/>
      <c r="Y904" s="3"/>
      <c r="Z904" s="3"/>
      <c r="AA904" s="3"/>
      <c r="AB904" s="3"/>
      <c r="AC904" s="3"/>
      <c r="AD904" s="3"/>
      <c r="AE904" s="3"/>
      <c r="AF904" s="3"/>
      <c r="AG904" s="3"/>
      <c r="AH904" s="832"/>
      <c r="AI904" s="832"/>
      <c r="AJ904" s="832"/>
      <c r="AK904" s="832"/>
      <c r="AL904" s="832"/>
      <c r="AM904" s="832"/>
      <c r="AP904" s="16"/>
      <c r="AQ904" s="1099"/>
      <c r="AR904" s="16"/>
      <c r="AS904" s="16"/>
      <c r="AT904" s="16"/>
      <c r="AU904" s="10"/>
      <c r="AV904" s="10"/>
      <c r="AW904" s="10"/>
      <c r="AX904" s="10"/>
      <c r="AY904" s="10"/>
      <c r="AZ904" s="10"/>
      <c r="BA904" s="10"/>
      <c r="BB904" s="10"/>
      <c r="BC904" s="10"/>
      <c r="BD904" s="772"/>
      <c r="BE904" s="10"/>
      <c r="BF904" s="10"/>
      <c r="BG904" s="10"/>
    </row>
    <row r="905" ht="17.25" customHeight="1">
      <c r="B905" s="632"/>
      <c r="C905" s="632"/>
      <c r="D905" s="632"/>
      <c r="E905" s="632"/>
      <c r="F905" s="632"/>
      <c r="I905" s="1098"/>
      <c r="K905" s="3"/>
      <c r="L905" s="832"/>
      <c r="M905" s="832"/>
      <c r="N905" s="832"/>
      <c r="O905" s="831"/>
      <c r="P905" s="831"/>
      <c r="Q905" s="832"/>
      <c r="R905" s="832"/>
      <c r="S905" s="832"/>
      <c r="T905" s="831"/>
      <c r="U905" s="832"/>
      <c r="V905" s="3"/>
      <c r="W905" s="3"/>
      <c r="X905" s="3"/>
      <c r="Y905" s="3"/>
      <c r="Z905" s="3"/>
      <c r="AA905" s="3"/>
      <c r="AB905" s="3"/>
      <c r="AC905" s="3"/>
      <c r="AD905" s="3"/>
      <c r="AE905" s="3"/>
      <c r="AF905" s="3"/>
      <c r="AG905" s="3"/>
      <c r="AH905" s="832"/>
      <c r="AI905" s="832"/>
      <c r="AJ905" s="832"/>
      <c r="AK905" s="832"/>
      <c r="AL905" s="832"/>
      <c r="AM905" s="832"/>
      <c r="AP905" s="16"/>
      <c r="AQ905" s="1099"/>
      <c r="AR905" s="16"/>
      <c r="AS905" s="16"/>
      <c r="AT905" s="16"/>
      <c r="AU905" s="10"/>
      <c r="AV905" s="10"/>
      <c r="AW905" s="10"/>
      <c r="AX905" s="10"/>
      <c r="AY905" s="10"/>
      <c r="AZ905" s="10"/>
      <c r="BA905" s="10"/>
      <c r="BB905" s="10"/>
      <c r="BC905" s="10"/>
      <c r="BD905" s="772"/>
      <c r="BE905" s="10"/>
      <c r="BF905" s="10"/>
      <c r="BG905" s="10"/>
    </row>
    <row r="906" ht="17.25" customHeight="1">
      <c r="B906" s="632"/>
      <c r="C906" s="632"/>
      <c r="D906" s="632"/>
      <c r="E906" s="632"/>
      <c r="F906" s="632"/>
      <c r="I906" s="1098"/>
      <c r="K906" s="3"/>
      <c r="L906" s="832"/>
      <c r="M906" s="832"/>
      <c r="N906" s="832"/>
      <c r="O906" s="831"/>
      <c r="P906" s="831"/>
      <c r="Q906" s="832"/>
      <c r="R906" s="832"/>
      <c r="S906" s="832"/>
      <c r="T906" s="831"/>
      <c r="U906" s="832"/>
      <c r="V906" s="3"/>
      <c r="W906" s="3"/>
      <c r="X906" s="3"/>
      <c r="Y906" s="3"/>
      <c r="Z906" s="3"/>
      <c r="AA906" s="3"/>
      <c r="AB906" s="3"/>
      <c r="AC906" s="3"/>
      <c r="AD906" s="3"/>
      <c r="AE906" s="3"/>
      <c r="AF906" s="3"/>
      <c r="AG906" s="3"/>
      <c r="AH906" s="832"/>
      <c r="AI906" s="832"/>
      <c r="AJ906" s="832"/>
      <c r="AK906" s="832"/>
      <c r="AL906" s="832"/>
      <c r="AM906" s="832"/>
      <c r="AP906" s="16"/>
      <c r="AQ906" s="1099"/>
      <c r="AR906" s="16"/>
      <c r="AS906" s="16"/>
      <c r="AT906" s="16"/>
      <c r="AU906" s="10"/>
      <c r="AV906" s="10"/>
      <c r="AW906" s="10"/>
      <c r="AX906" s="10"/>
      <c r="AY906" s="10"/>
      <c r="AZ906" s="10"/>
      <c r="BA906" s="10"/>
      <c r="BB906" s="10"/>
      <c r="BC906" s="10"/>
      <c r="BD906" s="772"/>
      <c r="BE906" s="10"/>
      <c r="BF906" s="10"/>
      <c r="BG906" s="10"/>
    </row>
    <row r="907" ht="17.25" customHeight="1">
      <c r="B907" s="632"/>
      <c r="C907" s="632"/>
      <c r="D907" s="632"/>
      <c r="E907" s="632"/>
      <c r="F907" s="632"/>
      <c r="I907" s="1098"/>
      <c r="K907" s="3"/>
      <c r="L907" s="832"/>
      <c r="M907" s="832"/>
      <c r="N907" s="832"/>
      <c r="O907" s="831"/>
      <c r="P907" s="831"/>
      <c r="Q907" s="832"/>
      <c r="R907" s="832"/>
      <c r="S907" s="832"/>
      <c r="T907" s="831"/>
      <c r="U907" s="832"/>
      <c r="V907" s="3"/>
      <c r="W907" s="3"/>
      <c r="X907" s="3"/>
      <c r="Y907" s="3"/>
      <c r="Z907" s="3"/>
      <c r="AA907" s="3"/>
      <c r="AB907" s="3"/>
      <c r="AC907" s="3"/>
      <c r="AD907" s="3"/>
      <c r="AE907" s="3"/>
      <c r="AF907" s="3"/>
      <c r="AG907" s="3"/>
      <c r="AH907" s="832"/>
      <c r="AI907" s="832"/>
      <c r="AJ907" s="832"/>
      <c r="AK907" s="832"/>
      <c r="AL907" s="832"/>
      <c r="AM907" s="832"/>
      <c r="AP907" s="16"/>
      <c r="AQ907" s="1099"/>
      <c r="AR907" s="16"/>
      <c r="AS907" s="16"/>
      <c r="AT907" s="16"/>
      <c r="AU907" s="10"/>
      <c r="AV907" s="10"/>
      <c r="AW907" s="10"/>
      <c r="AX907" s="10"/>
      <c r="AY907" s="10"/>
      <c r="AZ907" s="10"/>
      <c r="BA907" s="10"/>
      <c r="BB907" s="10"/>
      <c r="BC907" s="10"/>
      <c r="BD907" s="772"/>
      <c r="BE907" s="10"/>
      <c r="BF907" s="10"/>
      <c r="BG907" s="10"/>
    </row>
    <row r="908" ht="17.25" customHeight="1">
      <c r="B908" s="632"/>
      <c r="C908" s="632"/>
      <c r="D908" s="632"/>
      <c r="E908" s="632"/>
      <c r="F908" s="632"/>
      <c r="I908" s="1098"/>
      <c r="K908" s="3"/>
      <c r="L908" s="832"/>
      <c r="M908" s="832"/>
      <c r="N908" s="832"/>
      <c r="O908" s="831"/>
      <c r="P908" s="831"/>
      <c r="Q908" s="832"/>
      <c r="R908" s="832"/>
      <c r="S908" s="832"/>
      <c r="T908" s="831"/>
      <c r="U908" s="832"/>
      <c r="V908" s="3"/>
      <c r="W908" s="3"/>
      <c r="X908" s="3"/>
      <c r="Y908" s="3"/>
      <c r="Z908" s="3"/>
      <c r="AA908" s="3"/>
      <c r="AB908" s="3"/>
      <c r="AC908" s="3"/>
      <c r="AD908" s="3"/>
      <c r="AE908" s="3"/>
      <c r="AF908" s="3"/>
      <c r="AG908" s="3"/>
      <c r="AH908" s="832"/>
      <c r="AI908" s="832"/>
      <c r="AJ908" s="832"/>
      <c r="AK908" s="832"/>
      <c r="AL908" s="832"/>
      <c r="AM908" s="832"/>
      <c r="AP908" s="16"/>
      <c r="AQ908" s="1099"/>
      <c r="AR908" s="16"/>
      <c r="AS908" s="16"/>
      <c r="AT908" s="16"/>
      <c r="AU908" s="10"/>
      <c r="AV908" s="10"/>
      <c r="AW908" s="10"/>
      <c r="AX908" s="10"/>
      <c r="AY908" s="10"/>
      <c r="AZ908" s="10"/>
      <c r="BA908" s="10"/>
      <c r="BB908" s="10"/>
      <c r="BC908" s="10"/>
      <c r="BD908" s="772"/>
      <c r="BE908" s="10"/>
      <c r="BF908" s="10"/>
      <c r="BG908" s="10"/>
    </row>
    <row r="909" ht="17.25" customHeight="1">
      <c r="B909" s="632"/>
      <c r="C909" s="632"/>
      <c r="D909" s="632"/>
      <c r="E909" s="632"/>
      <c r="F909" s="632"/>
      <c r="I909" s="1098"/>
      <c r="K909" s="3"/>
      <c r="L909" s="832"/>
      <c r="M909" s="832"/>
      <c r="N909" s="832"/>
      <c r="O909" s="831"/>
      <c r="P909" s="831"/>
      <c r="Q909" s="832"/>
      <c r="R909" s="832"/>
      <c r="S909" s="832"/>
      <c r="T909" s="831"/>
      <c r="U909" s="832"/>
      <c r="V909" s="3"/>
      <c r="W909" s="3"/>
      <c r="X909" s="3"/>
      <c r="Y909" s="3"/>
      <c r="Z909" s="3"/>
      <c r="AA909" s="3"/>
      <c r="AB909" s="3"/>
      <c r="AC909" s="3"/>
      <c r="AD909" s="3"/>
      <c r="AE909" s="3"/>
      <c r="AF909" s="3"/>
      <c r="AG909" s="3"/>
      <c r="AH909" s="832"/>
      <c r="AI909" s="832"/>
      <c r="AJ909" s="832"/>
      <c r="AK909" s="832"/>
      <c r="AL909" s="832"/>
      <c r="AM909" s="832"/>
      <c r="AP909" s="16"/>
      <c r="AQ909" s="1099"/>
      <c r="AR909" s="16"/>
      <c r="AS909" s="16"/>
      <c r="AT909" s="16"/>
      <c r="AU909" s="10"/>
      <c r="AV909" s="10"/>
      <c r="AW909" s="10"/>
      <c r="AX909" s="10"/>
      <c r="AY909" s="10"/>
      <c r="AZ909" s="10"/>
      <c r="BA909" s="10"/>
      <c r="BB909" s="10"/>
      <c r="BC909" s="10"/>
      <c r="BD909" s="772"/>
      <c r="BE909" s="10"/>
      <c r="BF909" s="10"/>
      <c r="BG909" s="10"/>
    </row>
    <row r="910" ht="17.25" customHeight="1">
      <c r="B910" s="632"/>
      <c r="C910" s="632"/>
      <c r="D910" s="632"/>
      <c r="E910" s="632"/>
      <c r="F910" s="632"/>
      <c r="I910" s="1098"/>
      <c r="K910" s="3"/>
      <c r="L910" s="832"/>
      <c r="M910" s="832"/>
      <c r="N910" s="832"/>
      <c r="O910" s="831"/>
      <c r="P910" s="831"/>
      <c r="Q910" s="832"/>
      <c r="R910" s="832"/>
      <c r="S910" s="832"/>
      <c r="T910" s="831"/>
      <c r="U910" s="832"/>
      <c r="V910" s="3"/>
      <c r="W910" s="3"/>
      <c r="X910" s="3"/>
      <c r="Y910" s="3"/>
      <c r="Z910" s="3"/>
      <c r="AA910" s="3"/>
      <c r="AB910" s="3"/>
      <c r="AC910" s="3"/>
      <c r="AD910" s="3"/>
      <c r="AE910" s="3"/>
      <c r="AF910" s="3"/>
      <c r="AG910" s="3"/>
      <c r="AH910" s="832"/>
      <c r="AI910" s="832"/>
      <c r="AJ910" s="832"/>
      <c r="AK910" s="832"/>
      <c r="AL910" s="832"/>
      <c r="AM910" s="832"/>
      <c r="AP910" s="16"/>
      <c r="AQ910" s="1099"/>
      <c r="AR910" s="16"/>
      <c r="AS910" s="16"/>
      <c r="AT910" s="16"/>
      <c r="AU910" s="10"/>
      <c r="AV910" s="10"/>
      <c r="AW910" s="10"/>
      <c r="AX910" s="10"/>
      <c r="AY910" s="10"/>
      <c r="AZ910" s="10"/>
      <c r="BA910" s="10"/>
      <c r="BB910" s="10"/>
      <c r="BC910" s="10"/>
      <c r="BD910" s="772"/>
      <c r="BE910" s="10"/>
      <c r="BF910" s="10"/>
      <c r="BG910" s="10"/>
    </row>
    <row r="911" ht="17.25" customHeight="1">
      <c r="B911" s="632"/>
      <c r="C911" s="632"/>
      <c r="D911" s="632"/>
      <c r="E911" s="632"/>
      <c r="F911" s="632"/>
      <c r="I911" s="1098"/>
      <c r="K911" s="3"/>
      <c r="L911" s="832"/>
      <c r="M911" s="832"/>
      <c r="N911" s="832"/>
      <c r="O911" s="831"/>
      <c r="P911" s="831"/>
      <c r="Q911" s="832"/>
      <c r="R911" s="832"/>
      <c r="S911" s="832"/>
      <c r="T911" s="831"/>
      <c r="U911" s="832"/>
      <c r="V911" s="3"/>
      <c r="W911" s="3"/>
      <c r="X911" s="3"/>
      <c r="Y911" s="3"/>
      <c r="Z911" s="3"/>
      <c r="AA911" s="3"/>
      <c r="AB911" s="3"/>
      <c r="AC911" s="3"/>
      <c r="AD911" s="3"/>
      <c r="AE911" s="3"/>
      <c r="AF911" s="3"/>
      <c r="AG911" s="3"/>
      <c r="AH911" s="832"/>
      <c r="AI911" s="832"/>
      <c r="AJ911" s="832"/>
      <c r="AK911" s="832"/>
      <c r="AL911" s="832"/>
      <c r="AM911" s="832"/>
      <c r="AP911" s="16"/>
      <c r="AQ911" s="1099"/>
      <c r="AR911" s="16"/>
      <c r="AS911" s="16"/>
      <c r="AT911" s="16"/>
      <c r="AU911" s="10"/>
      <c r="AV911" s="10"/>
      <c r="AW911" s="10"/>
      <c r="AX911" s="10"/>
      <c r="AY911" s="10"/>
      <c r="AZ911" s="10"/>
      <c r="BA911" s="10"/>
      <c r="BB911" s="10"/>
      <c r="BC911" s="10"/>
      <c r="BD911" s="772"/>
      <c r="BE911" s="10"/>
      <c r="BF911" s="10"/>
      <c r="BG911" s="10"/>
    </row>
    <row r="912" ht="17.25" customHeight="1">
      <c r="B912" s="632"/>
      <c r="C912" s="632"/>
      <c r="D912" s="632"/>
      <c r="E912" s="632"/>
      <c r="F912" s="632"/>
      <c r="I912" s="1098"/>
      <c r="K912" s="3"/>
      <c r="L912" s="832"/>
      <c r="M912" s="832"/>
      <c r="N912" s="832"/>
      <c r="O912" s="831"/>
      <c r="P912" s="831"/>
      <c r="Q912" s="832"/>
      <c r="R912" s="832"/>
      <c r="S912" s="832"/>
      <c r="T912" s="831"/>
      <c r="U912" s="832"/>
      <c r="V912" s="3"/>
      <c r="W912" s="3"/>
      <c r="X912" s="3"/>
      <c r="Y912" s="3"/>
      <c r="Z912" s="3"/>
      <c r="AA912" s="3"/>
      <c r="AB912" s="3"/>
      <c r="AC912" s="3"/>
      <c r="AD912" s="3"/>
      <c r="AE912" s="3"/>
      <c r="AF912" s="3"/>
      <c r="AG912" s="3"/>
      <c r="AH912" s="832"/>
      <c r="AI912" s="832"/>
      <c r="AJ912" s="832"/>
      <c r="AK912" s="832"/>
      <c r="AL912" s="832"/>
      <c r="AM912" s="832"/>
      <c r="AP912" s="16"/>
      <c r="AQ912" s="1099"/>
      <c r="AR912" s="16"/>
      <c r="AS912" s="16"/>
      <c r="AT912" s="16"/>
      <c r="AU912" s="10"/>
      <c r="AV912" s="10"/>
      <c r="AW912" s="10"/>
      <c r="AX912" s="10"/>
      <c r="AY912" s="10"/>
      <c r="AZ912" s="10"/>
      <c r="BA912" s="10"/>
      <c r="BB912" s="10"/>
      <c r="BC912" s="10"/>
      <c r="BD912" s="772"/>
      <c r="BE912" s="10"/>
      <c r="BF912" s="10"/>
      <c r="BG912" s="10"/>
    </row>
    <row r="913" ht="17.25" customHeight="1">
      <c r="B913" s="632"/>
      <c r="C913" s="632"/>
      <c r="D913" s="632"/>
      <c r="E913" s="632"/>
      <c r="F913" s="632"/>
      <c r="I913" s="1098"/>
      <c r="K913" s="3"/>
      <c r="L913" s="832"/>
      <c r="M913" s="832"/>
      <c r="N913" s="832"/>
      <c r="O913" s="831"/>
      <c r="P913" s="831"/>
      <c r="Q913" s="832"/>
      <c r="R913" s="832"/>
      <c r="S913" s="832"/>
      <c r="T913" s="831"/>
      <c r="U913" s="832"/>
      <c r="V913" s="3"/>
      <c r="W913" s="3"/>
      <c r="X913" s="3"/>
      <c r="Y913" s="3"/>
      <c r="Z913" s="3"/>
      <c r="AA913" s="3"/>
      <c r="AB913" s="3"/>
      <c r="AC913" s="3"/>
      <c r="AD913" s="3"/>
      <c r="AE913" s="3"/>
      <c r="AF913" s="3"/>
      <c r="AG913" s="3"/>
      <c r="AH913" s="832"/>
      <c r="AI913" s="832"/>
      <c r="AJ913" s="832"/>
      <c r="AK913" s="832"/>
      <c r="AL913" s="832"/>
      <c r="AM913" s="832"/>
      <c r="AP913" s="16"/>
      <c r="AQ913" s="1099"/>
      <c r="AR913" s="16"/>
      <c r="AS913" s="16"/>
      <c r="AT913" s="16"/>
      <c r="AU913" s="10"/>
      <c r="AV913" s="10"/>
      <c r="AW913" s="10"/>
      <c r="AX913" s="10"/>
      <c r="AY913" s="10"/>
      <c r="AZ913" s="10"/>
      <c r="BA913" s="10"/>
      <c r="BB913" s="10"/>
      <c r="BC913" s="10"/>
      <c r="BD913" s="772"/>
      <c r="BE913" s="10"/>
      <c r="BF913" s="10"/>
      <c r="BG913" s="10"/>
    </row>
    <row r="914" ht="17.25" customHeight="1">
      <c r="B914" s="632"/>
      <c r="C914" s="632"/>
      <c r="D914" s="632"/>
      <c r="E914" s="632"/>
      <c r="F914" s="632"/>
      <c r="I914" s="1098"/>
      <c r="K914" s="3"/>
      <c r="L914" s="832"/>
      <c r="M914" s="832"/>
      <c r="N914" s="832"/>
      <c r="O914" s="831"/>
      <c r="P914" s="831"/>
      <c r="Q914" s="832"/>
      <c r="R914" s="832"/>
      <c r="S914" s="832"/>
      <c r="T914" s="831"/>
      <c r="U914" s="832"/>
      <c r="V914" s="3"/>
      <c r="W914" s="3"/>
      <c r="X914" s="3"/>
      <c r="Y914" s="3"/>
      <c r="Z914" s="3"/>
      <c r="AA914" s="3"/>
      <c r="AB914" s="3"/>
      <c r="AC914" s="3"/>
      <c r="AD914" s="3"/>
      <c r="AE914" s="3"/>
      <c r="AF914" s="3"/>
      <c r="AG914" s="3"/>
      <c r="AH914" s="832"/>
      <c r="AI914" s="832"/>
      <c r="AJ914" s="832"/>
      <c r="AK914" s="832"/>
      <c r="AL914" s="832"/>
      <c r="AM914" s="832"/>
      <c r="AP914" s="16"/>
      <c r="AQ914" s="1099"/>
      <c r="AR914" s="16"/>
      <c r="AS914" s="16"/>
      <c r="AT914" s="16"/>
      <c r="AU914" s="10"/>
      <c r="AV914" s="10"/>
      <c r="AW914" s="10"/>
      <c r="AX914" s="10"/>
      <c r="AY914" s="10"/>
      <c r="AZ914" s="10"/>
      <c r="BA914" s="10"/>
      <c r="BB914" s="10"/>
      <c r="BC914" s="10"/>
      <c r="BD914" s="772"/>
      <c r="BE914" s="10"/>
      <c r="BF914" s="10"/>
      <c r="BG914" s="10"/>
    </row>
    <row r="915" ht="17.25" customHeight="1">
      <c r="B915" s="632"/>
      <c r="C915" s="632"/>
      <c r="D915" s="632"/>
      <c r="E915" s="632"/>
      <c r="F915" s="632"/>
      <c r="I915" s="1098"/>
      <c r="K915" s="3"/>
      <c r="L915" s="832"/>
      <c r="M915" s="832"/>
      <c r="N915" s="832"/>
      <c r="O915" s="831"/>
      <c r="P915" s="831"/>
      <c r="Q915" s="832"/>
      <c r="R915" s="832"/>
      <c r="S915" s="832"/>
      <c r="T915" s="831"/>
      <c r="U915" s="832"/>
      <c r="V915" s="3"/>
      <c r="W915" s="3"/>
      <c r="X915" s="3"/>
      <c r="Y915" s="3"/>
      <c r="Z915" s="3"/>
      <c r="AA915" s="3"/>
      <c r="AB915" s="3"/>
      <c r="AC915" s="3"/>
      <c r="AD915" s="3"/>
      <c r="AE915" s="3"/>
      <c r="AF915" s="3"/>
      <c r="AG915" s="3"/>
      <c r="AH915" s="832"/>
      <c r="AI915" s="832"/>
      <c r="AJ915" s="832"/>
      <c r="AK915" s="832"/>
      <c r="AL915" s="832"/>
      <c r="AM915" s="832"/>
      <c r="AP915" s="16"/>
      <c r="AQ915" s="1099"/>
      <c r="AR915" s="16"/>
      <c r="AS915" s="16"/>
      <c r="AT915" s="16"/>
      <c r="AU915" s="10"/>
      <c r="AV915" s="10"/>
      <c r="AW915" s="10"/>
      <c r="AX915" s="10"/>
      <c r="AY915" s="10"/>
      <c r="AZ915" s="10"/>
      <c r="BA915" s="10"/>
      <c r="BB915" s="10"/>
      <c r="BC915" s="10"/>
      <c r="BD915" s="772"/>
      <c r="BE915" s="10"/>
      <c r="BF915" s="10"/>
      <c r="BG915" s="10"/>
    </row>
    <row r="916" ht="17.25" customHeight="1">
      <c r="B916" s="632"/>
      <c r="C916" s="632"/>
      <c r="D916" s="632"/>
      <c r="E916" s="632"/>
      <c r="F916" s="632"/>
      <c r="I916" s="1098"/>
      <c r="K916" s="3"/>
      <c r="L916" s="832"/>
      <c r="M916" s="832"/>
      <c r="N916" s="832"/>
      <c r="O916" s="831"/>
      <c r="P916" s="831"/>
      <c r="Q916" s="832"/>
      <c r="R916" s="832"/>
      <c r="S916" s="832"/>
      <c r="T916" s="831"/>
      <c r="U916" s="832"/>
      <c r="V916" s="3"/>
      <c r="W916" s="3"/>
      <c r="X916" s="3"/>
      <c r="Y916" s="3"/>
      <c r="Z916" s="3"/>
      <c r="AA916" s="3"/>
      <c r="AB916" s="3"/>
      <c r="AC916" s="3"/>
      <c r="AD916" s="3"/>
      <c r="AE916" s="3"/>
      <c r="AF916" s="3"/>
      <c r="AG916" s="3"/>
      <c r="AH916" s="832"/>
      <c r="AI916" s="832"/>
      <c r="AJ916" s="832"/>
      <c r="AK916" s="832"/>
      <c r="AL916" s="832"/>
      <c r="AM916" s="832"/>
      <c r="AP916" s="16"/>
      <c r="AQ916" s="1099"/>
      <c r="AR916" s="16"/>
      <c r="AS916" s="16"/>
      <c r="AT916" s="16"/>
      <c r="AU916" s="10"/>
      <c r="AV916" s="10"/>
      <c r="AW916" s="10"/>
      <c r="AX916" s="10"/>
      <c r="AY916" s="10"/>
      <c r="AZ916" s="10"/>
      <c r="BA916" s="10"/>
      <c r="BB916" s="10"/>
      <c r="BC916" s="10"/>
      <c r="BD916" s="772"/>
      <c r="BE916" s="10"/>
      <c r="BF916" s="10"/>
      <c r="BG916" s="10"/>
    </row>
    <row r="917" ht="17.25" customHeight="1">
      <c r="B917" s="632"/>
      <c r="C917" s="632"/>
      <c r="D917" s="632"/>
      <c r="E917" s="632"/>
      <c r="F917" s="632"/>
      <c r="I917" s="1098"/>
      <c r="K917" s="3"/>
      <c r="L917" s="832"/>
      <c r="M917" s="832"/>
      <c r="N917" s="832"/>
      <c r="O917" s="831"/>
      <c r="P917" s="831"/>
      <c r="Q917" s="832"/>
      <c r="R917" s="832"/>
      <c r="S917" s="832"/>
      <c r="T917" s="831"/>
      <c r="U917" s="832"/>
      <c r="V917" s="3"/>
      <c r="W917" s="3"/>
      <c r="X917" s="3"/>
      <c r="Y917" s="3"/>
      <c r="Z917" s="3"/>
      <c r="AA917" s="3"/>
      <c r="AB917" s="3"/>
      <c r="AC917" s="3"/>
      <c r="AD917" s="3"/>
      <c r="AE917" s="3"/>
      <c r="AF917" s="3"/>
      <c r="AG917" s="3"/>
      <c r="AH917" s="832"/>
      <c r="AI917" s="832"/>
      <c r="AJ917" s="832"/>
      <c r="AK917" s="832"/>
      <c r="AL917" s="832"/>
      <c r="AM917" s="832"/>
      <c r="AP917" s="16"/>
      <c r="AQ917" s="1099"/>
      <c r="AR917" s="16"/>
      <c r="AS917" s="16"/>
      <c r="AT917" s="16"/>
      <c r="AU917" s="10"/>
      <c r="AV917" s="10"/>
      <c r="AW917" s="10"/>
      <c r="AX917" s="10"/>
      <c r="AY917" s="10"/>
      <c r="AZ917" s="10"/>
      <c r="BA917" s="10"/>
      <c r="BB917" s="10"/>
      <c r="BC917" s="10"/>
      <c r="BD917" s="772"/>
      <c r="BE917" s="10"/>
      <c r="BF917" s="10"/>
      <c r="BG917" s="10"/>
    </row>
    <row r="918" ht="17.25" customHeight="1">
      <c r="B918" s="632"/>
      <c r="C918" s="632"/>
      <c r="D918" s="632"/>
      <c r="E918" s="632"/>
      <c r="F918" s="632"/>
      <c r="I918" s="1098"/>
      <c r="K918" s="3"/>
      <c r="L918" s="832"/>
      <c r="M918" s="832"/>
      <c r="N918" s="832"/>
      <c r="O918" s="831"/>
      <c r="P918" s="831"/>
      <c r="Q918" s="832"/>
      <c r="R918" s="832"/>
      <c r="S918" s="832"/>
      <c r="T918" s="831"/>
      <c r="U918" s="832"/>
      <c r="V918" s="3"/>
      <c r="W918" s="3"/>
      <c r="X918" s="3"/>
      <c r="Y918" s="3"/>
      <c r="Z918" s="3"/>
      <c r="AA918" s="3"/>
      <c r="AB918" s="3"/>
      <c r="AC918" s="3"/>
      <c r="AD918" s="3"/>
      <c r="AE918" s="3"/>
      <c r="AF918" s="3"/>
      <c r="AG918" s="3"/>
      <c r="AH918" s="832"/>
      <c r="AI918" s="832"/>
      <c r="AJ918" s="832"/>
      <c r="AK918" s="832"/>
      <c r="AL918" s="832"/>
      <c r="AM918" s="832"/>
      <c r="AP918" s="16"/>
      <c r="AQ918" s="1099"/>
      <c r="AR918" s="16"/>
      <c r="AS918" s="16"/>
      <c r="AT918" s="16"/>
      <c r="AU918" s="10"/>
      <c r="AV918" s="10"/>
      <c r="AW918" s="10"/>
      <c r="AX918" s="10"/>
      <c r="AY918" s="10"/>
      <c r="AZ918" s="10"/>
      <c r="BA918" s="10"/>
      <c r="BB918" s="10"/>
      <c r="BC918" s="10"/>
      <c r="BD918" s="772"/>
      <c r="BE918" s="10"/>
      <c r="BF918" s="10"/>
      <c r="BG918" s="10"/>
    </row>
    <row r="919" ht="17.25" customHeight="1">
      <c r="B919" s="632"/>
      <c r="C919" s="632"/>
      <c r="D919" s="632"/>
      <c r="E919" s="632"/>
      <c r="F919" s="632"/>
      <c r="I919" s="1098"/>
      <c r="K919" s="3"/>
      <c r="L919" s="832"/>
      <c r="M919" s="832"/>
      <c r="N919" s="832"/>
      <c r="O919" s="831"/>
      <c r="P919" s="831"/>
      <c r="Q919" s="832"/>
      <c r="R919" s="832"/>
      <c r="S919" s="832"/>
      <c r="T919" s="831"/>
      <c r="U919" s="832"/>
      <c r="V919" s="3"/>
      <c r="W919" s="3"/>
      <c r="X919" s="3"/>
      <c r="Y919" s="3"/>
      <c r="Z919" s="3"/>
      <c r="AA919" s="3"/>
      <c r="AB919" s="3"/>
      <c r="AC919" s="3"/>
      <c r="AD919" s="3"/>
      <c r="AE919" s="3"/>
      <c r="AF919" s="3"/>
      <c r="AG919" s="3"/>
      <c r="AH919" s="832"/>
      <c r="AI919" s="832"/>
      <c r="AJ919" s="832"/>
      <c r="AK919" s="832"/>
      <c r="AL919" s="832"/>
      <c r="AM919" s="832"/>
      <c r="AP919" s="16"/>
      <c r="AQ919" s="1099"/>
      <c r="AR919" s="16"/>
      <c r="AS919" s="16"/>
      <c r="AT919" s="16"/>
      <c r="AU919" s="10"/>
      <c r="AV919" s="10"/>
      <c r="AW919" s="10"/>
      <c r="AX919" s="10"/>
      <c r="AY919" s="10"/>
      <c r="AZ919" s="10"/>
      <c r="BA919" s="10"/>
      <c r="BB919" s="10"/>
      <c r="BC919" s="10"/>
      <c r="BD919" s="772"/>
      <c r="BE919" s="10"/>
      <c r="BF919" s="10"/>
      <c r="BG919" s="10"/>
    </row>
    <row r="920" ht="17.25" customHeight="1">
      <c r="B920" s="632"/>
      <c r="C920" s="632"/>
      <c r="D920" s="632"/>
      <c r="E920" s="632"/>
      <c r="F920" s="632"/>
      <c r="I920" s="1098"/>
      <c r="K920" s="3"/>
      <c r="L920" s="832"/>
      <c r="M920" s="832"/>
      <c r="N920" s="832"/>
      <c r="O920" s="831"/>
      <c r="P920" s="831"/>
      <c r="Q920" s="832"/>
      <c r="R920" s="832"/>
      <c r="S920" s="832"/>
      <c r="T920" s="831"/>
      <c r="U920" s="832"/>
      <c r="V920" s="3"/>
      <c r="W920" s="3"/>
      <c r="X920" s="3"/>
      <c r="Y920" s="3"/>
      <c r="Z920" s="3"/>
      <c r="AA920" s="3"/>
      <c r="AB920" s="3"/>
      <c r="AC920" s="3"/>
      <c r="AD920" s="3"/>
      <c r="AE920" s="3"/>
      <c r="AF920" s="3"/>
      <c r="AG920" s="3"/>
      <c r="AH920" s="832"/>
      <c r="AI920" s="832"/>
      <c r="AJ920" s="832"/>
      <c r="AK920" s="832"/>
      <c r="AL920" s="832"/>
      <c r="AM920" s="832"/>
      <c r="AP920" s="16"/>
      <c r="AQ920" s="1099"/>
      <c r="AR920" s="16"/>
      <c r="AS920" s="16"/>
      <c r="AT920" s="16"/>
      <c r="AU920" s="10"/>
      <c r="AV920" s="10"/>
      <c r="AW920" s="10"/>
      <c r="AX920" s="10"/>
      <c r="AY920" s="10"/>
      <c r="AZ920" s="10"/>
      <c r="BA920" s="10"/>
      <c r="BB920" s="10"/>
      <c r="BC920" s="10"/>
      <c r="BD920" s="772"/>
      <c r="BE920" s="10"/>
      <c r="BF920" s="10"/>
      <c r="BG920" s="10"/>
    </row>
    <row r="921" ht="17.25" customHeight="1">
      <c r="B921" s="632"/>
      <c r="C921" s="632"/>
      <c r="D921" s="632"/>
      <c r="E921" s="632"/>
      <c r="F921" s="632"/>
      <c r="I921" s="1098"/>
      <c r="K921" s="3"/>
      <c r="L921" s="832"/>
      <c r="M921" s="832"/>
      <c r="N921" s="832"/>
      <c r="O921" s="831"/>
      <c r="P921" s="831"/>
      <c r="Q921" s="832"/>
      <c r="R921" s="832"/>
      <c r="S921" s="832"/>
      <c r="T921" s="831"/>
      <c r="U921" s="832"/>
      <c r="V921" s="3"/>
      <c r="W921" s="3"/>
      <c r="X921" s="3"/>
      <c r="Y921" s="3"/>
      <c r="Z921" s="3"/>
      <c r="AA921" s="3"/>
      <c r="AB921" s="3"/>
      <c r="AC921" s="3"/>
      <c r="AD921" s="3"/>
      <c r="AE921" s="3"/>
      <c r="AF921" s="3"/>
      <c r="AG921" s="3"/>
      <c r="AH921" s="832"/>
      <c r="AI921" s="832"/>
      <c r="AJ921" s="832"/>
      <c r="AK921" s="832"/>
      <c r="AL921" s="832"/>
      <c r="AM921" s="832"/>
      <c r="AP921" s="16"/>
      <c r="AQ921" s="1099"/>
      <c r="AR921" s="16"/>
      <c r="AS921" s="16"/>
      <c r="AT921" s="16"/>
      <c r="AU921" s="10"/>
      <c r="AV921" s="10"/>
      <c r="AW921" s="10"/>
      <c r="AX921" s="10"/>
      <c r="AY921" s="10"/>
      <c r="AZ921" s="10"/>
      <c r="BA921" s="10"/>
      <c r="BB921" s="10"/>
      <c r="BC921" s="10"/>
      <c r="BD921" s="772"/>
      <c r="BE921" s="10"/>
      <c r="BF921" s="10"/>
      <c r="BG921" s="10"/>
    </row>
    <row r="922" ht="17.25" customHeight="1">
      <c r="B922" s="632"/>
      <c r="C922" s="632"/>
      <c r="D922" s="632"/>
      <c r="E922" s="632"/>
      <c r="F922" s="632"/>
      <c r="I922" s="1098"/>
      <c r="K922" s="3"/>
      <c r="L922" s="832"/>
      <c r="M922" s="832"/>
      <c r="N922" s="832"/>
      <c r="O922" s="831"/>
      <c r="P922" s="831"/>
      <c r="Q922" s="832"/>
      <c r="R922" s="832"/>
      <c r="S922" s="832"/>
      <c r="T922" s="831"/>
      <c r="U922" s="832"/>
      <c r="V922" s="3"/>
      <c r="W922" s="3"/>
      <c r="X922" s="3"/>
      <c r="Y922" s="3"/>
      <c r="Z922" s="3"/>
      <c r="AA922" s="3"/>
      <c r="AB922" s="3"/>
      <c r="AC922" s="3"/>
      <c r="AD922" s="3"/>
      <c r="AE922" s="3"/>
      <c r="AF922" s="3"/>
      <c r="AG922" s="3"/>
      <c r="AH922" s="832"/>
      <c r="AI922" s="832"/>
      <c r="AJ922" s="832"/>
      <c r="AK922" s="832"/>
      <c r="AL922" s="832"/>
      <c r="AM922" s="832"/>
      <c r="AP922" s="16"/>
      <c r="AQ922" s="1099"/>
      <c r="AR922" s="16"/>
      <c r="AS922" s="16"/>
      <c r="AT922" s="16"/>
      <c r="AU922" s="10"/>
      <c r="AV922" s="10"/>
      <c r="AW922" s="10"/>
      <c r="AX922" s="10"/>
      <c r="AY922" s="10"/>
      <c r="AZ922" s="10"/>
      <c r="BA922" s="10"/>
      <c r="BB922" s="10"/>
      <c r="BC922" s="10"/>
      <c r="BD922" s="772"/>
      <c r="BE922" s="10"/>
      <c r="BF922" s="10"/>
      <c r="BG922" s="10"/>
    </row>
    <row r="923" ht="17.25" customHeight="1">
      <c r="B923" s="632"/>
      <c r="C923" s="632"/>
      <c r="D923" s="632"/>
      <c r="E923" s="632"/>
      <c r="F923" s="632"/>
      <c r="I923" s="1098"/>
      <c r="K923" s="3"/>
      <c r="L923" s="832"/>
      <c r="M923" s="832"/>
      <c r="N923" s="832"/>
      <c r="O923" s="831"/>
      <c r="P923" s="831"/>
      <c r="Q923" s="832"/>
      <c r="R923" s="832"/>
      <c r="S923" s="832"/>
      <c r="T923" s="831"/>
      <c r="U923" s="832"/>
      <c r="V923" s="3"/>
      <c r="W923" s="3"/>
      <c r="X923" s="3"/>
      <c r="Y923" s="3"/>
      <c r="Z923" s="3"/>
      <c r="AA923" s="3"/>
      <c r="AB923" s="3"/>
      <c r="AC923" s="3"/>
      <c r="AD923" s="3"/>
      <c r="AE923" s="3"/>
      <c r="AF923" s="3"/>
      <c r="AG923" s="3"/>
      <c r="AH923" s="832"/>
      <c r="AI923" s="832"/>
      <c r="AJ923" s="832"/>
      <c r="AK923" s="832"/>
      <c r="AL923" s="832"/>
      <c r="AM923" s="832"/>
      <c r="AP923" s="16"/>
      <c r="AQ923" s="1099"/>
      <c r="AR923" s="16"/>
      <c r="AS923" s="16"/>
      <c r="AT923" s="16"/>
      <c r="AU923" s="10"/>
      <c r="AV923" s="10"/>
      <c r="AW923" s="10"/>
      <c r="AX923" s="10"/>
      <c r="AY923" s="10"/>
      <c r="AZ923" s="10"/>
      <c r="BA923" s="10"/>
      <c r="BB923" s="10"/>
      <c r="BC923" s="10"/>
      <c r="BD923" s="772"/>
      <c r="BE923" s="10"/>
      <c r="BF923" s="10"/>
      <c r="BG923" s="10"/>
    </row>
    <row r="924" ht="17.25" customHeight="1">
      <c r="B924" s="632"/>
      <c r="C924" s="632"/>
      <c r="D924" s="632"/>
      <c r="E924" s="632"/>
      <c r="F924" s="632"/>
      <c r="I924" s="1098"/>
      <c r="K924" s="3"/>
      <c r="L924" s="832"/>
      <c r="M924" s="832"/>
      <c r="N924" s="832"/>
      <c r="O924" s="831"/>
      <c r="P924" s="831"/>
      <c r="Q924" s="832"/>
      <c r="R924" s="832"/>
      <c r="S924" s="832"/>
      <c r="T924" s="831"/>
      <c r="U924" s="832"/>
      <c r="V924" s="3"/>
      <c r="W924" s="3"/>
      <c r="X924" s="3"/>
      <c r="Y924" s="3"/>
      <c r="Z924" s="3"/>
      <c r="AA924" s="3"/>
      <c r="AB924" s="3"/>
      <c r="AC924" s="3"/>
      <c r="AD924" s="3"/>
      <c r="AE924" s="3"/>
      <c r="AF924" s="3"/>
      <c r="AG924" s="3"/>
      <c r="AH924" s="832"/>
      <c r="AI924" s="832"/>
      <c r="AJ924" s="832"/>
      <c r="AK924" s="832"/>
      <c r="AL924" s="832"/>
      <c r="AM924" s="832"/>
      <c r="AP924" s="16"/>
      <c r="AQ924" s="1099"/>
      <c r="AR924" s="16"/>
      <c r="AS924" s="16"/>
      <c r="AT924" s="16"/>
      <c r="AU924" s="10"/>
      <c r="AV924" s="10"/>
      <c r="AW924" s="10"/>
      <c r="AX924" s="10"/>
      <c r="AY924" s="10"/>
      <c r="AZ924" s="10"/>
      <c r="BA924" s="10"/>
      <c r="BB924" s="10"/>
      <c r="BC924" s="10"/>
      <c r="BD924" s="772"/>
      <c r="BE924" s="10"/>
      <c r="BF924" s="10"/>
      <c r="BG924" s="10"/>
    </row>
    <row r="925" ht="17.25" customHeight="1">
      <c r="B925" s="632"/>
      <c r="C925" s="632"/>
      <c r="D925" s="632"/>
      <c r="E925" s="632"/>
      <c r="F925" s="632"/>
      <c r="I925" s="1098"/>
      <c r="K925" s="3"/>
      <c r="L925" s="832"/>
      <c r="M925" s="832"/>
      <c r="N925" s="832"/>
      <c r="O925" s="831"/>
      <c r="P925" s="831"/>
      <c r="Q925" s="832"/>
      <c r="R925" s="832"/>
      <c r="S925" s="832"/>
      <c r="T925" s="831"/>
      <c r="U925" s="832"/>
      <c r="V925" s="3"/>
      <c r="W925" s="3"/>
      <c r="X925" s="3"/>
      <c r="Y925" s="3"/>
      <c r="Z925" s="3"/>
      <c r="AA925" s="3"/>
      <c r="AB925" s="3"/>
      <c r="AC925" s="3"/>
      <c r="AD925" s="3"/>
      <c r="AE925" s="3"/>
      <c r="AF925" s="3"/>
      <c r="AG925" s="3"/>
      <c r="AH925" s="832"/>
      <c r="AI925" s="832"/>
      <c r="AJ925" s="832"/>
      <c r="AK925" s="832"/>
      <c r="AL925" s="832"/>
      <c r="AM925" s="832"/>
      <c r="AP925" s="16"/>
      <c r="AQ925" s="1099"/>
      <c r="AR925" s="16"/>
      <c r="AS925" s="16"/>
      <c r="AT925" s="16"/>
      <c r="AU925" s="10"/>
      <c r="AV925" s="10"/>
      <c r="AW925" s="10"/>
      <c r="AX925" s="10"/>
      <c r="AY925" s="10"/>
      <c r="AZ925" s="10"/>
      <c r="BA925" s="10"/>
      <c r="BB925" s="10"/>
      <c r="BC925" s="10"/>
      <c r="BD925" s="772"/>
      <c r="BE925" s="10"/>
      <c r="BF925" s="10"/>
      <c r="BG925" s="10"/>
    </row>
    <row r="926" ht="17.25" customHeight="1">
      <c r="B926" s="632"/>
      <c r="C926" s="632"/>
      <c r="D926" s="632"/>
      <c r="E926" s="632"/>
      <c r="F926" s="632"/>
      <c r="I926" s="1098"/>
      <c r="K926" s="3"/>
      <c r="L926" s="832"/>
      <c r="M926" s="832"/>
      <c r="N926" s="832"/>
      <c r="O926" s="831"/>
      <c r="P926" s="831"/>
      <c r="Q926" s="832"/>
      <c r="R926" s="832"/>
      <c r="S926" s="832"/>
      <c r="T926" s="831"/>
      <c r="U926" s="832"/>
      <c r="V926" s="3"/>
      <c r="W926" s="3"/>
      <c r="X926" s="3"/>
      <c r="Y926" s="3"/>
      <c r="Z926" s="3"/>
      <c r="AA926" s="3"/>
      <c r="AB926" s="3"/>
      <c r="AC926" s="3"/>
      <c r="AD926" s="3"/>
      <c r="AE926" s="3"/>
      <c r="AF926" s="3"/>
      <c r="AG926" s="3"/>
      <c r="AH926" s="832"/>
      <c r="AI926" s="832"/>
      <c r="AJ926" s="832"/>
      <c r="AK926" s="832"/>
      <c r="AL926" s="832"/>
      <c r="AM926" s="832"/>
      <c r="AP926" s="16"/>
      <c r="AQ926" s="1099"/>
      <c r="AR926" s="16"/>
      <c r="AS926" s="16"/>
      <c r="AT926" s="16"/>
      <c r="AU926" s="10"/>
      <c r="AV926" s="10"/>
      <c r="AW926" s="10"/>
      <c r="AX926" s="10"/>
      <c r="AY926" s="10"/>
      <c r="AZ926" s="10"/>
      <c r="BA926" s="10"/>
      <c r="BB926" s="10"/>
      <c r="BC926" s="10"/>
      <c r="BD926" s="772"/>
      <c r="BE926" s="10"/>
      <c r="BF926" s="10"/>
      <c r="BG926" s="10"/>
    </row>
    <row r="927" ht="17.25" customHeight="1">
      <c r="B927" s="632"/>
      <c r="C927" s="632"/>
      <c r="D927" s="632"/>
      <c r="E927" s="632"/>
      <c r="F927" s="632"/>
      <c r="I927" s="1098"/>
      <c r="K927" s="3"/>
      <c r="L927" s="832"/>
      <c r="M927" s="832"/>
      <c r="N927" s="832"/>
      <c r="O927" s="831"/>
      <c r="P927" s="831"/>
      <c r="Q927" s="832"/>
      <c r="R927" s="832"/>
      <c r="S927" s="832"/>
      <c r="T927" s="831"/>
      <c r="U927" s="832"/>
      <c r="V927" s="3"/>
      <c r="W927" s="3"/>
      <c r="X927" s="3"/>
      <c r="Y927" s="3"/>
      <c r="Z927" s="3"/>
      <c r="AA927" s="3"/>
      <c r="AB927" s="3"/>
      <c r="AC927" s="3"/>
      <c r="AD927" s="3"/>
      <c r="AE927" s="3"/>
      <c r="AF927" s="3"/>
      <c r="AG927" s="3"/>
      <c r="AH927" s="832"/>
      <c r="AI927" s="832"/>
      <c r="AJ927" s="832"/>
      <c r="AK927" s="832"/>
      <c r="AL927" s="832"/>
      <c r="AM927" s="832"/>
      <c r="AP927" s="16"/>
      <c r="AQ927" s="1099"/>
      <c r="AR927" s="16"/>
      <c r="AS927" s="16"/>
      <c r="AT927" s="16"/>
      <c r="AU927" s="10"/>
      <c r="AV927" s="10"/>
      <c r="AW927" s="10"/>
      <c r="AX927" s="10"/>
      <c r="AY927" s="10"/>
      <c r="AZ927" s="10"/>
      <c r="BA927" s="10"/>
      <c r="BB927" s="10"/>
      <c r="BC927" s="10"/>
      <c r="BD927" s="772"/>
      <c r="BE927" s="10"/>
      <c r="BF927" s="10"/>
      <c r="BG927" s="10"/>
    </row>
    <row r="928" ht="17.25" customHeight="1">
      <c r="B928" s="632"/>
      <c r="C928" s="632"/>
      <c r="D928" s="632"/>
      <c r="E928" s="632"/>
      <c r="F928" s="632"/>
      <c r="I928" s="1098"/>
      <c r="K928" s="3"/>
      <c r="L928" s="832"/>
      <c r="M928" s="832"/>
      <c r="N928" s="832"/>
      <c r="O928" s="831"/>
      <c r="P928" s="831"/>
      <c r="Q928" s="832"/>
      <c r="R928" s="832"/>
      <c r="S928" s="832"/>
      <c r="T928" s="831"/>
      <c r="U928" s="832"/>
      <c r="V928" s="3"/>
      <c r="W928" s="3"/>
      <c r="X928" s="3"/>
      <c r="Y928" s="3"/>
      <c r="Z928" s="3"/>
      <c r="AA928" s="3"/>
      <c r="AB928" s="3"/>
      <c r="AC928" s="3"/>
      <c r="AD928" s="3"/>
      <c r="AE928" s="3"/>
      <c r="AF928" s="3"/>
      <c r="AG928" s="3"/>
      <c r="AH928" s="832"/>
      <c r="AI928" s="832"/>
      <c r="AJ928" s="832"/>
      <c r="AK928" s="832"/>
      <c r="AL928" s="832"/>
      <c r="AM928" s="832"/>
      <c r="AP928" s="16"/>
      <c r="AQ928" s="1099"/>
      <c r="AR928" s="16"/>
      <c r="AS928" s="16"/>
      <c r="AT928" s="16"/>
      <c r="AU928" s="10"/>
      <c r="AV928" s="10"/>
      <c r="AW928" s="10"/>
      <c r="AX928" s="10"/>
      <c r="AY928" s="10"/>
      <c r="AZ928" s="10"/>
      <c r="BA928" s="10"/>
      <c r="BB928" s="10"/>
      <c r="BC928" s="10"/>
      <c r="BD928" s="772"/>
      <c r="BE928" s="10"/>
      <c r="BF928" s="10"/>
      <c r="BG928" s="10"/>
    </row>
    <row r="929" ht="17.25" customHeight="1">
      <c r="B929" s="632"/>
      <c r="C929" s="632"/>
      <c r="D929" s="632"/>
      <c r="E929" s="632"/>
      <c r="F929" s="632"/>
      <c r="I929" s="1098"/>
      <c r="K929" s="3"/>
      <c r="L929" s="832"/>
      <c r="M929" s="832"/>
      <c r="N929" s="832"/>
      <c r="O929" s="831"/>
      <c r="P929" s="831"/>
      <c r="Q929" s="832"/>
      <c r="R929" s="832"/>
      <c r="S929" s="832"/>
      <c r="T929" s="831"/>
      <c r="U929" s="832"/>
      <c r="V929" s="3"/>
      <c r="W929" s="3"/>
      <c r="X929" s="3"/>
      <c r="Y929" s="3"/>
      <c r="Z929" s="3"/>
      <c r="AA929" s="3"/>
      <c r="AB929" s="3"/>
      <c r="AC929" s="3"/>
      <c r="AD929" s="3"/>
      <c r="AE929" s="3"/>
      <c r="AF929" s="3"/>
      <c r="AG929" s="3"/>
      <c r="AH929" s="832"/>
      <c r="AI929" s="832"/>
      <c r="AJ929" s="832"/>
      <c r="AK929" s="832"/>
      <c r="AL929" s="832"/>
      <c r="AM929" s="832"/>
      <c r="AP929" s="16"/>
      <c r="AQ929" s="1099"/>
      <c r="AR929" s="16"/>
      <c r="AS929" s="16"/>
      <c r="AT929" s="16"/>
      <c r="AU929" s="10"/>
      <c r="AV929" s="10"/>
      <c r="AW929" s="10"/>
      <c r="AX929" s="10"/>
      <c r="AY929" s="10"/>
      <c r="AZ929" s="10"/>
      <c r="BA929" s="10"/>
      <c r="BB929" s="10"/>
      <c r="BC929" s="10"/>
      <c r="BD929" s="772"/>
      <c r="BE929" s="10"/>
      <c r="BF929" s="10"/>
      <c r="BG929" s="10"/>
    </row>
    <row r="930" ht="17.25" customHeight="1">
      <c r="B930" s="632"/>
      <c r="C930" s="632"/>
      <c r="D930" s="632"/>
      <c r="E930" s="632"/>
      <c r="F930" s="632"/>
      <c r="I930" s="1098"/>
      <c r="K930" s="3"/>
      <c r="L930" s="832"/>
      <c r="M930" s="832"/>
      <c r="N930" s="832"/>
      <c r="O930" s="831"/>
      <c r="P930" s="831"/>
      <c r="Q930" s="832"/>
      <c r="R930" s="832"/>
      <c r="S930" s="832"/>
      <c r="T930" s="831"/>
      <c r="U930" s="832"/>
      <c r="V930" s="3"/>
      <c r="W930" s="3"/>
      <c r="X930" s="3"/>
      <c r="Y930" s="3"/>
      <c r="Z930" s="3"/>
      <c r="AA930" s="3"/>
      <c r="AB930" s="3"/>
      <c r="AC930" s="3"/>
      <c r="AD930" s="3"/>
      <c r="AE930" s="3"/>
      <c r="AF930" s="3"/>
      <c r="AG930" s="3"/>
      <c r="AH930" s="832"/>
      <c r="AI930" s="832"/>
      <c r="AJ930" s="832"/>
      <c r="AK930" s="832"/>
      <c r="AL930" s="832"/>
      <c r="AM930" s="832"/>
      <c r="AP930" s="16"/>
      <c r="AQ930" s="1099"/>
      <c r="AR930" s="16"/>
      <c r="AS930" s="16"/>
      <c r="AT930" s="16"/>
      <c r="AU930" s="10"/>
      <c r="AV930" s="10"/>
      <c r="AW930" s="10"/>
      <c r="AX930" s="10"/>
      <c r="AY930" s="10"/>
      <c r="AZ930" s="10"/>
      <c r="BA930" s="10"/>
      <c r="BB930" s="10"/>
      <c r="BC930" s="10"/>
      <c r="BD930" s="772"/>
      <c r="BE930" s="10"/>
      <c r="BF930" s="10"/>
      <c r="BG930" s="10"/>
    </row>
    <row r="931" ht="17.25" customHeight="1">
      <c r="B931" s="632"/>
      <c r="C931" s="632"/>
      <c r="D931" s="632"/>
      <c r="E931" s="632"/>
      <c r="F931" s="632"/>
      <c r="I931" s="1098"/>
      <c r="K931" s="3"/>
      <c r="L931" s="832"/>
      <c r="M931" s="832"/>
      <c r="N931" s="832"/>
      <c r="O931" s="831"/>
      <c r="P931" s="831"/>
      <c r="Q931" s="832"/>
      <c r="R931" s="832"/>
      <c r="S931" s="832"/>
      <c r="T931" s="831"/>
      <c r="U931" s="832"/>
      <c r="V931" s="3"/>
      <c r="W931" s="3"/>
      <c r="X931" s="3"/>
      <c r="Y931" s="3"/>
      <c r="Z931" s="3"/>
      <c r="AA931" s="3"/>
      <c r="AB931" s="3"/>
      <c r="AC931" s="3"/>
      <c r="AD931" s="3"/>
      <c r="AE931" s="3"/>
      <c r="AF931" s="3"/>
      <c r="AG931" s="3"/>
      <c r="AH931" s="832"/>
      <c r="AI931" s="832"/>
      <c r="AJ931" s="832"/>
      <c r="AK931" s="832"/>
      <c r="AL931" s="832"/>
      <c r="AM931" s="832"/>
      <c r="AP931" s="16"/>
      <c r="AQ931" s="1099"/>
      <c r="AR931" s="16"/>
      <c r="AS931" s="16"/>
      <c r="AT931" s="16"/>
      <c r="AU931" s="10"/>
      <c r="AV931" s="10"/>
      <c r="AW931" s="10"/>
      <c r="AX931" s="10"/>
      <c r="AY931" s="10"/>
      <c r="AZ931" s="10"/>
      <c r="BA931" s="10"/>
      <c r="BB931" s="10"/>
      <c r="BC931" s="10"/>
      <c r="BD931" s="772"/>
      <c r="BE931" s="10"/>
      <c r="BF931" s="10"/>
      <c r="BG931" s="10"/>
    </row>
    <row r="932" ht="17.25" customHeight="1">
      <c r="B932" s="632"/>
      <c r="C932" s="632"/>
      <c r="D932" s="632"/>
      <c r="E932" s="632"/>
      <c r="F932" s="632"/>
      <c r="I932" s="1098"/>
      <c r="K932" s="3"/>
      <c r="L932" s="832"/>
      <c r="M932" s="832"/>
      <c r="N932" s="832"/>
      <c r="O932" s="831"/>
      <c r="P932" s="831"/>
      <c r="Q932" s="832"/>
      <c r="R932" s="832"/>
      <c r="S932" s="832"/>
      <c r="T932" s="831"/>
      <c r="U932" s="832"/>
      <c r="V932" s="3"/>
      <c r="W932" s="3"/>
      <c r="X932" s="3"/>
      <c r="Y932" s="3"/>
      <c r="Z932" s="3"/>
      <c r="AA932" s="3"/>
      <c r="AB932" s="3"/>
      <c r="AC932" s="3"/>
      <c r="AD932" s="3"/>
      <c r="AE932" s="3"/>
      <c r="AF932" s="3"/>
      <c r="AG932" s="3"/>
      <c r="AH932" s="832"/>
      <c r="AI932" s="832"/>
      <c r="AJ932" s="832"/>
      <c r="AK932" s="832"/>
      <c r="AL932" s="832"/>
      <c r="AM932" s="832"/>
      <c r="AP932" s="16"/>
      <c r="AQ932" s="1099"/>
      <c r="AR932" s="16"/>
      <c r="AS932" s="16"/>
      <c r="AT932" s="16"/>
      <c r="AU932" s="10"/>
      <c r="AV932" s="10"/>
      <c r="AW932" s="10"/>
      <c r="AX932" s="10"/>
      <c r="AY932" s="10"/>
      <c r="AZ932" s="10"/>
      <c r="BA932" s="10"/>
      <c r="BB932" s="10"/>
      <c r="BC932" s="10"/>
      <c r="BD932" s="772"/>
      <c r="BE932" s="10"/>
      <c r="BF932" s="10"/>
      <c r="BG932" s="10"/>
    </row>
    <row r="933" ht="17.25" customHeight="1">
      <c r="B933" s="632"/>
      <c r="C933" s="632"/>
      <c r="D933" s="632"/>
      <c r="E933" s="632"/>
      <c r="F933" s="632"/>
      <c r="I933" s="1098"/>
      <c r="K933" s="3"/>
      <c r="L933" s="832"/>
      <c r="M933" s="832"/>
      <c r="N933" s="832"/>
      <c r="O933" s="831"/>
      <c r="P933" s="831"/>
      <c r="Q933" s="832"/>
      <c r="R933" s="832"/>
      <c r="S933" s="832"/>
      <c r="T933" s="831"/>
      <c r="U933" s="832"/>
      <c r="V933" s="3"/>
      <c r="W933" s="3"/>
      <c r="X933" s="3"/>
      <c r="Y933" s="3"/>
      <c r="Z933" s="3"/>
      <c r="AA933" s="3"/>
      <c r="AB933" s="3"/>
      <c r="AC933" s="3"/>
      <c r="AD933" s="3"/>
      <c r="AE933" s="3"/>
      <c r="AF933" s="3"/>
      <c r="AG933" s="3"/>
      <c r="AH933" s="832"/>
      <c r="AI933" s="832"/>
      <c r="AJ933" s="832"/>
      <c r="AK933" s="832"/>
      <c r="AL933" s="832"/>
      <c r="AM933" s="832"/>
      <c r="AP933" s="16"/>
      <c r="AQ933" s="1099"/>
      <c r="AR933" s="16"/>
      <c r="AS933" s="16"/>
      <c r="AT933" s="16"/>
      <c r="AU933" s="10"/>
      <c r="AV933" s="10"/>
      <c r="AW933" s="10"/>
      <c r="AX933" s="10"/>
      <c r="AY933" s="10"/>
      <c r="AZ933" s="10"/>
      <c r="BA933" s="10"/>
      <c r="BB933" s="10"/>
      <c r="BC933" s="10"/>
      <c r="BD933" s="772"/>
      <c r="BE933" s="10"/>
      <c r="BF933" s="10"/>
      <c r="BG933" s="10"/>
    </row>
    <row r="934" ht="17.25" customHeight="1">
      <c r="B934" s="632"/>
      <c r="C934" s="632"/>
      <c r="D934" s="632"/>
      <c r="E934" s="632"/>
      <c r="F934" s="632"/>
      <c r="I934" s="1098"/>
      <c r="K934" s="3"/>
      <c r="L934" s="832"/>
      <c r="M934" s="832"/>
      <c r="N934" s="832"/>
      <c r="O934" s="831"/>
      <c r="P934" s="831"/>
      <c r="Q934" s="832"/>
      <c r="R934" s="832"/>
      <c r="S934" s="832"/>
      <c r="T934" s="831"/>
      <c r="U934" s="832"/>
      <c r="V934" s="3"/>
      <c r="W934" s="3"/>
      <c r="X934" s="3"/>
      <c r="Y934" s="3"/>
      <c r="Z934" s="3"/>
      <c r="AA934" s="3"/>
      <c r="AB934" s="3"/>
      <c r="AC934" s="3"/>
      <c r="AD934" s="3"/>
      <c r="AE934" s="3"/>
      <c r="AF934" s="3"/>
      <c r="AG934" s="3"/>
      <c r="AH934" s="832"/>
      <c r="AI934" s="832"/>
      <c r="AJ934" s="832"/>
      <c r="AK934" s="832"/>
      <c r="AL934" s="832"/>
      <c r="AM934" s="832"/>
      <c r="AP934" s="16"/>
      <c r="AQ934" s="1099"/>
      <c r="AR934" s="16"/>
      <c r="AS934" s="16"/>
      <c r="AT934" s="16"/>
      <c r="AU934" s="10"/>
      <c r="AV934" s="10"/>
      <c r="AW934" s="10"/>
      <c r="AX934" s="10"/>
      <c r="AY934" s="10"/>
      <c r="AZ934" s="10"/>
      <c r="BA934" s="10"/>
      <c r="BB934" s="10"/>
      <c r="BC934" s="10"/>
      <c r="BD934" s="772"/>
      <c r="BE934" s="10"/>
      <c r="BF934" s="10"/>
      <c r="BG934" s="10"/>
    </row>
    <row r="935" ht="17.25" customHeight="1">
      <c r="B935" s="632"/>
      <c r="C935" s="632"/>
      <c r="D935" s="632"/>
      <c r="E935" s="632"/>
      <c r="F935" s="632"/>
      <c r="I935" s="1098"/>
      <c r="K935" s="3"/>
      <c r="L935" s="832"/>
      <c r="M935" s="832"/>
      <c r="N935" s="832"/>
      <c r="O935" s="831"/>
      <c r="P935" s="831"/>
      <c r="Q935" s="832"/>
      <c r="R935" s="832"/>
      <c r="S935" s="832"/>
      <c r="T935" s="831"/>
      <c r="U935" s="832"/>
      <c r="V935" s="3"/>
      <c r="W935" s="3"/>
      <c r="X935" s="3"/>
      <c r="Y935" s="3"/>
      <c r="Z935" s="3"/>
      <c r="AA935" s="3"/>
      <c r="AB935" s="3"/>
      <c r="AC935" s="3"/>
      <c r="AD935" s="3"/>
      <c r="AE935" s="3"/>
      <c r="AF935" s="3"/>
      <c r="AG935" s="3"/>
      <c r="AH935" s="832"/>
      <c r="AI935" s="832"/>
      <c r="AJ935" s="832"/>
      <c r="AK935" s="832"/>
      <c r="AL935" s="832"/>
      <c r="AM935" s="832"/>
      <c r="AP935" s="16"/>
      <c r="AQ935" s="1099"/>
      <c r="AR935" s="16"/>
      <c r="AS935" s="16"/>
      <c r="AT935" s="16"/>
      <c r="AU935" s="10"/>
      <c r="AV935" s="10"/>
      <c r="AW935" s="10"/>
      <c r="AX935" s="10"/>
      <c r="AY935" s="10"/>
      <c r="AZ935" s="10"/>
      <c r="BA935" s="10"/>
      <c r="BB935" s="10"/>
      <c r="BC935" s="10"/>
      <c r="BD935" s="772"/>
      <c r="BE935" s="10"/>
      <c r="BF935" s="10"/>
      <c r="BG935" s="10"/>
    </row>
    <row r="936" ht="17.25" customHeight="1">
      <c r="B936" s="632"/>
      <c r="C936" s="632"/>
      <c r="D936" s="632"/>
      <c r="E936" s="632"/>
      <c r="F936" s="632"/>
      <c r="I936" s="1098"/>
      <c r="K936" s="3"/>
      <c r="L936" s="832"/>
      <c r="M936" s="832"/>
      <c r="N936" s="832"/>
      <c r="O936" s="831"/>
      <c r="P936" s="831"/>
      <c r="Q936" s="832"/>
      <c r="R936" s="832"/>
      <c r="S936" s="832"/>
      <c r="T936" s="831"/>
      <c r="U936" s="832"/>
      <c r="V936" s="3"/>
      <c r="W936" s="3"/>
      <c r="X936" s="3"/>
      <c r="Y936" s="3"/>
      <c r="Z936" s="3"/>
      <c r="AA936" s="3"/>
      <c r="AB936" s="3"/>
      <c r="AC936" s="3"/>
      <c r="AD936" s="3"/>
      <c r="AE936" s="3"/>
      <c r="AF936" s="3"/>
      <c r="AG936" s="3"/>
      <c r="AH936" s="832"/>
      <c r="AI936" s="832"/>
      <c r="AJ936" s="832"/>
      <c r="AK936" s="832"/>
      <c r="AL936" s="832"/>
      <c r="AM936" s="832"/>
      <c r="AP936" s="16"/>
      <c r="AQ936" s="1099"/>
      <c r="AR936" s="16"/>
      <c r="AS936" s="16"/>
      <c r="AT936" s="16"/>
      <c r="AU936" s="10"/>
      <c r="AV936" s="10"/>
      <c r="AW936" s="10"/>
      <c r="AX936" s="10"/>
      <c r="AY936" s="10"/>
      <c r="AZ936" s="10"/>
      <c r="BA936" s="10"/>
      <c r="BB936" s="10"/>
      <c r="BC936" s="10"/>
      <c r="BD936" s="772"/>
      <c r="BE936" s="10"/>
      <c r="BF936" s="10"/>
      <c r="BG936" s="10"/>
    </row>
    <row r="937" ht="17.25" customHeight="1">
      <c r="B937" s="632"/>
      <c r="C937" s="632"/>
      <c r="D937" s="632"/>
      <c r="E937" s="632"/>
      <c r="F937" s="632"/>
      <c r="I937" s="1098"/>
      <c r="K937" s="3"/>
      <c r="L937" s="832"/>
      <c r="M937" s="832"/>
      <c r="N937" s="832"/>
      <c r="O937" s="831"/>
      <c r="P937" s="831"/>
      <c r="Q937" s="832"/>
      <c r="R937" s="832"/>
      <c r="S937" s="832"/>
      <c r="T937" s="831"/>
      <c r="U937" s="832"/>
      <c r="V937" s="3"/>
      <c r="W937" s="3"/>
      <c r="X937" s="3"/>
      <c r="Y937" s="3"/>
      <c r="Z937" s="3"/>
      <c r="AA937" s="3"/>
      <c r="AB937" s="3"/>
      <c r="AC937" s="3"/>
      <c r="AD937" s="3"/>
      <c r="AE937" s="3"/>
      <c r="AF937" s="3"/>
      <c r="AG937" s="3"/>
      <c r="AH937" s="832"/>
      <c r="AI937" s="832"/>
      <c r="AJ937" s="832"/>
      <c r="AK937" s="832"/>
      <c r="AL937" s="832"/>
      <c r="AM937" s="832"/>
      <c r="AP937" s="16"/>
      <c r="AQ937" s="1099"/>
      <c r="AR937" s="16"/>
      <c r="AS937" s="16"/>
      <c r="AT937" s="16"/>
      <c r="AU937" s="10"/>
      <c r="AV937" s="10"/>
      <c r="AW937" s="10"/>
      <c r="AX937" s="10"/>
      <c r="AY937" s="10"/>
      <c r="AZ937" s="10"/>
      <c r="BA937" s="10"/>
      <c r="BB937" s="10"/>
      <c r="BC937" s="10"/>
      <c r="BD937" s="772"/>
      <c r="BE937" s="10"/>
      <c r="BF937" s="10"/>
      <c r="BG937" s="10"/>
    </row>
    <row r="938" ht="17.25" customHeight="1">
      <c r="B938" s="632"/>
      <c r="C938" s="632"/>
      <c r="D938" s="632"/>
      <c r="E938" s="632"/>
      <c r="F938" s="632"/>
      <c r="I938" s="1098"/>
      <c r="K938" s="3"/>
      <c r="L938" s="832"/>
      <c r="M938" s="832"/>
      <c r="N938" s="832"/>
      <c r="O938" s="831"/>
      <c r="P938" s="831"/>
      <c r="Q938" s="832"/>
      <c r="R938" s="832"/>
      <c r="S938" s="832"/>
      <c r="T938" s="831"/>
      <c r="U938" s="832"/>
      <c r="V938" s="3"/>
      <c r="W938" s="3"/>
      <c r="X938" s="3"/>
      <c r="Y938" s="3"/>
      <c r="Z938" s="3"/>
      <c r="AA938" s="3"/>
      <c r="AB938" s="3"/>
      <c r="AC938" s="3"/>
      <c r="AD938" s="3"/>
      <c r="AE938" s="3"/>
      <c r="AF938" s="3"/>
      <c r="AG938" s="3"/>
      <c r="AH938" s="832"/>
      <c r="AI938" s="832"/>
      <c r="AJ938" s="832"/>
      <c r="AK938" s="832"/>
      <c r="AL938" s="832"/>
      <c r="AM938" s="832"/>
      <c r="AP938" s="16"/>
      <c r="AQ938" s="1099"/>
      <c r="AR938" s="16"/>
      <c r="AS938" s="16"/>
      <c r="AT938" s="16"/>
      <c r="AU938" s="10"/>
      <c r="AV938" s="10"/>
      <c r="AW938" s="10"/>
      <c r="AX938" s="10"/>
      <c r="AY938" s="10"/>
      <c r="AZ938" s="10"/>
      <c r="BA938" s="10"/>
      <c r="BB938" s="10"/>
      <c r="BC938" s="10"/>
      <c r="BD938" s="772"/>
      <c r="BE938" s="10"/>
      <c r="BF938" s="10"/>
      <c r="BG938" s="10"/>
    </row>
    <row r="939" ht="17.25" customHeight="1">
      <c r="B939" s="632"/>
      <c r="C939" s="632"/>
      <c r="D939" s="632"/>
      <c r="E939" s="632"/>
      <c r="F939" s="632"/>
      <c r="I939" s="1098"/>
      <c r="K939" s="3"/>
      <c r="L939" s="832"/>
      <c r="M939" s="832"/>
      <c r="N939" s="832"/>
      <c r="O939" s="831"/>
      <c r="P939" s="831"/>
      <c r="Q939" s="832"/>
      <c r="R939" s="832"/>
      <c r="S939" s="832"/>
      <c r="T939" s="831"/>
      <c r="U939" s="832"/>
      <c r="V939" s="3"/>
      <c r="W939" s="3"/>
      <c r="X939" s="3"/>
      <c r="Y939" s="3"/>
      <c r="Z939" s="3"/>
      <c r="AA939" s="3"/>
      <c r="AB939" s="3"/>
      <c r="AC939" s="3"/>
      <c r="AD939" s="3"/>
      <c r="AE939" s="3"/>
      <c r="AF939" s="3"/>
      <c r="AG939" s="3"/>
      <c r="AH939" s="832"/>
      <c r="AI939" s="832"/>
      <c r="AJ939" s="832"/>
      <c r="AK939" s="832"/>
      <c r="AL939" s="832"/>
      <c r="AM939" s="832"/>
      <c r="AP939" s="16"/>
      <c r="AQ939" s="1099"/>
      <c r="AR939" s="16"/>
      <c r="AS939" s="16"/>
      <c r="AT939" s="16"/>
      <c r="AU939" s="10"/>
      <c r="AV939" s="10"/>
      <c r="AW939" s="10"/>
      <c r="AX939" s="10"/>
      <c r="AY939" s="10"/>
      <c r="AZ939" s="10"/>
      <c r="BA939" s="10"/>
      <c r="BB939" s="10"/>
      <c r="BC939" s="10"/>
      <c r="BD939" s="772"/>
      <c r="BE939" s="10"/>
      <c r="BF939" s="10"/>
      <c r="BG939" s="10"/>
    </row>
    <row r="940" ht="17.25" customHeight="1">
      <c r="B940" s="632"/>
      <c r="C940" s="632"/>
      <c r="D940" s="632"/>
      <c r="E940" s="632"/>
      <c r="F940" s="632"/>
      <c r="I940" s="1098"/>
      <c r="K940" s="3"/>
      <c r="L940" s="832"/>
      <c r="M940" s="832"/>
      <c r="N940" s="832"/>
      <c r="O940" s="831"/>
      <c r="P940" s="831"/>
      <c r="Q940" s="832"/>
      <c r="R940" s="832"/>
      <c r="S940" s="832"/>
      <c r="T940" s="831"/>
      <c r="U940" s="832"/>
      <c r="V940" s="3"/>
      <c r="W940" s="3"/>
      <c r="X940" s="3"/>
      <c r="Y940" s="3"/>
      <c r="Z940" s="3"/>
      <c r="AA940" s="3"/>
      <c r="AB940" s="3"/>
      <c r="AC940" s="3"/>
      <c r="AD940" s="3"/>
      <c r="AE940" s="3"/>
      <c r="AF940" s="3"/>
      <c r="AG940" s="3"/>
      <c r="AH940" s="832"/>
      <c r="AI940" s="832"/>
      <c r="AJ940" s="832"/>
      <c r="AK940" s="832"/>
      <c r="AL940" s="832"/>
      <c r="AM940" s="832"/>
      <c r="AP940" s="16"/>
      <c r="AQ940" s="1099"/>
      <c r="AR940" s="16"/>
      <c r="AS940" s="16"/>
      <c r="AT940" s="16"/>
      <c r="AU940" s="10"/>
      <c r="AV940" s="10"/>
      <c r="AW940" s="10"/>
      <c r="AX940" s="10"/>
      <c r="AY940" s="10"/>
      <c r="AZ940" s="10"/>
      <c r="BA940" s="10"/>
      <c r="BB940" s="10"/>
      <c r="BC940" s="10"/>
      <c r="BD940" s="772"/>
      <c r="BE940" s="10"/>
      <c r="BF940" s="10"/>
      <c r="BG940" s="10"/>
    </row>
    <row r="941" ht="17.25" customHeight="1">
      <c r="B941" s="632"/>
      <c r="C941" s="632"/>
      <c r="D941" s="632"/>
      <c r="E941" s="632"/>
      <c r="F941" s="632"/>
      <c r="I941" s="1098"/>
      <c r="K941" s="3"/>
      <c r="L941" s="832"/>
      <c r="M941" s="832"/>
      <c r="N941" s="832"/>
      <c r="O941" s="831"/>
      <c r="P941" s="831"/>
      <c r="Q941" s="832"/>
      <c r="R941" s="832"/>
      <c r="S941" s="832"/>
      <c r="T941" s="831"/>
      <c r="U941" s="832"/>
      <c r="V941" s="3"/>
      <c r="W941" s="3"/>
      <c r="X941" s="3"/>
      <c r="Y941" s="3"/>
      <c r="Z941" s="3"/>
      <c r="AA941" s="3"/>
      <c r="AB941" s="3"/>
      <c r="AC941" s="3"/>
      <c r="AD941" s="3"/>
      <c r="AE941" s="3"/>
      <c r="AF941" s="3"/>
      <c r="AG941" s="3"/>
      <c r="AH941" s="832"/>
      <c r="AI941" s="832"/>
      <c r="AJ941" s="832"/>
      <c r="AK941" s="832"/>
      <c r="AL941" s="832"/>
      <c r="AM941" s="832"/>
      <c r="AP941" s="16"/>
      <c r="AQ941" s="1099"/>
      <c r="AR941" s="16"/>
      <c r="AS941" s="16"/>
      <c r="AT941" s="16"/>
      <c r="AU941" s="10"/>
      <c r="AV941" s="10"/>
      <c r="AW941" s="10"/>
      <c r="AX941" s="10"/>
      <c r="AY941" s="10"/>
      <c r="AZ941" s="10"/>
      <c r="BA941" s="10"/>
      <c r="BB941" s="10"/>
      <c r="BC941" s="10"/>
      <c r="BD941" s="772"/>
      <c r="BE941" s="10"/>
      <c r="BF941" s="10"/>
      <c r="BG941" s="10"/>
    </row>
    <row r="942" ht="17.25" customHeight="1">
      <c r="B942" s="632"/>
      <c r="C942" s="632"/>
      <c r="D942" s="632"/>
      <c r="E942" s="632"/>
      <c r="F942" s="632"/>
      <c r="I942" s="1098"/>
      <c r="K942" s="3"/>
      <c r="L942" s="832"/>
      <c r="M942" s="832"/>
      <c r="N942" s="832"/>
      <c r="O942" s="831"/>
      <c r="P942" s="831"/>
      <c r="Q942" s="832"/>
      <c r="R942" s="832"/>
      <c r="S942" s="832"/>
      <c r="T942" s="831"/>
      <c r="U942" s="832"/>
      <c r="V942" s="3"/>
      <c r="W942" s="3"/>
      <c r="X942" s="3"/>
      <c r="Y942" s="3"/>
      <c r="Z942" s="3"/>
      <c r="AA942" s="3"/>
      <c r="AB942" s="3"/>
      <c r="AC942" s="3"/>
      <c r="AD942" s="3"/>
      <c r="AE942" s="3"/>
      <c r="AF942" s="3"/>
      <c r="AG942" s="3"/>
      <c r="AH942" s="832"/>
      <c r="AI942" s="832"/>
      <c r="AJ942" s="832"/>
      <c r="AK942" s="832"/>
      <c r="AL942" s="832"/>
      <c r="AM942" s="832"/>
      <c r="AP942" s="16"/>
      <c r="AQ942" s="1099"/>
      <c r="AR942" s="16"/>
      <c r="AS942" s="16"/>
      <c r="AT942" s="16"/>
      <c r="AU942" s="10"/>
      <c r="AV942" s="10"/>
      <c r="AW942" s="10"/>
      <c r="AX942" s="10"/>
      <c r="AY942" s="10"/>
      <c r="AZ942" s="10"/>
      <c r="BA942" s="10"/>
      <c r="BB942" s="10"/>
      <c r="BC942" s="10"/>
      <c r="BD942" s="772"/>
      <c r="BE942" s="10"/>
      <c r="BF942" s="10"/>
      <c r="BG942" s="10"/>
    </row>
    <row r="943" ht="17.25" customHeight="1">
      <c r="B943" s="632"/>
      <c r="C943" s="632"/>
      <c r="D943" s="632"/>
      <c r="E943" s="632"/>
      <c r="F943" s="632"/>
      <c r="I943" s="1098"/>
      <c r="K943" s="3"/>
      <c r="L943" s="832"/>
      <c r="M943" s="832"/>
      <c r="N943" s="832"/>
      <c r="O943" s="831"/>
      <c r="P943" s="831"/>
      <c r="Q943" s="832"/>
      <c r="R943" s="832"/>
      <c r="S943" s="832"/>
      <c r="T943" s="831"/>
      <c r="U943" s="832"/>
      <c r="V943" s="3"/>
      <c r="W943" s="3"/>
      <c r="X943" s="3"/>
      <c r="Y943" s="3"/>
      <c r="Z943" s="3"/>
      <c r="AA943" s="3"/>
      <c r="AB943" s="3"/>
      <c r="AC943" s="3"/>
      <c r="AD943" s="3"/>
      <c r="AE943" s="3"/>
      <c r="AF943" s="3"/>
      <c r="AG943" s="3"/>
      <c r="AH943" s="832"/>
      <c r="AI943" s="832"/>
      <c r="AJ943" s="832"/>
      <c r="AK943" s="832"/>
      <c r="AL943" s="832"/>
      <c r="AM943" s="832"/>
      <c r="AP943" s="16"/>
      <c r="AQ943" s="1099"/>
      <c r="AR943" s="16"/>
      <c r="AS943" s="16"/>
      <c r="AT943" s="16"/>
      <c r="AU943" s="10"/>
      <c r="AV943" s="10"/>
      <c r="AW943" s="10"/>
      <c r="AX943" s="10"/>
      <c r="AY943" s="10"/>
      <c r="AZ943" s="10"/>
      <c r="BA943" s="10"/>
      <c r="BB943" s="10"/>
      <c r="BC943" s="10"/>
      <c r="BD943" s="772"/>
      <c r="BE943" s="10"/>
      <c r="BF943" s="10"/>
      <c r="BG943" s="10"/>
    </row>
    <row r="944" ht="17.25" customHeight="1">
      <c r="B944" s="632"/>
      <c r="C944" s="632"/>
      <c r="D944" s="632"/>
      <c r="E944" s="632"/>
      <c r="F944" s="632"/>
      <c r="I944" s="1098"/>
      <c r="K944" s="3"/>
      <c r="L944" s="832"/>
      <c r="M944" s="832"/>
      <c r="N944" s="832"/>
      <c r="O944" s="831"/>
      <c r="P944" s="831"/>
      <c r="Q944" s="832"/>
      <c r="R944" s="832"/>
      <c r="S944" s="832"/>
      <c r="T944" s="831"/>
      <c r="U944" s="832"/>
      <c r="V944" s="3"/>
      <c r="W944" s="3"/>
      <c r="X944" s="3"/>
      <c r="Y944" s="3"/>
      <c r="Z944" s="3"/>
      <c r="AA944" s="3"/>
      <c r="AB944" s="3"/>
      <c r="AC944" s="3"/>
      <c r="AD944" s="3"/>
      <c r="AE944" s="3"/>
      <c r="AF944" s="3"/>
      <c r="AG944" s="3"/>
      <c r="AH944" s="832"/>
      <c r="AI944" s="832"/>
      <c r="AJ944" s="832"/>
      <c r="AK944" s="832"/>
      <c r="AL944" s="832"/>
      <c r="AM944" s="832"/>
      <c r="AP944" s="16"/>
      <c r="AQ944" s="1099"/>
      <c r="AR944" s="16"/>
      <c r="AS944" s="16"/>
      <c r="AT944" s="16"/>
      <c r="AU944" s="10"/>
      <c r="AV944" s="10"/>
      <c r="AW944" s="10"/>
      <c r="AX944" s="10"/>
      <c r="AY944" s="10"/>
      <c r="AZ944" s="10"/>
      <c r="BA944" s="10"/>
      <c r="BB944" s="10"/>
      <c r="BC944" s="10"/>
      <c r="BD944" s="772"/>
      <c r="BE944" s="10"/>
      <c r="BF944" s="10"/>
      <c r="BG944" s="10"/>
    </row>
    <row r="945" ht="17.25" customHeight="1">
      <c r="B945" s="632"/>
      <c r="C945" s="632"/>
      <c r="D945" s="632"/>
      <c r="E945" s="632"/>
      <c r="F945" s="632"/>
      <c r="I945" s="1098"/>
      <c r="K945" s="3"/>
      <c r="L945" s="832"/>
      <c r="M945" s="832"/>
      <c r="N945" s="832"/>
      <c r="O945" s="831"/>
      <c r="P945" s="831"/>
      <c r="Q945" s="832"/>
      <c r="R945" s="832"/>
      <c r="S945" s="832"/>
      <c r="T945" s="831"/>
      <c r="U945" s="832"/>
      <c r="V945" s="3"/>
      <c r="W945" s="3"/>
      <c r="X945" s="3"/>
      <c r="Y945" s="3"/>
      <c r="Z945" s="3"/>
      <c r="AA945" s="3"/>
      <c r="AB945" s="3"/>
      <c r="AC945" s="3"/>
      <c r="AD945" s="3"/>
      <c r="AE945" s="3"/>
      <c r="AF945" s="3"/>
      <c r="AG945" s="3"/>
      <c r="AH945" s="832"/>
      <c r="AI945" s="832"/>
      <c r="AJ945" s="832"/>
      <c r="AK945" s="832"/>
      <c r="AL945" s="832"/>
      <c r="AM945" s="832"/>
      <c r="AP945" s="16"/>
      <c r="AQ945" s="1099"/>
      <c r="AR945" s="16"/>
      <c r="AS945" s="16"/>
      <c r="AT945" s="16"/>
      <c r="AU945" s="10"/>
      <c r="AV945" s="10"/>
      <c r="AW945" s="10"/>
      <c r="AX945" s="10"/>
      <c r="AY945" s="10"/>
      <c r="AZ945" s="10"/>
      <c r="BA945" s="10"/>
      <c r="BB945" s="10"/>
      <c r="BC945" s="10"/>
      <c r="BD945" s="772"/>
      <c r="BE945" s="10"/>
      <c r="BF945" s="10"/>
      <c r="BG945" s="10"/>
    </row>
    <row r="946" ht="17.25" customHeight="1">
      <c r="B946" s="632"/>
      <c r="C946" s="632"/>
      <c r="D946" s="632"/>
      <c r="E946" s="632"/>
      <c r="F946" s="632"/>
      <c r="I946" s="1098"/>
      <c r="K946" s="3"/>
      <c r="L946" s="832"/>
      <c r="M946" s="832"/>
      <c r="N946" s="832"/>
      <c r="O946" s="831"/>
      <c r="P946" s="831"/>
      <c r="Q946" s="832"/>
      <c r="R946" s="832"/>
      <c r="S946" s="832"/>
      <c r="T946" s="831"/>
      <c r="U946" s="832"/>
      <c r="V946" s="3"/>
      <c r="W946" s="3"/>
      <c r="X946" s="3"/>
      <c r="Y946" s="3"/>
      <c r="Z946" s="3"/>
      <c r="AA946" s="3"/>
      <c r="AB946" s="3"/>
      <c r="AC946" s="3"/>
      <c r="AD946" s="3"/>
      <c r="AE946" s="3"/>
      <c r="AF946" s="3"/>
      <c r="AG946" s="3"/>
      <c r="AH946" s="832"/>
      <c r="AI946" s="832"/>
      <c r="AJ946" s="832"/>
      <c r="AK946" s="832"/>
      <c r="AL946" s="832"/>
      <c r="AM946" s="832"/>
      <c r="AP946" s="16"/>
      <c r="AQ946" s="1099"/>
      <c r="AR946" s="16"/>
      <c r="AS946" s="16"/>
      <c r="AT946" s="16"/>
      <c r="AU946" s="10"/>
      <c r="AV946" s="10"/>
      <c r="AW946" s="10"/>
      <c r="AX946" s="10"/>
      <c r="AY946" s="10"/>
      <c r="AZ946" s="10"/>
      <c r="BA946" s="10"/>
      <c r="BB946" s="10"/>
      <c r="BC946" s="10"/>
      <c r="BD946" s="772"/>
      <c r="BE946" s="10"/>
      <c r="BF946" s="10"/>
      <c r="BG946" s="10"/>
    </row>
    <row r="947" ht="17.25" customHeight="1">
      <c r="B947" s="632"/>
      <c r="C947" s="632"/>
      <c r="D947" s="632"/>
      <c r="E947" s="632"/>
      <c r="F947" s="632"/>
      <c r="I947" s="1098"/>
      <c r="K947" s="3"/>
      <c r="L947" s="832"/>
      <c r="M947" s="832"/>
      <c r="N947" s="832"/>
      <c r="O947" s="831"/>
      <c r="P947" s="831"/>
      <c r="Q947" s="832"/>
      <c r="R947" s="832"/>
      <c r="S947" s="832"/>
      <c r="T947" s="831"/>
      <c r="U947" s="832"/>
      <c r="V947" s="3"/>
      <c r="W947" s="3"/>
      <c r="X947" s="3"/>
      <c r="Y947" s="3"/>
      <c r="Z947" s="3"/>
      <c r="AA947" s="3"/>
      <c r="AB947" s="3"/>
      <c r="AC947" s="3"/>
      <c r="AD947" s="3"/>
      <c r="AE947" s="3"/>
      <c r="AF947" s="3"/>
      <c r="AG947" s="3"/>
      <c r="AH947" s="832"/>
      <c r="AI947" s="832"/>
      <c r="AJ947" s="832"/>
      <c r="AK947" s="832"/>
      <c r="AL947" s="832"/>
      <c r="AM947" s="832"/>
      <c r="AP947" s="16"/>
      <c r="AQ947" s="1099"/>
      <c r="AR947" s="16"/>
      <c r="AS947" s="16"/>
      <c r="AT947" s="16"/>
      <c r="AU947" s="10"/>
      <c r="AV947" s="10"/>
      <c r="AW947" s="10"/>
      <c r="AX947" s="10"/>
      <c r="AY947" s="10"/>
      <c r="AZ947" s="10"/>
      <c r="BA947" s="10"/>
      <c r="BB947" s="10"/>
      <c r="BC947" s="10"/>
      <c r="BD947" s="772"/>
      <c r="BE947" s="10"/>
      <c r="BF947" s="10"/>
      <c r="BG947" s="10"/>
    </row>
    <row r="948" ht="17.25" customHeight="1">
      <c r="B948" s="632"/>
      <c r="C948" s="632"/>
      <c r="D948" s="632"/>
      <c r="E948" s="632"/>
      <c r="F948" s="632"/>
      <c r="I948" s="1098"/>
      <c r="K948" s="3"/>
      <c r="L948" s="832"/>
      <c r="M948" s="832"/>
      <c r="N948" s="832"/>
      <c r="O948" s="831"/>
      <c r="P948" s="831"/>
      <c r="Q948" s="832"/>
      <c r="R948" s="832"/>
      <c r="S948" s="832"/>
      <c r="T948" s="831"/>
      <c r="U948" s="832"/>
      <c r="V948" s="3"/>
      <c r="W948" s="3"/>
      <c r="X948" s="3"/>
      <c r="Y948" s="3"/>
      <c r="Z948" s="3"/>
      <c r="AA948" s="3"/>
      <c r="AB948" s="3"/>
      <c r="AC948" s="3"/>
      <c r="AD948" s="3"/>
      <c r="AE948" s="3"/>
      <c r="AF948" s="3"/>
      <c r="AG948" s="3"/>
      <c r="AH948" s="832"/>
      <c r="AI948" s="832"/>
      <c r="AJ948" s="832"/>
      <c r="AK948" s="832"/>
      <c r="AL948" s="832"/>
      <c r="AM948" s="832"/>
      <c r="AP948" s="16"/>
      <c r="AQ948" s="1099"/>
      <c r="AR948" s="16"/>
      <c r="AS948" s="16"/>
      <c r="AT948" s="16"/>
      <c r="AU948" s="10"/>
      <c r="AV948" s="10"/>
      <c r="AW948" s="10"/>
      <c r="AX948" s="10"/>
      <c r="AY948" s="10"/>
      <c r="AZ948" s="10"/>
      <c r="BA948" s="10"/>
      <c r="BB948" s="10"/>
      <c r="BC948" s="10"/>
      <c r="BD948" s="772"/>
      <c r="BE948" s="10"/>
      <c r="BF948" s="10"/>
      <c r="BG948" s="10"/>
    </row>
    <row r="949" ht="17.25" customHeight="1">
      <c r="B949" s="632"/>
      <c r="C949" s="632"/>
      <c r="D949" s="632"/>
      <c r="E949" s="632"/>
      <c r="F949" s="632"/>
      <c r="I949" s="1098"/>
      <c r="K949" s="3"/>
      <c r="L949" s="832"/>
      <c r="M949" s="832"/>
      <c r="N949" s="832"/>
      <c r="O949" s="831"/>
      <c r="P949" s="831"/>
      <c r="Q949" s="832"/>
      <c r="R949" s="832"/>
      <c r="S949" s="832"/>
      <c r="T949" s="831"/>
      <c r="U949" s="832"/>
      <c r="V949" s="3"/>
      <c r="W949" s="3"/>
      <c r="X949" s="3"/>
      <c r="Y949" s="3"/>
      <c r="Z949" s="3"/>
      <c r="AA949" s="3"/>
      <c r="AB949" s="3"/>
      <c r="AC949" s="3"/>
      <c r="AD949" s="3"/>
      <c r="AE949" s="3"/>
      <c r="AF949" s="3"/>
      <c r="AG949" s="3"/>
      <c r="AH949" s="832"/>
      <c r="AI949" s="832"/>
      <c r="AJ949" s="832"/>
      <c r="AK949" s="832"/>
      <c r="AL949" s="832"/>
      <c r="AM949" s="832"/>
      <c r="AP949" s="16"/>
      <c r="AQ949" s="1099"/>
      <c r="AR949" s="16"/>
      <c r="AS949" s="16"/>
      <c r="AT949" s="16"/>
      <c r="AU949" s="10"/>
      <c r="AV949" s="10"/>
      <c r="AW949" s="10"/>
      <c r="AX949" s="10"/>
      <c r="AY949" s="10"/>
      <c r="AZ949" s="10"/>
      <c r="BA949" s="10"/>
      <c r="BB949" s="10"/>
      <c r="BC949" s="10"/>
      <c r="BD949" s="772"/>
      <c r="BE949" s="10"/>
      <c r="BF949" s="10"/>
      <c r="BG949" s="10"/>
    </row>
    <row r="950" ht="17.25" customHeight="1">
      <c r="B950" s="632"/>
      <c r="C950" s="632"/>
      <c r="D950" s="632"/>
      <c r="E950" s="632"/>
      <c r="F950" s="632"/>
      <c r="I950" s="1098"/>
      <c r="K950" s="3"/>
      <c r="L950" s="832"/>
      <c r="M950" s="832"/>
      <c r="N950" s="832"/>
      <c r="O950" s="831"/>
      <c r="P950" s="831"/>
      <c r="Q950" s="832"/>
      <c r="R950" s="832"/>
      <c r="S950" s="832"/>
      <c r="T950" s="831"/>
      <c r="U950" s="832"/>
      <c r="V950" s="3"/>
      <c r="W950" s="3"/>
      <c r="X950" s="3"/>
      <c r="Y950" s="3"/>
      <c r="Z950" s="3"/>
      <c r="AA950" s="3"/>
      <c r="AB950" s="3"/>
      <c r="AC950" s="3"/>
      <c r="AD950" s="3"/>
      <c r="AE950" s="3"/>
      <c r="AF950" s="3"/>
      <c r="AG950" s="3"/>
      <c r="AH950" s="832"/>
      <c r="AI950" s="832"/>
      <c r="AJ950" s="832"/>
      <c r="AK950" s="832"/>
      <c r="AL950" s="832"/>
      <c r="AM950" s="832"/>
      <c r="AP950" s="16"/>
      <c r="AQ950" s="1099"/>
      <c r="AR950" s="16"/>
      <c r="AS950" s="16"/>
      <c r="AT950" s="16"/>
      <c r="AU950" s="10"/>
      <c r="AV950" s="10"/>
      <c r="AW950" s="10"/>
      <c r="AX950" s="10"/>
      <c r="AY950" s="10"/>
      <c r="AZ950" s="10"/>
      <c r="BA950" s="10"/>
      <c r="BB950" s="10"/>
      <c r="BC950" s="10"/>
      <c r="BD950" s="772"/>
      <c r="BE950" s="10"/>
      <c r="BF950" s="10"/>
      <c r="BG950" s="10"/>
    </row>
    <row r="951" ht="17.25" customHeight="1">
      <c r="B951" s="632"/>
      <c r="C951" s="632"/>
      <c r="D951" s="632"/>
      <c r="E951" s="632"/>
      <c r="F951" s="632"/>
      <c r="I951" s="1098"/>
      <c r="K951" s="3"/>
      <c r="L951" s="832"/>
      <c r="M951" s="832"/>
      <c r="N951" s="832"/>
      <c r="O951" s="831"/>
      <c r="P951" s="831"/>
      <c r="Q951" s="832"/>
      <c r="R951" s="832"/>
      <c r="S951" s="832"/>
      <c r="T951" s="831"/>
      <c r="U951" s="832"/>
      <c r="V951" s="3"/>
      <c r="W951" s="3"/>
      <c r="X951" s="3"/>
      <c r="Y951" s="3"/>
      <c r="Z951" s="3"/>
      <c r="AA951" s="3"/>
      <c r="AB951" s="3"/>
      <c r="AC951" s="3"/>
      <c r="AD951" s="3"/>
      <c r="AE951" s="3"/>
      <c r="AF951" s="3"/>
      <c r="AG951" s="3"/>
      <c r="AH951" s="832"/>
      <c r="AI951" s="832"/>
      <c r="AJ951" s="832"/>
      <c r="AK951" s="832"/>
      <c r="AL951" s="832"/>
      <c r="AM951" s="832"/>
      <c r="AP951" s="16"/>
      <c r="AQ951" s="1099"/>
      <c r="AR951" s="16"/>
      <c r="AS951" s="16"/>
      <c r="AT951" s="16"/>
      <c r="AU951" s="10"/>
      <c r="AV951" s="10"/>
      <c r="AW951" s="10"/>
      <c r="AX951" s="10"/>
      <c r="AY951" s="10"/>
      <c r="AZ951" s="10"/>
      <c r="BA951" s="10"/>
      <c r="BB951" s="10"/>
      <c r="BC951" s="10"/>
      <c r="BD951" s="772"/>
      <c r="BE951" s="10"/>
      <c r="BF951" s="10"/>
      <c r="BG951" s="10"/>
    </row>
    <row r="952" ht="17.25" customHeight="1">
      <c r="B952" s="632"/>
      <c r="C952" s="632"/>
      <c r="D952" s="632"/>
      <c r="E952" s="632"/>
      <c r="F952" s="632"/>
      <c r="I952" s="1098"/>
      <c r="K952" s="3"/>
      <c r="L952" s="832"/>
      <c r="M952" s="832"/>
      <c r="N952" s="832"/>
      <c r="O952" s="831"/>
      <c r="P952" s="831"/>
      <c r="Q952" s="832"/>
      <c r="R952" s="832"/>
      <c r="S952" s="832"/>
      <c r="T952" s="831"/>
      <c r="U952" s="832"/>
      <c r="V952" s="3"/>
      <c r="W952" s="3"/>
      <c r="X952" s="3"/>
      <c r="Y952" s="3"/>
      <c r="Z952" s="3"/>
      <c r="AA952" s="3"/>
      <c r="AB952" s="3"/>
      <c r="AC952" s="3"/>
      <c r="AD952" s="3"/>
      <c r="AE952" s="3"/>
      <c r="AF952" s="3"/>
      <c r="AG952" s="3"/>
      <c r="AH952" s="832"/>
      <c r="AI952" s="832"/>
      <c r="AJ952" s="832"/>
      <c r="AK952" s="832"/>
      <c r="AL952" s="832"/>
      <c r="AM952" s="832"/>
      <c r="AP952" s="16"/>
      <c r="AQ952" s="1099"/>
      <c r="AR952" s="16"/>
      <c r="AS952" s="16"/>
      <c r="AT952" s="16"/>
      <c r="AU952" s="10"/>
      <c r="AV952" s="10"/>
      <c r="AW952" s="10"/>
      <c r="AX952" s="10"/>
      <c r="AY952" s="10"/>
      <c r="AZ952" s="10"/>
      <c r="BA952" s="10"/>
      <c r="BB952" s="10"/>
      <c r="BC952" s="10"/>
      <c r="BD952" s="772"/>
      <c r="BE952" s="10"/>
      <c r="BF952" s="10"/>
      <c r="BG952" s="10"/>
    </row>
    <row r="953" ht="17.25" customHeight="1">
      <c r="B953" s="632"/>
      <c r="C953" s="632"/>
      <c r="D953" s="632"/>
      <c r="E953" s="632"/>
      <c r="F953" s="632"/>
      <c r="I953" s="1098"/>
      <c r="K953" s="3"/>
      <c r="L953" s="832"/>
      <c r="M953" s="832"/>
      <c r="N953" s="832"/>
      <c r="O953" s="831"/>
      <c r="P953" s="831"/>
      <c r="Q953" s="832"/>
      <c r="R953" s="832"/>
      <c r="S953" s="832"/>
      <c r="T953" s="831"/>
      <c r="U953" s="832"/>
      <c r="V953" s="3"/>
      <c r="W953" s="3"/>
      <c r="X953" s="3"/>
      <c r="Y953" s="3"/>
      <c r="Z953" s="3"/>
      <c r="AA953" s="3"/>
      <c r="AB953" s="3"/>
      <c r="AC953" s="3"/>
      <c r="AD953" s="3"/>
      <c r="AE953" s="3"/>
      <c r="AF953" s="3"/>
      <c r="AG953" s="3"/>
      <c r="AH953" s="832"/>
      <c r="AI953" s="832"/>
      <c r="AJ953" s="832"/>
      <c r="AK953" s="832"/>
      <c r="AL953" s="832"/>
      <c r="AM953" s="832"/>
      <c r="AP953" s="16"/>
      <c r="AQ953" s="1099"/>
      <c r="AR953" s="16"/>
      <c r="AS953" s="16"/>
      <c r="AT953" s="16"/>
      <c r="AU953" s="10"/>
      <c r="AV953" s="10"/>
      <c r="AW953" s="10"/>
      <c r="AX953" s="10"/>
      <c r="AY953" s="10"/>
      <c r="AZ953" s="10"/>
      <c r="BA953" s="10"/>
      <c r="BB953" s="10"/>
      <c r="BC953" s="10"/>
      <c r="BD953" s="772"/>
      <c r="BE953" s="10"/>
      <c r="BF953" s="10"/>
      <c r="BG953" s="10"/>
    </row>
    <row r="954" ht="17.25" customHeight="1">
      <c r="B954" s="632"/>
      <c r="C954" s="632"/>
      <c r="D954" s="632"/>
      <c r="E954" s="632"/>
      <c r="F954" s="632"/>
      <c r="I954" s="1098"/>
      <c r="K954" s="3"/>
      <c r="L954" s="832"/>
      <c r="M954" s="832"/>
      <c r="N954" s="832"/>
      <c r="O954" s="831"/>
      <c r="P954" s="831"/>
      <c r="Q954" s="832"/>
      <c r="R954" s="832"/>
      <c r="S954" s="832"/>
      <c r="T954" s="831"/>
      <c r="U954" s="832"/>
      <c r="V954" s="3"/>
      <c r="W954" s="3"/>
      <c r="X954" s="3"/>
      <c r="Y954" s="3"/>
      <c r="Z954" s="3"/>
      <c r="AA954" s="3"/>
      <c r="AB954" s="3"/>
      <c r="AC954" s="3"/>
      <c r="AD954" s="3"/>
      <c r="AE954" s="3"/>
      <c r="AF954" s="3"/>
      <c r="AG954" s="3"/>
      <c r="AH954" s="832"/>
      <c r="AI954" s="832"/>
      <c r="AJ954" s="832"/>
      <c r="AK954" s="832"/>
      <c r="AL954" s="832"/>
      <c r="AM954" s="832"/>
      <c r="AP954" s="16"/>
      <c r="AQ954" s="1099"/>
      <c r="AR954" s="16"/>
      <c r="AS954" s="16"/>
      <c r="AT954" s="16"/>
      <c r="AU954" s="10"/>
      <c r="AV954" s="10"/>
      <c r="AW954" s="10"/>
      <c r="AX954" s="10"/>
      <c r="AY954" s="10"/>
      <c r="AZ954" s="10"/>
      <c r="BA954" s="10"/>
      <c r="BB954" s="10"/>
      <c r="BC954" s="10"/>
      <c r="BD954" s="772"/>
      <c r="BE954" s="10"/>
      <c r="BF954" s="10"/>
      <c r="BG954" s="10"/>
    </row>
    <row r="955" ht="17.25" customHeight="1">
      <c r="B955" s="632"/>
      <c r="C955" s="632"/>
      <c r="D955" s="632"/>
      <c r="E955" s="632"/>
      <c r="F955" s="632"/>
      <c r="I955" s="1098"/>
      <c r="K955" s="3"/>
      <c r="L955" s="832"/>
      <c r="M955" s="832"/>
      <c r="N955" s="832"/>
      <c r="O955" s="831"/>
      <c r="P955" s="831"/>
      <c r="Q955" s="832"/>
      <c r="R955" s="832"/>
      <c r="S955" s="832"/>
      <c r="T955" s="831"/>
      <c r="U955" s="832"/>
      <c r="V955" s="3"/>
      <c r="W955" s="3"/>
      <c r="X955" s="3"/>
      <c r="Y955" s="3"/>
      <c r="Z955" s="3"/>
      <c r="AA955" s="3"/>
      <c r="AB955" s="3"/>
      <c r="AC955" s="3"/>
      <c r="AD955" s="3"/>
      <c r="AE955" s="3"/>
      <c r="AF955" s="3"/>
      <c r="AG955" s="3"/>
      <c r="AH955" s="832"/>
      <c r="AI955" s="832"/>
      <c r="AJ955" s="832"/>
      <c r="AK955" s="832"/>
      <c r="AL955" s="832"/>
      <c r="AM955" s="832"/>
      <c r="AP955" s="16"/>
      <c r="AQ955" s="1099"/>
      <c r="AR955" s="16"/>
      <c r="AS955" s="16"/>
      <c r="AT955" s="16"/>
      <c r="AU955" s="10"/>
      <c r="AV955" s="10"/>
      <c r="AW955" s="10"/>
      <c r="AX955" s="10"/>
      <c r="AY955" s="10"/>
      <c r="AZ955" s="10"/>
      <c r="BA955" s="10"/>
      <c r="BB955" s="10"/>
      <c r="BC955" s="10"/>
      <c r="BD955" s="772"/>
      <c r="BE955" s="10"/>
      <c r="BF955" s="10"/>
      <c r="BG955" s="10"/>
    </row>
    <row r="956" ht="17.25" customHeight="1">
      <c r="B956" s="632"/>
      <c r="C956" s="632"/>
      <c r="D956" s="632"/>
      <c r="E956" s="632"/>
      <c r="F956" s="632"/>
      <c r="I956" s="1098"/>
      <c r="K956" s="3"/>
      <c r="L956" s="832"/>
      <c r="M956" s="832"/>
      <c r="N956" s="832"/>
      <c r="O956" s="831"/>
      <c r="P956" s="831"/>
      <c r="Q956" s="832"/>
      <c r="R956" s="832"/>
      <c r="S956" s="832"/>
      <c r="T956" s="831"/>
      <c r="U956" s="832"/>
      <c r="V956" s="3"/>
      <c r="W956" s="3"/>
      <c r="X956" s="3"/>
      <c r="Y956" s="3"/>
      <c r="Z956" s="3"/>
      <c r="AA956" s="3"/>
      <c r="AB956" s="3"/>
      <c r="AC956" s="3"/>
      <c r="AD956" s="3"/>
      <c r="AE956" s="3"/>
      <c r="AF956" s="3"/>
      <c r="AG956" s="3"/>
      <c r="AH956" s="832"/>
      <c r="AI956" s="832"/>
      <c r="AJ956" s="832"/>
      <c r="AK956" s="832"/>
      <c r="AL956" s="832"/>
      <c r="AM956" s="832"/>
      <c r="AP956" s="16"/>
      <c r="AQ956" s="1099"/>
      <c r="AR956" s="16"/>
      <c r="AS956" s="16"/>
      <c r="AT956" s="16"/>
      <c r="AU956" s="10"/>
      <c r="AV956" s="10"/>
      <c r="AW956" s="10"/>
      <c r="AX956" s="10"/>
      <c r="AY956" s="10"/>
      <c r="AZ956" s="10"/>
      <c r="BA956" s="10"/>
      <c r="BB956" s="10"/>
      <c r="BC956" s="10"/>
      <c r="BD956" s="772"/>
      <c r="BE956" s="10"/>
      <c r="BF956" s="10"/>
      <c r="BG956" s="10"/>
    </row>
    <row r="957" ht="17.25" customHeight="1">
      <c r="B957" s="632"/>
      <c r="C957" s="632"/>
      <c r="D957" s="632"/>
      <c r="E957" s="632"/>
      <c r="F957" s="632"/>
      <c r="I957" s="1098"/>
      <c r="K957" s="3"/>
      <c r="L957" s="832"/>
      <c r="M957" s="832"/>
      <c r="N957" s="832"/>
      <c r="O957" s="831"/>
      <c r="P957" s="831"/>
      <c r="Q957" s="832"/>
      <c r="R957" s="832"/>
      <c r="S957" s="832"/>
      <c r="T957" s="831"/>
      <c r="U957" s="832"/>
      <c r="V957" s="3"/>
      <c r="W957" s="3"/>
      <c r="X957" s="3"/>
      <c r="Y957" s="3"/>
      <c r="Z957" s="3"/>
      <c r="AA957" s="3"/>
      <c r="AB957" s="3"/>
      <c r="AC957" s="3"/>
      <c r="AD957" s="3"/>
      <c r="AE957" s="3"/>
      <c r="AF957" s="3"/>
      <c r="AG957" s="3"/>
      <c r="AH957" s="832"/>
      <c r="AI957" s="832"/>
      <c r="AJ957" s="832"/>
      <c r="AK957" s="832"/>
      <c r="AL957" s="832"/>
      <c r="AM957" s="832"/>
      <c r="AP957" s="16"/>
      <c r="AQ957" s="1099"/>
      <c r="AR957" s="16"/>
      <c r="AS957" s="16"/>
      <c r="AT957" s="16"/>
      <c r="AU957" s="10"/>
      <c r="AV957" s="10"/>
      <c r="AW957" s="10"/>
      <c r="AX957" s="10"/>
      <c r="AY957" s="10"/>
      <c r="AZ957" s="10"/>
      <c r="BA957" s="10"/>
      <c r="BB957" s="10"/>
      <c r="BC957" s="10"/>
      <c r="BD957" s="772"/>
      <c r="BE957" s="10"/>
      <c r="BF957" s="10"/>
      <c r="BG957" s="10"/>
    </row>
    <row r="958" ht="17.25" customHeight="1">
      <c r="B958" s="632"/>
      <c r="C958" s="632"/>
      <c r="D958" s="632"/>
      <c r="E958" s="632"/>
      <c r="F958" s="632"/>
      <c r="I958" s="1098"/>
      <c r="K958" s="3"/>
      <c r="L958" s="832"/>
      <c r="M958" s="832"/>
      <c r="N958" s="832"/>
      <c r="O958" s="831"/>
      <c r="P958" s="831"/>
      <c r="Q958" s="832"/>
      <c r="R958" s="832"/>
      <c r="S958" s="832"/>
      <c r="T958" s="831"/>
      <c r="U958" s="832"/>
      <c r="V958" s="3"/>
      <c r="W958" s="3"/>
      <c r="X958" s="3"/>
      <c r="Y958" s="3"/>
      <c r="Z958" s="3"/>
      <c r="AA958" s="3"/>
      <c r="AB958" s="3"/>
      <c r="AC958" s="3"/>
      <c r="AD958" s="3"/>
      <c r="AE958" s="3"/>
      <c r="AF958" s="3"/>
      <c r="AG958" s="3"/>
      <c r="AH958" s="832"/>
      <c r="AI958" s="832"/>
      <c r="AJ958" s="832"/>
      <c r="AK958" s="832"/>
      <c r="AL958" s="832"/>
      <c r="AM958" s="832"/>
      <c r="AP958" s="16"/>
      <c r="AQ958" s="1099"/>
      <c r="AR958" s="16"/>
      <c r="AS958" s="16"/>
      <c r="AT958" s="16"/>
      <c r="AU958" s="10"/>
      <c r="AV958" s="10"/>
      <c r="AW958" s="10"/>
      <c r="AX958" s="10"/>
      <c r="AY958" s="10"/>
      <c r="AZ958" s="10"/>
      <c r="BA958" s="10"/>
      <c r="BB958" s="10"/>
      <c r="BC958" s="10"/>
      <c r="BD958" s="772"/>
      <c r="BE958" s="10"/>
      <c r="BF958" s="10"/>
      <c r="BG958" s="10"/>
    </row>
    <row r="959" ht="17.25" customHeight="1">
      <c r="B959" s="632"/>
      <c r="C959" s="632"/>
      <c r="D959" s="632"/>
      <c r="E959" s="632"/>
      <c r="F959" s="632"/>
      <c r="I959" s="1098"/>
      <c r="K959" s="3"/>
      <c r="L959" s="832"/>
      <c r="M959" s="832"/>
      <c r="N959" s="832"/>
      <c r="O959" s="831"/>
      <c r="P959" s="831"/>
      <c r="Q959" s="832"/>
      <c r="R959" s="832"/>
      <c r="S959" s="832"/>
      <c r="T959" s="831"/>
      <c r="U959" s="832"/>
      <c r="V959" s="3"/>
      <c r="W959" s="3"/>
      <c r="X959" s="3"/>
      <c r="Y959" s="3"/>
      <c r="Z959" s="3"/>
      <c r="AA959" s="3"/>
      <c r="AB959" s="3"/>
      <c r="AC959" s="3"/>
      <c r="AD959" s="3"/>
      <c r="AE959" s="3"/>
      <c r="AF959" s="3"/>
      <c r="AG959" s="3"/>
      <c r="AH959" s="832"/>
      <c r="AI959" s="832"/>
      <c r="AJ959" s="832"/>
      <c r="AK959" s="832"/>
      <c r="AL959" s="832"/>
      <c r="AM959" s="832"/>
      <c r="AP959" s="16"/>
      <c r="AQ959" s="1099"/>
      <c r="AR959" s="16"/>
      <c r="AS959" s="16"/>
      <c r="AT959" s="16"/>
      <c r="AU959" s="10"/>
      <c r="AV959" s="10"/>
      <c r="AW959" s="10"/>
      <c r="AX959" s="10"/>
      <c r="AY959" s="10"/>
      <c r="AZ959" s="10"/>
      <c r="BA959" s="10"/>
      <c r="BB959" s="10"/>
      <c r="BC959" s="10"/>
      <c r="BD959" s="772"/>
      <c r="BE959" s="10"/>
      <c r="BF959" s="10"/>
      <c r="BG959" s="10"/>
    </row>
    <row r="960" ht="17.25" customHeight="1">
      <c r="B960" s="632"/>
      <c r="C960" s="632"/>
      <c r="D960" s="632"/>
      <c r="E960" s="632"/>
      <c r="F960" s="632"/>
      <c r="I960" s="1098"/>
      <c r="K960" s="3"/>
      <c r="L960" s="832"/>
      <c r="M960" s="832"/>
      <c r="N960" s="832"/>
      <c r="O960" s="831"/>
      <c r="P960" s="831"/>
      <c r="Q960" s="832"/>
      <c r="R960" s="832"/>
      <c r="S960" s="832"/>
      <c r="T960" s="831"/>
      <c r="U960" s="832"/>
      <c r="V960" s="3"/>
      <c r="W960" s="3"/>
      <c r="X960" s="3"/>
      <c r="Y960" s="3"/>
      <c r="Z960" s="3"/>
      <c r="AA960" s="3"/>
      <c r="AB960" s="3"/>
      <c r="AC960" s="3"/>
      <c r="AD960" s="3"/>
      <c r="AE960" s="3"/>
      <c r="AF960" s="3"/>
      <c r="AG960" s="3"/>
      <c r="AH960" s="832"/>
      <c r="AI960" s="832"/>
      <c r="AJ960" s="832"/>
      <c r="AK960" s="832"/>
      <c r="AL960" s="832"/>
      <c r="AM960" s="832"/>
      <c r="AP960" s="16"/>
      <c r="AQ960" s="1099"/>
      <c r="AR960" s="16"/>
      <c r="AS960" s="16"/>
      <c r="AT960" s="16"/>
      <c r="AU960" s="10"/>
      <c r="AV960" s="10"/>
      <c r="AW960" s="10"/>
      <c r="AX960" s="10"/>
      <c r="AY960" s="10"/>
      <c r="AZ960" s="10"/>
      <c r="BA960" s="10"/>
      <c r="BB960" s="10"/>
      <c r="BC960" s="10"/>
      <c r="BD960" s="772"/>
      <c r="BE960" s="10"/>
      <c r="BF960" s="10"/>
      <c r="BG960" s="10"/>
    </row>
    <row r="961" ht="17.25" customHeight="1">
      <c r="B961" s="632"/>
      <c r="C961" s="632"/>
      <c r="D961" s="632"/>
      <c r="E961" s="632"/>
      <c r="F961" s="632"/>
      <c r="I961" s="1098"/>
      <c r="K961" s="3"/>
      <c r="L961" s="832"/>
      <c r="M961" s="832"/>
      <c r="N961" s="832"/>
      <c r="O961" s="831"/>
      <c r="P961" s="831"/>
      <c r="Q961" s="832"/>
      <c r="R961" s="832"/>
      <c r="S961" s="832"/>
      <c r="T961" s="831"/>
      <c r="U961" s="832"/>
      <c r="V961" s="3"/>
      <c r="W961" s="3"/>
      <c r="X961" s="3"/>
      <c r="Y961" s="3"/>
      <c r="Z961" s="3"/>
      <c r="AA961" s="3"/>
      <c r="AB961" s="3"/>
      <c r="AC961" s="3"/>
      <c r="AD961" s="3"/>
      <c r="AE961" s="3"/>
      <c r="AF961" s="3"/>
      <c r="AG961" s="3"/>
      <c r="AH961" s="832"/>
      <c r="AI961" s="832"/>
      <c r="AJ961" s="832"/>
      <c r="AK961" s="832"/>
      <c r="AL961" s="832"/>
      <c r="AM961" s="832"/>
      <c r="AP961" s="16"/>
      <c r="AQ961" s="1099"/>
      <c r="AR961" s="16"/>
      <c r="AS961" s="16"/>
      <c r="AT961" s="16"/>
      <c r="AU961" s="10"/>
      <c r="AV961" s="10"/>
      <c r="AW961" s="10"/>
      <c r="AX961" s="10"/>
      <c r="AY961" s="10"/>
      <c r="AZ961" s="10"/>
      <c r="BA961" s="10"/>
      <c r="BB961" s="10"/>
      <c r="BC961" s="10"/>
      <c r="BD961" s="772"/>
      <c r="BE961" s="10"/>
      <c r="BF961" s="10"/>
      <c r="BG961" s="10"/>
    </row>
    <row r="962" ht="17.25" customHeight="1">
      <c r="B962" s="632"/>
      <c r="C962" s="632"/>
      <c r="D962" s="632"/>
      <c r="E962" s="632"/>
      <c r="F962" s="632"/>
      <c r="I962" s="1098"/>
      <c r="K962" s="3"/>
      <c r="L962" s="832"/>
      <c r="M962" s="832"/>
      <c r="N962" s="832"/>
      <c r="O962" s="831"/>
      <c r="P962" s="831"/>
      <c r="Q962" s="832"/>
      <c r="R962" s="832"/>
      <c r="S962" s="832"/>
      <c r="T962" s="831"/>
      <c r="U962" s="832"/>
      <c r="V962" s="3"/>
      <c r="W962" s="3"/>
      <c r="X962" s="3"/>
      <c r="Y962" s="3"/>
      <c r="Z962" s="3"/>
      <c r="AA962" s="3"/>
      <c r="AB962" s="3"/>
      <c r="AC962" s="3"/>
      <c r="AD962" s="3"/>
      <c r="AE962" s="3"/>
      <c r="AF962" s="3"/>
      <c r="AG962" s="3"/>
      <c r="AH962" s="832"/>
      <c r="AI962" s="832"/>
      <c r="AJ962" s="832"/>
      <c r="AK962" s="832"/>
      <c r="AL962" s="832"/>
      <c r="AM962" s="832"/>
      <c r="AP962" s="16"/>
      <c r="AQ962" s="1099"/>
      <c r="AR962" s="16"/>
      <c r="AS962" s="16"/>
      <c r="AT962" s="16"/>
      <c r="AU962" s="10"/>
      <c r="AV962" s="10"/>
      <c r="AW962" s="10"/>
      <c r="AX962" s="10"/>
      <c r="AY962" s="10"/>
      <c r="AZ962" s="10"/>
      <c r="BA962" s="10"/>
      <c r="BB962" s="10"/>
      <c r="BC962" s="10"/>
      <c r="BD962" s="772"/>
      <c r="BE962" s="10"/>
      <c r="BF962" s="10"/>
      <c r="BG962" s="10"/>
    </row>
    <row r="963" ht="17.25" customHeight="1">
      <c r="B963" s="632"/>
      <c r="C963" s="632"/>
      <c r="D963" s="632"/>
      <c r="E963" s="632"/>
      <c r="F963" s="632"/>
      <c r="I963" s="1098"/>
      <c r="K963" s="3"/>
      <c r="L963" s="832"/>
      <c r="M963" s="832"/>
      <c r="N963" s="832"/>
      <c r="O963" s="831"/>
      <c r="P963" s="831"/>
      <c r="Q963" s="832"/>
      <c r="R963" s="832"/>
      <c r="S963" s="832"/>
      <c r="T963" s="831"/>
      <c r="U963" s="832"/>
      <c r="V963" s="3"/>
      <c r="W963" s="3"/>
      <c r="X963" s="3"/>
      <c r="Y963" s="3"/>
      <c r="Z963" s="3"/>
      <c r="AA963" s="3"/>
      <c r="AB963" s="3"/>
      <c r="AC963" s="3"/>
      <c r="AD963" s="3"/>
      <c r="AE963" s="3"/>
      <c r="AF963" s="3"/>
      <c r="AG963" s="3"/>
      <c r="AH963" s="832"/>
      <c r="AI963" s="832"/>
      <c r="AJ963" s="832"/>
      <c r="AK963" s="832"/>
      <c r="AL963" s="832"/>
      <c r="AM963" s="832"/>
      <c r="AP963" s="16"/>
      <c r="AQ963" s="1099"/>
      <c r="AR963" s="16"/>
      <c r="AS963" s="16"/>
      <c r="AT963" s="16"/>
      <c r="AU963" s="10"/>
      <c r="AV963" s="10"/>
      <c r="AW963" s="10"/>
      <c r="AX963" s="10"/>
      <c r="AY963" s="10"/>
      <c r="AZ963" s="10"/>
      <c r="BA963" s="10"/>
      <c r="BB963" s="10"/>
      <c r="BC963" s="10"/>
      <c r="BD963" s="772"/>
      <c r="BE963" s="10"/>
      <c r="BF963" s="10"/>
      <c r="BG963" s="10"/>
    </row>
    <row r="964" ht="17.25" customHeight="1">
      <c r="B964" s="632"/>
      <c r="C964" s="632"/>
      <c r="D964" s="632"/>
      <c r="E964" s="632"/>
      <c r="F964" s="632"/>
      <c r="I964" s="1098"/>
      <c r="K964" s="3"/>
      <c r="L964" s="832"/>
      <c r="M964" s="832"/>
      <c r="N964" s="832"/>
      <c r="O964" s="831"/>
      <c r="P964" s="831"/>
      <c r="Q964" s="832"/>
      <c r="R964" s="832"/>
      <c r="S964" s="832"/>
      <c r="T964" s="831"/>
      <c r="U964" s="832"/>
      <c r="V964" s="3"/>
      <c r="W964" s="3"/>
      <c r="X964" s="3"/>
      <c r="Y964" s="3"/>
      <c r="Z964" s="3"/>
      <c r="AA964" s="3"/>
      <c r="AB964" s="3"/>
      <c r="AC964" s="3"/>
      <c r="AD964" s="3"/>
      <c r="AE964" s="3"/>
      <c r="AF964" s="3"/>
      <c r="AG964" s="3"/>
      <c r="AH964" s="832"/>
      <c r="AI964" s="832"/>
      <c r="AJ964" s="832"/>
      <c r="AK964" s="832"/>
      <c r="AL964" s="832"/>
      <c r="AM964" s="832"/>
      <c r="AP964" s="16"/>
      <c r="AQ964" s="1099"/>
      <c r="AR964" s="16"/>
      <c r="AS964" s="16"/>
      <c r="AT964" s="16"/>
      <c r="AU964" s="10"/>
      <c r="AV964" s="10"/>
      <c r="AW964" s="10"/>
      <c r="AX964" s="10"/>
      <c r="AY964" s="10"/>
      <c r="AZ964" s="10"/>
      <c r="BA964" s="10"/>
      <c r="BB964" s="10"/>
      <c r="BC964" s="10"/>
      <c r="BD964" s="772"/>
      <c r="BE964" s="10"/>
      <c r="BF964" s="10"/>
      <c r="BG964" s="10"/>
    </row>
    <row r="965" ht="17.25" customHeight="1">
      <c r="B965" s="632"/>
      <c r="C965" s="632"/>
      <c r="D965" s="632"/>
      <c r="E965" s="632"/>
      <c r="F965" s="632"/>
      <c r="I965" s="1098"/>
      <c r="K965" s="3"/>
      <c r="L965" s="832"/>
      <c r="M965" s="832"/>
      <c r="N965" s="832"/>
      <c r="O965" s="831"/>
      <c r="P965" s="831"/>
      <c r="Q965" s="832"/>
      <c r="R965" s="832"/>
      <c r="S965" s="832"/>
      <c r="T965" s="831"/>
      <c r="U965" s="832"/>
      <c r="V965" s="3"/>
      <c r="W965" s="3"/>
      <c r="X965" s="3"/>
      <c r="Y965" s="3"/>
      <c r="Z965" s="3"/>
      <c r="AA965" s="3"/>
      <c r="AB965" s="3"/>
      <c r="AC965" s="3"/>
      <c r="AD965" s="3"/>
      <c r="AE965" s="3"/>
      <c r="AF965" s="3"/>
      <c r="AG965" s="3"/>
      <c r="AH965" s="832"/>
      <c r="AI965" s="832"/>
      <c r="AJ965" s="832"/>
      <c r="AK965" s="832"/>
      <c r="AL965" s="832"/>
      <c r="AM965" s="832"/>
      <c r="AP965" s="16"/>
      <c r="AQ965" s="1099"/>
      <c r="AR965" s="16"/>
      <c r="AS965" s="16"/>
      <c r="AT965" s="16"/>
      <c r="AU965" s="10"/>
      <c r="AV965" s="10"/>
      <c r="AW965" s="10"/>
      <c r="AX965" s="10"/>
      <c r="AY965" s="10"/>
      <c r="AZ965" s="10"/>
      <c r="BA965" s="10"/>
      <c r="BB965" s="10"/>
      <c r="BC965" s="10"/>
      <c r="BD965" s="772"/>
      <c r="BE965" s="10"/>
      <c r="BF965" s="10"/>
      <c r="BG965" s="10"/>
    </row>
    <row r="966" ht="17.25" customHeight="1">
      <c r="B966" s="632"/>
      <c r="C966" s="632"/>
      <c r="D966" s="632"/>
      <c r="E966" s="632"/>
      <c r="F966" s="632"/>
      <c r="I966" s="1098"/>
      <c r="K966" s="3"/>
      <c r="L966" s="832"/>
      <c r="M966" s="832"/>
      <c r="N966" s="832"/>
      <c r="O966" s="831"/>
      <c r="P966" s="831"/>
      <c r="Q966" s="832"/>
      <c r="R966" s="832"/>
      <c r="S966" s="832"/>
      <c r="T966" s="831"/>
      <c r="U966" s="832"/>
      <c r="V966" s="3"/>
      <c r="W966" s="3"/>
      <c r="X966" s="3"/>
      <c r="Y966" s="3"/>
      <c r="Z966" s="3"/>
      <c r="AA966" s="3"/>
      <c r="AB966" s="3"/>
      <c r="AC966" s="3"/>
      <c r="AD966" s="3"/>
      <c r="AE966" s="3"/>
      <c r="AF966" s="3"/>
      <c r="AG966" s="3"/>
      <c r="AH966" s="832"/>
      <c r="AI966" s="832"/>
      <c r="AJ966" s="832"/>
      <c r="AK966" s="832"/>
      <c r="AL966" s="832"/>
      <c r="AM966" s="832"/>
      <c r="AP966" s="16"/>
      <c r="AQ966" s="1099"/>
      <c r="AR966" s="16"/>
      <c r="AS966" s="16"/>
      <c r="AT966" s="16"/>
      <c r="AU966" s="10"/>
      <c r="AV966" s="10"/>
      <c r="AW966" s="10"/>
      <c r="AX966" s="10"/>
      <c r="AY966" s="10"/>
      <c r="AZ966" s="10"/>
      <c r="BA966" s="10"/>
      <c r="BB966" s="10"/>
      <c r="BC966" s="10"/>
      <c r="BD966" s="772"/>
      <c r="BE966" s="10"/>
      <c r="BF966" s="10"/>
      <c r="BG966" s="10"/>
    </row>
    <row r="967" ht="17.25" customHeight="1">
      <c r="B967" s="632"/>
      <c r="C967" s="632"/>
      <c r="D967" s="632"/>
      <c r="E967" s="632"/>
      <c r="F967" s="632"/>
      <c r="I967" s="1098"/>
      <c r="K967" s="3"/>
      <c r="L967" s="832"/>
      <c r="M967" s="832"/>
      <c r="N967" s="832"/>
      <c r="O967" s="831"/>
      <c r="P967" s="831"/>
      <c r="Q967" s="832"/>
      <c r="R967" s="832"/>
      <c r="S967" s="832"/>
      <c r="T967" s="831"/>
      <c r="U967" s="832"/>
      <c r="V967" s="3"/>
      <c r="W967" s="3"/>
      <c r="X967" s="3"/>
      <c r="Y967" s="3"/>
      <c r="Z967" s="3"/>
      <c r="AA967" s="3"/>
      <c r="AB967" s="3"/>
      <c r="AC967" s="3"/>
      <c r="AD967" s="3"/>
      <c r="AE967" s="3"/>
      <c r="AF967" s="3"/>
      <c r="AG967" s="3"/>
      <c r="AH967" s="832"/>
      <c r="AI967" s="832"/>
      <c r="AJ967" s="832"/>
      <c r="AK967" s="832"/>
      <c r="AL967" s="832"/>
      <c r="AM967" s="832"/>
      <c r="AP967" s="16"/>
      <c r="AQ967" s="1099"/>
      <c r="AR967" s="16"/>
      <c r="AS967" s="16"/>
      <c r="AT967" s="16"/>
      <c r="AU967" s="10"/>
      <c r="AV967" s="10"/>
      <c r="AW967" s="10"/>
      <c r="AX967" s="10"/>
      <c r="AY967" s="10"/>
      <c r="AZ967" s="10"/>
      <c r="BA967" s="10"/>
      <c r="BB967" s="10"/>
      <c r="BC967" s="10"/>
      <c r="BD967" s="772"/>
      <c r="BE967" s="10"/>
      <c r="BF967" s="10"/>
      <c r="BG967" s="10"/>
    </row>
    <row r="968" ht="17.25" customHeight="1">
      <c r="B968" s="632"/>
      <c r="C968" s="632"/>
      <c r="D968" s="632"/>
      <c r="E968" s="632"/>
      <c r="F968" s="632"/>
      <c r="I968" s="1098"/>
      <c r="K968" s="3"/>
      <c r="L968" s="832"/>
      <c r="M968" s="832"/>
      <c r="N968" s="832"/>
      <c r="O968" s="831"/>
      <c r="P968" s="831"/>
      <c r="Q968" s="832"/>
      <c r="R968" s="832"/>
      <c r="S968" s="832"/>
      <c r="T968" s="831"/>
      <c r="U968" s="832"/>
      <c r="V968" s="3"/>
      <c r="W968" s="3"/>
      <c r="X968" s="3"/>
      <c r="Y968" s="3"/>
      <c r="Z968" s="3"/>
      <c r="AA968" s="3"/>
      <c r="AB968" s="3"/>
      <c r="AC968" s="3"/>
      <c r="AD968" s="3"/>
      <c r="AE968" s="3"/>
      <c r="AF968" s="3"/>
      <c r="AG968" s="3"/>
      <c r="AH968" s="832"/>
      <c r="AI968" s="832"/>
      <c r="AJ968" s="832"/>
      <c r="AK968" s="832"/>
      <c r="AL968" s="832"/>
      <c r="AM968" s="832"/>
      <c r="AP968" s="16"/>
      <c r="AQ968" s="1099"/>
      <c r="AR968" s="16"/>
      <c r="AS968" s="16"/>
      <c r="AT968" s="16"/>
      <c r="AU968" s="10"/>
      <c r="AV968" s="10"/>
      <c r="AW968" s="10"/>
      <c r="AX968" s="10"/>
      <c r="AY968" s="10"/>
      <c r="AZ968" s="10"/>
      <c r="BA968" s="10"/>
      <c r="BB968" s="10"/>
      <c r="BC968" s="10"/>
      <c r="BD968" s="772"/>
      <c r="BE968" s="10"/>
      <c r="BF968" s="10"/>
      <c r="BG968" s="10"/>
    </row>
    <row r="969" ht="17.25" customHeight="1">
      <c r="B969" s="632"/>
      <c r="C969" s="632"/>
      <c r="D969" s="632"/>
      <c r="E969" s="632"/>
      <c r="F969" s="632"/>
      <c r="I969" s="1098"/>
      <c r="K969" s="3"/>
      <c r="L969" s="832"/>
      <c r="M969" s="832"/>
      <c r="N969" s="832"/>
      <c r="O969" s="831"/>
      <c r="P969" s="831"/>
      <c r="Q969" s="832"/>
      <c r="R969" s="832"/>
      <c r="S969" s="832"/>
      <c r="T969" s="831"/>
      <c r="U969" s="832"/>
      <c r="V969" s="3"/>
      <c r="W969" s="3"/>
      <c r="X969" s="3"/>
      <c r="Y969" s="3"/>
      <c r="Z969" s="3"/>
      <c r="AA969" s="3"/>
      <c r="AB969" s="3"/>
      <c r="AC969" s="3"/>
      <c r="AD969" s="3"/>
      <c r="AE969" s="3"/>
      <c r="AF969" s="3"/>
      <c r="AG969" s="3"/>
      <c r="AH969" s="832"/>
      <c r="AI969" s="832"/>
      <c r="AJ969" s="832"/>
      <c r="AK969" s="832"/>
      <c r="AL969" s="832"/>
      <c r="AM969" s="832"/>
      <c r="AP969" s="16"/>
      <c r="AQ969" s="1099"/>
      <c r="AR969" s="16"/>
      <c r="AS969" s="16"/>
      <c r="AT969" s="16"/>
      <c r="AU969" s="10"/>
      <c r="AV969" s="10"/>
      <c r="AW969" s="10"/>
      <c r="AX969" s="10"/>
      <c r="AY969" s="10"/>
      <c r="AZ969" s="10"/>
      <c r="BA969" s="10"/>
      <c r="BB969" s="10"/>
      <c r="BC969" s="10"/>
      <c r="BD969" s="772"/>
      <c r="BE969" s="10"/>
      <c r="BF969" s="10"/>
      <c r="BG969" s="10"/>
    </row>
    <row r="970" ht="17.25" customHeight="1">
      <c r="B970" s="632"/>
      <c r="C970" s="632"/>
      <c r="D970" s="632"/>
      <c r="E970" s="632"/>
      <c r="F970" s="632"/>
      <c r="I970" s="1098"/>
      <c r="K970" s="3"/>
      <c r="L970" s="832"/>
      <c r="M970" s="832"/>
      <c r="N970" s="832"/>
      <c r="O970" s="831"/>
      <c r="P970" s="831"/>
      <c r="Q970" s="832"/>
      <c r="R970" s="832"/>
      <c r="S970" s="832"/>
      <c r="T970" s="831"/>
      <c r="U970" s="832"/>
      <c r="V970" s="3"/>
      <c r="W970" s="3"/>
      <c r="X970" s="3"/>
      <c r="Y970" s="3"/>
      <c r="Z970" s="3"/>
      <c r="AA970" s="3"/>
      <c r="AB970" s="3"/>
      <c r="AC970" s="3"/>
      <c r="AD970" s="3"/>
      <c r="AE970" s="3"/>
      <c r="AF970" s="3"/>
      <c r="AG970" s="3"/>
      <c r="AH970" s="832"/>
      <c r="AI970" s="832"/>
      <c r="AJ970" s="832"/>
      <c r="AK970" s="832"/>
      <c r="AL970" s="832"/>
      <c r="AM970" s="832"/>
      <c r="AP970" s="16"/>
      <c r="AQ970" s="1099"/>
      <c r="AR970" s="16"/>
      <c r="AS970" s="16"/>
      <c r="AT970" s="16"/>
      <c r="AU970" s="10"/>
      <c r="AV970" s="10"/>
      <c r="AW970" s="10"/>
      <c r="AX970" s="10"/>
      <c r="AY970" s="10"/>
      <c r="AZ970" s="10"/>
      <c r="BA970" s="10"/>
      <c r="BB970" s="10"/>
      <c r="BC970" s="10"/>
      <c r="BD970" s="772"/>
      <c r="BE970" s="10"/>
      <c r="BF970" s="10"/>
      <c r="BG970" s="10"/>
    </row>
    <row r="971" ht="17.25" customHeight="1">
      <c r="B971" s="632"/>
      <c r="C971" s="632"/>
      <c r="D971" s="632"/>
      <c r="E971" s="632"/>
      <c r="F971" s="632"/>
      <c r="I971" s="1098"/>
      <c r="K971" s="3"/>
      <c r="L971" s="832"/>
      <c r="M971" s="832"/>
      <c r="N971" s="832"/>
      <c r="O971" s="831"/>
      <c r="P971" s="831"/>
      <c r="Q971" s="832"/>
      <c r="R971" s="832"/>
      <c r="S971" s="832"/>
      <c r="T971" s="831"/>
      <c r="U971" s="832"/>
      <c r="V971" s="3"/>
      <c r="W971" s="3"/>
      <c r="X971" s="3"/>
      <c r="Y971" s="3"/>
      <c r="Z971" s="3"/>
      <c r="AA971" s="3"/>
      <c r="AB971" s="3"/>
      <c r="AC971" s="3"/>
      <c r="AD971" s="3"/>
      <c r="AE971" s="3"/>
      <c r="AF971" s="3"/>
      <c r="AG971" s="3"/>
      <c r="AH971" s="832"/>
      <c r="AI971" s="832"/>
      <c r="AJ971" s="832"/>
      <c r="AK971" s="832"/>
      <c r="AL971" s="832"/>
      <c r="AM971" s="832"/>
      <c r="AP971" s="16"/>
      <c r="AQ971" s="1099"/>
      <c r="AR971" s="16"/>
      <c r="AS971" s="16"/>
      <c r="AT971" s="16"/>
      <c r="AU971" s="10"/>
      <c r="AV971" s="10"/>
      <c r="AW971" s="10"/>
      <c r="AX971" s="10"/>
      <c r="AY971" s="10"/>
      <c r="AZ971" s="10"/>
      <c r="BA971" s="10"/>
      <c r="BB971" s="10"/>
      <c r="BC971" s="10"/>
      <c r="BD971" s="772"/>
      <c r="BE971" s="10"/>
      <c r="BF971" s="10"/>
      <c r="BG971" s="10"/>
    </row>
    <row r="972" ht="17.25" customHeight="1">
      <c r="B972" s="632"/>
      <c r="C972" s="632"/>
      <c r="D972" s="632"/>
      <c r="E972" s="632"/>
      <c r="F972" s="632"/>
      <c r="I972" s="1098"/>
      <c r="K972" s="3"/>
      <c r="L972" s="832"/>
      <c r="M972" s="832"/>
      <c r="N972" s="832"/>
      <c r="O972" s="831"/>
      <c r="P972" s="831"/>
      <c r="Q972" s="832"/>
      <c r="R972" s="832"/>
      <c r="S972" s="832"/>
      <c r="T972" s="831"/>
      <c r="U972" s="832"/>
      <c r="V972" s="3"/>
      <c r="W972" s="3"/>
      <c r="X972" s="3"/>
      <c r="Y972" s="3"/>
      <c r="Z972" s="3"/>
      <c r="AA972" s="3"/>
      <c r="AB972" s="3"/>
      <c r="AC972" s="3"/>
      <c r="AD972" s="3"/>
      <c r="AE972" s="3"/>
      <c r="AF972" s="3"/>
      <c r="AG972" s="3"/>
      <c r="AH972" s="832"/>
      <c r="AI972" s="832"/>
      <c r="AJ972" s="832"/>
      <c r="AK972" s="832"/>
      <c r="AL972" s="832"/>
      <c r="AM972" s="832"/>
      <c r="AP972" s="16"/>
      <c r="AQ972" s="1099"/>
      <c r="AR972" s="16"/>
      <c r="AS972" s="16"/>
      <c r="AT972" s="16"/>
      <c r="AU972" s="10"/>
      <c r="AV972" s="10"/>
      <c r="AW972" s="10"/>
      <c r="AX972" s="10"/>
      <c r="AY972" s="10"/>
      <c r="AZ972" s="10"/>
      <c r="BA972" s="10"/>
      <c r="BB972" s="10"/>
      <c r="BC972" s="10"/>
      <c r="BD972" s="772"/>
      <c r="BE972" s="10"/>
      <c r="BF972" s="10"/>
      <c r="BG972" s="10"/>
    </row>
    <row r="973" ht="17.25" customHeight="1">
      <c r="B973" s="632"/>
      <c r="C973" s="632"/>
      <c r="D973" s="632"/>
      <c r="E973" s="632"/>
      <c r="F973" s="632"/>
      <c r="I973" s="1098"/>
      <c r="K973" s="3"/>
      <c r="L973" s="832"/>
      <c r="M973" s="832"/>
      <c r="N973" s="832"/>
      <c r="O973" s="831"/>
      <c r="P973" s="831"/>
      <c r="Q973" s="832"/>
      <c r="R973" s="832"/>
      <c r="S973" s="832"/>
      <c r="T973" s="831"/>
      <c r="U973" s="832"/>
      <c r="V973" s="3"/>
      <c r="W973" s="3"/>
      <c r="X973" s="3"/>
      <c r="Y973" s="3"/>
      <c r="Z973" s="3"/>
      <c r="AA973" s="3"/>
      <c r="AB973" s="3"/>
      <c r="AC973" s="3"/>
      <c r="AD973" s="3"/>
      <c r="AE973" s="3"/>
      <c r="AF973" s="3"/>
      <c r="AG973" s="3"/>
      <c r="AH973" s="832"/>
      <c r="AI973" s="832"/>
      <c r="AJ973" s="832"/>
      <c r="AK973" s="832"/>
      <c r="AL973" s="832"/>
      <c r="AM973" s="832"/>
      <c r="AP973" s="16"/>
      <c r="AQ973" s="1099"/>
      <c r="AR973" s="16"/>
      <c r="AS973" s="16"/>
      <c r="AT973" s="16"/>
      <c r="AU973" s="10"/>
      <c r="AV973" s="10"/>
      <c r="AW973" s="10"/>
      <c r="AX973" s="10"/>
      <c r="AY973" s="10"/>
      <c r="AZ973" s="10"/>
      <c r="BA973" s="10"/>
      <c r="BB973" s="10"/>
      <c r="BC973" s="10"/>
      <c r="BD973" s="772"/>
      <c r="BE973" s="10"/>
      <c r="BF973" s="10"/>
      <c r="BG973" s="10"/>
    </row>
    <row r="974" ht="17.25" customHeight="1">
      <c r="B974" s="632"/>
      <c r="C974" s="632"/>
      <c r="D974" s="632"/>
      <c r="E974" s="632"/>
      <c r="F974" s="632"/>
      <c r="I974" s="1098"/>
      <c r="K974" s="3"/>
      <c r="L974" s="832"/>
      <c r="M974" s="832"/>
      <c r="N974" s="832"/>
      <c r="O974" s="831"/>
      <c r="P974" s="831"/>
      <c r="Q974" s="832"/>
      <c r="R974" s="832"/>
      <c r="S974" s="832"/>
      <c r="T974" s="831"/>
      <c r="U974" s="832"/>
      <c r="V974" s="3"/>
      <c r="W974" s="3"/>
      <c r="X974" s="3"/>
      <c r="Y974" s="3"/>
      <c r="Z974" s="3"/>
      <c r="AA974" s="3"/>
      <c r="AB974" s="3"/>
      <c r="AC974" s="3"/>
      <c r="AD974" s="3"/>
      <c r="AE974" s="3"/>
      <c r="AF974" s="3"/>
      <c r="AG974" s="3"/>
      <c r="AH974" s="832"/>
      <c r="AI974" s="832"/>
      <c r="AJ974" s="832"/>
      <c r="AK974" s="832"/>
      <c r="AL974" s="832"/>
      <c r="AM974" s="832"/>
      <c r="AP974" s="16"/>
      <c r="AQ974" s="1099"/>
      <c r="AR974" s="16"/>
      <c r="AS974" s="16"/>
      <c r="AT974" s="16"/>
      <c r="AU974" s="10"/>
      <c r="AV974" s="10"/>
      <c r="AW974" s="10"/>
      <c r="AX974" s="10"/>
      <c r="AY974" s="10"/>
      <c r="AZ974" s="10"/>
      <c r="BA974" s="10"/>
      <c r="BB974" s="10"/>
      <c r="BC974" s="10"/>
      <c r="BD974" s="772"/>
      <c r="BE974" s="10"/>
      <c r="BF974" s="10"/>
      <c r="BG974" s="10"/>
    </row>
    <row r="975" ht="17.25" customHeight="1">
      <c r="B975" s="632"/>
      <c r="C975" s="632"/>
      <c r="D975" s="632"/>
      <c r="E975" s="632"/>
      <c r="F975" s="632"/>
      <c r="I975" s="1098"/>
      <c r="K975" s="3"/>
      <c r="L975" s="832"/>
      <c r="M975" s="832"/>
      <c r="N975" s="832"/>
      <c r="O975" s="831"/>
      <c r="P975" s="831"/>
      <c r="Q975" s="832"/>
      <c r="R975" s="832"/>
      <c r="S975" s="832"/>
      <c r="T975" s="831"/>
      <c r="U975" s="832"/>
      <c r="V975" s="3"/>
      <c r="W975" s="3"/>
      <c r="X975" s="3"/>
      <c r="Y975" s="3"/>
      <c r="Z975" s="3"/>
      <c r="AA975" s="3"/>
      <c r="AB975" s="3"/>
      <c r="AC975" s="3"/>
      <c r="AD975" s="3"/>
      <c r="AE975" s="3"/>
      <c r="AF975" s="3"/>
      <c r="AG975" s="3"/>
      <c r="AH975" s="832"/>
      <c r="AI975" s="832"/>
      <c r="AJ975" s="832"/>
      <c r="AK975" s="832"/>
      <c r="AL975" s="832"/>
      <c r="AM975" s="832"/>
      <c r="AP975" s="16"/>
      <c r="AQ975" s="1099"/>
      <c r="AR975" s="16"/>
      <c r="AS975" s="16"/>
      <c r="AT975" s="16"/>
      <c r="AU975" s="10"/>
      <c r="AV975" s="10"/>
      <c r="AW975" s="10"/>
      <c r="AX975" s="10"/>
      <c r="AY975" s="10"/>
      <c r="AZ975" s="10"/>
      <c r="BA975" s="10"/>
      <c r="BB975" s="10"/>
      <c r="BC975" s="10"/>
      <c r="BD975" s="772"/>
      <c r="BE975" s="10"/>
      <c r="BF975" s="10"/>
      <c r="BG975" s="10"/>
    </row>
    <row r="976" ht="17.25" customHeight="1">
      <c r="B976" s="632"/>
      <c r="C976" s="632"/>
      <c r="D976" s="632"/>
      <c r="E976" s="632"/>
      <c r="F976" s="632"/>
      <c r="I976" s="1098"/>
      <c r="K976" s="3"/>
      <c r="L976" s="832"/>
      <c r="M976" s="832"/>
      <c r="N976" s="832"/>
      <c r="O976" s="831"/>
      <c r="P976" s="831"/>
      <c r="Q976" s="832"/>
      <c r="R976" s="832"/>
      <c r="S976" s="832"/>
      <c r="T976" s="831"/>
      <c r="U976" s="832"/>
      <c r="V976" s="3"/>
      <c r="W976" s="3"/>
      <c r="X976" s="3"/>
      <c r="Y976" s="3"/>
      <c r="Z976" s="3"/>
      <c r="AA976" s="3"/>
      <c r="AB976" s="3"/>
      <c r="AC976" s="3"/>
      <c r="AD976" s="3"/>
      <c r="AE976" s="3"/>
      <c r="AF976" s="3"/>
      <c r="AG976" s="3"/>
      <c r="AH976" s="832"/>
      <c r="AI976" s="832"/>
      <c r="AJ976" s="832"/>
      <c r="AK976" s="832"/>
      <c r="AL976" s="832"/>
      <c r="AM976" s="832"/>
      <c r="AP976" s="16"/>
      <c r="AQ976" s="1099"/>
      <c r="AR976" s="16"/>
      <c r="AS976" s="16"/>
      <c r="AT976" s="16"/>
      <c r="AU976" s="10"/>
      <c r="AV976" s="10"/>
      <c r="AW976" s="10"/>
      <c r="AX976" s="10"/>
      <c r="AY976" s="10"/>
      <c r="AZ976" s="10"/>
      <c r="BA976" s="10"/>
      <c r="BB976" s="10"/>
      <c r="BC976" s="10"/>
      <c r="BD976" s="772"/>
      <c r="BE976" s="10"/>
      <c r="BF976" s="10"/>
      <c r="BG976" s="10"/>
    </row>
    <row r="977" ht="17.25" customHeight="1">
      <c r="B977" s="632"/>
      <c r="C977" s="632"/>
      <c r="D977" s="632"/>
      <c r="E977" s="632"/>
      <c r="F977" s="632"/>
      <c r="I977" s="1098"/>
      <c r="K977" s="3"/>
      <c r="L977" s="832"/>
      <c r="M977" s="832"/>
      <c r="N977" s="832"/>
      <c r="O977" s="831"/>
      <c r="P977" s="831"/>
      <c r="Q977" s="832"/>
      <c r="R977" s="832"/>
      <c r="S977" s="832"/>
      <c r="T977" s="831"/>
      <c r="U977" s="832"/>
      <c r="V977" s="3"/>
      <c r="W977" s="3"/>
      <c r="X977" s="3"/>
      <c r="Y977" s="3"/>
      <c r="Z977" s="3"/>
      <c r="AA977" s="3"/>
      <c r="AB977" s="3"/>
      <c r="AC977" s="3"/>
      <c r="AD977" s="3"/>
      <c r="AE977" s="3"/>
      <c r="AF977" s="3"/>
      <c r="AG977" s="3"/>
      <c r="AH977" s="832"/>
      <c r="AI977" s="832"/>
      <c r="AJ977" s="832"/>
      <c r="AK977" s="832"/>
      <c r="AL977" s="832"/>
      <c r="AM977" s="832"/>
      <c r="AP977" s="16"/>
      <c r="AQ977" s="1099"/>
      <c r="AR977" s="16"/>
      <c r="AS977" s="16"/>
      <c r="AT977" s="16"/>
      <c r="AU977" s="10"/>
      <c r="AV977" s="10"/>
      <c r="AW977" s="10"/>
      <c r="AX977" s="10"/>
      <c r="AY977" s="10"/>
      <c r="AZ977" s="10"/>
      <c r="BA977" s="10"/>
      <c r="BB977" s="10"/>
      <c r="BC977" s="10"/>
      <c r="BD977" s="772"/>
      <c r="BE977" s="10"/>
      <c r="BF977" s="10"/>
      <c r="BG977" s="10"/>
    </row>
    <row r="978" ht="17.25" customHeight="1">
      <c r="B978" s="632"/>
      <c r="C978" s="632"/>
      <c r="D978" s="632"/>
      <c r="E978" s="632"/>
      <c r="F978" s="632"/>
      <c r="I978" s="1098"/>
      <c r="K978" s="3"/>
      <c r="L978" s="832"/>
      <c r="M978" s="832"/>
      <c r="N978" s="832"/>
      <c r="O978" s="831"/>
      <c r="P978" s="831"/>
      <c r="Q978" s="832"/>
      <c r="R978" s="832"/>
      <c r="S978" s="832"/>
      <c r="T978" s="831"/>
      <c r="U978" s="832"/>
      <c r="V978" s="3"/>
      <c r="W978" s="3"/>
      <c r="X978" s="3"/>
      <c r="Y978" s="3"/>
      <c r="Z978" s="3"/>
      <c r="AA978" s="3"/>
      <c r="AB978" s="3"/>
      <c r="AC978" s="3"/>
      <c r="AD978" s="3"/>
      <c r="AE978" s="3"/>
      <c r="AF978" s="3"/>
      <c r="AG978" s="3"/>
      <c r="AH978" s="832"/>
      <c r="AI978" s="832"/>
      <c r="AJ978" s="832"/>
      <c r="AK978" s="832"/>
      <c r="AL978" s="832"/>
      <c r="AM978" s="832"/>
      <c r="AP978" s="16"/>
      <c r="AQ978" s="1099"/>
      <c r="AR978" s="16"/>
      <c r="AS978" s="16"/>
      <c r="AT978" s="16"/>
      <c r="AU978" s="10"/>
      <c r="AV978" s="10"/>
      <c r="AW978" s="10"/>
      <c r="AX978" s="10"/>
      <c r="AY978" s="10"/>
      <c r="AZ978" s="10"/>
      <c r="BA978" s="10"/>
      <c r="BB978" s="10"/>
      <c r="BC978" s="10"/>
      <c r="BD978" s="772"/>
      <c r="BE978" s="10"/>
      <c r="BF978" s="10"/>
      <c r="BG978" s="10"/>
    </row>
    <row r="979" ht="17.25" customHeight="1">
      <c r="B979" s="632"/>
      <c r="C979" s="632"/>
      <c r="D979" s="632"/>
      <c r="E979" s="632"/>
      <c r="F979" s="632"/>
      <c r="I979" s="1098"/>
      <c r="K979" s="3"/>
      <c r="L979" s="832"/>
      <c r="M979" s="832"/>
      <c r="N979" s="832"/>
      <c r="O979" s="831"/>
      <c r="P979" s="831"/>
      <c r="Q979" s="832"/>
      <c r="R979" s="832"/>
      <c r="S979" s="832"/>
      <c r="T979" s="831"/>
      <c r="U979" s="832"/>
      <c r="V979" s="3"/>
      <c r="W979" s="3"/>
      <c r="X979" s="3"/>
      <c r="Y979" s="3"/>
      <c r="Z979" s="3"/>
      <c r="AA979" s="3"/>
      <c r="AB979" s="3"/>
      <c r="AC979" s="3"/>
      <c r="AD979" s="3"/>
      <c r="AE979" s="3"/>
      <c r="AF979" s="3"/>
      <c r="AG979" s="3"/>
      <c r="AH979" s="832"/>
      <c r="AI979" s="832"/>
      <c r="AJ979" s="832"/>
      <c r="AK979" s="832"/>
      <c r="AL979" s="832"/>
      <c r="AM979" s="832"/>
      <c r="AP979" s="16"/>
      <c r="AQ979" s="1099"/>
      <c r="AR979" s="16"/>
      <c r="AS979" s="16"/>
      <c r="AT979" s="16"/>
      <c r="AU979" s="10"/>
      <c r="AV979" s="10"/>
      <c r="AW979" s="10"/>
      <c r="AX979" s="10"/>
      <c r="AY979" s="10"/>
      <c r="AZ979" s="10"/>
      <c r="BA979" s="10"/>
      <c r="BB979" s="10"/>
      <c r="BC979" s="10"/>
      <c r="BD979" s="772"/>
      <c r="BE979" s="10"/>
      <c r="BF979" s="10"/>
      <c r="BG979" s="10"/>
    </row>
    <row r="980" ht="17.25" customHeight="1">
      <c r="B980" s="632"/>
      <c r="C980" s="632"/>
      <c r="D980" s="632"/>
      <c r="E980" s="632"/>
      <c r="F980" s="632"/>
      <c r="I980" s="1098"/>
      <c r="K980" s="3"/>
      <c r="L980" s="832"/>
      <c r="M980" s="832"/>
      <c r="N980" s="832"/>
      <c r="O980" s="831"/>
      <c r="P980" s="831"/>
      <c r="Q980" s="832"/>
      <c r="R980" s="832"/>
      <c r="S980" s="832"/>
      <c r="T980" s="831"/>
      <c r="U980" s="832"/>
      <c r="V980" s="3"/>
      <c r="W980" s="3"/>
      <c r="X980" s="3"/>
      <c r="Y980" s="3"/>
      <c r="Z980" s="3"/>
      <c r="AA980" s="3"/>
      <c r="AB980" s="3"/>
      <c r="AC980" s="3"/>
      <c r="AD980" s="3"/>
      <c r="AE980" s="3"/>
      <c r="AF980" s="3"/>
      <c r="AG980" s="3"/>
      <c r="AH980" s="832"/>
      <c r="AI980" s="832"/>
      <c r="AJ980" s="832"/>
      <c r="AK980" s="832"/>
      <c r="AL980" s="832"/>
      <c r="AM980" s="832"/>
      <c r="AP980" s="16"/>
      <c r="AQ980" s="1099"/>
      <c r="AR980" s="16"/>
      <c r="AS980" s="16"/>
      <c r="AT980" s="16"/>
      <c r="AU980" s="10"/>
      <c r="AV980" s="10"/>
      <c r="AW980" s="10"/>
      <c r="AX980" s="10"/>
      <c r="AY980" s="10"/>
      <c r="AZ980" s="10"/>
      <c r="BA980" s="10"/>
      <c r="BB980" s="10"/>
      <c r="BC980" s="10"/>
      <c r="BD980" s="772"/>
      <c r="BE980" s="10"/>
      <c r="BF980" s="10"/>
      <c r="BG980" s="10"/>
    </row>
    <row r="981" ht="17.25" customHeight="1">
      <c r="B981" s="632"/>
      <c r="C981" s="632"/>
      <c r="D981" s="632"/>
      <c r="E981" s="632"/>
      <c r="F981" s="632"/>
      <c r="I981" s="1098"/>
      <c r="K981" s="3"/>
      <c r="L981" s="832"/>
      <c r="M981" s="832"/>
      <c r="N981" s="832"/>
      <c r="O981" s="831"/>
      <c r="P981" s="831"/>
      <c r="Q981" s="832"/>
      <c r="R981" s="832"/>
      <c r="S981" s="832"/>
      <c r="T981" s="831"/>
      <c r="U981" s="832"/>
      <c r="V981" s="3"/>
      <c r="W981" s="3"/>
      <c r="X981" s="3"/>
      <c r="Y981" s="3"/>
      <c r="Z981" s="3"/>
      <c r="AA981" s="3"/>
      <c r="AB981" s="3"/>
      <c r="AC981" s="3"/>
      <c r="AD981" s="3"/>
      <c r="AE981" s="3"/>
      <c r="AF981" s="3"/>
      <c r="AG981" s="3"/>
      <c r="AH981" s="832"/>
      <c r="AI981" s="832"/>
      <c r="AJ981" s="832"/>
      <c r="AK981" s="832"/>
      <c r="AL981" s="832"/>
      <c r="AM981" s="832"/>
      <c r="AP981" s="16"/>
      <c r="AQ981" s="1099"/>
      <c r="AR981" s="16"/>
      <c r="AS981" s="16"/>
      <c r="AT981" s="16"/>
      <c r="AU981" s="10"/>
      <c r="AV981" s="10"/>
      <c r="AW981" s="10"/>
      <c r="AX981" s="10"/>
      <c r="AY981" s="10"/>
      <c r="AZ981" s="10"/>
      <c r="BA981" s="10"/>
      <c r="BB981" s="10"/>
      <c r="BC981" s="10"/>
      <c r="BD981" s="772"/>
      <c r="BE981" s="10"/>
      <c r="BF981" s="10"/>
      <c r="BG981" s="10"/>
    </row>
    <row r="982" ht="17.25" customHeight="1">
      <c r="B982" s="632"/>
      <c r="C982" s="632"/>
      <c r="D982" s="632"/>
      <c r="E982" s="632"/>
      <c r="F982" s="632"/>
      <c r="I982" s="1098"/>
      <c r="K982" s="3"/>
      <c r="L982" s="832"/>
      <c r="M982" s="832"/>
      <c r="N982" s="832"/>
      <c r="O982" s="831"/>
      <c r="P982" s="831"/>
      <c r="Q982" s="832"/>
      <c r="R982" s="832"/>
      <c r="S982" s="832"/>
      <c r="T982" s="831"/>
      <c r="U982" s="832"/>
      <c r="V982" s="3"/>
      <c r="W982" s="3"/>
      <c r="X982" s="3"/>
      <c r="Y982" s="3"/>
      <c r="Z982" s="3"/>
      <c r="AA982" s="3"/>
      <c r="AB982" s="3"/>
      <c r="AC982" s="3"/>
      <c r="AD982" s="3"/>
      <c r="AE982" s="3"/>
      <c r="AF982" s="3"/>
      <c r="AG982" s="3"/>
      <c r="AH982" s="832"/>
      <c r="AI982" s="832"/>
      <c r="AJ982" s="832"/>
      <c r="AK982" s="832"/>
      <c r="AL982" s="832"/>
      <c r="AM982" s="832"/>
      <c r="AP982" s="16"/>
      <c r="AQ982" s="1099"/>
      <c r="AR982" s="16"/>
      <c r="AS982" s="16"/>
      <c r="AT982" s="16"/>
      <c r="AU982" s="10"/>
      <c r="AV982" s="10"/>
      <c r="AW982" s="10"/>
      <c r="AX982" s="10"/>
      <c r="AY982" s="10"/>
      <c r="AZ982" s="10"/>
      <c r="BA982" s="10"/>
      <c r="BB982" s="10"/>
      <c r="BC982" s="10"/>
      <c r="BD982" s="772"/>
      <c r="BE982" s="10"/>
      <c r="BF982" s="10"/>
      <c r="BG982" s="10"/>
    </row>
    <row r="983" ht="17.25" customHeight="1">
      <c r="B983" s="632"/>
      <c r="C983" s="632"/>
      <c r="D983" s="632"/>
      <c r="E983" s="632"/>
      <c r="F983" s="632"/>
      <c r="I983" s="1098"/>
      <c r="K983" s="3"/>
      <c r="L983" s="832"/>
      <c r="M983" s="832"/>
      <c r="N983" s="832"/>
      <c r="O983" s="831"/>
      <c r="P983" s="831"/>
      <c r="Q983" s="832"/>
      <c r="R983" s="832"/>
      <c r="S983" s="832"/>
      <c r="T983" s="831"/>
      <c r="U983" s="832"/>
      <c r="V983" s="3"/>
      <c r="W983" s="3"/>
      <c r="X983" s="3"/>
      <c r="Y983" s="3"/>
      <c r="Z983" s="3"/>
      <c r="AA983" s="3"/>
      <c r="AB983" s="3"/>
      <c r="AC983" s="3"/>
      <c r="AD983" s="3"/>
      <c r="AE983" s="3"/>
      <c r="AF983" s="3"/>
      <c r="AG983" s="3"/>
      <c r="AH983" s="832"/>
      <c r="AI983" s="832"/>
      <c r="AJ983" s="832"/>
      <c r="AK983" s="832"/>
      <c r="AL983" s="832"/>
      <c r="AM983" s="832"/>
      <c r="AP983" s="16"/>
      <c r="AQ983" s="1099"/>
      <c r="AR983" s="16"/>
      <c r="AS983" s="16"/>
      <c r="AT983" s="16"/>
      <c r="AU983" s="10"/>
      <c r="AV983" s="10"/>
      <c r="AW983" s="10"/>
      <c r="AX983" s="10"/>
      <c r="AY983" s="10"/>
      <c r="AZ983" s="10"/>
      <c r="BA983" s="10"/>
      <c r="BB983" s="10"/>
      <c r="BC983" s="10"/>
      <c r="BD983" s="772"/>
      <c r="BE983" s="10"/>
      <c r="BF983" s="10"/>
      <c r="BG983" s="10"/>
    </row>
    <row r="984" ht="17.25" customHeight="1">
      <c r="B984" s="632"/>
      <c r="C984" s="632"/>
      <c r="D984" s="632"/>
      <c r="E984" s="632"/>
      <c r="F984" s="632"/>
      <c r="I984" s="1098"/>
      <c r="K984" s="3"/>
      <c r="L984" s="832"/>
      <c r="M984" s="832"/>
      <c r="N984" s="832"/>
      <c r="O984" s="831"/>
      <c r="P984" s="831"/>
      <c r="Q984" s="832"/>
      <c r="R984" s="832"/>
      <c r="S984" s="832"/>
      <c r="T984" s="831"/>
      <c r="U984" s="832"/>
      <c r="V984" s="3"/>
      <c r="W984" s="3"/>
      <c r="X984" s="3"/>
      <c r="Y984" s="3"/>
      <c r="Z984" s="3"/>
      <c r="AA984" s="3"/>
      <c r="AB984" s="3"/>
      <c r="AC984" s="3"/>
      <c r="AD984" s="3"/>
      <c r="AE984" s="3"/>
      <c r="AF984" s="3"/>
      <c r="AG984" s="3"/>
      <c r="AH984" s="832"/>
      <c r="AI984" s="832"/>
      <c r="AJ984" s="832"/>
      <c r="AK984" s="832"/>
      <c r="AL984" s="832"/>
      <c r="AM984" s="832"/>
      <c r="AP984" s="16"/>
      <c r="AQ984" s="1099"/>
      <c r="AR984" s="16"/>
      <c r="AS984" s="16"/>
      <c r="AT984" s="16"/>
      <c r="AU984" s="10"/>
      <c r="AV984" s="10"/>
      <c r="AW984" s="10"/>
      <c r="AX984" s="10"/>
      <c r="AY984" s="10"/>
      <c r="AZ984" s="10"/>
      <c r="BA984" s="10"/>
      <c r="BB984" s="10"/>
      <c r="BC984" s="10"/>
      <c r="BD984" s="772"/>
      <c r="BE984" s="10"/>
      <c r="BF984" s="10"/>
      <c r="BG984" s="10"/>
    </row>
    <row r="985" ht="17.25" customHeight="1">
      <c r="B985" s="632"/>
      <c r="C985" s="632"/>
      <c r="D985" s="632"/>
      <c r="E985" s="632"/>
      <c r="F985" s="632"/>
      <c r="I985" s="1098"/>
      <c r="K985" s="3"/>
      <c r="L985" s="832"/>
      <c r="M985" s="832"/>
      <c r="N985" s="832"/>
      <c r="O985" s="831"/>
      <c r="P985" s="831"/>
      <c r="Q985" s="832"/>
      <c r="R985" s="832"/>
      <c r="S985" s="832"/>
      <c r="T985" s="831"/>
      <c r="U985" s="832"/>
      <c r="V985" s="3"/>
      <c r="W985" s="3"/>
      <c r="X985" s="3"/>
      <c r="Y985" s="3"/>
      <c r="Z985" s="3"/>
      <c r="AA985" s="3"/>
      <c r="AB985" s="3"/>
      <c r="AC985" s="3"/>
      <c r="AD985" s="3"/>
      <c r="AE985" s="3"/>
      <c r="AF985" s="3"/>
      <c r="AG985" s="3"/>
      <c r="AH985" s="832"/>
      <c r="AI985" s="832"/>
      <c r="AJ985" s="832"/>
      <c r="AK985" s="832"/>
      <c r="AL985" s="832"/>
      <c r="AM985" s="832"/>
      <c r="AP985" s="16"/>
      <c r="AQ985" s="1099"/>
      <c r="AR985" s="16"/>
      <c r="AS985" s="16"/>
      <c r="AT985" s="16"/>
      <c r="AU985" s="10"/>
      <c r="AV985" s="10"/>
      <c r="AW985" s="10"/>
      <c r="AX985" s="10"/>
      <c r="AY985" s="10"/>
      <c r="AZ985" s="10"/>
      <c r="BA985" s="10"/>
      <c r="BB985" s="10"/>
      <c r="BC985" s="10"/>
      <c r="BD985" s="772"/>
      <c r="BE985" s="10"/>
      <c r="BF985" s="10"/>
      <c r="BG985" s="10"/>
    </row>
    <row r="986" ht="17.25" customHeight="1">
      <c r="B986" s="632"/>
      <c r="C986" s="632"/>
      <c r="D986" s="632"/>
      <c r="E986" s="632"/>
      <c r="F986" s="632"/>
      <c r="I986" s="1098"/>
      <c r="K986" s="3"/>
      <c r="L986" s="832"/>
      <c r="M986" s="832"/>
      <c r="N986" s="832"/>
      <c r="O986" s="831"/>
      <c r="P986" s="831"/>
      <c r="Q986" s="832"/>
      <c r="R986" s="832"/>
      <c r="S986" s="832"/>
      <c r="T986" s="831"/>
      <c r="U986" s="832"/>
      <c r="V986" s="3"/>
      <c r="W986" s="3"/>
      <c r="X986" s="3"/>
      <c r="Y986" s="3"/>
      <c r="Z986" s="3"/>
      <c r="AA986" s="3"/>
      <c r="AB986" s="3"/>
      <c r="AC986" s="3"/>
      <c r="AD986" s="3"/>
      <c r="AE986" s="3"/>
      <c r="AF986" s="3"/>
      <c r="AG986" s="3"/>
      <c r="AH986" s="832"/>
      <c r="AI986" s="832"/>
      <c r="AJ986" s="832"/>
      <c r="AK986" s="832"/>
      <c r="AL986" s="832"/>
      <c r="AM986" s="832"/>
      <c r="AP986" s="16"/>
      <c r="AQ986" s="1099"/>
      <c r="AR986" s="16"/>
      <c r="AS986" s="16"/>
      <c r="AT986" s="16"/>
      <c r="AU986" s="10"/>
      <c r="AV986" s="10"/>
      <c r="AW986" s="10"/>
      <c r="AX986" s="10"/>
      <c r="AY986" s="10"/>
      <c r="AZ986" s="10"/>
      <c r="BA986" s="10"/>
      <c r="BB986" s="10"/>
      <c r="BC986" s="10"/>
      <c r="BD986" s="772"/>
      <c r="BE986" s="10"/>
      <c r="BF986" s="10"/>
      <c r="BG986" s="10"/>
    </row>
    <row r="987" ht="17.25" customHeight="1">
      <c r="B987" s="632"/>
      <c r="C987" s="632"/>
      <c r="D987" s="632"/>
      <c r="E987" s="632"/>
      <c r="F987" s="632"/>
      <c r="I987" s="1098"/>
      <c r="K987" s="3"/>
      <c r="L987" s="832"/>
      <c r="M987" s="832"/>
      <c r="N987" s="832"/>
      <c r="O987" s="831"/>
      <c r="P987" s="831"/>
      <c r="Q987" s="832"/>
      <c r="R987" s="832"/>
      <c r="S987" s="832"/>
      <c r="T987" s="831"/>
      <c r="U987" s="832"/>
      <c r="V987" s="3"/>
      <c r="W987" s="3"/>
      <c r="X987" s="3"/>
      <c r="Y987" s="3"/>
      <c r="Z987" s="3"/>
      <c r="AA987" s="3"/>
      <c r="AB987" s="3"/>
      <c r="AC987" s="3"/>
      <c r="AD987" s="3"/>
      <c r="AE987" s="3"/>
      <c r="AF987" s="3"/>
      <c r="AG987" s="3"/>
      <c r="AH987" s="832"/>
      <c r="AI987" s="832"/>
      <c r="AJ987" s="832"/>
      <c r="AK987" s="832"/>
      <c r="AL987" s="832"/>
      <c r="AM987" s="832"/>
      <c r="AP987" s="16"/>
      <c r="AQ987" s="1099"/>
      <c r="AR987" s="16"/>
      <c r="AS987" s="16"/>
      <c r="AT987" s="16"/>
      <c r="AU987" s="10"/>
      <c r="AV987" s="10"/>
      <c r="AW987" s="10"/>
      <c r="AX987" s="10"/>
      <c r="AY987" s="10"/>
      <c r="AZ987" s="10"/>
      <c r="BA987" s="10"/>
      <c r="BB987" s="10"/>
      <c r="BC987" s="10"/>
      <c r="BD987" s="772"/>
      <c r="BE987" s="10"/>
      <c r="BF987" s="10"/>
      <c r="BG987" s="10"/>
    </row>
    <row r="988" ht="17.25" customHeight="1">
      <c r="B988" s="632"/>
      <c r="C988" s="632"/>
      <c r="D988" s="632"/>
      <c r="E988" s="632"/>
      <c r="F988" s="632"/>
      <c r="I988" s="1098"/>
      <c r="K988" s="3"/>
      <c r="L988" s="832"/>
      <c r="M988" s="832"/>
      <c r="N988" s="832"/>
      <c r="O988" s="831"/>
      <c r="P988" s="831"/>
      <c r="Q988" s="832"/>
      <c r="R988" s="832"/>
      <c r="S988" s="832"/>
      <c r="T988" s="831"/>
      <c r="U988" s="832"/>
      <c r="V988" s="3"/>
      <c r="W988" s="3"/>
      <c r="X988" s="3"/>
      <c r="Y988" s="3"/>
      <c r="Z988" s="3"/>
      <c r="AA988" s="3"/>
      <c r="AB988" s="3"/>
      <c r="AC988" s="3"/>
      <c r="AD988" s="3"/>
      <c r="AE988" s="3"/>
      <c r="AF988" s="3"/>
      <c r="AG988" s="3"/>
      <c r="AH988" s="832"/>
      <c r="AI988" s="832"/>
      <c r="AJ988" s="832"/>
      <c r="AK988" s="832"/>
      <c r="AL988" s="832"/>
      <c r="AM988" s="832"/>
      <c r="AP988" s="16"/>
      <c r="AQ988" s="1099"/>
      <c r="AR988" s="16"/>
      <c r="AS988" s="16"/>
      <c r="AT988" s="16"/>
      <c r="AU988" s="10"/>
      <c r="AV988" s="10"/>
      <c r="AW988" s="10"/>
      <c r="AX988" s="10"/>
      <c r="AY988" s="10"/>
      <c r="AZ988" s="10"/>
      <c r="BA988" s="10"/>
      <c r="BB988" s="10"/>
      <c r="BC988" s="10"/>
      <c r="BD988" s="772"/>
      <c r="BE988" s="10"/>
      <c r="BF988" s="10"/>
      <c r="BG988" s="10"/>
    </row>
    <row r="989" ht="17.25" customHeight="1">
      <c r="B989" s="632"/>
      <c r="C989" s="632"/>
      <c r="D989" s="632"/>
      <c r="E989" s="632"/>
      <c r="F989" s="632"/>
      <c r="I989" s="1098"/>
      <c r="K989" s="3"/>
      <c r="L989" s="832"/>
      <c r="M989" s="832"/>
      <c r="N989" s="832"/>
      <c r="O989" s="831"/>
      <c r="P989" s="831"/>
      <c r="Q989" s="832"/>
      <c r="R989" s="832"/>
      <c r="S989" s="832"/>
      <c r="T989" s="831"/>
      <c r="U989" s="832"/>
      <c r="V989" s="3"/>
      <c r="W989" s="3"/>
      <c r="X989" s="3"/>
      <c r="Y989" s="3"/>
      <c r="Z989" s="3"/>
      <c r="AA989" s="3"/>
      <c r="AB989" s="3"/>
      <c r="AC989" s="3"/>
      <c r="AD989" s="3"/>
      <c r="AE989" s="3"/>
      <c r="AF989" s="3"/>
      <c r="AG989" s="3"/>
      <c r="AH989" s="832"/>
      <c r="AI989" s="832"/>
      <c r="AJ989" s="832"/>
      <c r="AK989" s="832"/>
      <c r="AL989" s="832"/>
      <c r="AM989" s="832"/>
      <c r="AP989" s="16"/>
      <c r="AQ989" s="1099"/>
      <c r="AR989" s="16"/>
      <c r="AS989" s="16"/>
      <c r="AT989" s="16"/>
      <c r="AU989" s="10"/>
      <c r="AV989" s="10"/>
      <c r="AW989" s="10"/>
      <c r="AX989" s="10"/>
      <c r="AY989" s="10"/>
      <c r="AZ989" s="10"/>
      <c r="BA989" s="10"/>
      <c r="BB989" s="10"/>
      <c r="BC989" s="10"/>
      <c r="BD989" s="772"/>
      <c r="BE989" s="10"/>
      <c r="BF989" s="10"/>
      <c r="BG989" s="10"/>
    </row>
    <row r="990" ht="17.25" customHeight="1">
      <c r="B990" s="632"/>
      <c r="C990" s="632"/>
      <c r="D990" s="632"/>
      <c r="E990" s="632"/>
      <c r="F990" s="632"/>
      <c r="I990" s="1098"/>
      <c r="K990" s="3"/>
      <c r="L990" s="832"/>
      <c r="M990" s="832"/>
      <c r="N990" s="832"/>
      <c r="O990" s="831"/>
      <c r="P990" s="831"/>
      <c r="Q990" s="832"/>
      <c r="R990" s="832"/>
      <c r="S990" s="832"/>
      <c r="T990" s="831"/>
      <c r="U990" s="832"/>
      <c r="V990" s="3"/>
      <c r="W990" s="3"/>
      <c r="X990" s="3"/>
      <c r="Y990" s="3"/>
      <c r="Z990" s="3"/>
      <c r="AA990" s="3"/>
      <c r="AB990" s="3"/>
      <c r="AC990" s="3"/>
      <c r="AD990" s="3"/>
      <c r="AE990" s="3"/>
      <c r="AF990" s="3"/>
      <c r="AG990" s="3"/>
      <c r="AH990" s="832"/>
      <c r="AI990" s="832"/>
      <c r="AJ990" s="832"/>
      <c r="AK990" s="832"/>
      <c r="AL990" s="832"/>
      <c r="AM990" s="832"/>
      <c r="AP990" s="16"/>
      <c r="AQ990" s="1099"/>
      <c r="AR990" s="16"/>
      <c r="AS990" s="16"/>
      <c r="AT990" s="16"/>
      <c r="AU990" s="10"/>
      <c r="AV990" s="10"/>
      <c r="AW990" s="10"/>
      <c r="AX990" s="10"/>
      <c r="AY990" s="10"/>
      <c r="AZ990" s="10"/>
      <c r="BA990" s="10"/>
      <c r="BB990" s="10"/>
      <c r="BC990" s="10"/>
      <c r="BD990" s="772"/>
      <c r="BE990" s="10"/>
      <c r="BF990" s="10"/>
      <c r="BG990" s="10"/>
    </row>
    <row r="991" ht="17.25" customHeight="1">
      <c r="B991" s="632"/>
      <c r="C991" s="632"/>
      <c r="D991" s="632"/>
      <c r="E991" s="632"/>
      <c r="F991" s="632"/>
      <c r="I991" s="1098"/>
      <c r="K991" s="3"/>
      <c r="L991" s="832"/>
      <c r="M991" s="832"/>
      <c r="N991" s="832"/>
      <c r="O991" s="831"/>
      <c r="P991" s="831"/>
      <c r="Q991" s="832"/>
      <c r="R991" s="832"/>
      <c r="S991" s="832"/>
      <c r="T991" s="831"/>
      <c r="U991" s="832"/>
      <c r="V991" s="3"/>
      <c r="W991" s="3"/>
      <c r="X991" s="3"/>
      <c r="Y991" s="3"/>
      <c r="Z991" s="3"/>
      <c r="AA991" s="3"/>
      <c r="AB991" s="3"/>
      <c r="AC991" s="3"/>
      <c r="AD991" s="3"/>
      <c r="AE991" s="3"/>
      <c r="AF991" s="3"/>
      <c r="AG991" s="3"/>
      <c r="AH991" s="832"/>
      <c r="AI991" s="832"/>
      <c r="AJ991" s="832"/>
      <c r="AK991" s="832"/>
      <c r="AL991" s="832"/>
      <c r="AM991" s="832"/>
      <c r="AP991" s="16"/>
      <c r="AQ991" s="1099"/>
      <c r="AR991" s="16"/>
      <c r="AS991" s="16"/>
      <c r="AT991" s="16"/>
      <c r="AU991" s="10"/>
      <c r="AV991" s="10"/>
      <c r="AW991" s="10"/>
      <c r="AX991" s="10"/>
      <c r="AY991" s="10"/>
      <c r="AZ991" s="10"/>
      <c r="BA991" s="10"/>
      <c r="BB991" s="10"/>
      <c r="BC991" s="10"/>
      <c r="BD991" s="772"/>
      <c r="BE991" s="10"/>
      <c r="BF991" s="10"/>
      <c r="BG991" s="10"/>
    </row>
    <row r="992" ht="17.25" customHeight="1">
      <c r="B992" s="632"/>
      <c r="C992" s="632"/>
      <c r="D992" s="632"/>
      <c r="E992" s="632"/>
      <c r="F992" s="632"/>
      <c r="I992" s="1098"/>
      <c r="K992" s="3"/>
      <c r="L992" s="832"/>
      <c r="M992" s="832"/>
      <c r="N992" s="832"/>
      <c r="O992" s="831"/>
      <c r="P992" s="831"/>
      <c r="Q992" s="832"/>
      <c r="R992" s="832"/>
      <c r="S992" s="832"/>
      <c r="T992" s="831"/>
      <c r="U992" s="832"/>
      <c r="V992" s="3"/>
      <c r="W992" s="3"/>
      <c r="X992" s="3"/>
      <c r="Y992" s="3"/>
      <c r="Z992" s="3"/>
      <c r="AA992" s="3"/>
      <c r="AB992" s="3"/>
      <c r="AC992" s="3"/>
      <c r="AD992" s="3"/>
      <c r="AE992" s="3"/>
      <c r="AF992" s="3"/>
      <c r="AG992" s="3"/>
      <c r="AH992" s="832"/>
      <c r="AI992" s="832"/>
      <c r="AJ992" s="832"/>
      <c r="AK992" s="832"/>
      <c r="AL992" s="832"/>
      <c r="AM992" s="832"/>
      <c r="AP992" s="16"/>
      <c r="AQ992" s="1099"/>
      <c r="AR992" s="16"/>
      <c r="AS992" s="16"/>
      <c r="AT992" s="16"/>
      <c r="AU992" s="10"/>
      <c r="AV992" s="10"/>
      <c r="AW992" s="10"/>
      <c r="AX992" s="10"/>
      <c r="AY992" s="10"/>
      <c r="AZ992" s="10"/>
      <c r="BA992" s="10"/>
      <c r="BB992" s="10"/>
      <c r="BC992" s="10"/>
      <c r="BD992" s="772"/>
      <c r="BE992" s="10"/>
      <c r="BF992" s="10"/>
      <c r="BG992" s="10"/>
    </row>
    <row r="993" ht="17.25" customHeight="1">
      <c r="B993" s="632"/>
      <c r="C993" s="632"/>
      <c r="D993" s="632"/>
      <c r="E993" s="632"/>
      <c r="F993" s="632"/>
      <c r="I993" s="1098"/>
      <c r="K993" s="3"/>
      <c r="L993" s="832"/>
      <c r="M993" s="832"/>
      <c r="N993" s="832"/>
      <c r="O993" s="831"/>
      <c r="P993" s="831"/>
      <c r="Q993" s="832"/>
      <c r="R993" s="832"/>
      <c r="S993" s="832"/>
      <c r="T993" s="831"/>
      <c r="U993" s="832"/>
      <c r="V993" s="3"/>
      <c r="W993" s="3"/>
      <c r="X993" s="3"/>
      <c r="Y993" s="3"/>
      <c r="Z993" s="3"/>
      <c r="AA993" s="3"/>
      <c r="AB993" s="3"/>
      <c r="AC993" s="3"/>
      <c r="AD993" s="3"/>
      <c r="AE993" s="3"/>
      <c r="AF993" s="3"/>
      <c r="AG993" s="3"/>
      <c r="AH993" s="832"/>
      <c r="AI993" s="832"/>
      <c r="AJ993" s="832"/>
      <c r="AK993" s="832"/>
      <c r="AL993" s="832"/>
      <c r="AM993" s="832"/>
      <c r="AP993" s="16"/>
      <c r="AQ993" s="1099"/>
      <c r="AR993" s="16"/>
      <c r="AS993" s="16"/>
      <c r="AT993" s="16"/>
      <c r="AU993" s="10"/>
      <c r="AV993" s="10"/>
      <c r="AW993" s="10"/>
      <c r="AX993" s="10"/>
      <c r="AY993" s="10"/>
      <c r="AZ993" s="10"/>
      <c r="BA993" s="10"/>
      <c r="BB993" s="10"/>
      <c r="BC993" s="10"/>
      <c r="BD993" s="772"/>
      <c r="BE993" s="10"/>
      <c r="BF993" s="10"/>
      <c r="BG993" s="10"/>
    </row>
    <row r="994" ht="17.25" customHeight="1">
      <c r="B994" s="632"/>
      <c r="C994" s="632"/>
      <c r="D994" s="632"/>
      <c r="E994" s="632"/>
      <c r="F994" s="632"/>
      <c r="I994" s="1098"/>
      <c r="K994" s="3"/>
      <c r="L994" s="832"/>
      <c r="M994" s="832"/>
      <c r="N994" s="832"/>
      <c r="O994" s="831"/>
      <c r="P994" s="831"/>
      <c r="Q994" s="832"/>
      <c r="R994" s="832"/>
      <c r="S994" s="832"/>
      <c r="T994" s="831"/>
      <c r="U994" s="832"/>
      <c r="V994" s="3"/>
      <c r="W994" s="3"/>
      <c r="X994" s="3"/>
      <c r="Y994" s="3"/>
      <c r="Z994" s="3"/>
      <c r="AA994" s="3"/>
      <c r="AB994" s="3"/>
      <c r="AC994" s="3"/>
      <c r="AD994" s="3"/>
      <c r="AE994" s="3"/>
      <c r="AF994" s="3"/>
      <c r="AG994" s="3"/>
      <c r="AH994" s="832"/>
      <c r="AI994" s="832"/>
      <c r="AJ994" s="832"/>
      <c r="AK994" s="832"/>
      <c r="AL994" s="832"/>
      <c r="AM994" s="832"/>
      <c r="AP994" s="16"/>
      <c r="AQ994" s="1099"/>
      <c r="AR994" s="16"/>
      <c r="AS994" s="16"/>
      <c r="AT994" s="16"/>
      <c r="AU994" s="10"/>
      <c r="AV994" s="10"/>
      <c r="AW994" s="10"/>
      <c r="AX994" s="10"/>
      <c r="AY994" s="10"/>
      <c r="AZ994" s="10"/>
      <c r="BA994" s="10"/>
      <c r="BB994" s="10"/>
      <c r="BC994" s="10"/>
      <c r="BD994" s="772"/>
      <c r="BE994" s="10"/>
      <c r="BF994" s="10"/>
      <c r="BG994" s="10"/>
    </row>
    <row r="995" ht="17.25" customHeight="1">
      <c r="B995" s="632"/>
      <c r="C995" s="632"/>
      <c r="D995" s="632"/>
      <c r="E995" s="632"/>
      <c r="F995" s="632"/>
      <c r="I995" s="1098"/>
      <c r="K995" s="3"/>
      <c r="L995" s="832"/>
      <c r="M995" s="832"/>
      <c r="N995" s="832"/>
      <c r="O995" s="831"/>
      <c r="P995" s="831"/>
      <c r="Q995" s="832"/>
      <c r="R995" s="832"/>
      <c r="S995" s="832"/>
      <c r="T995" s="831"/>
      <c r="U995" s="832"/>
      <c r="V995" s="3"/>
      <c r="W995" s="3"/>
      <c r="X995" s="3"/>
      <c r="Y995" s="3"/>
      <c r="Z995" s="3"/>
      <c r="AA995" s="3"/>
      <c r="AB995" s="3"/>
      <c r="AC995" s="3"/>
      <c r="AD995" s="3"/>
      <c r="AE995" s="3"/>
      <c r="AF995" s="3"/>
      <c r="AG995" s="3"/>
      <c r="AH995" s="832"/>
      <c r="AI995" s="832"/>
      <c r="AJ995" s="832"/>
      <c r="AK995" s="832"/>
      <c r="AL995" s="832"/>
      <c r="AM995" s="832"/>
      <c r="AP995" s="16"/>
      <c r="AQ995" s="1099"/>
      <c r="AR995" s="16"/>
      <c r="AS995" s="16"/>
      <c r="AT995" s="16"/>
      <c r="AU995" s="10"/>
      <c r="AV995" s="10"/>
      <c r="AW995" s="10"/>
      <c r="AX995" s="10"/>
      <c r="AY995" s="10"/>
      <c r="AZ995" s="10"/>
      <c r="BA995" s="10"/>
      <c r="BB995" s="10"/>
      <c r="BC995" s="10"/>
      <c r="BD995" s="772"/>
      <c r="BE995" s="10"/>
      <c r="BF995" s="10"/>
      <c r="BG995" s="10"/>
    </row>
    <row r="996" ht="17.25" customHeight="1">
      <c r="B996" s="632"/>
      <c r="C996" s="632"/>
      <c r="D996" s="632"/>
      <c r="E996" s="632"/>
      <c r="F996" s="632"/>
      <c r="I996" s="1098"/>
      <c r="K996" s="3"/>
      <c r="L996" s="832"/>
      <c r="M996" s="832"/>
      <c r="N996" s="832"/>
      <c r="O996" s="831"/>
      <c r="P996" s="831"/>
      <c r="Q996" s="832"/>
      <c r="R996" s="832"/>
      <c r="S996" s="832"/>
      <c r="T996" s="831"/>
      <c r="U996" s="832"/>
      <c r="V996" s="3"/>
      <c r="W996" s="3"/>
      <c r="X996" s="3"/>
      <c r="Y996" s="3"/>
      <c r="Z996" s="3"/>
      <c r="AA996" s="3"/>
      <c r="AB996" s="3"/>
      <c r="AC996" s="3"/>
      <c r="AD996" s="3"/>
      <c r="AE996" s="3"/>
      <c r="AF996" s="3"/>
      <c r="AG996" s="3"/>
      <c r="AH996" s="832"/>
      <c r="AI996" s="832"/>
      <c r="AJ996" s="832"/>
      <c r="AK996" s="832"/>
      <c r="AL996" s="832"/>
      <c r="AM996" s="832"/>
      <c r="AP996" s="16"/>
      <c r="AQ996" s="1099"/>
      <c r="AR996" s="16"/>
      <c r="AS996" s="16"/>
      <c r="AT996" s="16"/>
      <c r="AU996" s="10"/>
      <c r="AV996" s="10"/>
      <c r="AW996" s="10"/>
      <c r="AX996" s="10"/>
      <c r="AY996" s="10"/>
      <c r="AZ996" s="10"/>
      <c r="BA996" s="10"/>
      <c r="BB996" s="10"/>
      <c r="BC996" s="10"/>
      <c r="BD996" s="772"/>
      <c r="BE996" s="10"/>
      <c r="BF996" s="10"/>
      <c r="BG996" s="10"/>
    </row>
    <row r="997" ht="17.25" customHeight="1">
      <c r="B997" s="632"/>
      <c r="C997" s="632"/>
      <c r="D997" s="632"/>
      <c r="E997" s="632"/>
      <c r="F997" s="632"/>
      <c r="I997" s="1098"/>
      <c r="K997" s="3"/>
      <c r="L997" s="832"/>
      <c r="M997" s="832"/>
      <c r="N997" s="832"/>
      <c r="O997" s="831"/>
      <c r="P997" s="831"/>
      <c r="Q997" s="832"/>
      <c r="R997" s="832"/>
      <c r="S997" s="832"/>
      <c r="T997" s="831"/>
      <c r="U997" s="832"/>
      <c r="V997" s="3"/>
      <c r="W997" s="3"/>
      <c r="X997" s="3"/>
      <c r="Y997" s="3"/>
      <c r="Z997" s="3"/>
      <c r="AA997" s="3"/>
      <c r="AB997" s="3"/>
      <c r="AC997" s="3"/>
      <c r="AD997" s="3"/>
      <c r="AE997" s="3"/>
      <c r="AF997" s="3"/>
      <c r="AG997" s="3"/>
      <c r="AH997" s="832"/>
      <c r="AI997" s="832"/>
      <c r="AJ997" s="832"/>
      <c r="AK997" s="832"/>
      <c r="AL997" s="832"/>
      <c r="AM997" s="832"/>
      <c r="AP997" s="16"/>
      <c r="AQ997" s="1099"/>
      <c r="AR997" s="16"/>
      <c r="AS997" s="16"/>
      <c r="AT997" s="16"/>
      <c r="AU997" s="10"/>
      <c r="AV997" s="10"/>
      <c r="AW997" s="10"/>
      <c r="AX997" s="10"/>
      <c r="AY997" s="10"/>
      <c r="AZ997" s="10"/>
      <c r="BA997" s="10"/>
      <c r="BB997" s="10"/>
      <c r="BC997" s="10"/>
      <c r="BD997" s="772"/>
      <c r="BE997" s="10"/>
      <c r="BF997" s="10"/>
      <c r="BG997" s="10"/>
    </row>
    <row r="998" ht="17.25" customHeight="1">
      <c r="B998" s="632"/>
      <c r="C998" s="632"/>
      <c r="D998" s="632"/>
      <c r="E998" s="632"/>
      <c r="F998" s="632"/>
      <c r="I998" s="1098"/>
      <c r="K998" s="3"/>
      <c r="L998" s="832"/>
      <c r="M998" s="832"/>
      <c r="N998" s="832"/>
      <c r="O998" s="831"/>
      <c r="P998" s="831"/>
      <c r="Q998" s="832"/>
      <c r="R998" s="832"/>
      <c r="S998" s="832"/>
      <c r="T998" s="831"/>
      <c r="U998" s="832"/>
      <c r="V998" s="3"/>
      <c r="W998" s="3"/>
      <c r="X998" s="3"/>
      <c r="Y998" s="3"/>
      <c r="Z998" s="3"/>
      <c r="AA998" s="3"/>
      <c r="AB998" s="3"/>
      <c r="AC998" s="3"/>
      <c r="AD998" s="3"/>
      <c r="AE998" s="3"/>
      <c r="AF998" s="3"/>
      <c r="AG998" s="3"/>
      <c r="AH998" s="832"/>
      <c r="AI998" s="832"/>
      <c r="AJ998" s="832"/>
      <c r="AK998" s="832"/>
      <c r="AL998" s="832"/>
      <c r="AM998" s="832"/>
      <c r="AP998" s="16"/>
      <c r="AQ998" s="1099"/>
      <c r="AR998" s="16"/>
      <c r="AS998" s="16"/>
      <c r="AT998" s="16"/>
      <c r="AU998" s="10"/>
      <c r="AV998" s="10"/>
      <c r="AW998" s="10"/>
      <c r="AX998" s="10"/>
      <c r="AY998" s="10"/>
      <c r="AZ998" s="10"/>
      <c r="BA998" s="10"/>
      <c r="BB998" s="10"/>
      <c r="BC998" s="10"/>
      <c r="BD998" s="772"/>
      <c r="BE998" s="10"/>
      <c r="BF998" s="10"/>
      <c r="BG998" s="10"/>
    </row>
    <row r="999" ht="17.25" customHeight="1">
      <c r="B999" s="632"/>
      <c r="C999" s="632"/>
      <c r="D999" s="632"/>
      <c r="E999" s="632"/>
      <c r="F999" s="632"/>
      <c r="I999" s="1098"/>
      <c r="K999" s="3"/>
      <c r="L999" s="832"/>
      <c r="M999" s="832"/>
      <c r="N999" s="832"/>
      <c r="O999" s="831"/>
      <c r="P999" s="831"/>
      <c r="Q999" s="832"/>
      <c r="R999" s="832"/>
      <c r="S999" s="832"/>
      <c r="T999" s="831"/>
      <c r="U999" s="832"/>
      <c r="V999" s="3"/>
      <c r="W999" s="3"/>
      <c r="X999" s="3"/>
      <c r="Y999" s="3"/>
      <c r="Z999" s="3"/>
      <c r="AA999" s="3"/>
      <c r="AB999" s="3"/>
      <c r="AC999" s="3"/>
      <c r="AD999" s="3"/>
      <c r="AE999" s="3"/>
      <c r="AF999" s="3"/>
      <c r="AG999" s="3"/>
      <c r="AH999" s="832"/>
      <c r="AI999" s="832"/>
      <c r="AJ999" s="832"/>
      <c r="AK999" s="832"/>
      <c r="AL999" s="832"/>
      <c r="AM999" s="832"/>
      <c r="AP999" s="16"/>
      <c r="AQ999" s="1099"/>
      <c r="AR999" s="16"/>
      <c r="AS999" s="16"/>
      <c r="AT999" s="16"/>
      <c r="AU999" s="10"/>
      <c r="AV999" s="10"/>
      <c r="AW999" s="10"/>
      <c r="AX999" s="10"/>
      <c r="AY999" s="10"/>
      <c r="AZ999" s="10"/>
      <c r="BA999" s="10"/>
      <c r="BB999" s="10"/>
      <c r="BC999" s="10"/>
      <c r="BD999" s="772"/>
      <c r="BE999" s="10"/>
      <c r="BF999" s="10"/>
      <c r="BG999" s="10"/>
    </row>
    <row r="1000" ht="17.25" customHeight="1">
      <c r="B1000" s="632"/>
      <c r="C1000" s="632"/>
      <c r="D1000" s="632"/>
      <c r="E1000" s="632"/>
      <c r="F1000" s="632"/>
      <c r="I1000" s="1098"/>
      <c r="K1000" s="3"/>
      <c r="L1000" s="832"/>
      <c r="M1000" s="832"/>
      <c r="N1000" s="832"/>
      <c r="O1000" s="831"/>
      <c r="P1000" s="831"/>
      <c r="Q1000" s="832"/>
      <c r="R1000" s="832"/>
      <c r="S1000" s="832"/>
      <c r="T1000" s="831"/>
      <c r="U1000" s="832"/>
      <c r="V1000" s="3"/>
      <c r="W1000" s="3"/>
      <c r="X1000" s="3"/>
      <c r="Y1000" s="3"/>
      <c r="Z1000" s="3"/>
      <c r="AA1000" s="3"/>
      <c r="AB1000" s="3"/>
      <c r="AC1000" s="3"/>
      <c r="AD1000" s="3"/>
      <c r="AE1000" s="3"/>
      <c r="AF1000" s="3"/>
      <c r="AG1000" s="3"/>
      <c r="AH1000" s="832"/>
      <c r="AI1000" s="832"/>
      <c r="AJ1000" s="832"/>
      <c r="AK1000" s="832"/>
      <c r="AL1000" s="832"/>
      <c r="AM1000" s="832"/>
      <c r="AP1000" s="16"/>
      <c r="AQ1000" s="1099"/>
      <c r="AR1000" s="16"/>
      <c r="AS1000" s="16"/>
      <c r="AT1000" s="16"/>
      <c r="AU1000" s="10"/>
      <c r="AV1000" s="10"/>
      <c r="AW1000" s="10"/>
      <c r="AX1000" s="10"/>
      <c r="AY1000" s="10"/>
      <c r="AZ1000" s="10"/>
      <c r="BA1000" s="10"/>
      <c r="BB1000" s="10"/>
      <c r="BC1000" s="10"/>
      <c r="BD1000" s="772"/>
      <c r="BE1000" s="10"/>
      <c r="BF1000" s="10"/>
      <c r="BG1000" s="10"/>
    </row>
  </sheetData>
  <autoFilter ref="$A$13:$BG$414"/>
  <mergeCells count="42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9:BG409"/>
    <mergeCell ref="BE410:BG410"/>
    <mergeCell ref="BE411:BG411"/>
    <mergeCell ref="BE412:BG412"/>
    <mergeCell ref="BE413:BG413"/>
    <mergeCell ref="BE402:BG402"/>
    <mergeCell ref="BE403:BG403"/>
    <mergeCell ref="BE404:BG404"/>
    <mergeCell ref="BE405:BG405"/>
    <mergeCell ref="BE406:BG406"/>
    <mergeCell ref="BE407:BG407"/>
    <mergeCell ref="BE408:BG408"/>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77:BG377"/>
    <mergeCell ref="BE378:BG378"/>
    <mergeCell ref="BE379:BG379"/>
    <mergeCell ref="BE380:BG380"/>
    <mergeCell ref="AJ6:AP6"/>
    <mergeCell ref="AJ7:AP7"/>
    <mergeCell ref="AL11:AM11"/>
    <mergeCell ref="AJ12:AK12"/>
    <mergeCell ref="AL12:AM12"/>
    <mergeCell ref="AN12:AO12"/>
    <mergeCell ref="B8:K8"/>
    <mergeCell ref="A9:L11"/>
    <mergeCell ref="H12:I12"/>
    <mergeCell ref="AP1:AQ1"/>
    <mergeCell ref="A3:C3"/>
    <mergeCell ref="D3:J3"/>
    <mergeCell ref="A5:K5"/>
    <mergeCell ref="B6:K6"/>
    <mergeCell ref="AU6:AV6"/>
    <mergeCell ref="B7:K7"/>
    <mergeCell ref="AU7:AV7"/>
    <mergeCell ref="AW7:AX7"/>
    <mergeCell ref="AY7:BA7"/>
    <mergeCell ref="BB7:BD7"/>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99:BG99"/>
    <mergeCell ref="BE100:BG100"/>
    <mergeCell ref="BE101:BG101"/>
    <mergeCell ref="BE102:BG102"/>
    <mergeCell ref="BE103:BG103"/>
    <mergeCell ref="BE104:BG104"/>
    <mergeCell ref="BE105:BG105"/>
    <mergeCell ref="BE106:BG106"/>
    <mergeCell ref="BE107:BG107"/>
    <mergeCell ref="BE108:BG108"/>
    <mergeCell ref="BE109:BG109"/>
    <mergeCell ref="BE110:BG110"/>
    <mergeCell ref="BE111:BG111"/>
    <mergeCell ref="BE112:BG112"/>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s>
  <conditionalFormatting sqref="T14:T413">
    <cfRule type="expression" dxfId="8" priority="1">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2">
      <formula>AND(S16="区分変更後の算定予定",T16&lt;&gt;"",U16&lt;U14)</formula>
    </cfRule>
  </conditionalFormatting>
  <conditionalFormatting sqref="V14:AG413">
    <cfRule type="expression" dxfId="8" priority="3">
      <formula>OR($T14="",$T14=" ")</formula>
    </cfRule>
  </conditionalFormatting>
  <conditionalFormatting sqref="AA16:AA413 AC16:AC413">
    <cfRule type="expression" dxfId="9" priority="4">
      <formula>AND($S16="区分変更後の算定予定",OR($AA16&lt;&gt;7,$AC16&lt;&gt;3))</formula>
    </cfRule>
  </conditionalFormatting>
  <conditionalFormatting sqref="AM14:AM413">
    <cfRule type="expression" dxfId="15" priority="5">
      <formula>AND($S14="区分変更後の算定予定",$AL14&lt;&gt;"")</formula>
    </cfRule>
  </conditionalFormatting>
  <conditionalFormatting sqref="AN14:AN413">
    <cfRule type="expression" dxfId="16" priority="6">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17" priority="7">
      <formula>AND(S14="区分変更後の算定予定",OR(T14="新加算Ⅰ",T14="新加算Ⅱ",T14="新加算Ⅲ",T14="新加算Ⅴ（１）",T14="新加算Ⅴ（３）",T14="新加算Ⅴ（８）"))</formula>
    </cfRule>
  </conditionalFormatting>
  <conditionalFormatting sqref="AQ11">
    <cfRule type="expression" dxfId="1" priority="8">
      <formula>$AQ$11="○"</formula>
    </cfRule>
  </conditionalFormatting>
  <conditionalFormatting sqref="AQ16:AQ413">
    <cfRule type="expression" dxfId="17" priority="9">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R14:AR413 AT18:AT413">
    <cfRule type="expression" dxfId="16" priority="10">
      <formula>AND(S14="区分変更後の算定予定",OR(T14="新加算Ⅰ",T14="新加算Ⅴ（１）",T14="新加算Ⅴ（２）",T14="新加算Ⅴ（５）",T14="新加算Ⅴ（７）",T14="新加算Ⅴ（10）"))</formula>
    </cfRule>
  </conditionalFormatting>
  <conditionalFormatting sqref="AS11">
    <cfRule type="expression" dxfId="4" priority="11">
      <formula>$AQ$11&lt;&gt;"×"</formula>
    </cfRule>
  </conditionalFormatting>
  <dataValidations>
    <dataValidation type="list" allowBlank="1" showErrorMessage="1" sqref="AN16:AN17 AP16:AP17 AN20:AN21 AP20:AP21 AN24:AN25 AP24:AP25 AN28:AN29 AP28:AP29 AN32:AN33 AP32:AP33 AN36:AN37 AP36:AP37 AN40:AN41 AP40:AP41 AN44:AN45 AP44:AP45 AN48:AN49 AP48:AP49 AN52:AN53 AP52:AP53 AN56:AN57 AP56:AP57 AN60:AN61 AP60:AP61 AN64:AN65 AP64:AP65 AN68:AN69 AP68:AP69 AN72:AN73 AP72:AP73 AN76:AN77 AP76:AP77 AN80:AN81 AP80:AP81 AN84:AN85 AP84:AP85 AN88:AN89 AP88:AP89 AN92:AN93 AP92:AP93 AN96:AN97 AP96:AP97 AN100:AN101 AP100:AP101 AN104:AN105 AP104:AP105 AN108:AN109 AP108:AP109 AN112:AN113 AP112:AP113 AN116:AN117 AP116:AP117 AN120:AN121 AP120:AP121 AN124:AN125 AP124:AP125 AN128:AN129 AP128:AP129 AN132:AN133 AP132:AP133 AN136:AN137 AP136:AP137 AN140:AN141 AP140:AP141 AN144:AN145 AP144:AP145 AN148:AN149 AP148:AP149 AN152:AN153 AP152:AP153 AN156:AN157 AP156:AP157 AN160:AN161 AP160:AP161 AN164:AN165 AP164:AP165 AN168:AN169 AP168:AP169 AN172:AN173 AP172:AP173 AN176:AN177 AP176:AP177 AN180:AN181 AP180:AP181 AN184:AN185 AP184:AP185 AN188:AN189 AP188:AP189 AN192:AN193 AP192:AP193 AN196:AN197 AP196:AP197 AN200:AN201 AP200:AP201 AN204:AN205 AP204:AP205 AN208:AN209 AP208:AP209 AN212:AN213 AP212:AP213 AN216:AN217 AP216:AP217 AN220:AN221 AP220:AP221 AN224:AN225 AP224:AP225 AN228:AN229 AP228:AP229 AN232:AN233 AP232:AP233 AN236:AN237 AP236:AP237 AN240:AN241 AP240:AP241 AN244:AN245 AP244:AP245 AN248:AN249 AP248:AP249 AN252:AN253 AP252:AP253 AN256:AN257 AP256:AP257 AN260:AN261 AP260:AP261 AN264:AN265 AP264:AP265 AN268:AN269 AP268:AP269 AN272:AN273 AP272:AP273 AN276:AN277 AP276:AP277 AN280:AN281 AP280:AP281 AN284:AN285 AP284:AP285 AN288:AN289 AP288:AP289 AN292:AN293 AP292:AP293 AN296:AN297 AP296:AP297 AN300:AN301 AP300:AP301 AN304:AN305 AP304:AP305 AN308:AN309 AP308:AP309 AN312:AN313 AP312:AP313 AN316:AN317 AP316:AP317 AN320:AN321 AP320:AP321 AN324:AN325 AP324:AP325 AN328:AN329 AP328:AP329 AN332:AN333 AP332:AP333 AN336:AN337 AP336:AP337 AN340:AN341 AP340:AP341 AN344:AN345 AP344:AP345 AN348:AN349 AP348:AP349 AN352:AN353 AP352:AP353 AN356:AN357 AP356:AP357 AN360:AN361 AP360:AP361 AN364:AN365 AP364:AP365 AN368:AN369 AP368:AP369 AN372:AN373 AP372:AP373 AN376:AN377 AP376:AP377 AN380:AN381 AP380:AP381 AN384:AN385 AP384:AP385 AN388:AN389 AP388:AP389 AN392:AN393 AP392:AP393 AN396:AN397 AP396:AP397 AN400:AN401 AP400:AP401 AN404:AN405 AP404:AP405 AN408:AN409 AP408:AP409 AN412:AN413 AP412:AP413">
      <formula1>'【参考】数式用'!$AK$5:$AK$7</formula1>
    </dataValidation>
    <dataValidation type="decimal"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formula1>0.0</formula1>
    </dataValidation>
    <dataValidation type="list" allowBlank="1" showErrorMessage="1" sqref="T16 T20 T24 T28 T32 T36 T40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
      <formula1>'【参考】数式用'!$AM$2:$AM$6</formula1>
    </dataValidation>
    <dataValidation type="list" allowBlank="1" showErrorMessage="1" sqref="AR16:AR17 AR20:AR21 AT20:AT21 AR24:AR25 AT24:AT25 AR28:AR29 AT28:AT29 AR32:AR33 AT32:AT33 AR36:AR37 AT36:AT37 AR40:AR41 AT40:AT41 AR44:AR45 AT44:AT45 AR48:AR49 AT48:AT49 AR52:AR53 AT52:AT53 AR56:AR57 AT56:AT57 AR60:AR61 AT60:AT61 AR64:AR65 AT64:AT65 AR68:AR69 AT68:AT69 AR72:AR73 AT72:AT73 AR76:AR77 AT76:AT77 AR80:AR81 AT80:AT81 AR84:AR85 AT84:AT85 AR88:AR89 AT88:AT89 AR92:AR93 AT92:AT93 AR96:AR97 AT96:AT97 AR100:AR101 AT100:AT101 AR104:AR105 AT104:AT105 AR108:AR109 AT108:AT109 AR112:AR113 AT112:AT113 AR116:AR117 AT116:AT117 AR120:AR121 AT120:AT121 AR124:AR125 AT124:AT125 AR128:AR129 AT128:AT129 AR132:AR133 AT132:AT133 AR136:AR137 AT136:AT137 AR140:AR141 AT140:AT141 AR144:AR145 AT144:AT145 AR148:AR149 AT148:AT149 AR152:AR153 AT152:AT153 AR156:AR157 AT156:AT157 AR160:AR161 AT160:AT161 AR164:AR165 AT164:AT165 AR168:AR169 AT168:AT169 AR172:AR173 AT172:AT173 AR176:AR177 AT176:AT177 AR180:AR181 AT180:AT181 AR184:AR185 AT184:AT185 AR188:AR189 AT188:AT189 AR192:AR193 AT192:AT193 AR196:AR197 AT196:AT197 AR200:AR201 AT200:AT201 AR204:AR205 AT204:AT205 AR208:AR209 AT208:AT209 AR212:AR213 AT212:AT213 AR216:AR217 AT216:AT217 AR220:AR221 AT220:AT221 AR224:AR225 AT224:AT225 AR228:AR229 AT228:AT229 AR232:AR233 AT232:AT233 AR236:AR237 AT236:AT237 AR240:AR241 AT240:AT241 AR244:AR245 AT244:AT245 AR248:AR249 AT248:AT249 AR252:AR253 AT252:AT253 AR256:AR257 AT256:AT257 AR260:AR261 AT260:AT261 AR264:AR265 AT264:AT265 AR268:AR269 AT268:AT269 AR272:AR273 AT272:AT273 AR276:AR277 AT276:AT277 AR280:AR281 AT280:AT281 AR284:AR285 AT284:AT285 AR288:AR289 AT288:AT289 AR292:AR293 AT292:AT293 AR296:AR297 AT296:AT297 AR300:AR301 AT300:AT301 AR304:AR305 AT304:AT305 AR308:AR309 AT308:AT309 AR312:AR313 AT312:AT313 AR316:AR317 AT316:AT317 AR320:AR321 AT320:AT321 AR324:AR325 AT324:AT325 AR328:AR329 AT328:AT329 AR332:AR333 AT332:AT333 AR336:AR337 AT336:AT337 AR340:AR341 AT340:AT341 AR344:AR345 AT344:AT345 AR348:AR349 AT348:AT349 AR352:AR353 AT352:AT353 AR356:AR357 AT356:AT357 AR360:AR361 AT360:AT361 AR364:AR365 AT364:AT365 AR368:AR369 AT368:AT369 AR372:AR373 AT372:AT373 AR376:AR377 AT376:AT377 AR380:AR381 AT380:AT381 AR384:AR385 AT384:AT385 AR388:AR389 AT388:AT389 AR392:AR393 AT392:AT393 AR396:AR397 AT396:AT397 AR400:AR401 AT400:AT401 AR404:AR405 AT404:AT405 AR408:AR409 AT408:AT409 AR412:AR413 AT412:AT413">
      <formula1>INDIRECT(AX14)</formula1>
    </dataValidation>
    <dataValidation type="list" allowBlank="1" showErrorMessage="1" sqref="AM16:AM17 AM20:AM21 AM24:AM25 AM28:AM29 AM32:AM33 AM36:AM37 AM40:AM41 AM44:AM45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
      <formula1>'【参考】数式用'!$AK$2:$AK$3</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2.43"/>
    <col customWidth="1" min="2" max="28" width="6.14"/>
    <col customWidth="1" min="29" max="30" width="8.0"/>
    <col customWidth="1" min="31" max="31" width="39.43"/>
    <col customWidth="1" min="32" max="32" width="26.86"/>
    <col customWidth="1" min="33" max="33" width="9.14"/>
    <col customWidth="1" min="34" max="35" width="29.43"/>
    <col customWidth="1" min="36" max="36" width="9.14"/>
    <col customWidth="1" min="37" max="37" width="13.57"/>
    <col customWidth="1" min="38" max="41" width="9.0"/>
    <col customWidth="1" min="42" max="42" width="12.14"/>
    <col customWidth="1" min="43" max="43" width="9.0"/>
    <col customWidth="1" min="44" max="44" width="30.57"/>
    <col customWidth="1" min="45" max="45" width="12.0"/>
    <col customWidth="1" min="46" max="46" width="11.43"/>
  </cols>
  <sheetData>
    <row r="1" ht="13.5" customHeight="1">
      <c r="A1" s="110" t="s">
        <v>453</v>
      </c>
      <c r="B1" s="110"/>
      <c r="C1" s="110"/>
      <c r="D1" s="110"/>
      <c r="E1" s="110"/>
      <c r="F1" s="4"/>
      <c r="G1" s="4"/>
      <c r="H1" s="4"/>
      <c r="I1" s="4"/>
      <c r="J1" s="4"/>
      <c r="K1" s="4"/>
      <c r="L1" s="4"/>
      <c r="M1" s="4"/>
      <c r="N1" s="4"/>
      <c r="O1" s="4"/>
      <c r="P1" s="4"/>
      <c r="Q1" s="4"/>
      <c r="R1" s="4"/>
      <c r="S1" s="4"/>
      <c r="T1" s="4"/>
      <c r="U1" s="4"/>
      <c r="V1" s="4"/>
      <c r="W1" s="4"/>
      <c r="X1" s="4"/>
      <c r="Y1" s="4"/>
      <c r="Z1" s="4"/>
      <c r="AA1" s="4"/>
      <c r="AB1" s="4"/>
      <c r="AC1" s="4"/>
      <c r="AD1" s="1100"/>
      <c r="AE1" s="110" t="s">
        <v>454</v>
      </c>
      <c r="AF1" s="4"/>
      <c r="AG1" s="4"/>
      <c r="AH1" s="4" t="s">
        <v>455</v>
      </c>
      <c r="AI1" s="4"/>
      <c r="AJ1" s="4"/>
      <c r="AK1" s="4" t="s">
        <v>456</v>
      </c>
      <c r="AL1" s="4"/>
      <c r="AM1" s="110" t="s">
        <v>457</v>
      </c>
      <c r="AN1" s="4"/>
      <c r="AO1" s="296" t="s">
        <v>458</v>
      </c>
      <c r="AP1" s="4"/>
      <c r="AQ1" s="4"/>
      <c r="AR1" s="4"/>
      <c r="AS1" s="4"/>
      <c r="AT1" s="6"/>
    </row>
    <row r="2" ht="13.5" customHeight="1">
      <c r="A2" s="1101" t="s">
        <v>459</v>
      </c>
      <c r="B2" s="1102" t="s">
        <v>460</v>
      </c>
      <c r="C2" s="164"/>
      <c r="D2" s="164"/>
      <c r="E2" s="165"/>
      <c r="F2" s="1103" t="s">
        <v>461</v>
      </c>
      <c r="G2" s="22"/>
      <c r="H2" s="22"/>
      <c r="I2" s="1101" t="s">
        <v>462</v>
      </c>
      <c r="J2" s="165"/>
      <c r="K2" s="1104" t="s">
        <v>463</v>
      </c>
      <c r="L2" s="22"/>
      <c r="M2" s="22"/>
      <c r="N2" s="22"/>
      <c r="O2" s="22"/>
      <c r="P2" s="22"/>
      <c r="Q2" s="22"/>
      <c r="R2" s="22"/>
      <c r="S2" s="22"/>
      <c r="T2" s="22"/>
      <c r="U2" s="22"/>
      <c r="V2" s="22"/>
      <c r="W2" s="22"/>
      <c r="X2" s="22"/>
      <c r="Y2" s="22"/>
      <c r="Z2" s="22"/>
      <c r="AA2" s="22"/>
      <c r="AB2" s="23"/>
      <c r="AC2" s="1105" t="s">
        <v>464</v>
      </c>
      <c r="AD2" s="1100"/>
      <c r="AE2" s="1106" t="s">
        <v>459</v>
      </c>
      <c r="AF2" s="1107" t="s">
        <v>465</v>
      </c>
      <c r="AG2" s="4"/>
      <c r="AH2" s="1108" t="s">
        <v>466</v>
      </c>
      <c r="AI2" s="1109" t="s">
        <v>466</v>
      </c>
      <c r="AJ2" s="4"/>
      <c r="AK2" s="1110" t="s">
        <v>394</v>
      </c>
      <c r="AL2" s="4"/>
      <c r="AM2" s="1111" t="s">
        <v>436</v>
      </c>
      <c r="AN2" s="4"/>
      <c r="AO2" s="1106" t="s">
        <v>460</v>
      </c>
      <c r="AP2" s="1112" t="s">
        <v>461</v>
      </c>
      <c r="AQ2" s="1112" t="s">
        <v>462</v>
      </c>
      <c r="AR2" s="1113" t="s">
        <v>467</v>
      </c>
      <c r="AS2" s="1101" t="s">
        <v>463</v>
      </c>
      <c r="AT2" s="1107" t="s">
        <v>468</v>
      </c>
    </row>
    <row r="3" ht="26.25" customHeight="1">
      <c r="A3" s="217"/>
      <c r="B3" s="1114" t="s">
        <v>469</v>
      </c>
      <c r="C3" s="13"/>
      <c r="D3" s="13"/>
      <c r="E3" s="14"/>
      <c r="F3" s="1115" t="s">
        <v>470</v>
      </c>
      <c r="G3" s="45"/>
      <c r="H3" s="45"/>
      <c r="I3" s="167"/>
      <c r="J3" s="169"/>
      <c r="K3" s="1116" t="s">
        <v>471</v>
      </c>
      <c r="L3" s="53"/>
      <c r="M3" s="53"/>
      <c r="N3" s="53"/>
      <c r="O3" s="53"/>
      <c r="P3" s="53"/>
      <c r="Q3" s="53"/>
      <c r="R3" s="53"/>
      <c r="S3" s="53"/>
      <c r="T3" s="53"/>
      <c r="U3" s="53"/>
      <c r="V3" s="53"/>
      <c r="W3" s="53"/>
      <c r="X3" s="53"/>
      <c r="Y3" s="53"/>
      <c r="Z3" s="53"/>
      <c r="AA3" s="53"/>
      <c r="AB3" s="184"/>
      <c r="AC3" s="162"/>
      <c r="AD3" s="1100"/>
      <c r="AE3" s="1117"/>
      <c r="AF3" s="1118"/>
      <c r="AG3" s="4"/>
      <c r="AH3" s="1119" t="s">
        <v>472</v>
      </c>
      <c r="AI3" s="1120" t="s">
        <v>472</v>
      </c>
      <c r="AJ3" s="4"/>
      <c r="AK3" s="1121"/>
      <c r="AL3" s="4"/>
      <c r="AM3" s="1122" t="s">
        <v>437</v>
      </c>
      <c r="AN3" s="4"/>
      <c r="AO3" s="1117"/>
      <c r="AP3" s="62"/>
      <c r="AQ3" s="62"/>
      <c r="AR3" s="60"/>
      <c r="AS3" s="217"/>
      <c r="AT3" s="1118"/>
    </row>
    <row r="4" ht="13.5" customHeight="1">
      <c r="A4" s="217"/>
      <c r="B4" s="1106" t="s">
        <v>391</v>
      </c>
      <c r="C4" s="1112" t="s">
        <v>473</v>
      </c>
      <c r="D4" s="1112" t="s">
        <v>399</v>
      </c>
      <c r="E4" s="1123" t="s">
        <v>474</v>
      </c>
      <c r="F4" s="1124" t="s">
        <v>475</v>
      </c>
      <c r="G4" s="1113" t="s">
        <v>476</v>
      </c>
      <c r="H4" s="1113" t="s">
        <v>396</v>
      </c>
      <c r="I4" s="1102" t="s">
        <v>398</v>
      </c>
      <c r="J4" s="1107" t="s">
        <v>477</v>
      </c>
      <c r="K4" s="1106" t="s">
        <v>436</v>
      </c>
      <c r="L4" s="1112" t="s">
        <v>437</v>
      </c>
      <c r="M4" s="1112" t="s">
        <v>435</v>
      </c>
      <c r="N4" s="1112" t="s">
        <v>438</v>
      </c>
      <c r="O4" s="1112" t="s">
        <v>478</v>
      </c>
      <c r="P4" s="1112" t="s">
        <v>479</v>
      </c>
      <c r="Q4" s="1112" t="s">
        <v>480</v>
      </c>
      <c r="R4" s="1112" t="s">
        <v>481</v>
      </c>
      <c r="S4" s="1112" t="s">
        <v>482</v>
      </c>
      <c r="T4" s="1112" t="s">
        <v>483</v>
      </c>
      <c r="U4" s="1112" t="s">
        <v>484</v>
      </c>
      <c r="V4" s="1112" t="s">
        <v>485</v>
      </c>
      <c r="W4" s="1112" t="s">
        <v>486</v>
      </c>
      <c r="X4" s="1112" t="s">
        <v>487</v>
      </c>
      <c r="Y4" s="1112" t="s">
        <v>488</v>
      </c>
      <c r="Z4" s="1112" t="s">
        <v>489</v>
      </c>
      <c r="AA4" s="1112" t="s">
        <v>490</v>
      </c>
      <c r="AB4" s="1107" t="s">
        <v>491</v>
      </c>
      <c r="AC4" s="162"/>
      <c r="AD4" s="1100"/>
      <c r="AE4" s="306"/>
      <c r="AF4" s="1125"/>
      <c r="AG4" s="4"/>
      <c r="AH4" s="1119" t="s">
        <v>492</v>
      </c>
      <c r="AI4" s="1120" t="s">
        <v>492</v>
      </c>
      <c r="AJ4" s="4"/>
      <c r="AK4" s="4"/>
      <c r="AL4" s="4"/>
      <c r="AM4" s="1122" t="s">
        <v>435</v>
      </c>
      <c r="AN4" s="4"/>
      <c r="AO4" s="240"/>
      <c r="AP4" s="1126"/>
      <c r="AQ4" s="1126"/>
      <c r="AR4" s="241"/>
      <c r="AS4" s="167"/>
      <c r="AT4" s="1127"/>
    </row>
    <row r="5" ht="13.5" customHeight="1">
      <c r="A5" s="1128" t="s">
        <v>466</v>
      </c>
      <c r="B5" s="1129">
        <v>0.274</v>
      </c>
      <c r="C5" s="1130">
        <v>0.2</v>
      </c>
      <c r="D5" s="1130">
        <v>0.111</v>
      </c>
      <c r="E5" s="1131">
        <v>0.0</v>
      </c>
      <c r="F5" s="1132">
        <v>0.07</v>
      </c>
      <c r="G5" s="1130">
        <v>0.055</v>
      </c>
      <c r="H5" s="1133">
        <v>0.0</v>
      </c>
      <c r="I5" s="1129">
        <v>0.045</v>
      </c>
      <c r="J5" s="1131">
        <v>0.0</v>
      </c>
      <c r="K5" s="1134">
        <v>0.41700000000000004</v>
      </c>
      <c r="L5" s="1135">
        <v>0.402</v>
      </c>
      <c r="M5" s="1135">
        <v>0.34700000000000003</v>
      </c>
      <c r="N5" s="1135">
        <v>0.273</v>
      </c>
      <c r="O5" s="1135">
        <v>0.37200000000000005</v>
      </c>
      <c r="P5" s="1135">
        <v>0.343</v>
      </c>
      <c r="Q5" s="1135">
        <v>0.35700000000000004</v>
      </c>
      <c r="R5" s="1135">
        <v>0.328</v>
      </c>
      <c r="S5" s="1135">
        <v>0.29800000000000004</v>
      </c>
      <c r="T5" s="1135">
        <v>0.28300000000000003</v>
      </c>
      <c r="U5" s="1135">
        <v>0.254</v>
      </c>
      <c r="V5" s="1135">
        <v>0.30200000000000005</v>
      </c>
      <c r="W5" s="1135">
        <v>0.23900000000000002</v>
      </c>
      <c r="X5" s="1135">
        <v>0.209</v>
      </c>
      <c r="Y5" s="1135">
        <v>0.228</v>
      </c>
      <c r="Z5" s="1135">
        <v>0.194</v>
      </c>
      <c r="AA5" s="1135">
        <v>0.184</v>
      </c>
      <c r="AB5" s="1136">
        <v>0.139</v>
      </c>
      <c r="AC5" s="1137">
        <v>0.028</v>
      </c>
      <c r="AD5" s="1100"/>
      <c r="AE5" s="1119" t="s">
        <v>466</v>
      </c>
      <c r="AF5" s="1138" t="s">
        <v>493</v>
      </c>
      <c r="AG5" s="4"/>
      <c r="AH5" s="1119" t="s">
        <v>494</v>
      </c>
      <c r="AI5" s="1120" t="s">
        <v>494</v>
      </c>
      <c r="AJ5" s="4"/>
      <c r="AK5" s="1110" t="s">
        <v>394</v>
      </c>
      <c r="AL5" s="4"/>
      <c r="AM5" s="1122" t="s">
        <v>438</v>
      </c>
      <c r="AN5" s="4"/>
      <c r="AO5" s="1139" t="s">
        <v>391</v>
      </c>
      <c r="AP5" s="1140" t="s">
        <v>475</v>
      </c>
      <c r="AQ5" s="1141" t="s">
        <v>398</v>
      </c>
      <c r="AR5" s="1142" t="str">
        <f t="shared" ref="AR5:AR22" si="1">AO5&amp;AP5&amp;AQ5</f>
        <v>処遇加算Ⅰ特定加算Ⅰベア加算</v>
      </c>
      <c r="AS5" s="1143" t="s">
        <v>436</v>
      </c>
      <c r="AT5" s="1144" t="s">
        <v>169</v>
      </c>
    </row>
    <row r="6" ht="13.5" customHeight="1">
      <c r="A6" s="1128" t="s">
        <v>472</v>
      </c>
      <c r="B6" s="1129">
        <v>0.2</v>
      </c>
      <c r="C6" s="1130">
        <v>0.146</v>
      </c>
      <c r="D6" s="1130">
        <v>0.081</v>
      </c>
      <c r="E6" s="1131">
        <v>0.0</v>
      </c>
      <c r="F6" s="1132">
        <v>0.07</v>
      </c>
      <c r="G6" s="1130">
        <v>0.055</v>
      </c>
      <c r="H6" s="1133">
        <v>0.0</v>
      </c>
      <c r="I6" s="1129">
        <v>0.045</v>
      </c>
      <c r="J6" s="1131">
        <v>0.0</v>
      </c>
      <c r="K6" s="1134">
        <v>0.343</v>
      </c>
      <c r="L6" s="1135">
        <v>0.328</v>
      </c>
      <c r="M6" s="1135">
        <v>0.273</v>
      </c>
      <c r="N6" s="1135">
        <v>0.219</v>
      </c>
      <c r="O6" s="1135">
        <v>0.29800000000000004</v>
      </c>
      <c r="P6" s="1135">
        <v>0.28900000000000003</v>
      </c>
      <c r="Q6" s="1135">
        <v>0.28300000000000003</v>
      </c>
      <c r="R6" s="1135">
        <v>0.274</v>
      </c>
      <c r="S6" s="1135">
        <v>0.244</v>
      </c>
      <c r="T6" s="1135">
        <v>0.22899999999999998</v>
      </c>
      <c r="U6" s="1135">
        <v>0.224</v>
      </c>
      <c r="V6" s="1135">
        <v>0.228</v>
      </c>
      <c r="W6" s="1135">
        <v>0.209</v>
      </c>
      <c r="X6" s="1135">
        <v>0.17900000000000002</v>
      </c>
      <c r="Y6" s="1135">
        <v>0.174</v>
      </c>
      <c r="Z6" s="1135">
        <v>0.164</v>
      </c>
      <c r="AA6" s="1135">
        <v>0.154</v>
      </c>
      <c r="AB6" s="1136">
        <v>0.109</v>
      </c>
      <c r="AC6" s="1137">
        <v>0.028</v>
      </c>
      <c r="AD6" s="1100"/>
      <c r="AE6" s="1119" t="s">
        <v>472</v>
      </c>
      <c r="AF6" s="1138" t="s">
        <v>493</v>
      </c>
      <c r="AG6" s="4"/>
      <c r="AH6" s="1119" t="s">
        <v>495</v>
      </c>
      <c r="AI6" s="1120" t="s">
        <v>495</v>
      </c>
      <c r="AJ6" s="4"/>
      <c r="AK6" s="1145" t="s">
        <v>496</v>
      </c>
      <c r="AL6" s="4"/>
      <c r="AM6" s="1146"/>
      <c r="AN6" s="4"/>
      <c r="AO6" s="1147" t="s">
        <v>391</v>
      </c>
      <c r="AP6" s="1148" t="s">
        <v>476</v>
      </c>
      <c r="AQ6" s="148" t="s">
        <v>398</v>
      </c>
      <c r="AR6" s="1149" t="str">
        <f t="shared" si="1"/>
        <v>処遇加算Ⅰ特定加算Ⅱベア加算</v>
      </c>
      <c r="AS6" s="1150" t="s">
        <v>437</v>
      </c>
      <c r="AT6" s="1151" t="s">
        <v>169</v>
      </c>
    </row>
    <row r="7" ht="13.5" customHeight="1">
      <c r="A7" s="1128" t="s">
        <v>492</v>
      </c>
      <c r="B7" s="1129">
        <v>0.274</v>
      </c>
      <c r="C7" s="1130">
        <v>0.2</v>
      </c>
      <c r="D7" s="1130">
        <v>0.111</v>
      </c>
      <c r="E7" s="1131">
        <v>0.0</v>
      </c>
      <c r="F7" s="1132">
        <v>0.07</v>
      </c>
      <c r="G7" s="1130">
        <v>0.055</v>
      </c>
      <c r="H7" s="1133">
        <v>0.0</v>
      </c>
      <c r="I7" s="1129">
        <v>0.045</v>
      </c>
      <c r="J7" s="1131">
        <v>0.0</v>
      </c>
      <c r="K7" s="1134">
        <v>0.41700000000000004</v>
      </c>
      <c r="L7" s="1135">
        <v>0.402</v>
      </c>
      <c r="M7" s="1135">
        <v>0.34700000000000003</v>
      </c>
      <c r="N7" s="1135">
        <v>0.273</v>
      </c>
      <c r="O7" s="1135">
        <v>0.37200000000000005</v>
      </c>
      <c r="P7" s="1135">
        <v>0.343</v>
      </c>
      <c r="Q7" s="1135">
        <v>0.35700000000000004</v>
      </c>
      <c r="R7" s="1135">
        <v>0.328</v>
      </c>
      <c r="S7" s="1135">
        <v>0.29800000000000004</v>
      </c>
      <c r="T7" s="1135">
        <v>0.28300000000000003</v>
      </c>
      <c r="U7" s="1135">
        <v>0.254</v>
      </c>
      <c r="V7" s="1135">
        <v>0.30200000000000005</v>
      </c>
      <c r="W7" s="1135">
        <v>0.23900000000000002</v>
      </c>
      <c r="X7" s="1135">
        <v>0.209</v>
      </c>
      <c r="Y7" s="1135">
        <v>0.228</v>
      </c>
      <c r="Z7" s="1135">
        <v>0.194</v>
      </c>
      <c r="AA7" s="1135">
        <v>0.184</v>
      </c>
      <c r="AB7" s="1136">
        <v>0.139</v>
      </c>
      <c r="AC7" s="1137">
        <v>0.028</v>
      </c>
      <c r="AD7" s="1100"/>
      <c r="AE7" s="1119" t="s">
        <v>492</v>
      </c>
      <c r="AF7" s="1138" t="s">
        <v>493</v>
      </c>
      <c r="AG7" s="4"/>
      <c r="AH7" s="1119" t="s">
        <v>497</v>
      </c>
      <c r="AI7" s="1120" t="s">
        <v>497</v>
      </c>
      <c r="AJ7" s="4"/>
      <c r="AK7" s="1121"/>
      <c r="AL7" s="4"/>
      <c r="AM7" s="4"/>
      <c r="AN7" s="4"/>
      <c r="AO7" s="1147" t="s">
        <v>391</v>
      </c>
      <c r="AP7" s="1148" t="s">
        <v>396</v>
      </c>
      <c r="AQ7" s="148" t="s">
        <v>398</v>
      </c>
      <c r="AR7" s="1149" t="str">
        <f t="shared" si="1"/>
        <v>処遇加算Ⅰ特定加算なしベア加算</v>
      </c>
      <c r="AS7" s="1150" t="s">
        <v>435</v>
      </c>
      <c r="AT7" s="1151" t="s">
        <v>169</v>
      </c>
    </row>
    <row r="8" ht="13.5" customHeight="1">
      <c r="A8" s="1128" t="s">
        <v>494</v>
      </c>
      <c r="B8" s="1129">
        <v>0.239</v>
      </c>
      <c r="C8" s="1130">
        <v>0.175</v>
      </c>
      <c r="D8" s="1130">
        <v>0.097</v>
      </c>
      <c r="E8" s="1131">
        <v>0.0</v>
      </c>
      <c r="F8" s="1132">
        <v>0.07</v>
      </c>
      <c r="G8" s="1130">
        <v>0.055</v>
      </c>
      <c r="H8" s="1133">
        <v>0.0</v>
      </c>
      <c r="I8" s="1129">
        <v>0.045</v>
      </c>
      <c r="J8" s="1131">
        <v>0.0</v>
      </c>
      <c r="K8" s="1134">
        <v>0.382</v>
      </c>
      <c r="L8" s="1135">
        <v>0.367</v>
      </c>
      <c r="M8" s="1135">
        <v>0.312</v>
      </c>
      <c r="N8" s="1135">
        <v>0.24799999999999997</v>
      </c>
      <c r="O8" s="1135">
        <v>0.337</v>
      </c>
      <c r="P8" s="1135">
        <v>0.318</v>
      </c>
      <c r="Q8" s="1135">
        <v>0.322</v>
      </c>
      <c r="R8" s="1135">
        <v>0.303</v>
      </c>
      <c r="S8" s="1135">
        <v>0.273</v>
      </c>
      <c r="T8" s="1135">
        <v>0.258</v>
      </c>
      <c r="U8" s="1135">
        <v>0.24000000000000002</v>
      </c>
      <c r="V8" s="1135">
        <v>0.267</v>
      </c>
      <c r="W8" s="1135">
        <v>0.225</v>
      </c>
      <c r="X8" s="1135">
        <v>0.195</v>
      </c>
      <c r="Y8" s="1135">
        <v>0.20299999999999999</v>
      </c>
      <c r="Z8" s="1135">
        <v>0.18</v>
      </c>
      <c r="AA8" s="1135">
        <v>0.17</v>
      </c>
      <c r="AB8" s="1136">
        <v>0.125</v>
      </c>
      <c r="AC8" s="1137">
        <v>0.028</v>
      </c>
      <c r="AD8" s="1100"/>
      <c r="AE8" s="1119" t="s">
        <v>494</v>
      </c>
      <c r="AF8" s="1138" t="s">
        <v>493</v>
      </c>
      <c r="AG8" s="4"/>
      <c r="AH8" s="1119" t="s">
        <v>498</v>
      </c>
      <c r="AI8" s="1120" t="s">
        <v>498</v>
      </c>
      <c r="AJ8" s="4"/>
      <c r="AK8" s="4"/>
      <c r="AL8" s="4"/>
      <c r="AM8" s="4"/>
      <c r="AN8" s="4"/>
      <c r="AO8" s="1147" t="s">
        <v>473</v>
      </c>
      <c r="AP8" s="1148" t="s">
        <v>396</v>
      </c>
      <c r="AQ8" s="148" t="s">
        <v>398</v>
      </c>
      <c r="AR8" s="1149" t="str">
        <f t="shared" si="1"/>
        <v>処遇加算Ⅱ特定加算なしベア加算</v>
      </c>
      <c r="AS8" s="1150" t="s">
        <v>438</v>
      </c>
      <c r="AT8" s="1151" t="s">
        <v>169</v>
      </c>
    </row>
    <row r="9" ht="13.5" customHeight="1">
      <c r="A9" s="1128" t="s">
        <v>495</v>
      </c>
      <c r="B9" s="1129">
        <v>0.089</v>
      </c>
      <c r="C9" s="1130">
        <v>0.065</v>
      </c>
      <c r="D9" s="1130">
        <v>0.036</v>
      </c>
      <c r="E9" s="1131">
        <v>0.0</v>
      </c>
      <c r="F9" s="1132">
        <v>0.061</v>
      </c>
      <c r="G9" s="1130" t="s">
        <v>499</v>
      </c>
      <c r="H9" s="1133">
        <v>0.0</v>
      </c>
      <c r="I9" s="1129">
        <v>0.045</v>
      </c>
      <c r="J9" s="1131">
        <v>0.0</v>
      </c>
      <c r="K9" s="1134">
        <v>0.223</v>
      </c>
      <c r="L9" s="1130" t="s">
        <v>499</v>
      </c>
      <c r="M9" s="1135">
        <v>0.162</v>
      </c>
      <c r="N9" s="1135">
        <v>0.138</v>
      </c>
      <c r="O9" s="1135">
        <v>0.178</v>
      </c>
      <c r="P9" s="1135">
        <v>0.19899999999999998</v>
      </c>
      <c r="Q9" s="1130" t="s">
        <v>499</v>
      </c>
      <c r="R9" s="1130" t="s">
        <v>499</v>
      </c>
      <c r="S9" s="1135">
        <v>0.154</v>
      </c>
      <c r="T9" s="1130" t="s">
        <v>499</v>
      </c>
      <c r="U9" s="1135">
        <v>0.17</v>
      </c>
      <c r="V9" s="1135">
        <v>0.11699999999999999</v>
      </c>
      <c r="W9" s="1130" t="s">
        <v>499</v>
      </c>
      <c r="X9" s="1135">
        <v>0.125</v>
      </c>
      <c r="Y9" s="1135">
        <v>0.093</v>
      </c>
      <c r="Z9" s="1130" t="s">
        <v>499</v>
      </c>
      <c r="AA9" s="1135">
        <v>0.10899999999999999</v>
      </c>
      <c r="AB9" s="1136">
        <v>0.064</v>
      </c>
      <c r="AC9" s="1137">
        <v>0.028</v>
      </c>
      <c r="AD9" s="1100"/>
      <c r="AE9" s="1119" t="s">
        <v>495</v>
      </c>
      <c r="AF9" s="1138" t="s">
        <v>500</v>
      </c>
      <c r="AG9" s="4"/>
      <c r="AH9" s="1119" t="s">
        <v>501</v>
      </c>
      <c r="AI9" s="1120" t="s">
        <v>501</v>
      </c>
      <c r="AJ9" s="4"/>
      <c r="AK9" s="4"/>
      <c r="AL9" s="4"/>
      <c r="AM9" s="4"/>
      <c r="AN9" s="4"/>
      <c r="AO9" s="1147" t="s">
        <v>391</v>
      </c>
      <c r="AP9" s="1148" t="s">
        <v>475</v>
      </c>
      <c r="AQ9" s="148" t="s">
        <v>477</v>
      </c>
      <c r="AR9" s="1149" t="str">
        <f t="shared" si="1"/>
        <v>処遇加算Ⅰ特定加算Ⅰベア加算なし</v>
      </c>
      <c r="AS9" s="1150" t="s">
        <v>478</v>
      </c>
      <c r="AT9" s="1151" t="s">
        <v>169</v>
      </c>
    </row>
    <row r="10" ht="13.5" customHeight="1">
      <c r="A10" s="1128" t="s">
        <v>497</v>
      </c>
      <c r="B10" s="1129">
        <v>0.044</v>
      </c>
      <c r="C10" s="1130">
        <v>0.032</v>
      </c>
      <c r="D10" s="1130">
        <v>0.018</v>
      </c>
      <c r="E10" s="1131">
        <v>0.0</v>
      </c>
      <c r="F10" s="1132">
        <v>0.014</v>
      </c>
      <c r="G10" s="1130">
        <v>0.013</v>
      </c>
      <c r="H10" s="1133">
        <v>0.0</v>
      </c>
      <c r="I10" s="1129">
        <v>0.011</v>
      </c>
      <c r="J10" s="1131">
        <v>0.0</v>
      </c>
      <c r="K10" s="1134">
        <v>0.08099999999999999</v>
      </c>
      <c r="L10" s="1135">
        <v>0.07999999999999999</v>
      </c>
      <c r="M10" s="1135">
        <v>0.06699999999999999</v>
      </c>
      <c r="N10" s="1135">
        <v>0.05499999999999999</v>
      </c>
      <c r="O10" s="1135">
        <v>0.06999999999999999</v>
      </c>
      <c r="P10" s="1135">
        <v>0.06899999999999999</v>
      </c>
      <c r="Q10" s="1135">
        <v>0.06899999999999999</v>
      </c>
      <c r="R10" s="1135">
        <v>0.06799999999999999</v>
      </c>
      <c r="S10" s="1135">
        <v>0.057999999999999996</v>
      </c>
      <c r="T10" s="1135">
        <v>0.056999999999999995</v>
      </c>
      <c r="U10" s="1135">
        <v>0.05499999999999999</v>
      </c>
      <c r="V10" s="1135">
        <v>0.055999999999999994</v>
      </c>
      <c r="W10" s="1135">
        <v>0.05399999999999999</v>
      </c>
      <c r="X10" s="1135">
        <v>0.044</v>
      </c>
      <c r="Y10" s="1135">
        <v>0.044</v>
      </c>
      <c r="Z10" s="1135">
        <v>0.043</v>
      </c>
      <c r="AA10" s="1135">
        <v>0.040999999999999995</v>
      </c>
      <c r="AB10" s="1136">
        <v>0.03</v>
      </c>
      <c r="AC10" s="1137">
        <v>0.012</v>
      </c>
      <c r="AD10" s="1100"/>
      <c r="AE10" s="1119" t="s">
        <v>497</v>
      </c>
      <c r="AF10" s="1138" t="s">
        <v>502</v>
      </c>
      <c r="AG10" s="4"/>
      <c r="AH10" s="1119" t="s">
        <v>503</v>
      </c>
      <c r="AI10" s="1120" t="s">
        <v>503</v>
      </c>
      <c r="AJ10" s="4"/>
      <c r="AK10" s="4"/>
      <c r="AL10" s="4"/>
      <c r="AM10" s="4"/>
      <c r="AN10" s="4"/>
      <c r="AO10" s="1147" t="s">
        <v>473</v>
      </c>
      <c r="AP10" s="1148" t="s">
        <v>475</v>
      </c>
      <c r="AQ10" s="148" t="s">
        <v>398</v>
      </c>
      <c r="AR10" s="1149" t="str">
        <f t="shared" si="1"/>
        <v>処遇加算Ⅱ特定加算Ⅰベア加算</v>
      </c>
      <c r="AS10" s="1150" t="s">
        <v>436</v>
      </c>
      <c r="AT10" s="1151" t="s">
        <v>479</v>
      </c>
    </row>
    <row r="11" ht="13.5" customHeight="1">
      <c r="A11" s="1128" t="s">
        <v>498</v>
      </c>
      <c r="B11" s="1129">
        <v>0.086</v>
      </c>
      <c r="C11" s="1130">
        <v>0.063</v>
      </c>
      <c r="D11" s="1130">
        <v>0.035</v>
      </c>
      <c r="E11" s="1131">
        <v>0.0</v>
      </c>
      <c r="F11" s="1132">
        <v>0.021</v>
      </c>
      <c r="G11" s="1130" t="s">
        <v>499</v>
      </c>
      <c r="H11" s="1133">
        <v>0.0</v>
      </c>
      <c r="I11" s="1129">
        <v>0.028</v>
      </c>
      <c r="J11" s="1131">
        <v>0.0</v>
      </c>
      <c r="K11" s="1134">
        <v>0.159</v>
      </c>
      <c r="L11" s="1130" t="s">
        <v>499</v>
      </c>
      <c r="M11" s="1135">
        <v>0.13799999999999998</v>
      </c>
      <c r="N11" s="1135">
        <v>0.11499999999999999</v>
      </c>
      <c r="O11" s="1135">
        <v>0.131</v>
      </c>
      <c r="P11" s="1135">
        <v>0.136</v>
      </c>
      <c r="Q11" s="1130" t="s">
        <v>499</v>
      </c>
      <c r="R11" s="1130" t="s">
        <v>499</v>
      </c>
      <c r="S11" s="1135">
        <v>0.10800000000000001</v>
      </c>
      <c r="T11" s="1130" t="s">
        <v>499</v>
      </c>
      <c r="U11" s="1135">
        <v>0.10800000000000001</v>
      </c>
      <c r="V11" s="1135">
        <v>0.10999999999999999</v>
      </c>
      <c r="W11" s="1130" t="s">
        <v>499</v>
      </c>
      <c r="X11" s="1135">
        <v>0.08000000000000002</v>
      </c>
      <c r="Y11" s="1135">
        <v>0.087</v>
      </c>
      <c r="Z11" s="1130" t="s">
        <v>499</v>
      </c>
      <c r="AA11" s="1135">
        <v>0.087</v>
      </c>
      <c r="AB11" s="1136">
        <v>0.059000000000000004</v>
      </c>
      <c r="AC11" s="1137">
        <v>0.024</v>
      </c>
      <c r="AD11" s="1100"/>
      <c r="AE11" s="1119" t="s">
        <v>498</v>
      </c>
      <c r="AF11" s="1138" t="s">
        <v>500</v>
      </c>
      <c r="AG11" s="4"/>
      <c r="AH11" s="1119" t="s">
        <v>504</v>
      </c>
      <c r="AI11" s="1120" t="s">
        <v>505</v>
      </c>
      <c r="AJ11" s="4"/>
      <c r="AK11" s="4"/>
      <c r="AL11" s="4"/>
      <c r="AM11" s="4"/>
      <c r="AN11" s="4"/>
      <c r="AO11" s="1147" t="s">
        <v>391</v>
      </c>
      <c r="AP11" s="1148" t="s">
        <v>476</v>
      </c>
      <c r="AQ11" s="148" t="s">
        <v>477</v>
      </c>
      <c r="AR11" s="1149" t="str">
        <f t="shared" si="1"/>
        <v>処遇加算Ⅰ特定加算Ⅱベア加算なし</v>
      </c>
      <c r="AS11" s="1150" t="s">
        <v>480</v>
      </c>
      <c r="AT11" s="1151" t="s">
        <v>169</v>
      </c>
    </row>
    <row r="12" ht="13.5" customHeight="1">
      <c r="A12" s="1128" t="s">
        <v>501</v>
      </c>
      <c r="B12" s="1129">
        <v>0.086</v>
      </c>
      <c r="C12" s="1130">
        <v>0.063</v>
      </c>
      <c r="D12" s="1130">
        <v>0.035</v>
      </c>
      <c r="E12" s="1131">
        <v>0.0</v>
      </c>
      <c r="F12" s="1132">
        <v>0.021</v>
      </c>
      <c r="G12" s="1130" t="s">
        <v>499</v>
      </c>
      <c r="H12" s="1133">
        <v>0.0</v>
      </c>
      <c r="I12" s="1129">
        <v>0.028</v>
      </c>
      <c r="J12" s="1131">
        <v>0.0</v>
      </c>
      <c r="K12" s="1134">
        <v>0.159</v>
      </c>
      <c r="L12" s="1130" t="s">
        <v>499</v>
      </c>
      <c r="M12" s="1135">
        <v>0.13799999999999998</v>
      </c>
      <c r="N12" s="1135">
        <v>0.11499999999999999</v>
      </c>
      <c r="O12" s="1135">
        <v>0.131</v>
      </c>
      <c r="P12" s="1135">
        <v>0.136</v>
      </c>
      <c r="Q12" s="1130" t="s">
        <v>499</v>
      </c>
      <c r="R12" s="1130" t="s">
        <v>499</v>
      </c>
      <c r="S12" s="1135">
        <v>0.10800000000000001</v>
      </c>
      <c r="T12" s="1130" t="s">
        <v>499</v>
      </c>
      <c r="U12" s="1135">
        <v>0.10800000000000001</v>
      </c>
      <c r="V12" s="1135">
        <v>0.10999999999999999</v>
      </c>
      <c r="W12" s="1130" t="s">
        <v>499</v>
      </c>
      <c r="X12" s="1135">
        <v>0.08000000000000002</v>
      </c>
      <c r="Y12" s="1135">
        <v>0.087</v>
      </c>
      <c r="Z12" s="1130" t="s">
        <v>499</v>
      </c>
      <c r="AA12" s="1135">
        <v>0.087</v>
      </c>
      <c r="AB12" s="1136">
        <v>0.059000000000000004</v>
      </c>
      <c r="AC12" s="1137">
        <v>0.024</v>
      </c>
      <c r="AD12" s="1100"/>
      <c r="AE12" s="1119" t="s">
        <v>501</v>
      </c>
      <c r="AF12" s="1138" t="s">
        <v>500</v>
      </c>
      <c r="AG12" s="4"/>
      <c r="AH12" s="1119" t="s">
        <v>506</v>
      </c>
      <c r="AI12" s="1120" t="s">
        <v>507</v>
      </c>
      <c r="AJ12" s="4"/>
      <c r="AK12" s="4"/>
      <c r="AL12" s="4"/>
      <c r="AM12" s="4"/>
      <c r="AN12" s="4"/>
      <c r="AO12" s="1147" t="s">
        <v>473</v>
      </c>
      <c r="AP12" s="1148" t="s">
        <v>476</v>
      </c>
      <c r="AQ12" s="148" t="s">
        <v>398</v>
      </c>
      <c r="AR12" s="1149" t="str">
        <f t="shared" si="1"/>
        <v>処遇加算Ⅱ特定加算Ⅱベア加算</v>
      </c>
      <c r="AS12" s="1150" t="s">
        <v>437</v>
      </c>
      <c r="AT12" s="1151" t="s">
        <v>481</v>
      </c>
    </row>
    <row r="13" ht="13.5" customHeight="1">
      <c r="A13" s="1128" t="s">
        <v>503</v>
      </c>
      <c r="B13" s="1129">
        <v>0.064</v>
      </c>
      <c r="C13" s="1130">
        <v>0.047</v>
      </c>
      <c r="D13" s="1130">
        <v>0.026</v>
      </c>
      <c r="E13" s="1131">
        <v>0.0</v>
      </c>
      <c r="F13" s="1132">
        <v>0.021</v>
      </c>
      <c r="G13" s="1130">
        <v>0.019</v>
      </c>
      <c r="H13" s="1133">
        <v>0.0</v>
      </c>
      <c r="I13" s="1129">
        <v>0.028</v>
      </c>
      <c r="J13" s="1131">
        <v>0.0</v>
      </c>
      <c r="K13" s="1134">
        <v>0.137</v>
      </c>
      <c r="L13" s="1135">
        <v>0.135</v>
      </c>
      <c r="M13" s="1135">
        <v>0.11599999999999999</v>
      </c>
      <c r="N13" s="1135">
        <v>0.099</v>
      </c>
      <c r="O13" s="1135">
        <v>0.10900000000000001</v>
      </c>
      <c r="P13" s="1135">
        <v>0.12</v>
      </c>
      <c r="Q13" s="1135">
        <v>0.10700000000000001</v>
      </c>
      <c r="R13" s="1135">
        <v>0.118</v>
      </c>
      <c r="S13" s="1135">
        <v>0.092</v>
      </c>
      <c r="T13" s="1135">
        <v>0.09</v>
      </c>
      <c r="U13" s="1135">
        <v>0.099</v>
      </c>
      <c r="V13" s="1135">
        <v>0.088</v>
      </c>
      <c r="W13" s="1135">
        <v>0.097</v>
      </c>
      <c r="X13" s="1135">
        <v>0.07100000000000001</v>
      </c>
      <c r="Y13" s="1135">
        <v>0.07100000000000001</v>
      </c>
      <c r="Z13" s="1135">
        <v>0.069</v>
      </c>
      <c r="AA13" s="1135">
        <v>0.078</v>
      </c>
      <c r="AB13" s="1136">
        <v>0.05</v>
      </c>
      <c r="AC13" s="1137">
        <v>0.024</v>
      </c>
      <c r="AD13" s="1100"/>
      <c r="AE13" s="1119" t="s">
        <v>503</v>
      </c>
      <c r="AF13" s="1138" t="s">
        <v>502</v>
      </c>
      <c r="AG13" s="4"/>
      <c r="AH13" s="1119" t="s">
        <v>508</v>
      </c>
      <c r="AI13" s="1120" t="s">
        <v>508</v>
      </c>
      <c r="AJ13" s="4"/>
      <c r="AK13" s="4"/>
      <c r="AL13" s="4"/>
      <c r="AM13" s="4"/>
      <c r="AN13" s="4"/>
      <c r="AO13" s="1147" t="s">
        <v>473</v>
      </c>
      <c r="AP13" s="1148" t="s">
        <v>475</v>
      </c>
      <c r="AQ13" s="148" t="s">
        <v>477</v>
      </c>
      <c r="AR13" s="1149" t="str">
        <f t="shared" si="1"/>
        <v>処遇加算Ⅱ特定加算Ⅰベア加算なし</v>
      </c>
      <c r="AS13" s="1150" t="s">
        <v>482</v>
      </c>
      <c r="AT13" s="1151" t="s">
        <v>169</v>
      </c>
    </row>
    <row r="14" ht="13.5" customHeight="1">
      <c r="A14" s="1128" t="s">
        <v>504</v>
      </c>
      <c r="B14" s="1129">
        <v>0.067</v>
      </c>
      <c r="C14" s="1130">
        <v>0.049</v>
      </c>
      <c r="D14" s="1130">
        <v>0.027</v>
      </c>
      <c r="E14" s="1131">
        <v>0.0</v>
      </c>
      <c r="F14" s="1132">
        <v>0.04</v>
      </c>
      <c r="G14" s="1130">
        <v>0.036</v>
      </c>
      <c r="H14" s="1133">
        <v>0.0</v>
      </c>
      <c r="I14" s="1129">
        <v>0.018</v>
      </c>
      <c r="J14" s="1131">
        <v>0.0</v>
      </c>
      <c r="K14" s="1134">
        <v>0.138</v>
      </c>
      <c r="L14" s="1135">
        <v>0.134</v>
      </c>
      <c r="M14" s="1135">
        <v>0.098</v>
      </c>
      <c r="N14" s="1135">
        <v>0.08</v>
      </c>
      <c r="O14" s="1135">
        <v>0.12000000000000001</v>
      </c>
      <c r="P14" s="1135">
        <v>0.12</v>
      </c>
      <c r="Q14" s="1135">
        <v>0.116</v>
      </c>
      <c r="R14" s="1135">
        <v>0.11599999999999999</v>
      </c>
      <c r="S14" s="1135">
        <v>0.102</v>
      </c>
      <c r="T14" s="1135">
        <v>0.09799999999999999</v>
      </c>
      <c r="U14" s="1135">
        <v>0.098</v>
      </c>
      <c r="V14" s="1135">
        <v>0.08</v>
      </c>
      <c r="W14" s="1135">
        <v>0.094</v>
      </c>
      <c r="X14" s="1135">
        <v>0.08</v>
      </c>
      <c r="Y14" s="1135">
        <v>0.062</v>
      </c>
      <c r="Z14" s="1135">
        <v>0.076</v>
      </c>
      <c r="AA14" s="1135">
        <v>0.057999999999999996</v>
      </c>
      <c r="AB14" s="1136">
        <v>0.04</v>
      </c>
      <c r="AC14" s="1137">
        <v>0.013</v>
      </c>
      <c r="AD14" s="1100"/>
      <c r="AE14" s="1119" t="s">
        <v>504</v>
      </c>
      <c r="AF14" s="1138" t="s">
        <v>502</v>
      </c>
      <c r="AG14" s="4"/>
      <c r="AH14" s="1119" t="s">
        <v>509</v>
      </c>
      <c r="AI14" s="1120" t="s">
        <v>509</v>
      </c>
      <c r="AJ14" s="4"/>
      <c r="AK14" s="4"/>
      <c r="AL14" s="4"/>
      <c r="AM14" s="4"/>
      <c r="AN14" s="4"/>
      <c r="AO14" s="1147" t="s">
        <v>473</v>
      </c>
      <c r="AP14" s="1148" t="s">
        <v>476</v>
      </c>
      <c r="AQ14" s="148" t="s">
        <v>477</v>
      </c>
      <c r="AR14" s="1149" t="str">
        <f t="shared" si="1"/>
        <v>処遇加算Ⅱ特定加算Ⅱベア加算なし</v>
      </c>
      <c r="AS14" s="1150" t="s">
        <v>483</v>
      </c>
      <c r="AT14" s="1151" t="s">
        <v>169</v>
      </c>
    </row>
    <row r="15" ht="13.5" customHeight="1">
      <c r="A15" s="1128" t="s">
        <v>506</v>
      </c>
      <c r="B15" s="1129">
        <v>0.067</v>
      </c>
      <c r="C15" s="1130">
        <v>0.049</v>
      </c>
      <c r="D15" s="1130">
        <v>0.027</v>
      </c>
      <c r="E15" s="1131">
        <v>0.0</v>
      </c>
      <c r="F15" s="1132">
        <v>0.04</v>
      </c>
      <c r="G15" s="1130">
        <v>0.036</v>
      </c>
      <c r="H15" s="1133">
        <v>0.0</v>
      </c>
      <c r="I15" s="1129">
        <v>0.018</v>
      </c>
      <c r="J15" s="1131">
        <v>0.0</v>
      </c>
      <c r="K15" s="1134">
        <v>0.138</v>
      </c>
      <c r="L15" s="1135">
        <v>0.134</v>
      </c>
      <c r="M15" s="1135">
        <v>0.098</v>
      </c>
      <c r="N15" s="1135">
        <v>0.08</v>
      </c>
      <c r="O15" s="1135">
        <v>0.12000000000000001</v>
      </c>
      <c r="P15" s="1135">
        <v>0.12</v>
      </c>
      <c r="Q15" s="1135">
        <v>0.116</v>
      </c>
      <c r="R15" s="1135">
        <v>0.11599999999999999</v>
      </c>
      <c r="S15" s="1135">
        <v>0.102</v>
      </c>
      <c r="T15" s="1135">
        <v>0.09799999999999999</v>
      </c>
      <c r="U15" s="1135">
        <v>0.098</v>
      </c>
      <c r="V15" s="1135">
        <v>0.08</v>
      </c>
      <c r="W15" s="1135">
        <v>0.094</v>
      </c>
      <c r="X15" s="1135">
        <v>0.08</v>
      </c>
      <c r="Y15" s="1135">
        <v>0.062</v>
      </c>
      <c r="Z15" s="1135">
        <v>0.076</v>
      </c>
      <c r="AA15" s="1135">
        <v>0.057999999999999996</v>
      </c>
      <c r="AB15" s="1136">
        <v>0.04</v>
      </c>
      <c r="AC15" s="1137">
        <v>0.013</v>
      </c>
      <c r="AD15" s="1100"/>
      <c r="AE15" s="1119" t="s">
        <v>506</v>
      </c>
      <c r="AF15" s="1138" t="s">
        <v>502</v>
      </c>
      <c r="AG15" s="4"/>
      <c r="AH15" s="1119" t="s">
        <v>53</v>
      </c>
      <c r="AI15" s="1120" t="s">
        <v>53</v>
      </c>
      <c r="AJ15" s="4"/>
      <c r="AK15" s="4"/>
      <c r="AL15" s="4"/>
      <c r="AM15" s="4"/>
      <c r="AN15" s="4"/>
      <c r="AO15" s="1147" t="s">
        <v>399</v>
      </c>
      <c r="AP15" s="1148" t="s">
        <v>475</v>
      </c>
      <c r="AQ15" s="148" t="s">
        <v>398</v>
      </c>
      <c r="AR15" s="1149" t="str">
        <f t="shared" si="1"/>
        <v>処遇加算Ⅲ特定加算Ⅰベア加算</v>
      </c>
      <c r="AS15" s="1150" t="s">
        <v>436</v>
      </c>
      <c r="AT15" s="1151" t="s">
        <v>484</v>
      </c>
    </row>
    <row r="16" ht="13.5" customHeight="1">
      <c r="A16" s="1128" t="s">
        <v>508</v>
      </c>
      <c r="B16" s="1129">
        <v>0.064</v>
      </c>
      <c r="C16" s="1130">
        <v>0.047</v>
      </c>
      <c r="D16" s="1130">
        <v>0.026</v>
      </c>
      <c r="E16" s="1131">
        <v>0.0</v>
      </c>
      <c r="F16" s="1132">
        <v>0.017</v>
      </c>
      <c r="G16" s="1130">
        <v>0.015</v>
      </c>
      <c r="H16" s="1133">
        <v>0.0</v>
      </c>
      <c r="I16" s="1129">
        <v>0.013</v>
      </c>
      <c r="J16" s="1131">
        <v>0.0</v>
      </c>
      <c r="K16" s="1134">
        <v>0.103</v>
      </c>
      <c r="L16" s="1135">
        <v>0.10099999999999999</v>
      </c>
      <c r="M16" s="1135">
        <v>0.086</v>
      </c>
      <c r="N16" s="1135">
        <v>0.06899999999999999</v>
      </c>
      <c r="O16" s="1130" t="s">
        <v>499</v>
      </c>
      <c r="P16" s="1130" t="s">
        <v>499</v>
      </c>
      <c r="Q16" s="1130" t="s">
        <v>499</v>
      </c>
      <c r="R16" s="1130" t="s">
        <v>499</v>
      </c>
      <c r="S16" s="1130" t="s">
        <v>499</v>
      </c>
      <c r="T16" s="1130" t="s">
        <v>499</v>
      </c>
      <c r="U16" s="1130" t="s">
        <v>499</v>
      </c>
      <c r="V16" s="1130" t="s">
        <v>499</v>
      </c>
      <c r="W16" s="1130" t="s">
        <v>499</v>
      </c>
      <c r="X16" s="1130" t="s">
        <v>499</v>
      </c>
      <c r="Y16" s="1130" t="s">
        <v>499</v>
      </c>
      <c r="Z16" s="1130" t="s">
        <v>499</v>
      </c>
      <c r="AA16" s="1130" t="s">
        <v>499</v>
      </c>
      <c r="AB16" s="1131" t="s">
        <v>499</v>
      </c>
      <c r="AC16" s="1137">
        <v>0.009</v>
      </c>
      <c r="AD16" s="1100"/>
      <c r="AE16" s="1119" t="s">
        <v>508</v>
      </c>
      <c r="AF16" s="1138" t="s">
        <v>502</v>
      </c>
      <c r="AG16" s="4"/>
      <c r="AH16" s="1119" t="s">
        <v>59</v>
      </c>
      <c r="AI16" s="1120" t="s">
        <v>59</v>
      </c>
      <c r="AJ16" s="4"/>
      <c r="AK16" s="4"/>
      <c r="AL16" s="4"/>
      <c r="AM16" s="4"/>
      <c r="AN16" s="4"/>
      <c r="AO16" s="1147" t="s">
        <v>391</v>
      </c>
      <c r="AP16" s="1148" t="s">
        <v>396</v>
      </c>
      <c r="AQ16" s="148" t="s">
        <v>477</v>
      </c>
      <c r="AR16" s="1149" t="str">
        <f t="shared" si="1"/>
        <v>処遇加算Ⅰ特定加算なしベア加算なし</v>
      </c>
      <c r="AS16" s="1150" t="s">
        <v>485</v>
      </c>
      <c r="AT16" s="1151" t="s">
        <v>169</v>
      </c>
    </row>
    <row r="17" ht="13.5" customHeight="1">
      <c r="A17" s="1128" t="s">
        <v>509</v>
      </c>
      <c r="B17" s="1129">
        <v>0.064</v>
      </c>
      <c r="C17" s="1130">
        <v>0.047</v>
      </c>
      <c r="D17" s="1130">
        <v>0.026</v>
      </c>
      <c r="E17" s="1131">
        <v>0.0</v>
      </c>
      <c r="F17" s="1132">
        <v>0.017</v>
      </c>
      <c r="G17" s="1130">
        <v>0.015</v>
      </c>
      <c r="H17" s="1133">
        <v>0.0</v>
      </c>
      <c r="I17" s="1129">
        <v>0.013</v>
      </c>
      <c r="J17" s="1131">
        <v>0.0</v>
      </c>
      <c r="K17" s="1134">
        <v>0.103</v>
      </c>
      <c r="L17" s="1135">
        <v>0.10099999999999999</v>
      </c>
      <c r="M17" s="1135">
        <v>0.086</v>
      </c>
      <c r="N17" s="1135">
        <v>0.06899999999999999</v>
      </c>
      <c r="O17" s="1135">
        <v>0.09</v>
      </c>
      <c r="P17" s="1135">
        <v>0.086</v>
      </c>
      <c r="Q17" s="1135">
        <v>0.088</v>
      </c>
      <c r="R17" s="1135">
        <v>0.08399999999999999</v>
      </c>
      <c r="S17" s="1135">
        <v>0.073</v>
      </c>
      <c r="T17" s="1135">
        <v>0.071</v>
      </c>
      <c r="U17" s="1135">
        <v>0.06499999999999999</v>
      </c>
      <c r="V17" s="1135">
        <v>0.073</v>
      </c>
      <c r="W17" s="1135">
        <v>0.06299999999999999</v>
      </c>
      <c r="X17" s="1135">
        <v>0.052</v>
      </c>
      <c r="Y17" s="1135">
        <v>0.056</v>
      </c>
      <c r="Z17" s="1135">
        <v>0.049999999999999996</v>
      </c>
      <c r="AA17" s="1135">
        <v>0.048</v>
      </c>
      <c r="AB17" s="1136">
        <v>0.034999999999999996</v>
      </c>
      <c r="AC17" s="1137">
        <v>0.009</v>
      </c>
      <c r="AD17" s="1100"/>
      <c r="AE17" s="1119" t="s">
        <v>509</v>
      </c>
      <c r="AF17" s="1138" t="s">
        <v>502</v>
      </c>
      <c r="AG17" s="4"/>
      <c r="AH17" s="1119" t="s">
        <v>510</v>
      </c>
      <c r="AI17" s="1120" t="s">
        <v>510</v>
      </c>
      <c r="AJ17" s="4"/>
      <c r="AK17" s="4"/>
      <c r="AL17" s="4"/>
      <c r="AM17" s="4"/>
      <c r="AN17" s="4"/>
      <c r="AO17" s="1147" t="s">
        <v>399</v>
      </c>
      <c r="AP17" s="1148" t="s">
        <v>476</v>
      </c>
      <c r="AQ17" s="148" t="s">
        <v>398</v>
      </c>
      <c r="AR17" s="1149" t="str">
        <f t="shared" si="1"/>
        <v>処遇加算Ⅲ特定加算Ⅱベア加算</v>
      </c>
      <c r="AS17" s="1150" t="s">
        <v>437</v>
      </c>
      <c r="AT17" s="1151" t="s">
        <v>486</v>
      </c>
    </row>
    <row r="18" ht="13.5" customHeight="1">
      <c r="A18" s="1128" t="s">
        <v>53</v>
      </c>
      <c r="B18" s="1129">
        <v>0.057</v>
      </c>
      <c r="C18" s="1130">
        <v>0.041</v>
      </c>
      <c r="D18" s="1130">
        <v>0.023</v>
      </c>
      <c r="E18" s="1131">
        <v>0.0</v>
      </c>
      <c r="F18" s="1132">
        <v>0.017</v>
      </c>
      <c r="G18" s="1130">
        <v>0.015</v>
      </c>
      <c r="H18" s="1133">
        <v>0.0</v>
      </c>
      <c r="I18" s="1129">
        <v>0.013</v>
      </c>
      <c r="J18" s="1131">
        <v>0.0</v>
      </c>
      <c r="K18" s="1134">
        <v>0.096</v>
      </c>
      <c r="L18" s="1135">
        <v>0.094</v>
      </c>
      <c r="M18" s="1135">
        <v>0.079</v>
      </c>
      <c r="N18" s="1135">
        <v>0.063</v>
      </c>
      <c r="O18" s="1135">
        <v>0.083</v>
      </c>
      <c r="P18" s="1135">
        <v>0.08</v>
      </c>
      <c r="Q18" s="1135">
        <v>0.081</v>
      </c>
      <c r="R18" s="1135">
        <v>0.078</v>
      </c>
      <c r="S18" s="1135">
        <v>0.067</v>
      </c>
      <c r="T18" s="1135">
        <v>0.065</v>
      </c>
      <c r="U18" s="1135">
        <v>0.062</v>
      </c>
      <c r="V18" s="1135">
        <v>0.066</v>
      </c>
      <c r="W18" s="1135">
        <v>0.06</v>
      </c>
      <c r="X18" s="1135">
        <v>0.049</v>
      </c>
      <c r="Y18" s="1135">
        <v>0.05</v>
      </c>
      <c r="Z18" s="1135">
        <v>0.047</v>
      </c>
      <c r="AA18" s="1135">
        <v>0.045</v>
      </c>
      <c r="AB18" s="1136">
        <v>0.032</v>
      </c>
      <c r="AC18" s="1137">
        <v>0.009</v>
      </c>
      <c r="AD18" s="1100"/>
      <c r="AE18" s="1119" t="s">
        <v>53</v>
      </c>
      <c r="AF18" s="1138" t="s">
        <v>502</v>
      </c>
      <c r="AG18" s="4"/>
      <c r="AH18" s="1119" t="s">
        <v>511</v>
      </c>
      <c r="AI18" s="1120" t="s">
        <v>511</v>
      </c>
      <c r="AJ18" s="4"/>
      <c r="AK18" s="4"/>
      <c r="AL18" s="4"/>
      <c r="AM18" s="4"/>
      <c r="AN18" s="4"/>
      <c r="AO18" s="1147" t="s">
        <v>399</v>
      </c>
      <c r="AP18" s="1148" t="s">
        <v>475</v>
      </c>
      <c r="AQ18" s="148" t="s">
        <v>477</v>
      </c>
      <c r="AR18" s="1149" t="str">
        <f t="shared" si="1"/>
        <v>処遇加算Ⅲ特定加算Ⅰベア加算なし</v>
      </c>
      <c r="AS18" s="1150" t="s">
        <v>487</v>
      </c>
      <c r="AT18" s="1151" t="s">
        <v>169</v>
      </c>
    </row>
    <row r="19" ht="13.5" customHeight="1">
      <c r="A19" s="1128" t="s">
        <v>59</v>
      </c>
      <c r="B19" s="1129">
        <v>0.054</v>
      </c>
      <c r="C19" s="1130">
        <v>0.04</v>
      </c>
      <c r="D19" s="1130">
        <v>0.022</v>
      </c>
      <c r="E19" s="1131">
        <v>0.0</v>
      </c>
      <c r="F19" s="1132">
        <v>0.017</v>
      </c>
      <c r="G19" s="1130">
        <v>0.015</v>
      </c>
      <c r="H19" s="1133">
        <v>0.0</v>
      </c>
      <c r="I19" s="1129">
        <v>0.013</v>
      </c>
      <c r="J19" s="1131">
        <v>0.0</v>
      </c>
      <c r="K19" s="1134">
        <v>0.093</v>
      </c>
      <c r="L19" s="1135">
        <v>0.091</v>
      </c>
      <c r="M19" s="1135">
        <v>0.076</v>
      </c>
      <c r="N19" s="1135">
        <v>0.062</v>
      </c>
      <c r="O19" s="1135">
        <v>0.08</v>
      </c>
      <c r="P19" s="1135">
        <v>0.079</v>
      </c>
      <c r="Q19" s="1135">
        <v>0.078</v>
      </c>
      <c r="R19" s="1135">
        <v>0.077</v>
      </c>
      <c r="S19" s="1135">
        <v>0.066</v>
      </c>
      <c r="T19" s="1135">
        <v>0.064</v>
      </c>
      <c r="U19" s="1135">
        <v>0.061</v>
      </c>
      <c r="V19" s="1135">
        <v>0.063</v>
      </c>
      <c r="W19" s="1135">
        <v>0.059</v>
      </c>
      <c r="X19" s="1135">
        <v>0.048</v>
      </c>
      <c r="Y19" s="1135">
        <v>0.049</v>
      </c>
      <c r="Z19" s="1135">
        <v>0.046</v>
      </c>
      <c r="AA19" s="1135">
        <v>0.044</v>
      </c>
      <c r="AB19" s="1136">
        <v>0.031</v>
      </c>
      <c r="AC19" s="1137">
        <v>0.009</v>
      </c>
      <c r="AD19" s="1100"/>
      <c r="AE19" s="1119" t="s">
        <v>59</v>
      </c>
      <c r="AF19" s="1138" t="s">
        <v>502</v>
      </c>
      <c r="AG19" s="4"/>
      <c r="AH19" s="1119" t="s">
        <v>512</v>
      </c>
      <c r="AI19" s="1120" t="s">
        <v>513</v>
      </c>
      <c r="AJ19" s="4"/>
      <c r="AK19" s="4"/>
      <c r="AL19" s="4"/>
      <c r="AM19" s="4"/>
      <c r="AN19" s="4"/>
      <c r="AO19" s="1147" t="s">
        <v>473</v>
      </c>
      <c r="AP19" s="1148" t="s">
        <v>396</v>
      </c>
      <c r="AQ19" s="148" t="s">
        <v>477</v>
      </c>
      <c r="AR19" s="1149" t="str">
        <f t="shared" si="1"/>
        <v>処遇加算Ⅱ特定加算なしベア加算なし</v>
      </c>
      <c r="AS19" s="1150" t="s">
        <v>488</v>
      </c>
      <c r="AT19" s="1151" t="s">
        <v>169</v>
      </c>
    </row>
    <row r="20" ht="13.5" customHeight="1">
      <c r="A20" s="1128" t="s">
        <v>510</v>
      </c>
      <c r="B20" s="1129">
        <v>0.064</v>
      </c>
      <c r="C20" s="1130">
        <v>0.047</v>
      </c>
      <c r="D20" s="1130">
        <v>0.026</v>
      </c>
      <c r="E20" s="1131">
        <v>0.0</v>
      </c>
      <c r="F20" s="1132">
        <v>0.017</v>
      </c>
      <c r="G20" s="1130" t="s">
        <v>499</v>
      </c>
      <c r="H20" s="1133">
        <v>0.0</v>
      </c>
      <c r="I20" s="1129">
        <v>0.013</v>
      </c>
      <c r="J20" s="1131">
        <v>0.0</v>
      </c>
      <c r="K20" s="1134">
        <v>0.103</v>
      </c>
      <c r="L20" s="1130" t="s">
        <v>499</v>
      </c>
      <c r="M20" s="1135">
        <v>0.086</v>
      </c>
      <c r="N20" s="1135">
        <v>0.06899999999999999</v>
      </c>
      <c r="O20" s="1135">
        <v>0.09</v>
      </c>
      <c r="P20" s="1135">
        <v>0.086</v>
      </c>
      <c r="Q20" s="1130" t="s">
        <v>499</v>
      </c>
      <c r="R20" s="1130" t="s">
        <v>499</v>
      </c>
      <c r="S20" s="1135">
        <v>0.073</v>
      </c>
      <c r="T20" s="1130" t="s">
        <v>499</v>
      </c>
      <c r="U20" s="1135">
        <v>0.06499999999999999</v>
      </c>
      <c r="V20" s="1135">
        <v>0.073</v>
      </c>
      <c r="W20" s="1130" t="s">
        <v>499</v>
      </c>
      <c r="X20" s="1135">
        <v>0.052</v>
      </c>
      <c r="Y20" s="1135">
        <v>0.056</v>
      </c>
      <c r="Z20" s="1130" t="s">
        <v>499</v>
      </c>
      <c r="AA20" s="1135">
        <v>0.048</v>
      </c>
      <c r="AB20" s="1136">
        <v>0.034999999999999996</v>
      </c>
      <c r="AC20" s="1137">
        <v>0.009</v>
      </c>
      <c r="AD20" s="1100"/>
      <c r="AE20" s="1119" t="s">
        <v>510</v>
      </c>
      <c r="AF20" s="1138" t="s">
        <v>500</v>
      </c>
      <c r="AG20" s="4"/>
      <c r="AH20" s="1119" t="s">
        <v>514</v>
      </c>
      <c r="AI20" s="1120" t="s">
        <v>515</v>
      </c>
      <c r="AJ20" s="4"/>
      <c r="AK20" s="4"/>
      <c r="AL20" s="4"/>
      <c r="AM20" s="4"/>
      <c r="AN20" s="4"/>
      <c r="AO20" s="1147" t="s">
        <v>399</v>
      </c>
      <c r="AP20" s="1148" t="s">
        <v>476</v>
      </c>
      <c r="AQ20" s="148" t="s">
        <v>477</v>
      </c>
      <c r="AR20" s="1149" t="str">
        <f t="shared" si="1"/>
        <v>処遇加算Ⅲ特定加算Ⅱベア加算なし</v>
      </c>
      <c r="AS20" s="1150" t="s">
        <v>489</v>
      </c>
      <c r="AT20" s="1151" t="s">
        <v>169</v>
      </c>
    </row>
    <row r="21" ht="13.5" customHeight="1">
      <c r="A21" s="1128" t="s">
        <v>511</v>
      </c>
      <c r="B21" s="1129">
        <v>0.064</v>
      </c>
      <c r="C21" s="1130">
        <v>0.047</v>
      </c>
      <c r="D21" s="1130">
        <v>0.026</v>
      </c>
      <c r="E21" s="1131">
        <v>0.0</v>
      </c>
      <c r="F21" s="1132">
        <v>0.017</v>
      </c>
      <c r="G21" s="1130">
        <v>0.015</v>
      </c>
      <c r="H21" s="1133">
        <v>0.0</v>
      </c>
      <c r="I21" s="1129">
        <v>0.013</v>
      </c>
      <c r="J21" s="1131">
        <v>0.0</v>
      </c>
      <c r="K21" s="1134">
        <v>0.103</v>
      </c>
      <c r="L21" s="1135">
        <v>0.10099999999999999</v>
      </c>
      <c r="M21" s="1135">
        <v>0.086</v>
      </c>
      <c r="N21" s="1135">
        <v>0.06899999999999999</v>
      </c>
      <c r="O21" s="1135">
        <v>0.09</v>
      </c>
      <c r="P21" s="1135">
        <v>0.086</v>
      </c>
      <c r="Q21" s="1135">
        <v>0.088</v>
      </c>
      <c r="R21" s="1135">
        <v>0.08399999999999999</v>
      </c>
      <c r="S21" s="1135">
        <v>0.073</v>
      </c>
      <c r="T21" s="1135">
        <v>0.071</v>
      </c>
      <c r="U21" s="1135">
        <v>0.06499999999999999</v>
      </c>
      <c r="V21" s="1135">
        <v>0.073</v>
      </c>
      <c r="W21" s="1135">
        <v>0.06299999999999999</v>
      </c>
      <c r="X21" s="1135">
        <v>0.052</v>
      </c>
      <c r="Y21" s="1135">
        <v>0.056</v>
      </c>
      <c r="Z21" s="1135">
        <v>0.049999999999999996</v>
      </c>
      <c r="AA21" s="1135">
        <v>0.048</v>
      </c>
      <c r="AB21" s="1136">
        <v>0.034999999999999996</v>
      </c>
      <c r="AC21" s="1137">
        <v>0.009</v>
      </c>
      <c r="AD21" s="1100"/>
      <c r="AE21" s="1119" t="s">
        <v>511</v>
      </c>
      <c r="AF21" s="1138" t="s">
        <v>502</v>
      </c>
      <c r="AG21" s="4"/>
      <c r="AH21" s="1119" t="s">
        <v>516</v>
      </c>
      <c r="AI21" s="1120" t="s">
        <v>517</v>
      </c>
      <c r="AJ21" s="4"/>
      <c r="AK21" s="4"/>
      <c r="AL21" s="4"/>
      <c r="AM21" s="4"/>
      <c r="AN21" s="4"/>
      <c r="AO21" s="1147" t="s">
        <v>399</v>
      </c>
      <c r="AP21" s="1148" t="s">
        <v>396</v>
      </c>
      <c r="AQ21" s="148" t="s">
        <v>398</v>
      </c>
      <c r="AR21" s="1149" t="str">
        <f t="shared" si="1"/>
        <v>処遇加算Ⅲ特定加算なしベア加算</v>
      </c>
      <c r="AS21" s="1150" t="s">
        <v>438</v>
      </c>
      <c r="AT21" s="1151" t="s">
        <v>490</v>
      </c>
    </row>
    <row r="22" ht="13.5" customHeight="1">
      <c r="A22" s="1128" t="s">
        <v>512</v>
      </c>
      <c r="B22" s="1129">
        <v>0.086</v>
      </c>
      <c r="C22" s="1130">
        <v>0.063</v>
      </c>
      <c r="D22" s="1130">
        <v>0.035</v>
      </c>
      <c r="E22" s="1131">
        <v>0.0</v>
      </c>
      <c r="F22" s="1132">
        <v>0.019</v>
      </c>
      <c r="G22" s="1130">
        <v>0.016</v>
      </c>
      <c r="H22" s="1133">
        <v>0.0</v>
      </c>
      <c r="I22" s="1129">
        <v>0.026</v>
      </c>
      <c r="J22" s="1131">
        <v>0.0</v>
      </c>
      <c r="K22" s="1134">
        <v>0.14700000000000002</v>
      </c>
      <c r="L22" s="1135">
        <v>0.14400000000000002</v>
      </c>
      <c r="M22" s="1135">
        <v>0.128</v>
      </c>
      <c r="N22" s="1135">
        <v>0.105</v>
      </c>
      <c r="O22" s="1135">
        <v>0.121</v>
      </c>
      <c r="P22" s="1135">
        <v>0.124</v>
      </c>
      <c r="Q22" s="1135">
        <v>0.118</v>
      </c>
      <c r="R22" s="1135">
        <v>0.121</v>
      </c>
      <c r="S22" s="1135">
        <v>0.098</v>
      </c>
      <c r="T22" s="1135">
        <v>0.095</v>
      </c>
      <c r="U22" s="1135">
        <v>0.096</v>
      </c>
      <c r="V22" s="1135">
        <v>0.102</v>
      </c>
      <c r="W22" s="1135">
        <v>0.093</v>
      </c>
      <c r="X22" s="1135">
        <v>0.07</v>
      </c>
      <c r="Y22" s="1135">
        <v>0.079</v>
      </c>
      <c r="Z22" s="1135">
        <v>0.067</v>
      </c>
      <c r="AA22" s="1135">
        <v>0.077</v>
      </c>
      <c r="AB22" s="1136">
        <v>0.051000000000000004</v>
      </c>
      <c r="AC22" s="1137">
        <v>0.016</v>
      </c>
      <c r="AD22" s="1100"/>
      <c r="AE22" s="1119" t="s">
        <v>512</v>
      </c>
      <c r="AF22" s="1152" t="s">
        <v>502</v>
      </c>
      <c r="AG22" s="4"/>
      <c r="AH22" s="1119" t="s">
        <v>518</v>
      </c>
      <c r="AI22" s="1120" t="s">
        <v>518</v>
      </c>
      <c r="AJ22" s="4"/>
      <c r="AK22" s="4"/>
      <c r="AL22" s="4"/>
      <c r="AM22" s="4"/>
      <c r="AN22" s="4"/>
      <c r="AO22" s="1153" t="s">
        <v>399</v>
      </c>
      <c r="AP22" s="1154" t="s">
        <v>396</v>
      </c>
      <c r="AQ22" s="1155" t="s">
        <v>477</v>
      </c>
      <c r="AR22" s="1156" t="str">
        <f t="shared" si="1"/>
        <v>処遇加算Ⅲ特定加算なしベア加算なし</v>
      </c>
      <c r="AS22" s="1157" t="s">
        <v>491</v>
      </c>
      <c r="AT22" s="1158" t="s">
        <v>169</v>
      </c>
    </row>
    <row r="23" ht="13.5" customHeight="1">
      <c r="A23" s="1128" t="s">
        <v>514</v>
      </c>
      <c r="B23" s="1129">
        <v>0.086</v>
      </c>
      <c r="C23" s="1130">
        <v>0.063</v>
      </c>
      <c r="D23" s="1130">
        <v>0.035</v>
      </c>
      <c r="E23" s="1131">
        <v>0.0</v>
      </c>
      <c r="F23" s="1132">
        <v>0.019</v>
      </c>
      <c r="G23" s="1130">
        <v>0.016</v>
      </c>
      <c r="H23" s="1133">
        <v>0.0</v>
      </c>
      <c r="I23" s="1129">
        <v>0.026</v>
      </c>
      <c r="J23" s="1131">
        <v>0.0</v>
      </c>
      <c r="K23" s="1134">
        <v>0.14700000000000002</v>
      </c>
      <c r="L23" s="1135">
        <v>0.14400000000000002</v>
      </c>
      <c r="M23" s="1135">
        <v>0.128</v>
      </c>
      <c r="N23" s="1135">
        <v>0.105</v>
      </c>
      <c r="O23" s="1135">
        <v>0.121</v>
      </c>
      <c r="P23" s="1135">
        <v>0.124</v>
      </c>
      <c r="Q23" s="1135">
        <v>0.118</v>
      </c>
      <c r="R23" s="1135">
        <v>0.121</v>
      </c>
      <c r="S23" s="1135">
        <v>0.098</v>
      </c>
      <c r="T23" s="1135">
        <v>0.095</v>
      </c>
      <c r="U23" s="1135">
        <v>0.096</v>
      </c>
      <c r="V23" s="1135">
        <v>0.102</v>
      </c>
      <c r="W23" s="1135">
        <v>0.093</v>
      </c>
      <c r="X23" s="1135">
        <v>0.07</v>
      </c>
      <c r="Y23" s="1135">
        <v>0.079</v>
      </c>
      <c r="Z23" s="1135">
        <v>0.067</v>
      </c>
      <c r="AA23" s="1135">
        <v>0.077</v>
      </c>
      <c r="AB23" s="1136">
        <v>0.051000000000000004</v>
      </c>
      <c r="AC23" s="1137">
        <v>0.016</v>
      </c>
      <c r="AD23" s="1100"/>
      <c r="AE23" s="1119" t="s">
        <v>514</v>
      </c>
      <c r="AF23" s="1138" t="s">
        <v>502</v>
      </c>
      <c r="AG23" s="4"/>
      <c r="AH23" s="158" t="s">
        <v>519</v>
      </c>
      <c r="AI23" s="1159" t="s">
        <v>519</v>
      </c>
      <c r="AJ23" s="4"/>
      <c r="AK23" s="4"/>
      <c r="AL23" s="4"/>
      <c r="AM23" s="4"/>
      <c r="AN23" s="4"/>
      <c r="AO23" s="4"/>
      <c r="AP23" s="4"/>
      <c r="AQ23" s="4"/>
      <c r="AR23" s="4"/>
      <c r="AS23" s="4"/>
      <c r="AT23" s="6"/>
    </row>
    <row r="24" ht="13.5" customHeight="1">
      <c r="A24" s="1128" t="s">
        <v>516</v>
      </c>
      <c r="B24" s="1129">
        <v>0.15</v>
      </c>
      <c r="C24" s="1130">
        <v>0.11</v>
      </c>
      <c r="D24" s="1130">
        <v>0.061</v>
      </c>
      <c r="E24" s="1131">
        <v>0.0</v>
      </c>
      <c r="F24" s="1132">
        <v>0.019</v>
      </c>
      <c r="G24" s="1130">
        <v>0.016</v>
      </c>
      <c r="H24" s="1133">
        <v>0.0</v>
      </c>
      <c r="I24" s="1129">
        <v>0.026</v>
      </c>
      <c r="J24" s="1131">
        <v>0.0</v>
      </c>
      <c r="K24" s="1134">
        <v>0.21099999999999997</v>
      </c>
      <c r="L24" s="1135">
        <v>0.20799999999999996</v>
      </c>
      <c r="M24" s="1135">
        <v>0.192</v>
      </c>
      <c r="N24" s="1135">
        <v>0.15200000000000002</v>
      </c>
      <c r="O24" s="1135">
        <v>0.185</v>
      </c>
      <c r="P24" s="1135">
        <v>0.17099999999999999</v>
      </c>
      <c r="Q24" s="1135">
        <v>0.182</v>
      </c>
      <c r="R24" s="1135">
        <v>0.16799999999999998</v>
      </c>
      <c r="S24" s="1135">
        <v>0.14500000000000002</v>
      </c>
      <c r="T24" s="1135">
        <v>0.14200000000000002</v>
      </c>
      <c r="U24" s="1135">
        <v>0.122</v>
      </c>
      <c r="V24" s="1135">
        <v>0.16599999999999998</v>
      </c>
      <c r="W24" s="1135">
        <v>0.119</v>
      </c>
      <c r="X24" s="1135">
        <v>0.096</v>
      </c>
      <c r="Y24" s="1135">
        <v>0.126</v>
      </c>
      <c r="Z24" s="1135">
        <v>0.093</v>
      </c>
      <c r="AA24" s="1135">
        <v>0.103</v>
      </c>
      <c r="AB24" s="1136">
        <v>0.077</v>
      </c>
      <c r="AC24" s="1137">
        <v>0.016</v>
      </c>
      <c r="AD24" s="1100"/>
      <c r="AE24" s="1119" t="s">
        <v>516</v>
      </c>
      <c r="AF24" s="1160" t="s">
        <v>502</v>
      </c>
      <c r="AG24" s="4"/>
      <c r="AH24" s="158" t="s">
        <v>56</v>
      </c>
      <c r="AI24" s="1159" t="s">
        <v>56</v>
      </c>
      <c r="AJ24" s="4"/>
      <c r="AK24" s="4"/>
      <c r="AL24" s="4"/>
      <c r="AM24" s="4"/>
      <c r="AN24" s="4"/>
      <c r="AO24" s="4"/>
      <c r="AP24" s="4"/>
      <c r="AQ24" s="4"/>
      <c r="AR24" s="4"/>
      <c r="AS24" s="4"/>
      <c r="AT24" s="6"/>
    </row>
    <row r="25" ht="13.5" customHeight="1">
      <c r="A25" s="1128" t="s">
        <v>518</v>
      </c>
      <c r="B25" s="1129">
        <v>0.081</v>
      </c>
      <c r="C25" s="1130">
        <v>0.059</v>
      </c>
      <c r="D25" s="1130">
        <v>0.033</v>
      </c>
      <c r="E25" s="1131">
        <v>0.0</v>
      </c>
      <c r="F25" s="1132">
        <v>0.013</v>
      </c>
      <c r="G25" s="1130">
        <v>0.01</v>
      </c>
      <c r="H25" s="1133">
        <v>0.0</v>
      </c>
      <c r="I25" s="1129">
        <v>0.02</v>
      </c>
      <c r="J25" s="1131">
        <v>0.0</v>
      </c>
      <c r="K25" s="1134">
        <v>0.131</v>
      </c>
      <c r="L25" s="1135">
        <v>0.128</v>
      </c>
      <c r="M25" s="1135">
        <v>0.11800000000000001</v>
      </c>
      <c r="N25" s="1135">
        <v>0.096</v>
      </c>
      <c r="O25" s="1135">
        <v>0.111</v>
      </c>
      <c r="P25" s="1135">
        <v>0.109</v>
      </c>
      <c r="Q25" s="1135">
        <v>0.108</v>
      </c>
      <c r="R25" s="1135">
        <v>0.106</v>
      </c>
      <c r="S25" s="1135">
        <v>0.089</v>
      </c>
      <c r="T25" s="1135">
        <v>0.086</v>
      </c>
      <c r="U25" s="1135">
        <v>0.083</v>
      </c>
      <c r="V25" s="1135">
        <v>0.098</v>
      </c>
      <c r="W25" s="1135">
        <v>0.08</v>
      </c>
      <c r="X25" s="1135">
        <v>0.063</v>
      </c>
      <c r="Y25" s="1135">
        <v>0.076</v>
      </c>
      <c r="Z25" s="1135">
        <v>0.060000000000000005</v>
      </c>
      <c r="AA25" s="1135">
        <v>0.07</v>
      </c>
      <c r="AB25" s="1136">
        <v>0.05</v>
      </c>
      <c r="AC25" s="1137">
        <v>0.017</v>
      </c>
      <c r="AD25" s="1100"/>
      <c r="AE25" s="1119" t="s">
        <v>518</v>
      </c>
      <c r="AF25" s="1160" t="s">
        <v>502</v>
      </c>
      <c r="AG25" s="4"/>
      <c r="AH25" s="158" t="s">
        <v>520</v>
      </c>
      <c r="AI25" s="1159" t="s">
        <v>520</v>
      </c>
      <c r="AJ25" s="4"/>
      <c r="AK25" s="4"/>
      <c r="AL25" s="4"/>
      <c r="AM25" s="4"/>
      <c r="AN25" s="4"/>
      <c r="AO25" s="4"/>
      <c r="AP25" s="4"/>
      <c r="AQ25" s="4"/>
      <c r="AR25" s="4"/>
      <c r="AS25" s="4"/>
      <c r="AT25" s="6"/>
    </row>
    <row r="26" ht="13.5" customHeight="1">
      <c r="A26" s="1128" t="s">
        <v>519</v>
      </c>
      <c r="B26" s="1129">
        <v>0.126</v>
      </c>
      <c r="C26" s="1130">
        <v>0.092</v>
      </c>
      <c r="D26" s="1130">
        <v>0.051</v>
      </c>
      <c r="E26" s="1131">
        <v>0.0</v>
      </c>
      <c r="F26" s="1132">
        <v>0.013</v>
      </c>
      <c r="G26" s="1130">
        <v>0.01</v>
      </c>
      <c r="H26" s="1133">
        <v>0.0</v>
      </c>
      <c r="I26" s="1129">
        <v>0.02</v>
      </c>
      <c r="J26" s="1131">
        <v>0.0</v>
      </c>
      <c r="K26" s="1134">
        <v>0.176</v>
      </c>
      <c r="L26" s="1135">
        <v>0.173</v>
      </c>
      <c r="M26" s="1135">
        <v>0.16299999999999998</v>
      </c>
      <c r="N26" s="1135">
        <v>0.129</v>
      </c>
      <c r="O26" s="1135">
        <v>0.15600000000000003</v>
      </c>
      <c r="P26" s="1135">
        <v>0.14200000000000002</v>
      </c>
      <c r="Q26" s="1135">
        <v>0.15300000000000002</v>
      </c>
      <c r="R26" s="1135">
        <v>0.139</v>
      </c>
      <c r="S26" s="1135">
        <v>0.122</v>
      </c>
      <c r="T26" s="1135">
        <v>0.119</v>
      </c>
      <c r="U26" s="1135">
        <v>0.101</v>
      </c>
      <c r="V26" s="1135">
        <v>0.14300000000000002</v>
      </c>
      <c r="W26" s="1135">
        <v>0.098</v>
      </c>
      <c r="X26" s="1135">
        <v>0.081</v>
      </c>
      <c r="Y26" s="1135">
        <v>0.109</v>
      </c>
      <c r="Z26" s="1135">
        <v>0.078</v>
      </c>
      <c r="AA26" s="1135">
        <v>0.088</v>
      </c>
      <c r="AB26" s="1136">
        <v>0.068</v>
      </c>
      <c r="AC26" s="1137">
        <v>0.017</v>
      </c>
      <c r="AD26" s="1100"/>
      <c r="AE26" s="158" t="s">
        <v>519</v>
      </c>
      <c r="AF26" s="1160" t="s">
        <v>502</v>
      </c>
      <c r="AG26" s="4"/>
      <c r="AH26" s="158" t="s">
        <v>521</v>
      </c>
      <c r="AI26" s="1159" t="s">
        <v>521</v>
      </c>
      <c r="AJ26" s="4"/>
      <c r="AK26" s="4"/>
      <c r="AL26" s="4"/>
      <c r="AM26" s="4"/>
      <c r="AN26" s="4"/>
      <c r="AO26" s="4"/>
      <c r="AP26" s="4"/>
      <c r="AQ26" s="4"/>
      <c r="AR26" s="4"/>
      <c r="AS26" s="4"/>
      <c r="AT26" s="6"/>
    </row>
    <row r="27" ht="13.5" customHeight="1">
      <c r="A27" s="1128" t="s">
        <v>56</v>
      </c>
      <c r="B27" s="1129">
        <v>0.084</v>
      </c>
      <c r="C27" s="1130">
        <v>0.061</v>
      </c>
      <c r="D27" s="1130">
        <v>0.034</v>
      </c>
      <c r="E27" s="1131">
        <v>0.0</v>
      </c>
      <c r="F27" s="1132">
        <v>0.013</v>
      </c>
      <c r="G27" s="1130">
        <v>0.01</v>
      </c>
      <c r="H27" s="1133">
        <v>0.0</v>
      </c>
      <c r="I27" s="1129">
        <v>0.02</v>
      </c>
      <c r="J27" s="1131">
        <v>0.0</v>
      </c>
      <c r="K27" s="1134">
        <v>0.134</v>
      </c>
      <c r="L27" s="1135">
        <v>0.131</v>
      </c>
      <c r="M27" s="1135">
        <v>0.12100000000000001</v>
      </c>
      <c r="N27" s="1135">
        <v>0.098</v>
      </c>
      <c r="O27" s="1135">
        <v>0.114</v>
      </c>
      <c r="P27" s="1135">
        <v>0.111</v>
      </c>
      <c r="Q27" s="1135">
        <v>0.111</v>
      </c>
      <c r="R27" s="1135">
        <v>0.108</v>
      </c>
      <c r="S27" s="1135">
        <v>0.091</v>
      </c>
      <c r="T27" s="1135">
        <v>0.088</v>
      </c>
      <c r="U27" s="1135">
        <v>0.084</v>
      </c>
      <c r="V27" s="1135">
        <v>0.101</v>
      </c>
      <c r="W27" s="1135">
        <v>0.081</v>
      </c>
      <c r="X27" s="1135">
        <v>0.064</v>
      </c>
      <c r="Y27" s="1135">
        <v>0.078</v>
      </c>
      <c r="Z27" s="1135">
        <v>0.061000000000000006</v>
      </c>
      <c r="AA27" s="1135">
        <v>0.07100000000000001</v>
      </c>
      <c r="AB27" s="1136">
        <v>0.051000000000000004</v>
      </c>
      <c r="AC27" s="1137">
        <v>0.017</v>
      </c>
      <c r="AD27" s="1100"/>
      <c r="AE27" s="158" t="s">
        <v>56</v>
      </c>
      <c r="AF27" s="1161" t="s">
        <v>502</v>
      </c>
      <c r="AG27" s="4"/>
      <c r="AH27" s="158" t="s">
        <v>522</v>
      </c>
      <c r="AI27" s="1159" t="s">
        <v>522</v>
      </c>
      <c r="AJ27" s="4"/>
      <c r="AK27" s="4"/>
      <c r="AL27" s="4"/>
      <c r="AM27" s="4"/>
      <c r="AN27" s="4"/>
      <c r="AO27" s="4"/>
      <c r="AP27" s="4"/>
      <c r="AQ27" s="4"/>
      <c r="AR27" s="4"/>
      <c r="AS27" s="4"/>
      <c r="AT27" s="6"/>
    </row>
    <row r="28" ht="13.5" customHeight="1">
      <c r="A28" s="1128" t="s">
        <v>520</v>
      </c>
      <c r="B28" s="1162">
        <v>0.081</v>
      </c>
      <c r="C28" s="1163">
        <v>0.059</v>
      </c>
      <c r="D28" s="1163">
        <v>0.033</v>
      </c>
      <c r="E28" s="1131">
        <v>0.0</v>
      </c>
      <c r="F28" s="1164">
        <v>0.011</v>
      </c>
      <c r="G28" s="1130" t="s">
        <v>499</v>
      </c>
      <c r="H28" s="1133">
        <v>0.0</v>
      </c>
      <c r="I28" s="1162">
        <v>0.02</v>
      </c>
      <c r="J28" s="1131">
        <v>0.0</v>
      </c>
      <c r="K28" s="1165">
        <v>0.129</v>
      </c>
      <c r="L28" s="1130" t="s">
        <v>499</v>
      </c>
      <c r="M28" s="1166">
        <v>0.11800000000000001</v>
      </c>
      <c r="N28" s="1166">
        <v>0.096</v>
      </c>
      <c r="O28" s="1166">
        <v>0.109</v>
      </c>
      <c r="P28" s="1166">
        <v>0.107</v>
      </c>
      <c r="Q28" s="1130" t="s">
        <v>499</v>
      </c>
      <c r="R28" s="1130" t="s">
        <v>499</v>
      </c>
      <c r="S28" s="1166">
        <v>0.087</v>
      </c>
      <c r="T28" s="1130" t="s">
        <v>499</v>
      </c>
      <c r="U28" s="1166">
        <v>0.081</v>
      </c>
      <c r="V28" s="1166">
        <v>0.098</v>
      </c>
      <c r="W28" s="1130" t="s">
        <v>499</v>
      </c>
      <c r="X28" s="1166">
        <v>0.061</v>
      </c>
      <c r="Y28" s="1166">
        <v>0.076</v>
      </c>
      <c r="Z28" s="1130" t="s">
        <v>499</v>
      </c>
      <c r="AA28" s="1166">
        <v>0.07</v>
      </c>
      <c r="AB28" s="1167">
        <v>0.05</v>
      </c>
      <c r="AC28" s="1137">
        <v>0.017</v>
      </c>
      <c r="AD28" s="1100"/>
      <c r="AE28" s="158" t="s">
        <v>520</v>
      </c>
      <c r="AF28" s="1138" t="s">
        <v>500</v>
      </c>
      <c r="AG28" s="4"/>
      <c r="AH28" s="1168" t="s">
        <v>523</v>
      </c>
      <c r="AI28" s="1169" t="s">
        <v>523</v>
      </c>
      <c r="AJ28" s="4"/>
      <c r="AK28" s="4"/>
      <c r="AL28" s="4"/>
      <c r="AM28" s="4"/>
      <c r="AN28" s="4"/>
      <c r="AO28" s="4"/>
      <c r="AP28" s="4"/>
      <c r="AQ28" s="4"/>
      <c r="AR28" s="4"/>
      <c r="AS28" s="4"/>
      <c r="AT28" s="6"/>
    </row>
    <row r="29" ht="13.5" customHeight="1">
      <c r="A29" s="1128" t="s">
        <v>521</v>
      </c>
      <c r="B29" s="1162">
        <v>0.081</v>
      </c>
      <c r="C29" s="1163">
        <v>0.059</v>
      </c>
      <c r="D29" s="1163">
        <v>0.033</v>
      </c>
      <c r="E29" s="1131">
        <v>0.0</v>
      </c>
      <c r="F29" s="1164">
        <v>0.011</v>
      </c>
      <c r="G29" s="1130" t="s">
        <v>499</v>
      </c>
      <c r="H29" s="1133">
        <v>0.0</v>
      </c>
      <c r="I29" s="1162">
        <v>0.02</v>
      </c>
      <c r="J29" s="1131">
        <v>0.0</v>
      </c>
      <c r="K29" s="1165">
        <v>0.129</v>
      </c>
      <c r="L29" s="1130" t="s">
        <v>499</v>
      </c>
      <c r="M29" s="1166">
        <v>0.11800000000000001</v>
      </c>
      <c r="N29" s="1166">
        <v>0.096</v>
      </c>
      <c r="O29" s="1166">
        <v>0.109</v>
      </c>
      <c r="P29" s="1166">
        <v>0.107</v>
      </c>
      <c r="Q29" s="1130" t="s">
        <v>499</v>
      </c>
      <c r="R29" s="1130" t="s">
        <v>499</v>
      </c>
      <c r="S29" s="1166">
        <v>0.087</v>
      </c>
      <c r="T29" s="1130" t="s">
        <v>499</v>
      </c>
      <c r="U29" s="1166">
        <v>0.081</v>
      </c>
      <c r="V29" s="1166">
        <v>0.098</v>
      </c>
      <c r="W29" s="1130" t="s">
        <v>499</v>
      </c>
      <c r="X29" s="1166">
        <v>0.061</v>
      </c>
      <c r="Y29" s="1166">
        <v>0.076</v>
      </c>
      <c r="Z29" s="1130" t="s">
        <v>499</v>
      </c>
      <c r="AA29" s="1166">
        <v>0.07</v>
      </c>
      <c r="AB29" s="1167">
        <v>0.05</v>
      </c>
      <c r="AC29" s="1137">
        <v>0.017</v>
      </c>
      <c r="AD29" s="1100"/>
      <c r="AE29" s="158" t="s">
        <v>521</v>
      </c>
      <c r="AF29" s="1138" t="s">
        <v>500</v>
      </c>
      <c r="AG29" s="4"/>
      <c r="AH29" s="1170" t="s">
        <v>524</v>
      </c>
      <c r="AI29" s="1171" t="s">
        <v>525</v>
      </c>
      <c r="AJ29" s="4"/>
      <c r="AK29" s="4"/>
      <c r="AL29" s="4"/>
      <c r="AM29" s="4"/>
      <c r="AN29" s="4"/>
      <c r="AO29" s="4"/>
      <c r="AP29" s="4"/>
      <c r="AQ29" s="4"/>
      <c r="AR29" s="4"/>
      <c r="AS29" s="4"/>
      <c r="AT29" s="6"/>
    </row>
    <row r="30" ht="13.5" customHeight="1">
      <c r="A30" s="1128" t="s">
        <v>522</v>
      </c>
      <c r="B30" s="1162">
        <v>0.099</v>
      </c>
      <c r="C30" s="1163">
        <v>0.072</v>
      </c>
      <c r="D30" s="1163">
        <v>0.04</v>
      </c>
      <c r="E30" s="1131">
        <v>0.0</v>
      </c>
      <c r="F30" s="1164">
        <v>0.043</v>
      </c>
      <c r="G30" s="1163">
        <v>0.039</v>
      </c>
      <c r="H30" s="1133">
        <v>0.0</v>
      </c>
      <c r="I30" s="1162">
        <v>0.038</v>
      </c>
      <c r="J30" s="1131">
        <v>0.0</v>
      </c>
      <c r="K30" s="1165">
        <v>0.21100000000000002</v>
      </c>
      <c r="L30" s="1166">
        <v>0.20700000000000002</v>
      </c>
      <c r="M30" s="1166">
        <v>0.168</v>
      </c>
      <c r="N30" s="1166">
        <v>0.141</v>
      </c>
      <c r="O30" s="1166">
        <v>0.17300000000000001</v>
      </c>
      <c r="P30" s="1166">
        <v>0.184</v>
      </c>
      <c r="Q30" s="1166">
        <v>0.169</v>
      </c>
      <c r="R30" s="1166">
        <v>0.18</v>
      </c>
      <c r="S30" s="1166">
        <v>0.146</v>
      </c>
      <c r="T30" s="1166">
        <v>0.142</v>
      </c>
      <c r="U30" s="1166">
        <v>0.152</v>
      </c>
      <c r="V30" s="1166">
        <v>0.13</v>
      </c>
      <c r="W30" s="1166">
        <v>0.148</v>
      </c>
      <c r="X30" s="1166">
        <v>0.11399999999999999</v>
      </c>
      <c r="Y30" s="1166">
        <v>0.103</v>
      </c>
      <c r="Z30" s="1166">
        <v>0.11</v>
      </c>
      <c r="AA30" s="1166">
        <v>0.109</v>
      </c>
      <c r="AB30" s="1167">
        <v>0.07100000000000001</v>
      </c>
      <c r="AC30" s="1137">
        <v>0.031</v>
      </c>
      <c r="AD30" s="1100"/>
      <c r="AE30" s="158" t="s">
        <v>522</v>
      </c>
      <c r="AF30" s="1161" t="s">
        <v>502</v>
      </c>
      <c r="AG30" s="4"/>
      <c r="AH30" s="158" t="s">
        <v>526</v>
      </c>
      <c r="AI30" s="1159" t="s">
        <v>527</v>
      </c>
      <c r="AJ30" s="4"/>
      <c r="AK30" s="4"/>
      <c r="AL30" s="4"/>
      <c r="AM30" s="4"/>
      <c r="AN30" s="4"/>
      <c r="AO30" s="4"/>
      <c r="AP30" s="4"/>
      <c r="AQ30" s="4"/>
      <c r="AR30" s="4"/>
      <c r="AS30" s="4"/>
      <c r="AT30" s="6"/>
    </row>
    <row r="31" ht="13.5" customHeight="1">
      <c r="A31" s="1172" t="s">
        <v>523</v>
      </c>
      <c r="B31" s="1173">
        <v>0.079</v>
      </c>
      <c r="C31" s="1174">
        <v>0.058</v>
      </c>
      <c r="D31" s="1174">
        <v>0.032</v>
      </c>
      <c r="E31" s="1175">
        <v>0.0</v>
      </c>
      <c r="F31" s="1176">
        <v>0.043</v>
      </c>
      <c r="G31" s="1174">
        <v>0.039</v>
      </c>
      <c r="H31" s="1177">
        <v>0.0</v>
      </c>
      <c r="I31" s="1173">
        <v>0.038</v>
      </c>
      <c r="J31" s="1175">
        <v>0.0</v>
      </c>
      <c r="K31" s="1178">
        <v>0.191</v>
      </c>
      <c r="L31" s="1179">
        <v>0.187</v>
      </c>
      <c r="M31" s="1179">
        <v>0.148</v>
      </c>
      <c r="N31" s="1179">
        <v>0.127</v>
      </c>
      <c r="O31" s="1179">
        <v>0.153</v>
      </c>
      <c r="P31" s="1179">
        <v>0.17</v>
      </c>
      <c r="Q31" s="1179">
        <v>0.149</v>
      </c>
      <c r="R31" s="1179">
        <v>0.166</v>
      </c>
      <c r="S31" s="1179">
        <v>0.132</v>
      </c>
      <c r="T31" s="1179">
        <v>0.128</v>
      </c>
      <c r="U31" s="1179">
        <v>0.144</v>
      </c>
      <c r="V31" s="1179">
        <v>0.11</v>
      </c>
      <c r="W31" s="1179">
        <v>0.14</v>
      </c>
      <c r="X31" s="1179">
        <v>0.106</v>
      </c>
      <c r="Y31" s="1179">
        <v>0.089</v>
      </c>
      <c r="Z31" s="1179">
        <v>0.10200000000000001</v>
      </c>
      <c r="AA31" s="1179">
        <v>0.101</v>
      </c>
      <c r="AB31" s="1180">
        <v>0.063</v>
      </c>
      <c r="AC31" s="1181">
        <v>0.031</v>
      </c>
      <c r="AD31" s="1100"/>
      <c r="AE31" s="1168" t="s">
        <v>523</v>
      </c>
      <c r="AF31" s="1182" t="s">
        <v>502</v>
      </c>
      <c r="AG31" s="4"/>
      <c r="AH31" s="158" t="s">
        <v>528</v>
      </c>
      <c r="AI31" s="1159" t="s">
        <v>529</v>
      </c>
      <c r="AJ31" s="4"/>
      <c r="AK31" s="4"/>
      <c r="AL31" s="4"/>
      <c r="AM31" s="4"/>
      <c r="AN31" s="4"/>
      <c r="AO31" s="4"/>
      <c r="AP31" s="4"/>
      <c r="AQ31" s="4"/>
      <c r="AR31" s="4"/>
      <c r="AS31" s="4"/>
      <c r="AT31" s="6"/>
    </row>
    <row r="32" ht="13.5" customHeight="1">
      <c r="A32" s="1183" t="s">
        <v>524</v>
      </c>
      <c r="B32" s="1184">
        <v>0.061000000000000006</v>
      </c>
      <c r="C32" s="1185">
        <v>0.044000000000000004</v>
      </c>
      <c r="D32" s="1185">
        <v>0.025</v>
      </c>
      <c r="E32" s="1186">
        <v>0.0</v>
      </c>
      <c r="F32" s="1187">
        <v>0.017</v>
      </c>
      <c r="G32" s="1188" t="s">
        <v>499</v>
      </c>
      <c r="H32" s="1189">
        <v>0.0</v>
      </c>
      <c r="I32" s="1184">
        <v>0.011</v>
      </c>
      <c r="J32" s="1186">
        <v>0.0</v>
      </c>
      <c r="K32" s="1190">
        <v>0.101</v>
      </c>
      <c r="L32" s="1188" t="s">
        <v>499</v>
      </c>
      <c r="M32" s="1191">
        <v>0.084</v>
      </c>
      <c r="N32" s="1191">
        <v>0.067</v>
      </c>
      <c r="O32" s="1191">
        <v>0.09000000000000001</v>
      </c>
      <c r="P32" s="1191">
        <v>0.084</v>
      </c>
      <c r="Q32" s="1188" t="s">
        <v>499</v>
      </c>
      <c r="R32" s="1188" t="s">
        <v>499</v>
      </c>
      <c r="S32" s="1191">
        <v>0.07300000000000001</v>
      </c>
      <c r="T32" s="1188" t="s">
        <v>499</v>
      </c>
      <c r="U32" s="1191">
        <v>0.065</v>
      </c>
      <c r="V32" s="1191">
        <v>0.07300000000000001</v>
      </c>
      <c r="W32" s="1188" t="s">
        <v>499</v>
      </c>
      <c r="X32" s="1191">
        <v>0.054000000000000006</v>
      </c>
      <c r="Y32" s="1191">
        <v>0.05600000000000001</v>
      </c>
      <c r="Z32" s="1188" t="s">
        <v>499</v>
      </c>
      <c r="AA32" s="1191">
        <v>0.048</v>
      </c>
      <c r="AB32" s="1192">
        <v>0.037000000000000005</v>
      </c>
      <c r="AC32" s="1193">
        <v>0.012</v>
      </c>
      <c r="AD32" s="1100"/>
      <c r="AE32" s="1170" t="s">
        <v>524</v>
      </c>
      <c r="AF32" s="1194" t="s">
        <v>500</v>
      </c>
      <c r="AG32" s="4"/>
      <c r="AH32" s="158" t="s">
        <v>530</v>
      </c>
      <c r="AI32" s="1159" t="s">
        <v>531</v>
      </c>
      <c r="AJ32" s="4"/>
      <c r="AK32" s="4"/>
      <c r="AL32" s="4"/>
      <c r="AM32" s="4"/>
      <c r="AN32" s="4"/>
      <c r="AO32" s="4"/>
      <c r="AP32" s="4"/>
      <c r="AQ32" s="4"/>
      <c r="AR32" s="4"/>
      <c r="AS32" s="4"/>
      <c r="AT32" s="6"/>
    </row>
    <row r="33" ht="13.5" customHeight="1">
      <c r="A33" s="1195" t="s">
        <v>526</v>
      </c>
      <c r="B33" s="1162">
        <v>0.068</v>
      </c>
      <c r="C33" s="1163">
        <v>0.05</v>
      </c>
      <c r="D33" s="1163">
        <v>0.028</v>
      </c>
      <c r="E33" s="1131">
        <v>0.0</v>
      </c>
      <c r="F33" s="1164">
        <v>0.026</v>
      </c>
      <c r="G33" s="1130" t="s">
        <v>499</v>
      </c>
      <c r="H33" s="1133">
        <v>0.0</v>
      </c>
      <c r="I33" s="1162">
        <v>0.018</v>
      </c>
      <c r="J33" s="1131">
        <v>0.0</v>
      </c>
      <c r="K33" s="1165">
        <v>0.125</v>
      </c>
      <c r="L33" s="1130" t="s">
        <v>499</v>
      </c>
      <c r="M33" s="1166">
        <v>0.099</v>
      </c>
      <c r="N33" s="1166">
        <v>0.081</v>
      </c>
      <c r="O33" s="1166">
        <v>0.107</v>
      </c>
      <c r="P33" s="1166">
        <v>0.107</v>
      </c>
      <c r="Q33" s="1130" t="s">
        <v>499</v>
      </c>
      <c r="R33" s="1130" t="s">
        <v>499</v>
      </c>
      <c r="S33" s="1166">
        <v>0.089</v>
      </c>
      <c r="T33" s="1130" t="s">
        <v>499</v>
      </c>
      <c r="U33" s="1166">
        <v>0.08499999999999999</v>
      </c>
      <c r="V33" s="1166">
        <v>0.081</v>
      </c>
      <c r="W33" s="1130" t="s">
        <v>499</v>
      </c>
      <c r="X33" s="1166">
        <v>0.067</v>
      </c>
      <c r="Y33" s="1166">
        <v>0.063</v>
      </c>
      <c r="Z33" s="1130" t="s">
        <v>499</v>
      </c>
      <c r="AA33" s="1166">
        <v>0.059</v>
      </c>
      <c r="AB33" s="1167">
        <v>0.041</v>
      </c>
      <c r="AC33" s="1137">
        <v>0.013</v>
      </c>
      <c r="AD33" s="1100"/>
      <c r="AE33" s="158" t="s">
        <v>526</v>
      </c>
      <c r="AF33" s="1161" t="s">
        <v>500</v>
      </c>
      <c r="AG33" s="4"/>
      <c r="AH33" s="158" t="s">
        <v>532</v>
      </c>
      <c r="AI33" s="1159" t="s">
        <v>533</v>
      </c>
      <c r="AJ33" s="4"/>
      <c r="AK33" s="4"/>
      <c r="AL33" s="4"/>
      <c r="AM33" s="4"/>
      <c r="AN33" s="4"/>
      <c r="AO33" s="4"/>
      <c r="AP33" s="4"/>
      <c r="AQ33" s="4"/>
      <c r="AR33" s="4"/>
      <c r="AS33" s="4"/>
      <c r="AT33" s="6"/>
    </row>
    <row r="34" ht="13.5" customHeight="1">
      <c r="A34" s="1195" t="s">
        <v>528</v>
      </c>
      <c r="B34" s="1162">
        <v>0.068</v>
      </c>
      <c r="C34" s="1163">
        <v>0.05</v>
      </c>
      <c r="D34" s="1163">
        <v>0.028</v>
      </c>
      <c r="E34" s="1131">
        <v>0.0</v>
      </c>
      <c r="F34" s="1164">
        <v>0.026</v>
      </c>
      <c r="G34" s="1130" t="s">
        <v>499</v>
      </c>
      <c r="H34" s="1133">
        <v>0.0</v>
      </c>
      <c r="I34" s="1162">
        <v>0.018</v>
      </c>
      <c r="J34" s="1131">
        <v>0.0</v>
      </c>
      <c r="K34" s="1165">
        <v>0.125</v>
      </c>
      <c r="L34" s="1130" t="s">
        <v>499</v>
      </c>
      <c r="M34" s="1166">
        <v>0.099</v>
      </c>
      <c r="N34" s="1166">
        <v>0.081</v>
      </c>
      <c r="O34" s="1166">
        <v>0.107</v>
      </c>
      <c r="P34" s="1166">
        <v>0.107</v>
      </c>
      <c r="Q34" s="1130" t="s">
        <v>499</v>
      </c>
      <c r="R34" s="1130" t="s">
        <v>499</v>
      </c>
      <c r="S34" s="1166">
        <v>0.089</v>
      </c>
      <c r="T34" s="1130" t="s">
        <v>499</v>
      </c>
      <c r="U34" s="1166">
        <v>0.08499999999999999</v>
      </c>
      <c r="V34" s="1166">
        <v>0.081</v>
      </c>
      <c r="W34" s="1130" t="s">
        <v>499</v>
      </c>
      <c r="X34" s="1166">
        <v>0.067</v>
      </c>
      <c r="Y34" s="1166">
        <v>0.063</v>
      </c>
      <c r="Z34" s="1130" t="s">
        <v>499</v>
      </c>
      <c r="AA34" s="1166">
        <v>0.059</v>
      </c>
      <c r="AB34" s="1167">
        <v>0.041</v>
      </c>
      <c r="AC34" s="1137">
        <v>0.013</v>
      </c>
      <c r="AD34" s="1100"/>
      <c r="AE34" s="158" t="s">
        <v>528</v>
      </c>
      <c r="AF34" s="1161" t="s">
        <v>500</v>
      </c>
      <c r="AG34" s="4"/>
      <c r="AH34" s="1196" t="s">
        <v>534</v>
      </c>
      <c r="AI34" s="1197" t="s">
        <v>535</v>
      </c>
      <c r="AJ34" s="4"/>
      <c r="AK34" s="4"/>
      <c r="AL34" s="4"/>
      <c r="AM34" s="4"/>
      <c r="AN34" s="4"/>
      <c r="AO34" s="4"/>
      <c r="AP34" s="4"/>
      <c r="AQ34" s="4"/>
      <c r="AR34" s="4"/>
      <c r="AS34" s="4"/>
      <c r="AT34" s="6"/>
    </row>
    <row r="35" ht="13.5" customHeight="1">
      <c r="A35" s="1195" t="s">
        <v>530</v>
      </c>
      <c r="B35" s="1162">
        <v>0.067</v>
      </c>
      <c r="C35" s="1163">
        <v>0.049</v>
      </c>
      <c r="D35" s="1163">
        <v>0.027</v>
      </c>
      <c r="E35" s="1131">
        <v>0.0</v>
      </c>
      <c r="F35" s="1164">
        <v>0.018</v>
      </c>
      <c r="G35" s="1130" t="s">
        <v>499</v>
      </c>
      <c r="H35" s="1133">
        <v>0.0</v>
      </c>
      <c r="I35" s="1162">
        <v>0.013</v>
      </c>
      <c r="J35" s="1131">
        <v>0.0</v>
      </c>
      <c r="K35" s="1165">
        <v>0.107</v>
      </c>
      <c r="L35" s="1130" t="s">
        <v>499</v>
      </c>
      <c r="M35" s="1166">
        <v>0.089</v>
      </c>
      <c r="N35" s="1166">
        <v>0.071</v>
      </c>
      <c r="O35" s="1166">
        <v>0.094</v>
      </c>
      <c r="P35" s="1166">
        <v>0.089</v>
      </c>
      <c r="Q35" s="1130" t="s">
        <v>499</v>
      </c>
      <c r="R35" s="1130" t="s">
        <v>499</v>
      </c>
      <c r="S35" s="1166">
        <v>0.076</v>
      </c>
      <c r="T35" s="1130" t="s">
        <v>499</v>
      </c>
      <c r="U35" s="1166">
        <v>0.06699999999999999</v>
      </c>
      <c r="V35" s="1166">
        <v>0.076</v>
      </c>
      <c r="W35" s="1130" t="s">
        <v>499</v>
      </c>
      <c r="X35" s="1166">
        <v>0.054</v>
      </c>
      <c r="Y35" s="1166">
        <v>0.058</v>
      </c>
      <c r="Z35" s="1130" t="s">
        <v>499</v>
      </c>
      <c r="AA35" s="1166">
        <v>0.049</v>
      </c>
      <c r="AB35" s="1167">
        <v>0.036</v>
      </c>
      <c r="AC35" s="1137">
        <v>0.009</v>
      </c>
      <c r="AD35" s="1100"/>
      <c r="AE35" s="158" t="s">
        <v>530</v>
      </c>
      <c r="AF35" s="1161" t="s">
        <v>500</v>
      </c>
      <c r="AG35" s="4"/>
      <c r="AH35" s="4"/>
      <c r="AI35" s="4"/>
      <c r="AJ35" s="4"/>
      <c r="AK35" s="4"/>
      <c r="AL35" s="4"/>
      <c r="AM35" s="4"/>
      <c r="AN35" s="4"/>
      <c r="AO35" s="4"/>
      <c r="AP35" s="4"/>
      <c r="AQ35" s="4"/>
      <c r="AR35" s="4"/>
      <c r="AS35" s="4"/>
      <c r="AT35" s="6"/>
    </row>
    <row r="36" ht="13.5" customHeight="1">
      <c r="A36" s="1195" t="s">
        <v>532</v>
      </c>
      <c r="B36" s="1162">
        <v>0.065</v>
      </c>
      <c r="C36" s="1163">
        <v>0.047</v>
      </c>
      <c r="D36" s="1163">
        <v>0.026000000000000002</v>
      </c>
      <c r="E36" s="1131">
        <v>0.0</v>
      </c>
      <c r="F36" s="1164">
        <v>0.018</v>
      </c>
      <c r="G36" s="1130" t="s">
        <v>499</v>
      </c>
      <c r="H36" s="1133">
        <v>0.0</v>
      </c>
      <c r="I36" s="1162">
        <v>0.013</v>
      </c>
      <c r="J36" s="1131">
        <v>0.0</v>
      </c>
      <c r="K36" s="1165">
        <v>0.105</v>
      </c>
      <c r="L36" s="1130" t="s">
        <v>499</v>
      </c>
      <c r="M36" s="1166">
        <v>0.087</v>
      </c>
      <c r="N36" s="1166">
        <v>0.06899999999999999</v>
      </c>
      <c r="O36" s="1166">
        <v>0.092</v>
      </c>
      <c r="P36" s="1166">
        <v>0.087</v>
      </c>
      <c r="Q36" s="1130" t="s">
        <v>499</v>
      </c>
      <c r="R36" s="1130" t="s">
        <v>499</v>
      </c>
      <c r="S36" s="1166">
        <v>0.074</v>
      </c>
      <c r="T36" s="1130" t="s">
        <v>499</v>
      </c>
      <c r="U36" s="1166">
        <v>0.06599999999999999</v>
      </c>
      <c r="V36" s="1166">
        <v>0.074</v>
      </c>
      <c r="W36" s="1130" t="s">
        <v>499</v>
      </c>
      <c r="X36" s="1166">
        <v>0.053</v>
      </c>
      <c r="Y36" s="1166">
        <v>0.056</v>
      </c>
      <c r="Z36" s="1130" t="s">
        <v>499</v>
      </c>
      <c r="AA36" s="1166">
        <v>0.048</v>
      </c>
      <c r="AB36" s="1167">
        <v>0.035</v>
      </c>
      <c r="AC36" s="1137">
        <v>0.009</v>
      </c>
      <c r="AD36" s="1100"/>
      <c r="AE36" s="158" t="s">
        <v>532</v>
      </c>
      <c r="AF36" s="1161" t="s">
        <v>500</v>
      </c>
      <c r="AG36" s="4"/>
      <c r="AH36" s="4"/>
      <c r="AI36" s="4"/>
      <c r="AJ36" s="4"/>
      <c r="AK36" s="4"/>
      <c r="AL36" s="4"/>
      <c r="AM36" s="4"/>
      <c r="AN36" s="4"/>
      <c r="AO36" s="4"/>
      <c r="AP36" s="4"/>
      <c r="AQ36" s="4"/>
      <c r="AR36" s="4"/>
      <c r="AS36" s="4"/>
      <c r="AT36" s="6"/>
    </row>
    <row r="37" ht="13.5" customHeight="1">
      <c r="A37" s="1195" t="s">
        <v>534</v>
      </c>
      <c r="B37" s="1198">
        <v>0.064</v>
      </c>
      <c r="C37" s="1199">
        <v>0.047</v>
      </c>
      <c r="D37" s="1199">
        <v>0.026000000000000002</v>
      </c>
      <c r="E37" s="1200">
        <v>0.0</v>
      </c>
      <c r="F37" s="1201">
        <v>0.018</v>
      </c>
      <c r="G37" s="1202" t="s">
        <v>499</v>
      </c>
      <c r="H37" s="1203">
        <v>0.0</v>
      </c>
      <c r="I37" s="1198">
        <v>0.013</v>
      </c>
      <c r="J37" s="1200">
        <v>0.0</v>
      </c>
      <c r="K37" s="1204">
        <v>0.104</v>
      </c>
      <c r="L37" s="1202" t="s">
        <v>499</v>
      </c>
      <c r="M37" s="1205">
        <v>0.086</v>
      </c>
      <c r="N37" s="1205">
        <v>0.06899999999999999</v>
      </c>
      <c r="O37" s="1205">
        <v>0.091</v>
      </c>
      <c r="P37" s="1205">
        <v>0.087</v>
      </c>
      <c r="Q37" s="1202" t="s">
        <v>499</v>
      </c>
      <c r="R37" s="1202" t="s">
        <v>499</v>
      </c>
      <c r="S37" s="1205">
        <v>0.074</v>
      </c>
      <c r="T37" s="1202" t="s">
        <v>499</v>
      </c>
      <c r="U37" s="1205">
        <v>0.06599999999999999</v>
      </c>
      <c r="V37" s="1205">
        <v>0.073</v>
      </c>
      <c r="W37" s="1202" t="s">
        <v>499</v>
      </c>
      <c r="X37" s="1205">
        <v>0.053</v>
      </c>
      <c r="Y37" s="1205">
        <v>0.056</v>
      </c>
      <c r="Z37" s="1202" t="s">
        <v>499</v>
      </c>
      <c r="AA37" s="1205">
        <v>0.048</v>
      </c>
      <c r="AB37" s="1206">
        <v>0.035</v>
      </c>
      <c r="AC37" s="1207">
        <v>0.009</v>
      </c>
      <c r="AD37" s="1100"/>
      <c r="AE37" s="1208" t="s">
        <v>534</v>
      </c>
      <c r="AF37" s="1209" t="s">
        <v>500</v>
      </c>
      <c r="AG37" s="4"/>
      <c r="AH37" s="4"/>
      <c r="AI37" s="4"/>
      <c r="AJ37" s="4"/>
      <c r="AK37" s="4"/>
      <c r="AL37" s="4"/>
      <c r="AM37" s="4"/>
      <c r="AN37" s="4"/>
      <c r="AO37" s="4"/>
      <c r="AP37" s="4"/>
      <c r="AQ37" s="4"/>
      <c r="AR37" s="4"/>
      <c r="AS37" s="4"/>
      <c r="AT37" s="6"/>
    </row>
    <row r="38" ht="13.5" customHeight="1">
      <c r="A38" s="4"/>
      <c r="B38" s="4"/>
      <c r="C38" s="4"/>
      <c r="D38" s="4"/>
      <c r="E38" s="4"/>
      <c r="F38" s="4"/>
      <c r="G38" s="4"/>
      <c r="H38" s="4"/>
      <c r="I38" s="4"/>
      <c r="J38" s="4"/>
      <c r="K38" s="1100"/>
      <c r="L38" s="1100"/>
      <c r="M38" s="1100"/>
      <c r="N38" s="1100"/>
      <c r="O38" s="1100"/>
      <c r="P38" s="1100"/>
      <c r="Q38" s="1100"/>
      <c r="R38" s="1100"/>
      <c r="S38" s="1100"/>
      <c r="T38" s="1100"/>
      <c r="U38" s="1100"/>
      <c r="V38" s="1100"/>
      <c r="W38" s="1100"/>
      <c r="X38" s="1100"/>
      <c r="Y38" s="1100"/>
      <c r="Z38" s="1100"/>
      <c r="AA38" s="1100"/>
      <c r="AB38" s="1100"/>
      <c r="AC38" s="1100"/>
      <c r="AD38" s="1100"/>
      <c r="AE38" s="4"/>
      <c r="AF38" s="4"/>
      <c r="AG38" s="4"/>
      <c r="AH38" s="4"/>
      <c r="AI38" s="4"/>
      <c r="AJ38" s="4"/>
      <c r="AK38" s="4"/>
      <c r="AL38" s="4"/>
      <c r="AM38" s="4"/>
      <c r="AN38" s="4"/>
      <c r="AO38" s="4"/>
      <c r="AP38" s="4"/>
      <c r="AQ38" s="4"/>
      <c r="AR38" s="4"/>
      <c r="AS38" s="4"/>
      <c r="AT38" s="6"/>
    </row>
    <row r="39" ht="13.5" customHeight="1">
      <c r="A39" s="4"/>
      <c r="B39" s="4"/>
      <c r="C39" s="4"/>
      <c r="D39" s="4"/>
      <c r="E39" s="4"/>
      <c r="F39" s="4"/>
      <c r="G39" s="4"/>
      <c r="H39" s="4"/>
      <c r="I39" s="4"/>
      <c r="J39" s="4"/>
      <c r="K39" s="1100"/>
      <c r="L39" s="1100"/>
      <c r="M39" s="1100"/>
      <c r="N39" s="1100"/>
      <c r="O39" s="1100"/>
      <c r="P39" s="1100"/>
      <c r="Q39" s="1100"/>
      <c r="R39" s="1100"/>
      <c r="S39" s="1100"/>
      <c r="T39" s="1100"/>
      <c r="U39" s="1100"/>
      <c r="V39" s="1100"/>
      <c r="W39" s="1100"/>
      <c r="X39" s="1100"/>
      <c r="Y39" s="1100"/>
      <c r="Z39" s="1100"/>
      <c r="AA39" s="1100"/>
      <c r="AB39" s="1100"/>
      <c r="AC39" s="1100"/>
      <c r="AD39" s="1100"/>
      <c r="AE39" s="4"/>
      <c r="AF39" s="4"/>
      <c r="AG39" s="4"/>
      <c r="AH39" s="4"/>
      <c r="AI39" s="4"/>
      <c r="AJ39" s="4"/>
      <c r="AK39" s="4"/>
      <c r="AL39" s="4"/>
      <c r="AM39" s="4"/>
      <c r="AN39" s="4"/>
      <c r="AO39" s="4"/>
      <c r="AP39" s="4"/>
      <c r="AQ39" s="4"/>
      <c r="AR39" s="4"/>
      <c r="AS39" s="4"/>
      <c r="AT39" s="6"/>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6"/>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6"/>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6"/>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6"/>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6"/>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6"/>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6"/>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6"/>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6"/>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6"/>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6"/>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6"/>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6"/>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6"/>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6"/>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6"/>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6"/>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6"/>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6"/>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6"/>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6"/>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6"/>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6"/>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6"/>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6"/>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6"/>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6"/>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6"/>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6"/>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6"/>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6"/>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6"/>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6"/>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6"/>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6"/>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6"/>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6"/>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6"/>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6"/>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6"/>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6"/>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6"/>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6"/>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6"/>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6"/>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6"/>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6"/>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6"/>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6"/>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6"/>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6"/>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6"/>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6"/>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6"/>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6"/>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6"/>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6"/>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6"/>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6"/>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6"/>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6"/>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6"/>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6"/>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6"/>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6"/>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6"/>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6"/>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6"/>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6"/>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6"/>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6"/>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6"/>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6"/>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6"/>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6"/>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6"/>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6"/>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6"/>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6"/>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6"/>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6"/>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6"/>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6"/>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6"/>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6"/>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6"/>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6"/>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6"/>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6"/>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6"/>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6"/>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6"/>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6"/>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6"/>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6"/>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6"/>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6"/>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6"/>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6"/>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6"/>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6"/>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6"/>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6"/>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6"/>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6"/>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6"/>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6"/>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6"/>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6"/>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6"/>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6"/>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6"/>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6"/>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6"/>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6"/>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6"/>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6"/>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6"/>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6"/>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6"/>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6"/>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6"/>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6"/>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6"/>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6"/>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6"/>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6"/>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6"/>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6"/>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6"/>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6"/>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6"/>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6"/>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6"/>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6"/>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6"/>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6"/>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6"/>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6"/>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6"/>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6"/>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6"/>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6"/>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6"/>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6"/>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6"/>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6"/>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6"/>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6"/>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6"/>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6"/>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6"/>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6"/>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6"/>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6"/>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6"/>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6"/>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6"/>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6"/>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6"/>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6"/>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6"/>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6"/>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6"/>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6"/>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6"/>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6"/>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6"/>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6"/>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6"/>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6"/>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6"/>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6"/>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6"/>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6"/>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6"/>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6"/>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6"/>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6"/>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6"/>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6"/>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6"/>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6"/>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6"/>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6"/>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6"/>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6"/>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6"/>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6"/>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6"/>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6"/>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6"/>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6"/>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6"/>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6"/>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6"/>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6"/>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6"/>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6"/>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6"/>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6"/>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6"/>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6"/>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6"/>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6"/>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6"/>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6"/>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6"/>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6"/>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6"/>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6"/>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6"/>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6"/>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6"/>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6"/>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6"/>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6"/>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6"/>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6"/>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6"/>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6"/>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6"/>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6"/>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6"/>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6"/>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6"/>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6"/>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6"/>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6"/>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6"/>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6"/>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6"/>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6"/>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6"/>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6"/>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6"/>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6"/>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6"/>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6"/>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6"/>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6"/>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6"/>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6"/>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6"/>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6"/>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6"/>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6"/>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6"/>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6"/>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6"/>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6"/>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6"/>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6"/>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6"/>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6"/>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6"/>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6"/>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6"/>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6"/>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6"/>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6"/>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6"/>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6"/>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6"/>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6"/>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6"/>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6"/>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6"/>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6"/>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6"/>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6"/>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6"/>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6"/>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6"/>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6"/>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6"/>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6"/>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6"/>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6"/>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6"/>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6"/>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6"/>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6"/>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6"/>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6"/>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6"/>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6"/>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6"/>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6"/>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6"/>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6"/>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6"/>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6"/>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6"/>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6"/>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6"/>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6"/>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6"/>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6"/>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6"/>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6"/>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6"/>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6"/>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6"/>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6"/>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6"/>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6"/>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6"/>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6"/>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6"/>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6"/>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6"/>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6"/>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6"/>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6"/>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6"/>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6"/>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6"/>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6"/>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6"/>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6"/>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6"/>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6"/>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6"/>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6"/>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6"/>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6"/>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6"/>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6"/>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6"/>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6"/>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6"/>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6"/>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6"/>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6"/>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6"/>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6"/>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6"/>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6"/>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6"/>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6"/>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6"/>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6"/>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6"/>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6"/>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6"/>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6"/>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6"/>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6"/>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6"/>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6"/>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6"/>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6"/>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6"/>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6"/>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6"/>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6"/>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6"/>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6"/>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6"/>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6"/>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6"/>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6"/>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6"/>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6"/>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6"/>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6"/>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6"/>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6"/>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6"/>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6"/>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6"/>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6"/>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6"/>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6"/>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6"/>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6"/>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6"/>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6"/>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6"/>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6"/>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6"/>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6"/>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6"/>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6"/>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6"/>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6"/>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6"/>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6"/>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6"/>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6"/>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6"/>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6"/>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6"/>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6"/>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6"/>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6"/>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6"/>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6"/>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6"/>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6"/>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6"/>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6"/>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6"/>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6"/>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6"/>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6"/>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6"/>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6"/>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6"/>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6"/>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6"/>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6"/>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6"/>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6"/>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6"/>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6"/>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6"/>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6"/>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6"/>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6"/>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6"/>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6"/>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6"/>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6"/>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6"/>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6"/>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6"/>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6"/>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6"/>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6"/>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6"/>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6"/>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6"/>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6"/>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6"/>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6"/>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6"/>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6"/>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6"/>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6"/>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6"/>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6"/>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6"/>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6"/>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6"/>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6"/>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6"/>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6"/>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6"/>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6"/>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6"/>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6"/>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6"/>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6"/>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6"/>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6"/>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6"/>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6"/>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6"/>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c r="AP500" s="4"/>
      <c r="AQ500" s="4"/>
      <c r="AR500" s="4"/>
      <c r="AS500" s="4"/>
      <c r="AT500" s="6"/>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6"/>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6"/>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c r="AP503" s="4"/>
      <c r="AQ503" s="4"/>
      <c r="AR503" s="4"/>
      <c r="AS503" s="4"/>
      <c r="AT503" s="6"/>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c r="AP504" s="4"/>
      <c r="AQ504" s="4"/>
      <c r="AR504" s="4"/>
      <c r="AS504" s="4"/>
      <c r="AT504" s="6"/>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6"/>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c r="AP506" s="4"/>
      <c r="AQ506" s="4"/>
      <c r="AR506" s="4"/>
      <c r="AS506" s="4"/>
      <c r="AT506" s="6"/>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c r="AP507" s="4"/>
      <c r="AQ507" s="4"/>
      <c r="AR507" s="4"/>
      <c r="AS507" s="4"/>
      <c r="AT507" s="6"/>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c r="AP508" s="4"/>
      <c r="AQ508" s="4"/>
      <c r="AR508" s="4"/>
      <c r="AS508" s="4"/>
      <c r="AT508" s="6"/>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6"/>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6"/>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c r="AP511" s="4"/>
      <c r="AQ511" s="4"/>
      <c r="AR511" s="4"/>
      <c r="AS511" s="4"/>
      <c r="AT511" s="6"/>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6"/>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6"/>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c r="AP514" s="4"/>
      <c r="AQ514" s="4"/>
      <c r="AR514" s="4"/>
      <c r="AS514" s="4"/>
      <c r="AT514" s="6"/>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c r="AP515" s="4"/>
      <c r="AQ515" s="4"/>
      <c r="AR515" s="4"/>
      <c r="AS515" s="4"/>
      <c r="AT515" s="6"/>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6"/>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c r="AP517" s="4"/>
      <c r="AQ517" s="4"/>
      <c r="AR517" s="4"/>
      <c r="AS517" s="4"/>
      <c r="AT517" s="6"/>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6"/>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6"/>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c r="AP520" s="4"/>
      <c r="AQ520" s="4"/>
      <c r="AR520" s="4"/>
      <c r="AS520" s="4"/>
      <c r="AT520" s="6"/>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c r="AP521" s="4"/>
      <c r="AQ521" s="4"/>
      <c r="AR521" s="4"/>
      <c r="AS521" s="4"/>
      <c r="AT521" s="6"/>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c r="AP522" s="4"/>
      <c r="AQ522" s="4"/>
      <c r="AR522" s="4"/>
      <c r="AS522" s="4"/>
      <c r="AT522" s="6"/>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c r="AP523" s="4"/>
      <c r="AQ523" s="4"/>
      <c r="AR523" s="4"/>
      <c r="AS523" s="4"/>
      <c r="AT523" s="6"/>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6"/>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6"/>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6"/>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c r="AP527" s="4"/>
      <c r="AQ527" s="4"/>
      <c r="AR527" s="4"/>
      <c r="AS527" s="4"/>
      <c r="AT527" s="6"/>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c r="AP528" s="4"/>
      <c r="AQ528" s="4"/>
      <c r="AR528" s="4"/>
      <c r="AS528" s="4"/>
      <c r="AT528" s="6"/>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6"/>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6"/>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c r="AP531" s="4"/>
      <c r="AQ531" s="4"/>
      <c r="AR531" s="4"/>
      <c r="AS531" s="4"/>
      <c r="AT531" s="6"/>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c r="AP532" s="4"/>
      <c r="AQ532" s="4"/>
      <c r="AR532" s="4"/>
      <c r="AS532" s="4"/>
      <c r="AT532" s="6"/>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c r="AP533" s="4"/>
      <c r="AQ533" s="4"/>
      <c r="AR533" s="4"/>
      <c r="AS533" s="4"/>
      <c r="AT533" s="6"/>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c r="AP534" s="4"/>
      <c r="AQ534" s="4"/>
      <c r="AR534" s="4"/>
      <c r="AS534" s="4"/>
      <c r="AT534" s="6"/>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c r="AP535" s="4"/>
      <c r="AQ535" s="4"/>
      <c r="AR535" s="4"/>
      <c r="AS535" s="4"/>
      <c r="AT535" s="6"/>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c r="AP536" s="4"/>
      <c r="AQ536" s="4"/>
      <c r="AR536" s="4"/>
      <c r="AS536" s="4"/>
      <c r="AT536" s="6"/>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c r="AP537" s="4"/>
      <c r="AQ537" s="4"/>
      <c r="AR537" s="4"/>
      <c r="AS537" s="4"/>
      <c r="AT537" s="6"/>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c r="AP538" s="4"/>
      <c r="AQ538" s="4"/>
      <c r="AR538" s="4"/>
      <c r="AS538" s="4"/>
      <c r="AT538" s="6"/>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c r="AP539" s="4"/>
      <c r="AQ539" s="4"/>
      <c r="AR539" s="4"/>
      <c r="AS539" s="4"/>
      <c r="AT539" s="6"/>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6"/>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c r="AP541" s="4"/>
      <c r="AQ541" s="4"/>
      <c r="AR541" s="4"/>
      <c r="AS541" s="4"/>
      <c r="AT541" s="6"/>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c r="AP542" s="4"/>
      <c r="AQ542" s="4"/>
      <c r="AR542" s="4"/>
      <c r="AS542" s="4"/>
      <c r="AT542" s="6"/>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c r="AP543" s="4"/>
      <c r="AQ543" s="4"/>
      <c r="AR543" s="4"/>
      <c r="AS543" s="4"/>
      <c r="AT543" s="6"/>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c r="AP544" s="4"/>
      <c r="AQ544" s="4"/>
      <c r="AR544" s="4"/>
      <c r="AS544" s="4"/>
      <c r="AT544" s="6"/>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c r="AP545" s="4"/>
      <c r="AQ545" s="4"/>
      <c r="AR545" s="4"/>
      <c r="AS545" s="4"/>
      <c r="AT545" s="6"/>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c r="AP546" s="4"/>
      <c r="AQ546" s="4"/>
      <c r="AR546" s="4"/>
      <c r="AS546" s="4"/>
      <c r="AT546" s="6"/>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c r="AP547" s="4"/>
      <c r="AQ547" s="4"/>
      <c r="AR547" s="4"/>
      <c r="AS547" s="4"/>
      <c r="AT547" s="6"/>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c r="AP548" s="4"/>
      <c r="AQ548" s="4"/>
      <c r="AR548" s="4"/>
      <c r="AS548" s="4"/>
      <c r="AT548" s="6"/>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6"/>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c r="AP550" s="4"/>
      <c r="AQ550" s="4"/>
      <c r="AR550" s="4"/>
      <c r="AS550" s="4"/>
      <c r="AT550" s="6"/>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c r="AP551" s="4"/>
      <c r="AQ551" s="4"/>
      <c r="AR551" s="4"/>
      <c r="AS551" s="4"/>
      <c r="AT551" s="6"/>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c r="AP552" s="4"/>
      <c r="AQ552" s="4"/>
      <c r="AR552" s="4"/>
      <c r="AS552" s="4"/>
      <c r="AT552" s="6"/>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6"/>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c r="AP554" s="4"/>
      <c r="AQ554" s="4"/>
      <c r="AR554" s="4"/>
      <c r="AS554" s="4"/>
      <c r="AT554" s="6"/>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c r="AP555" s="4"/>
      <c r="AQ555" s="4"/>
      <c r="AR555" s="4"/>
      <c r="AS555" s="4"/>
      <c r="AT555" s="6"/>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6"/>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6"/>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6"/>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6"/>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6"/>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6"/>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c r="AP562" s="4"/>
      <c r="AQ562" s="4"/>
      <c r="AR562" s="4"/>
      <c r="AS562" s="4"/>
      <c r="AT562" s="6"/>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c r="AP563" s="4"/>
      <c r="AQ563" s="4"/>
      <c r="AR563" s="4"/>
      <c r="AS563" s="4"/>
      <c r="AT563" s="6"/>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c r="AP564" s="4"/>
      <c r="AQ564" s="4"/>
      <c r="AR564" s="4"/>
      <c r="AS564" s="4"/>
      <c r="AT564" s="6"/>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c r="AP565" s="4"/>
      <c r="AQ565" s="4"/>
      <c r="AR565" s="4"/>
      <c r="AS565" s="4"/>
      <c r="AT565" s="6"/>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6"/>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6"/>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6"/>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6"/>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c r="AP570" s="4"/>
      <c r="AQ570" s="4"/>
      <c r="AR570" s="4"/>
      <c r="AS570" s="4"/>
      <c r="AT570" s="6"/>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c r="AP571" s="4"/>
      <c r="AQ571" s="4"/>
      <c r="AR571" s="4"/>
      <c r="AS571" s="4"/>
      <c r="AT571" s="6"/>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c r="AP572" s="4"/>
      <c r="AQ572" s="4"/>
      <c r="AR572" s="4"/>
      <c r="AS572" s="4"/>
      <c r="AT572" s="6"/>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c r="AP573" s="4"/>
      <c r="AQ573" s="4"/>
      <c r="AR573" s="4"/>
      <c r="AS573" s="4"/>
      <c r="AT573" s="6"/>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6"/>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6"/>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6"/>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6"/>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6"/>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6"/>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c r="AP580" s="4"/>
      <c r="AQ580" s="4"/>
      <c r="AR580" s="4"/>
      <c r="AS580" s="4"/>
      <c r="AT580" s="6"/>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6"/>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c r="AP582" s="4"/>
      <c r="AQ582" s="4"/>
      <c r="AR582" s="4"/>
      <c r="AS582" s="4"/>
      <c r="AT582" s="6"/>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6"/>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6"/>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c r="AP585" s="4"/>
      <c r="AQ585" s="4"/>
      <c r="AR585" s="4"/>
      <c r="AS585" s="4"/>
      <c r="AT585" s="6"/>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6"/>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c r="AP587" s="4"/>
      <c r="AQ587" s="4"/>
      <c r="AR587" s="4"/>
      <c r="AS587" s="4"/>
      <c r="AT587" s="6"/>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c r="AP588" s="4"/>
      <c r="AQ588" s="4"/>
      <c r="AR588" s="4"/>
      <c r="AS588" s="4"/>
      <c r="AT588" s="6"/>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c r="AP589" s="4"/>
      <c r="AQ589" s="4"/>
      <c r="AR589" s="4"/>
      <c r="AS589" s="4"/>
      <c r="AT589" s="6"/>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6"/>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c r="AP591" s="4"/>
      <c r="AQ591" s="4"/>
      <c r="AR591" s="4"/>
      <c r="AS591" s="4"/>
      <c r="AT591" s="6"/>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6"/>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6"/>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6"/>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6"/>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6"/>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c r="AP597" s="4"/>
      <c r="AQ597" s="4"/>
      <c r="AR597" s="4"/>
      <c r="AS597" s="4"/>
      <c r="AT597" s="6"/>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c r="AP598" s="4"/>
      <c r="AQ598" s="4"/>
      <c r="AR598" s="4"/>
      <c r="AS598" s="4"/>
      <c r="AT598" s="6"/>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6"/>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c r="AP600" s="4"/>
      <c r="AQ600" s="4"/>
      <c r="AR600" s="4"/>
      <c r="AS600" s="4"/>
      <c r="AT600" s="6"/>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c r="AP601" s="4"/>
      <c r="AQ601" s="4"/>
      <c r="AR601" s="4"/>
      <c r="AS601" s="4"/>
      <c r="AT601" s="6"/>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c r="AP602" s="4"/>
      <c r="AQ602" s="4"/>
      <c r="AR602" s="4"/>
      <c r="AS602" s="4"/>
      <c r="AT602" s="6"/>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c r="AP603" s="4"/>
      <c r="AQ603" s="4"/>
      <c r="AR603" s="4"/>
      <c r="AS603" s="4"/>
      <c r="AT603" s="6"/>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c r="AP604" s="4"/>
      <c r="AQ604" s="4"/>
      <c r="AR604" s="4"/>
      <c r="AS604" s="4"/>
      <c r="AT604" s="6"/>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c r="AP605" s="4"/>
      <c r="AQ605" s="4"/>
      <c r="AR605" s="4"/>
      <c r="AS605" s="4"/>
      <c r="AT605" s="6"/>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c r="AP606" s="4"/>
      <c r="AQ606" s="4"/>
      <c r="AR606" s="4"/>
      <c r="AS606" s="4"/>
      <c r="AT606" s="6"/>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c r="AP607" s="4"/>
      <c r="AQ607" s="4"/>
      <c r="AR607" s="4"/>
      <c r="AS607" s="4"/>
      <c r="AT607" s="6"/>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c r="AP608" s="4"/>
      <c r="AQ608" s="4"/>
      <c r="AR608" s="4"/>
      <c r="AS608" s="4"/>
      <c r="AT608" s="6"/>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c r="AP609" s="4"/>
      <c r="AQ609" s="4"/>
      <c r="AR609" s="4"/>
      <c r="AS609" s="4"/>
      <c r="AT609" s="6"/>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c r="AP610" s="4"/>
      <c r="AQ610" s="4"/>
      <c r="AR610" s="4"/>
      <c r="AS610" s="4"/>
      <c r="AT610" s="6"/>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6"/>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c r="AP612" s="4"/>
      <c r="AQ612" s="4"/>
      <c r="AR612" s="4"/>
      <c r="AS612" s="4"/>
      <c r="AT612" s="6"/>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c r="AP613" s="4"/>
      <c r="AQ613" s="4"/>
      <c r="AR613" s="4"/>
      <c r="AS613" s="4"/>
      <c r="AT613" s="6"/>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c r="AP614" s="4"/>
      <c r="AQ614" s="4"/>
      <c r="AR614" s="4"/>
      <c r="AS614" s="4"/>
      <c r="AT614" s="6"/>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c r="AP615" s="4"/>
      <c r="AQ615" s="4"/>
      <c r="AR615" s="4"/>
      <c r="AS615" s="4"/>
      <c r="AT615" s="6"/>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c r="AP616" s="4"/>
      <c r="AQ616" s="4"/>
      <c r="AR616" s="4"/>
      <c r="AS616" s="4"/>
      <c r="AT616" s="6"/>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c r="AP617" s="4"/>
      <c r="AQ617" s="4"/>
      <c r="AR617" s="4"/>
      <c r="AS617" s="4"/>
      <c r="AT617" s="6"/>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6"/>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6"/>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6"/>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6"/>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6"/>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6"/>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6"/>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6"/>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6"/>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6"/>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6"/>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c r="AP629" s="4"/>
      <c r="AQ629" s="4"/>
      <c r="AR629" s="4"/>
      <c r="AS629" s="4"/>
      <c r="AT629" s="6"/>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6"/>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6"/>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6"/>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6"/>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6"/>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6"/>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6"/>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6"/>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6"/>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6"/>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6"/>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6"/>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6"/>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6"/>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6"/>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6"/>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6"/>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6"/>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6"/>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6"/>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c r="AP650" s="4"/>
      <c r="AQ650" s="4"/>
      <c r="AR650" s="4"/>
      <c r="AS650" s="4"/>
      <c r="AT650" s="6"/>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c r="AP651" s="4"/>
      <c r="AQ651" s="4"/>
      <c r="AR651" s="4"/>
      <c r="AS651" s="4"/>
      <c r="AT651" s="6"/>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c r="AP652" s="4"/>
      <c r="AQ652" s="4"/>
      <c r="AR652" s="4"/>
      <c r="AS652" s="4"/>
      <c r="AT652" s="6"/>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c r="AP653" s="4"/>
      <c r="AQ653" s="4"/>
      <c r="AR653" s="4"/>
      <c r="AS653" s="4"/>
      <c r="AT653" s="6"/>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c r="AP654" s="4"/>
      <c r="AQ654" s="4"/>
      <c r="AR654" s="4"/>
      <c r="AS654" s="4"/>
      <c r="AT654" s="6"/>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6"/>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6"/>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6"/>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6"/>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c r="AP659" s="4"/>
      <c r="AQ659" s="4"/>
      <c r="AR659" s="4"/>
      <c r="AS659" s="4"/>
      <c r="AT659" s="6"/>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c r="AP660" s="4"/>
      <c r="AQ660" s="4"/>
      <c r="AR660" s="4"/>
      <c r="AS660" s="4"/>
      <c r="AT660" s="6"/>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c r="AP661" s="4"/>
      <c r="AQ661" s="4"/>
      <c r="AR661" s="4"/>
      <c r="AS661" s="4"/>
      <c r="AT661" s="6"/>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c r="AP662" s="4"/>
      <c r="AQ662" s="4"/>
      <c r="AR662" s="4"/>
      <c r="AS662" s="4"/>
      <c r="AT662" s="6"/>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c r="AP663" s="4"/>
      <c r="AQ663" s="4"/>
      <c r="AR663" s="4"/>
      <c r="AS663" s="4"/>
      <c r="AT663" s="6"/>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c r="AP664" s="4"/>
      <c r="AQ664" s="4"/>
      <c r="AR664" s="4"/>
      <c r="AS664" s="4"/>
      <c r="AT664" s="6"/>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c r="AP665" s="4"/>
      <c r="AQ665" s="4"/>
      <c r="AR665" s="4"/>
      <c r="AS665" s="4"/>
      <c r="AT665" s="6"/>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c r="AP666" s="4"/>
      <c r="AQ666" s="4"/>
      <c r="AR666" s="4"/>
      <c r="AS666" s="4"/>
      <c r="AT666" s="6"/>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c r="AP667" s="4"/>
      <c r="AQ667" s="4"/>
      <c r="AR667" s="4"/>
      <c r="AS667" s="4"/>
      <c r="AT667" s="6"/>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c r="AP668" s="4"/>
      <c r="AQ668" s="4"/>
      <c r="AR668" s="4"/>
      <c r="AS668" s="4"/>
      <c r="AT668" s="6"/>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c r="AP669" s="4"/>
      <c r="AQ669" s="4"/>
      <c r="AR669" s="4"/>
      <c r="AS669" s="4"/>
      <c r="AT669" s="6"/>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c r="AP670" s="4"/>
      <c r="AQ670" s="4"/>
      <c r="AR670" s="4"/>
      <c r="AS670" s="4"/>
      <c r="AT670" s="6"/>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c r="AP671" s="4"/>
      <c r="AQ671" s="4"/>
      <c r="AR671" s="4"/>
      <c r="AS671" s="4"/>
      <c r="AT671" s="6"/>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c r="AP672" s="4"/>
      <c r="AQ672" s="4"/>
      <c r="AR672" s="4"/>
      <c r="AS672" s="4"/>
      <c r="AT672" s="6"/>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c r="AP673" s="4"/>
      <c r="AQ673" s="4"/>
      <c r="AR673" s="4"/>
      <c r="AS673" s="4"/>
      <c r="AT673" s="6"/>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c r="AP674" s="4"/>
      <c r="AQ674" s="4"/>
      <c r="AR674" s="4"/>
      <c r="AS674" s="4"/>
      <c r="AT674" s="6"/>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c r="AP675" s="4"/>
      <c r="AQ675" s="4"/>
      <c r="AR675" s="4"/>
      <c r="AS675" s="4"/>
      <c r="AT675" s="6"/>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c r="AP676" s="4"/>
      <c r="AQ676" s="4"/>
      <c r="AR676" s="4"/>
      <c r="AS676" s="4"/>
      <c r="AT676" s="6"/>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c r="AP677" s="4"/>
      <c r="AQ677" s="4"/>
      <c r="AR677" s="4"/>
      <c r="AS677" s="4"/>
      <c r="AT677" s="6"/>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c r="AP678" s="4"/>
      <c r="AQ678" s="4"/>
      <c r="AR678" s="4"/>
      <c r="AS678" s="4"/>
      <c r="AT678" s="6"/>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c r="AP679" s="4"/>
      <c r="AQ679" s="4"/>
      <c r="AR679" s="4"/>
      <c r="AS679" s="4"/>
      <c r="AT679" s="6"/>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c r="AP680" s="4"/>
      <c r="AQ680" s="4"/>
      <c r="AR680" s="4"/>
      <c r="AS680" s="4"/>
      <c r="AT680" s="6"/>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c r="AP681" s="4"/>
      <c r="AQ681" s="4"/>
      <c r="AR681" s="4"/>
      <c r="AS681" s="4"/>
      <c r="AT681" s="6"/>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c r="AP682" s="4"/>
      <c r="AQ682" s="4"/>
      <c r="AR682" s="4"/>
      <c r="AS682" s="4"/>
      <c r="AT682" s="6"/>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c r="AP683" s="4"/>
      <c r="AQ683" s="4"/>
      <c r="AR683" s="4"/>
      <c r="AS683" s="4"/>
      <c r="AT683" s="6"/>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c r="AP684" s="4"/>
      <c r="AQ684" s="4"/>
      <c r="AR684" s="4"/>
      <c r="AS684" s="4"/>
      <c r="AT684" s="6"/>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c r="AP685" s="4"/>
      <c r="AQ685" s="4"/>
      <c r="AR685" s="4"/>
      <c r="AS685" s="4"/>
      <c r="AT685" s="6"/>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c r="AP686" s="4"/>
      <c r="AQ686" s="4"/>
      <c r="AR686" s="4"/>
      <c r="AS686" s="4"/>
      <c r="AT686" s="6"/>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c r="AP687" s="4"/>
      <c r="AQ687" s="4"/>
      <c r="AR687" s="4"/>
      <c r="AS687" s="4"/>
      <c r="AT687" s="6"/>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c r="AP688" s="4"/>
      <c r="AQ688" s="4"/>
      <c r="AR688" s="4"/>
      <c r="AS688" s="4"/>
      <c r="AT688" s="6"/>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c r="AP689" s="4"/>
      <c r="AQ689" s="4"/>
      <c r="AR689" s="4"/>
      <c r="AS689" s="4"/>
      <c r="AT689" s="6"/>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c r="AP690" s="4"/>
      <c r="AQ690" s="4"/>
      <c r="AR690" s="4"/>
      <c r="AS690" s="4"/>
      <c r="AT690" s="6"/>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c r="AP691" s="4"/>
      <c r="AQ691" s="4"/>
      <c r="AR691" s="4"/>
      <c r="AS691" s="4"/>
      <c r="AT691" s="6"/>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c r="AP692" s="4"/>
      <c r="AQ692" s="4"/>
      <c r="AR692" s="4"/>
      <c r="AS692" s="4"/>
      <c r="AT692" s="6"/>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c r="AP693" s="4"/>
      <c r="AQ693" s="4"/>
      <c r="AR693" s="4"/>
      <c r="AS693" s="4"/>
      <c r="AT693" s="6"/>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c r="AP694" s="4"/>
      <c r="AQ694" s="4"/>
      <c r="AR694" s="4"/>
      <c r="AS694" s="4"/>
      <c r="AT694" s="6"/>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c r="AP695" s="4"/>
      <c r="AQ695" s="4"/>
      <c r="AR695" s="4"/>
      <c r="AS695" s="4"/>
      <c r="AT695" s="6"/>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c r="AP696" s="4"/>
      <c r="AQ696" s="4"/>
      <c r="AR696" s="4"/>
      <c r="AS696" s="4"/>
      <c r="AT696" s="6"/>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c r="AP697" s="4"/>
      <c r="AQ697" s="4"/>
      <c r="AR697" s="4"/>
      <c r="AS697" s="4"/>
      <c r="AT697" s="6"/>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c r="AP698" s="4"/>
      <c r="AQ698" s="4"/>
      <c r="AR698" s="4"/>
      <c r="AS698" s="4"/>
      <c r="AT698" s="6"/>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c r="AP699" s="4"/>
      <c r="AQ699" s="4"/>
      <c r="AR699" s="4"/>
      <c r="AS699" s="4"/>
      <c r="AT699" s="6"/>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c r="AP700" s="4"/>
      <c r="AQ700" s="4"/>
      <c r="AR700" s="4"/>
      <c r="AS700" s="4"/>
      <c r="AT700" s="6"/>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c r="AP701" s="4"/>
      <c r="AQ701" s="4"/>
      <c r="AR701" s="4"/>
      <c r="AS701" s="4"/>
      <c r="AT701" s="6"/>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c r="AP702" s="4"/>
      <c r="AQ702" s="4"/>
      <c r="AR702" s="4"/>
      <c r="AS702" s="4"/>
      <c r="AT702" s="6"/>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c r="AP703" s="4"/>
      <c r="AQ703" s="4"/>
      <c r="AR703" s="4"/>
      <c r="AS703" s="4"/>
      <c r="AT703" s="6"/>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c r="AP704" s="4"/>
      <c r="AQ704" s="4"/>
      <c r="AR704" s="4"/>
      <c r="AS704" s="4"/>
      <c r="AT704" s="6"/>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c r="AP705" s="4"/>
      <c r="AQ705" s="4"/>
      <c r="AR705" s="4"/>
      <c r="AS705" s="4"/>
      <c r="AT705" s="6"/>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c r="AP706" s="4"/>
      <c r="AQ706" s="4"/>
      <c r="AR706" s="4"/>
      <c r="AS706" s="4"/>
      <c r="AT706" s="6"/>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c r="AP707" s="4"/>
      <c r="AQ707" s="4"/>
      <c r="AR707" s="4"/>
      <c r="AS707" s="4"/>
      <c r="AT707" s="6"/>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c r="AP708" s="4"/>
      <c r="AQ708" s="4"/>
      <c r="AR708" s="4"/>
      <c r="AS708" s="4"/>
      <c r="AT708" s="6"/>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c r="AP709" s="4"/>
      <c r="AQ709" s="4"/>
      <c r="AR709" s="4"/>
      <c r="AS709" s="4"/>
      <c r="AT709" s="6"/>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c r="AP710" s="4"/>
      <c r="AQ710" s="4"/>
      <c r="AR710" s="4"/>
      <c r="AS710" s="4"/>
      <c r="AT710" s="6"/>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c r="AP711" s="4"/>
      <c r="AQ711" s="4"/>
      <c r="AR711" s="4"/>
      <c r="AS711" s="4"/>
      <c r="AT711" s="6"/>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c r="AP712" s="4"/>
      <c r="AQ712" s="4"/>
      <c r="AR712" s="4"/>
      <c r="AS712" s="4"/>
      <c r="AT712" s="6"/>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c r="AP713" s="4"/>
      <c r="AQ713" s="4"/>
      <c r="AR713" s="4"/>
      <c r="AS713" s="4"/>
      <c r="AT713" s="6"/>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c r="AP714" s="4"/>
      <c r="AQ714" s="4"/>
      <c r="AR714" s="4"/>
      <c r="AS714" s="4"/>
      <c r="AT714" s="6"/>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c r="AP715" s="4"/>
      <c r="AQ715" s="4"/>
      <c r="AR715" s="4"/>
      <c r="AS715" s="4"/>
      <c r="AT715" s="6"/>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c r="AP716" s="4"/>
      <c r="AQ716" s="4"/>
      <c r="AR716" s="4"/>
      <c r="AS716" s="4"/>
      <c r="AT716" s="6"/>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c r="AP717" s="4"/>
      <c r="AQ717" s="4"/>
      <c r="AR717" s="4"/>
      <c r="AS717" s="4"/>
      <c r="AT717" s="6"/>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c r="AP718" s="4"/>
      <c r="AQ718" s="4"/>
      <c r="AR718" s="4"/>
      <c r="AS718" s="4"/>
      <c r="AT718" s="6"/>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c r="AP719" s="4"/>
      <c r="AQ719" s="4"/>
      <c r="AR719" s="4"/>
      <c r="AS719" s="4"/>
      <c r="AT719" s="6"/>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c r="AP720" s="4"/>
      <c r="AQ720" s="4"/>
      <c r="AR720" s="4"/>
      <c r="AS720" s="4"/>
      <c r="AT720" s="6"/>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c r="AP721" s="4"/>
      <c r="AQ721" s="4"/>
      <c r="AR721" s="4"/>
      <c r="AS721" s="4"/>
      <c r="AT721" s="6"/>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c r="AP722" s="4"/>
      <c r="AQ722" s="4"/>
      <c r="AR722" s="4"/>
      <c r="AS722" s="4"/>
      <c r="AT722" s="6"/>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c r="AP723" s="4"/>
      <c r="AQ723" s="4"/>
      <c r="AR723" s="4"/>
      <c r="AS723" s="4"/>
      <c r="AT723" s="6"/>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c r="AP724" s="4"/>
      <c r="AQ724" s="4"/>
      <c r="AR724" s="4"/>
      <c r="AS724" s="4"/>
      <c r="AT724" s="6"/>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c r="AP725" s="4"/>
      <c r="AQ725" s="4"/>
      <c r="AR725" s="4"/>
      <c r="AS725" s="4"/>
      <c r="AT725" s="6"/>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c r="AP726" s="4"/>
      <c r="AQ726" s="4"/>
      <c r="AR726" s="4"/>
      <c r="AS726" s="4"/>
      <c r="AT726" s="6"/>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c r="AP727" s="4"/>
      <c r="AQ727" s="4"/>
      <c r="AR727" s="4"/>
      <c r="AS727" s="4"/>
      <c r="AT727" s="6"/>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c r="AP728" s="4"/>
      <c r="AQ728" s="4"/>
      <c r="AR728" s="4"/>
      <c r="AS728" s="4"/>
      <c r="AT728" s="6"/>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c r="AP729" s="4"/>
      <c r="AQ729" s="4"/>
      <c r="AR729" s="4"/>
      <c r="AS729" s="4"/>
      <c r="AT729" s="6"/>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c r="AP730" s="4"/>
      <c r="AQ730" s="4"/>
      <c r="AR730" s="4"/>
      <c r="AS730" s="4"/>
      <c r="AT730" s="6"/>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c r="AP731" s="4"/>
      <c r="AQ731" s="4"/>
      <c r="AR731" s="4"/>
      <c r="AS731" s="4"/>
      <c r="AT731" s="6"/>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c r="AP732" s="4"/>
      <c r="AQ732" s="4"/>
      <c r="AR732" s="4"/>
      <c r="AS732" s="4"/>
      <c r="AT732" s="6"/>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c r="AP733" s="4"/>
      <c r="AQ733" s="4"/>
      <c r="AR733" s="4"/>
      <c r="AS733" s="4"/>
      <c r="AT733" s="6"/>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c r="AP734" s="4"/>
      <c r="AQ734" s="4"/>
      <c r="AR734" s="4"/>
      <c r="AS734" s="4"/>
      <c r="AT734" s="6"/>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c r="AP735" s="4"/>
      <c r="AQ735" s="4"/>
      <c r="AR735" s="4"/>
      <c r="AS735" s="4"/>
      <c r="AT735" s="6"/>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c r="AP736" s="4"/>
      <c r="AQ736" s="4"/>
      <c r="AR736" s="4"/>
      <c r="AS736" s="4"/>
      <c r="AT736" s="6"/>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c r="AP737" s="4"/>
      <c r="AQ737" s="4"/>
      <c r="AR737" s="4"/>
      <c r="AS737" s="4"/>
      <c r="AT737" s="6"/>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c r="AP738" s="4"/>
      <c r="AQ738" s="4"/>
      <c r="AR738" s="4"/>
      <c r="AS738" s="4"/>
      <c r="AT738" s="6"/>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c r="AP739" s="4"/>
      <c r="AQ739" s="4"/>
      <c r="AR739" s="4"/>
      <c r="AS739" s="4"/>
      <c r="AT739" s="6"/>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c r="AP740" s="4"/>
      <c r="AQ740" s="4"/>
      <c r="AR740" s="4"/>
      <c r="AS740" s="4"/>
      <c r="AT740" s="6"/>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c r="AP741" s="4"/>
      <c r="AQ741" s="4"/>
      <c r="AR741" s="4"/>
      <c r="AS741" s="4"/>
      <c r="AT741" s="6"/>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c r="AP742" s="4"/>
      <c r="AQ742" s="4"/>
      <c r="AR742" s="4"/>
      <c r="AS742" s="4"/>
      <c r="AT742" s="6"/>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c r="AP743" s="4"/>
      <c r="AQ743" s="4"/>
      <c r="AR743" s="4"/>
      <c r="AS743" s="4"/>
      <c r="AT743" s="6"/>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c r="AP744" s="4"/>
      <c r="AQ744" s="4"/>
      <c r="AR744" s="4"/>
      <c r="AS744" s="4"/>
      <c r="AT744" s="6"/>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c r="AP745" s="4"/>
      <c r="AQ745" s="4"/>
      <c r="AR745" s="4"/>
      <c r="AS745" s="4"/>
      <c r="AT745" s="6"/>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c r="AP746" s="4"/>
      <c r="AQ746" s="4"/>
      <c r="AR746" s="4"/>
      <c r="AS746" s="4"/>
      <c r="AT746" s="6"/>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c r="AP747" s="4"/>
      <c r="AQ747" s="4"/>
      <c r="AR747" s="4"/>
      <c r="AS747" s="4"/>
      <c r="AT747" s="6"/>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c r="AP748" s="4"/>
      <c r="AQ748" s="4"/>
      <c r="AR748" s="4"/>
      <c r="AS748" s="4"/>
      <c r="AT748" s="6"/>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c r="AP749" s="4"/>
      <c r="AQ749" s="4"/>
      <c r="AR749" s="4"/>
      <c r="AS749" s="4"/>
      <c r="AT749" s="6"/>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c r="AP750" s="4"/>
      <c r="AQ750" s="4"/>
      <c r="AR750" s="4"/>
      <c r="AS750" s="4"/>
      <c r="AT750" s="6"/>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c r="AP751" s="4"/>
      <c r="AQ751" s="4"/>
      <c r="AR751" s="4"/>
      <c r="AS751" s="4"/>
      <c r="AT751" s="6"/>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c r="AP752" s="4"/>
      <c r="AQ752" s="4"/>
      <c r="AR752" s="4"/>
      <c r="AS752" s="4"/>
      <c r="AT752" s="6"/>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c r="AP753" s="4"/>
      <c r="AQ753" s="4"/>
      <c r="AR753" s="4"/>
      <c r="AS753" s="4"/>
      <c r="AT753" s="6"/>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c r="AP754" s="4"/>
      <c r="AQ754" s="4"/>
      <c r="AR754" s="4"/>
      <c r="AS754" s="4"/>
      <c r="AT754" s="6"/>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c r="AP755" s="4"/>
      <c r="AQ755" s="4"/>
      <c r="AR755" s="4"/>
      <c r="AS755" s="4"/>
      <c r="AT755" s="6"/>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c r="AP756" s="4"/>
      <c r="AQ756" s="4"/>
      <c r="AR756" s="4"/>
      <c r="AS756" s="4"/>
      <c r="AT756" s="6"/>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c r="AP757" s="4"/>
      <c r="AQ757" s="4"/>
      <c r="AR757" s="4"/>
      <c r="AS757" s="4"/>
      <c r="AT757" s="6"/>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c r="AP758" s="4"/>
      <c r="AQ758" s="4"/>
      <c r="AR758" s="4"/>
      <c r="AS758" s="4"/>
      <c r="AT758" s="6"/>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c r="AP759" s="4"/>
      <c r="AQ759" s="4"/>
      <c r="AR759" s="4"/>
      <c r="AS759" s="4"/>
      <c r="AT759" s="6"/>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c r="AP760" s="4"/>
      <c r="AQ760" s="4"/>
      <c r="AR760" s="4"/>
      <c r="AS760" s="4"/>
      <c r="AT760" s="6"/>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c r="AP761" s="4"/>
      <c r="AQ761" s="4"/>
      <c r="AR761" s="4"/>
      <c r="AS761" s="4"/>
      <c r="AT761" s="6"/>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c r="AP762" s="4"/>
      <c r="AQ762" s="4"/>
      <c r="AR762" s="4"/>
      <c r="AS762" s="4"/>
      <c r="AT762" s="6"/>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c r="AP763" s="4"/>
      <c r="AQ763" s="4"/>
      <c r="AR763" s="4"/>
      <c r="AS763" s="4"/>
      <c r="AT763" s="6"/>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c r="AP764" s="4"/>
      <c r="AQ764" s="4"/>
      <c r="AR764" s="4"/>
      <c r="AS764" s="4"/>
      <c r="AT764" s="6"/>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c r="AP765" s="4"/>
      <c r="AQ765" s="4"/>
      <c r="AR765" s="4"/>
      <c r="AS765" s="4"/>
      <c r="AT765" s="6"/>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c r="AP766" s="4"/>
      <c r="AQ766" s="4"/>
      <c r="AR766" s="4"/>
      <c r="AS766" s="4"/>
      <c r="AT766" s="6"/>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c r="AP767" s="4"/>
      <c r="AQ767" s="4"/>
      <c r="AR767" s="4"/>
      <c r="AS767" s="4"/>
      <c r="AT767" s="6"/>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6"/>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c r="AP769" s="4"/>
      <c r="AQ769" s="4"/>
      <c r="AR769" s="4"/>
      <c r="AS769" s="4"/>
      <c r="AT769" s="6"/>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c r="AP770" s="4"/>
      <c r="AQ770" s="4"/>
      <c r="AR770" s="4"/>
      <c r="AS770" s="4"/>
      <c r="AT770" s="6"/>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c r="AP771" s="4"/>
      <c r="AQ771" s="4"/>
      <c r="AR771" s="4"/>
      <c r="AS771" s="4"/>
      <c r="AT771" s="6"/>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c r="AP772" s="4"/>
      <c r="AQ772" s="4"/>
      <c r="AR772" s="4"/>
      <c r="AS772" s="4"/>
      <c r="AT772" s="6"/>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c r="AP773" s="4"/>
      <c r="AQ773" s="4"/>
      <c r="AR773" s="4"/>
      <c r="AS773" s="4"/>
      <c r="AT773" s="6"/>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c r="AP774" s="4"/>
      <c r="AQ774" s="4"/>
      <c r="AR774" s="4"/>
      <c r="AS774" s="4"/>
      <c r="AT774" s="6"/>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c r="AP775" s="4"/>
      <c r="AQ775" s="4"/>
      <c r="AR775" s="4"/>
      <c r="AS775" s="4"/>
      <c r="AT775" s="6"/>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c r="AP776" s="4"/>
      <c r="AQ776" s="4"/>
      <c r="AR776" s="4"/>
      <c r="AS776" s="4"/>
      <c r="AT776" s="6"/>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c r="AP777" s="4"/>
      <c r="AQ777" s="4"/>
      <c r="AR777" s="4"/>
      <c r="AS777" s="4"/>
      <c r="AT777" s="6"/>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c r="AP778" s="4"/>
      <c r="AQ778" s="4"/>
      <c r="AR778" s="4"/>
      <c r="AS778" s="4"/>
      <c r="AT778" s="6"/>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c r="AP779" s="4"/>
      <c r="AQ779" s="4"/>
      <c r="AR779" s="4"/>
      <c r="AS779" s="4"/>
      <c r="AT779" s="6"/>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c r="AP780" s="4"/>
      <c r="AQ780" s="4"/>
      <c r="AR780" s="4"/>
      <c r="AS780" s="4"/>
      <c r="AT780" s="6"/>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c r="AP781" s="4"/>
      <c r="AQ781" s="4"/>
      <c r="AR781" s="4"/>
      <c r="AS781" s="4"/>
      <c r="AT781" s="6"/>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c r="AP782" s="4"/>
      <c r="AQ782" s="4"/>
      <c r="AR782" s="4"/>
      <c r="AS782" s="4"/>
      <c r="AT782" s="6"/>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c r="AP783" s="4"/>
      <c r="AQ783" s="4"/>
      <c r="AR783" s="4"/>
      <c r="AS783" s="4"/>
      <c r="AT783" s="6"/>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c r="AP784" s="4"/>
      <c r="AQ784" s="4"/>
      <c r="AR784" s="4"/>
      <c r="AS784" s="4"/>
      <c r="AT784" s="6"/>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c r="AP785" s="4"/>
      <c r="AQ785" s="4"/>
      <c r="AR785" s="4"/>
      <c r="AS785" s="4"/>
      <c r="AT785" s="6"/>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S786" s="4"/>
      <c r="AT786" s="6"/>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c r="AP787" s="4"/>
      <c r="AQ787" s="4"/>
      <c r="AR787" s="4"/>
      <c r="AS787" s="4"/>
      <c r="AT787" s="6"/>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c r="AP788" s="4"/>
      <c r="AQ788" s="4"/>
      <c r="AR788" s="4"/>
      <c r="AS788" s="4"/>
      <c r="AT788" s="6"/>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c r="AP789" s="4"/>
      <c r="AQ789" s="4"/>
      <c r="AR789" s="4"/>
      <c r="AS789" s="4"/>
      <c r="AT789" s="6"/>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c r="AP790" s="4"/>
      <c r="AQ790" s="4"/>
      <c r="AR790" s="4"/>
      <c r="AS790" s="4"/>
      <c r="AT790" s="6"/>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c r="AP791" s="4"/>
      <c r="AQ791" s="4"/>
      <c r="AR791" s="4"/>
      <c r="AS791" s="4"/>
      <c r="AT791" s="6"/>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c r="AP792" s="4"/>
      <c r="AQ792" s="4"/>
      <c r="AR792" s="4"/>
      <c r="AS792" s="4"/>
      <c r="AT792" s="6"/>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c r="AP793" s="4"/>
      <c r="AQ793" s="4"/>
      <c r="AR793" s="4"/>
      <c r="AS793" s="4"/>
      <c r="AT793" s="6"/>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c r="AP794" s="4"/>
      <c r="AQ794" s="4"/>
      <c r="AR794" s="4"/>
      <c r="AS794" s="4"/>
      <c r="AT794" s="6"/>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c r="AP795" s="4"/>
      <c r="AQ795" s="4"/>
      <c r="AR795" s="4"/>
      <c r="AS795" s="4"/>
      <c r="AT795" s="6"/>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c r="AP796" s="4"/>
      <c r="AQ796" s="4"/>
      <c r="AR796" s="4"/>
      <c r="AS796" s="4"/>
      <c r="AT796" s="6"/>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c r="AP797" s="4"/>
      <c r="AQ797" s="4"/>
      <c r="AR797" s="4"/>
      <c r="AS797" s="4"/>
      <c r="AT797" s="6"/>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c r="AP798" s="4"/>
      <c r="AQ798" s="4"/>
      <c r="AR798" s="4"/>
      <c r="AS798" s="4"/>
      <c r="AT798" s="6"/>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c r="AP799" s="4"/>
      <c r="AQ799" s="4"/>
      <c r="AR799" s="4"/>
      <c r="AS799" s="4"/>
      <c r="AT799" s="6"/>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c r="AP800" s="4"/>
      <c r="AQ800" s="4"/>
      <c r="AR800" s="4"/>
      <c r="AS800" s="4"/>
      <c r="AT800" s="6"/>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c r="AP801" s="4"/>
      <c r="AQ801" s="4"/>
      <c r="AR801" s="4"/>
      <c r="AS801" s="4"/>
      <c r="AT801" s="6"/>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c r="AP802" s="4"/>
      <c r="AQ802" s="4"/>
      <c r="AR802" s="4"/>
      <c r="AS802" s="4"/>
      <c r="AT802" s="6"/>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c r="AP803" s="4"/>
      <c r="AQ803" s="4"/>
      <c r="AR803" s="4"/>
      <c r="AS803" s="4"/>
      <c r="AT803" s="6"/>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c r="AP804" s="4"/>
      <c r="AQ804" s="4"/>
      <c r="AR804" s="4"/>
      <c r="AS804" s="4"/>
      <c r="AT804" s="6"/>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c r="AP805" s="4"/>
      <c r="AQ805" s="4"/>
      <c r="AR805" s="4"/>
      <c r="AS805" s="4"/>
      <c r="AT805" s="6"/>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c r="AP806" s="4"/>
      <c r="AQ806" s="4"/>
      <c r="AR806" s="4"/>
      <c r="AS806" s="4"/>
      <c r="AT806" s="6"/>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c r="AP807" s="4"/>
      <c r="AQ807" s="4"/>
      <c r="AR807" s="4"/>
      <c r="AS807" s="4"/>
      <c r="AT807" s="6"/>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c r="AP808" s="4"/>
      <c r="AQ808" s="4"/>
      <c r="AR808" s="4"/>
      <c r="AS808" s="4"/>
      <c r="AT808" s="6"/>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c r="AP809" s="4"/>
      <c r="AQ809" s="4"/>
      <c r="AR809" s="4"/>
      <c r="AS809" s="4"/>
      <c r="AT809" s="6"/>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c r="AP810" s="4"/>
      <c r="AQ810" s="4"/>
      <c r="AR810" s="4"/>
      <c r="AS810" s="4"/>
      <c r="AT810" s="6"/>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c r="AP811" s="4"/>
      <c r="AQ811" s="4"/>
      <c r="AR811" s="4"/>
      <c r="AS811" s="4"/>
      <c r="AT811" s="6"/>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c r="AP812" s="4"/>
      <c r="AQ812" s="4"/>
      <c r="AR812" s="4"/>
      <c r="AS812" s="4"/>
      <c r="AT812" s="6"/>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c r="AP813" s="4"/>
      <c r="AQ813" s="4"/>
      <c r="AR813" s="4"/>
      <c r="AS813" s="4"/>
      <c r="AT813" s="6"/>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c r="AP814" s="4"/>
      <c r="AQ814" s="4"/>
      <c r="AR814" s="4"/>
      <c r="AS814" s="4"/>
      <c r="AT814" s="6"/>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6"/>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c r="AP816" s="4"/>
      <c r="AQ816" s="4"/>
      <c r="AR816" s="4"/>
      <c r="AS816" s="4"/>
      <c r="AT816" s="6"/>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c r="AP817" s="4"/>
      <c r="AQ817" s="4"/>
      <c r="AR817" s="4"/>
      <c r="AS817" s="4"/>
      <c r="AT817" s="6"/>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c r="AP818" s="4"/>
      <c r="AQ818" s="4"/>
      <c r="AR818" s="4"/>
      <c r="AS818" s="4"/>
      <c r="AT818" s="6"/>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c r="AP819" s="4"/>
      <c r="AQ819" s="4"/>
      <c r="AR819" s="4"/>
      <c r="AS819" s="4"/>
      <c r="AT819" s="6"/>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c r="AP820" s="4"/>
      <c r="AQ820" s="4"/>
      <c r="AR820" s="4"/>
      <c r="AS820" s="4"/>
      <c r="AT820" s="6"/>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c r="AP821" s="4"/>
      <c r="AQ821" s="4"/>
      <c r="AR821" s="4"/>
      <c r="AS821" s="4"/>
      <c r="AT821" s="6"/>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c r="AP822" s="4"/>
      <c r="AQ822" s="4"/>
      <c r="AR822" s="4"/>
      <c r="AS822" s="4"/>
      <c r="AT822" s="6"/>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c r="AP823" s="4"/>
      <c r="AQ823" s="4"/>
      <c r="AR823" s="4"/>
      <c r="AS823" s="4"/>
      <c r="AT823" s="6"/>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c r="AP824" s="4"/>
      <c r="AQ824" s="4"/>
      <c r="AR824" s="4"/>
      <c r="AS824" s="4"/>
      <c r="AT824" s="6"/>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c r="AP825" s="4"/>
      <c r="AQ825" s="4"/>
      <c r="AR825" s="4"/>
      <c r="AS825" s="4"/>
      <c r="AT825" s="6"/>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c r="AP826" s="4"/>
      <c r="AQ826" s="4"/>
      <c r="AR826" s="4"/>
      <c r="AS826" s="4"/>
      <c r="AT826" s="6"/>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c r="AP827" s="4"/>
      <c r="AQ827" s="4"/>
      <c r="AR827" s="4"/>
      <c r="AS827" s="4"/>
      <c r="AT827" s="6"/>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c r="AP828" s="4"/>
      <c r="AQ828" s="4"/>
      <c r="AR828" s="4"/>
      <c r="AS828" s="4"/>
      <c r="AT828" s="6"/>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c r="AP829" s="4"/>
      <c r="AQ829" s="4"/>
      <c r="AR829" s="4"/>
      <c r="AS829" s="4"/>
      <c r="AT829" s="6"/>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c r="AP830" s="4"/>
      <c r="AQ830" s="4"/>
      <c r="AR830" s="4"/>
      <c r="AS830" s="4"/>
      <c r="AT830" s="6"/>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S831" s="4"/>
      <c r="AT831" s="6"/>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c r="AP832" s="4"/>
      <c r="AQ832" s="4"/>
      <c r="AR832" s="4"/>
      <c r="AS832" s="4"/>
      <c r="AT832" s="6"/>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c r="AP833" s="4"/>
      <c r="AQ833" s="4"/>
      <c r="AR833" s="4"/>
      <c r="AS833" s="4"/>
      <c r="AT833" s="6"/>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6"/>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6"/>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6"/>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c r="AP837" s="4"/>
      <c r="AQ837" s="4"/>
      <c r="AR837" s="4"/>
      <c r="AS837" s="4"/>
      <c r="AT837" s="6"/>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c r="AP838" s="4"/>
      <c r="AQ838" s="4"/>
      <c r="AR838" s="4"/>
      <c r="AS838" s="4"/>
      <c r="AT838" s="6"/>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c r="AP839" s="4"/>
      <c r="AQ839" s="4"/>
      <c r="AR839" s="4"/>
      <c r="AS839" s="4"/>
      <c r="AT839" s="6"/>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6"/>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c r="AP841" s="4"/>
      <c r="AQ841" s="4"/>
      <c r="AR841" s="4"/>
      <c r="AS841" s="4"/>
      <c r="AT841" s="6"/>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6"/>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6"/>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6"/>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c r="AP845" s="4"/>
      <c r="AQ845" s="4"/>
      <c r="AR845" s="4"/>
      <c r="AS845" s="4"/>
      <c r="AT845" s="6"/>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6"/>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6"/>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c r="AP848" s="4"/>
      <c r="AQ848" s="4"/>
      <c r="AR848" s="4"/>
      <c r="AS848" s="4"/>
      <c r="AT848" s="6"/>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6"/>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6"/>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c r="AP851" s="4"/>
      <c r="AQ851" s="4"/>
      <c r="AR851" s="4"/>
      <c r="AS851" s="4"/>
      <c r="AT851" s="6"/>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c r="AP852" s="4"/>
      <c r="AQ852" s="4"/>
      <c r="AR852" s="4"/>
      <c r="AS852" s="4"/>
      <c r="AT852" s="6"/>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c r="AP853" s="4"/>
      <c r="AQ853" s="4"/>
      <c r="AR853" s="4"/>
      <c r="AS853" s="4"/>
      <c r="AT853" s="6"/>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c r="AP854" s="4"/>
      <c r="AQ854" s="4"/>
      <c r="AR854" s="4"/>
      <c r="AS854" s="4"/>
      <c r="AT854" s="6"/>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c r="AP855" s="4"/>
      <c r="AQ855" s="4"/>
      <c r="AR855" s="4"/>
      <c r="AS855" s="4"/>
      <c r="AT855" s="6"/>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6"/>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c r="AP857" s="4"/>
      <c r="AQ857" s="4"/>
      <c r="AR857" s="4"/>
      <c r="AS857" s="4"/>
      <c r="AT857" s="6"/>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c r="AP858" s="4"/>
      <c r="AQ858" s="4"/>
      <c r="AR858" s="4"/>
      <c r="AS858" s="4"/>
      <c r="AT858" s="6"/>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6"/>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6"/>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6"/>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c r="AP862" s="4"/>
      <c r="AQ862" s="4"/>
      <c r="AR862" s="4"/>
      <c r="AS862" s="4"/>
      <c r="AT862" s="6"/>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6"/>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6"/>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6"/>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6"/>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c r="AP867" s="4"/>
      <c r="AQ867" s="4"/>
      <c r="AR867" s="4"/>
      <c r="AS867" s="4"/>
      <c r="AT867" s="6"/>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c r="AP868" s="4"/>
      <c r="AQ868" s="4"/>
      <c r="AR868" s="4"/>
      <c r="AS868" s="4"/>
      <c r="AT868" s="6"/>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c r="AP869" s="4"/>
      <c r="AQ869" s="4"/>
      <c r="AR869" s="4"/>
      <c r="AS869" s="4"/>
      <c r="AT869" s="6"/>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c r="AP870" s="4"/>
      <c r="AQ870" s="4"/>
      <c r="AR870" s="4"/>
      <c r="AS870" s="4"/>
      <c r="AT870" s="6"/>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c r="AP871" s="4"/>
      <c r="AQ871" s="4"/>
      <c r="AR871" s="4"/>
      <c r="AS871" s="4"/>
      <c r="AT871" s="6"/>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c r="AP872" s="4"/>
      <c r="AQ872" s="4"/>
      <c r="AR872" s="4"/>
      <c r="AS872" s="4"/>
      <c r="AT872" s="6"/>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c r="AP873" s="4"/>
      <c r="AQ873" s="4"/>
      <c r="AR873" s="4"/>
      <c r="AS873" s="4"/>
      <c r="AT873" s="6"/>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c r="AP874" s="4"/>
      <c r="AQ874" s="4"/>
      <c r="AR874" s="4"/>
      <c r="AS874" s="4"/>
      <c r="AT874" s="6"/>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c r="AP875" s="4"/>
      <c r="AQ875" s="4"/>
      <c r="AR875" s="4"/>
      <c r="AS875" s="4"/>
      <c r="AT875" s="6"/>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c r="AP876" s="4"/>
      <c r="AQ876" s="4"/>
      <c r="AR876" s="4"/>
      <c r="AS876" s="4"/>
      <c r="AT876" s="6"/>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c r="AP877" s="4"/>
      <c r="AQ877" s="4"/>
      <c r="AR877" s="4"/>
      <c r="AS877" s="4"/>
      <c r="AT877" s="6"/>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c r="AP878" s="4"/>
      <c r="AQ878" s="4"/>
      <c r="AR878" s="4"/>
      <c r="AS878" s="4"/>
      <c r="AT878" s="6"/>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c r="AP879" s="4"/>
      <c r="AQ879" s="4"/>
      <c r="AR879" s="4"/>
      <c r="AS879" s="4"/>
      <c r="AT879" s="6"/>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c r="AP880" s="4"/>
      <c r="AQ880" s="4"/>
      <c r="AR880" s="4"/>
      <c r="AS880" s="4"/>
      <c r="AT880" s="6"/>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c r="AP881" s="4"/>
      <c r="AQ881" s="4"/>
      <c r="AR881" s="4"/>
      <c r="AS881" s="4"/>
      <c r="AT881" s="6"/>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c r="AP882" s="4"/>
      <c r="AQ882" s="4"/>
      <c r="AR882" s="4"/>
      <c r="AS882" s="4"/>
      <c r="AT882" s="6"/>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c r="AP883" s="4"/>
      <c r="AQ883" s="4"/>
      <c r="AR883" s="4"/>
      <c r="AS883" s="4"/>
      <c r="AT883" s="6"/>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c r="AP884" s="4"/>
      <c r="AQ884" s="4"/>
      <c r="AR884" s="4"/>
      <c r="AS884" s="4"/>
      <c r="AT884" s="6"/>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6"/>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6"/>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6"/>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c r="AP888" s="4"/>
      <c r="AQ888" s="4"/>
      <c r="AR888" s="4"/>
      <c r="AS888" s="4"/>
      <c r="AT888" s="6"/>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c r="AP889" s="4"/>
      <c r="AQ889" s="4"/>
      <c r="AR889" s="4"/>
      <c r="AS889" s="4"/>
      <c r="AT889" s="6"/>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6"/>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c r="AP891" s="4"/>
      <c r="AQ891" s="4"/>
      <c r="AR891" s="4"/>
      <c r="AS891" s="4"/>
      <c r="AT891" s="6"/>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c r="AP892" s="4"/>
      <c r="AQ892" s="4"/>
      <c r="AR892" s="4"/>
      <c r="AS892" s="4"/>
      <c r="AT892" s="6"/>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c r="AP893" s="4"/>
      <c r="AQ893" s="4"/>
      <c r="AR893" s="4"/>
      <c r="AS893" s="4"/>
      <c r="AT893" s="6"/>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c r="AP894" s="4"/>
      <c r="AQ894" s="4"/>
      <c r="AR894" s="4"/>
      <c r="AS894" s="4"/>
      <c r="AT894" s="6"/>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c r="AP895" s="4"/>
      <c r="AQ895" s="4"/>
      <c r="AR895" s="4"/>
      <c r="AS895" s="4"/>
      <c r="AT895" s="6"/>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c r="AP896" s="4"/>
      <c r="AQ896" s="4"/>
      <c r="AR896" s="4"/>
      <c r="AS896" s="4"/>
      <c r="AT896" s="6"/>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6"/>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6"/>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6"/>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6"/>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c r="AP901" s="4"/>
      <c r="AQ901" s="4"/>
      <c r="AR901" s="4"/>
      <c r="AS901" s="4"/>
      <c r="AT901" s="6"/>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c r="AP902" s="4"/>
      <c r="AQ902" s="4"/>
      <c r="AR902" s="4"/>
      <c r="AS902" s="4"/>
      <c r="AT902" s="6"/>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6"/>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6"/>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c r="AP905" s="4"/>
      <c r="AQ905" s="4"/>
      <c r="AR905" s="4"/>
      <c r="AS905" s="4"/>
      <c r="AT905" s="6"/>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c r="AP906" s="4"/>
      <c r="AQ906" s="4"/>
      <c r="AR906" s="4"/>
      <c r="AS906" s="4"/>
      <c r="AT906" s="6"/>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c r="AP907" s="4"/>
      <c r="AQ907" s="4"/>
      <c r="AR907" s="4"/>
      <c r="AS907" s="4"/>
      <c r="AT907" s="6"/>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c r="AP908" s="4"/>
      <c r="AQ908" s="4"/>
      <c r="AR908" s="4"/>
      <c r="AS908" s="4"/>
      <c r="AT908" s="6"/>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6"/>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6"/>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6"/>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6"/>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c r="AP913" s="4"/>
      <c r="AQ913" s="4"/>
      <c r="AR913" s="4"/>
      <c r="AS913" s="4"/>
      <c r="AT913" s="6"/>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6"/>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6"/>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6"/>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6"/>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c r="AP918" s="4"/>
      <c r="AQ918" s="4"/>
      <c r="AR918" s="4"/>
      <c r="AS918" s="4"/>
      <c r="AT918" s="6"/>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c r="AP919" s="4"/>
      <c r="AQ919" s="4"/>
      <c r="AR919" s="4"/>
      <c r="AS919" s="4"/>
      <c r="AT919" s="6"/>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c r="AP920" s="4"/>
      <c r="AQ920" s="4"/>
      <c r="AR920" s="4"/>
      <c r="AS920" s="4"/>
      <c r="AT920" s="6"/>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c r="AP921" s="4"/>
      <c r="AQ921" s="4"/>
      <c r="AR921" s="4"/>
      <c r="AS921" s="4"/>
      <c r="AT921" s="6"/>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c r="AP922" s="4"/>
      <c r="AQ922" s="4"/>
      <c r="AR922" s="4"/>
      <c r="AS922" s="4"/>
      <c r="AT922" s="6"/>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c r="AP923" s="4"/>
      <c r="AQ923" s="4"/>
      <c r="AR923" s="4"/>
      <c r="AS923" s="4"/>
      <c r="AT923" s="6"/>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c r="AP924" s="4"/>
      <c r="AQ924" s="4"/>
      <c r="AR924" s="4"/>
      <c r="AS924" s="4"/>
      <c r="AT924" s="6"/>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c r="AP925" s="4"/>
      <c r="AQ925" s="4"/>
      <c r="AR925" s="4"/>
      <c r="AS925" s="4"/>
      <c r="AT925" s="6"/>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6"/>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6"/>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c r="AP928" s="4"/>
      <c r="AQ928" s="4"/>
      <c r="AR928" s="4"/>
      <c r="AS928" s="4"/>
      <c r="AT928" s="6"/>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c r="AP929" s="4"/>
      <c r="AQ929" s="4"/>
      <c r="AR929" s="4"/>
      <c r="AS929" s="4"/>
      <c r="AT929" s="6"/>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c r="AP930" s="4"/>
      <c r="AQ930" s="4"/>
      <c r="AR930" s="4"/>
      <c r="AS930" s="4"/>
      <c r="AT930" s="6"/>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c r="AP931" s="4"/>
      <c r="AQ931" s="4"/>
      <c r="AR931" s="4"/>
      <c r="AS931" s="4"/>
      <c r="AT931" s="6"/>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c r="AP932" s="4"/>
      <c r="AQ932" s="4"/>
      <c r="AR932" s="4"/>
      <c r="AS932" s="4"/>
      <c r="AT932" s="6"/>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c r="AP933" s="4"/>
      <c r="AQ933" s="4"/>
      <c r="AR933" s="4"/>
      <c r="AS933" s="4"/>
      <c r="AT933" s="6"/>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c r="AP934" s="4"/>
      <c r="AQ934" s="4"/>
      <c r="AR934" s="4"/>
      <c r="AS934" s="4"/>
      <c r="AT934" s="6"/>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c r="AP935" s="4"/>
      <c r="AQ935" s="4"/>
      <c r="AR935" s="4"/>
      <c r="AS935" s="4"/>
      <c r="AT935" s="6"/>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c r="AP936" s="4"/>
      <c r="AQ936" s="4"/>
      <c r="AR936" s="4"/>
      <c r="AS936" s="4"/>
      <c r="AT936" s="6"/>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c r="AP937" s="4"/>
      <c r="AQ937" s="4"/>
      <c r="AR937" s="4"/>
      <c r="AS937" s="4"/>
      <c r="AT937" s="6"/>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c r="AP938" s="4"/>
      <c r="AQ938" s="4"/>
      <c r="AR938" s="4"/>
      <c r="AS938" s="4"/>
      <c r="AT938" s="6"/>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c r="AP939" s="4"/>
      <c r="AQ939" s="4"/>
      <c r="AR939" s="4"/>
      <c r="AS939" s="4"/>
      <c r="AT939" s="6"/>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c r="AP940" s="4"/>
      <c r="AQ940" s="4"/>
      <c r="AR940" s="4"/>
      <c r="AS940" s="4"/>
      <c r="AT940" s="6"/>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c r="AP941" s="4"/>
      <c r="AQ941" s="4"/>
      <c r="AR941" s="4"/>
      <c r="AS941" s="4"/>
      <c r="AT941" s="6"/>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c r="AP942" s="4"/>
      <c r="AQ942" s="4"/>
      <c r="AR942" s="4"/>
      <c r="AS942" s="4"/>
      <c r="AT942" s="6"/>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c r="AP943" s="4"/>
      <c r="AQ943" s="4"/>
      <c r="AR943" s="4"/>
      <c r="AS943" s="4"/>
      <c r="AT943" s="6"/>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c r="AP944" s="4"/>
      <c r="AQ944" s="4"/>
      <c r="AR944" s="4"/>
      <c r="AS944" s="4"/>
      <c r="AT944" s="6"/>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c r="AP945" s="4"/>
      <c r="AQ945" s="4"/>
      <c r="AR945" s="4"/>
      <c r="AS945" s="4"/>
      <c r="AT945" s="6"/>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c r="AP946" s="4"/>
      <c r="AQ946" s="4"/>
      <c r="AR946" s="4"/>
      <c r="AS946" s="4"/>
      <c r="AT946" s="6"/>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c r="AP947" s="4"/>
      <c r="AQ947" s="4"/>
      <c r="AR947" s="4"/>
      <c r="AS947" s="4"/>
      <c r="AT947" s="6"/>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c r="AP948" s="4"/>
      <c r="AQ948" s="4"/>
      <c r="AR948" s="4"/>
      <c r="AS948" s="4"/>
      <c r="AT948" s="6"/>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c r="AP949" s="4"/>
      <c r="AQ949" s="4"/>
      <c r="AR949" s="4"/>
      <c r="AS949" s="4"/>
      <c r="AT949" s="6"/>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c r="AP950" s="4"/>
      <c r="AQ950" s="4"/>
      <c r="AR950" s="4"/>
      <c r="AS950" s="4"/>
      <c r="AT950" s="6"/>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c r="AP951" s="4"/>
      <c r="AQ951" s="4"/>
      <c r="AR951" s="4"/>
      <c r="AS951" s="4"/>
      <c r="AT951" s="6"/>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c r="AP952" s="4"/>
      <c r="AQ952" s="4"/>
      <c r="AR952" s="4"/>
      <c r="AS952" s="4"/>
      <c r="AT952" s="6"/>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c r="AP953" s="4"/>
      <c r="AQ953" s="4"/>
      <c r="AR953" s="4"/>
      <c r="AS953" s="4"/>
      <c r="AT953" s="6"/>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c r="AP954" s="4"/>
      <c r="AQ954" s="4"/>
      <c r="AR954" s="4"/>
      <c r="AS954" s="4"/>
      <c r="AT954" s="6"/>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c r="AP955" s="4"/>
      <c r="AQ955" s="4"/>
      <c r="AR955" s="4"/>
      <c r="AS955" s="4"/>
      <c r="AT955" s="6"/>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c r="AP956" s="4"/>
      <c r="AQ956" s="4"/>
      <c r="AR956" s="4"/>
      <c r="AS956" s="4"/>
      <c r="AT956" s="6"/>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c r="AP957" s="4"/>
      <c r="AQ957" s="4"/>
      <c r="AR957" s="4"/>
      <c r="AS957" s="4"/>
      <c r="AT957" s="6"/>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c r="AP958" s="4"/>
      <c r="AQ958" s="4"/>
      <c r="AR958" s="4"/>
      <c r="AS958" s="4"/>
      <c r="AT958" s="6"/>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c r="AP959" s="4"/>
      <c r="AQ959" s="4"/>
      <c r="AR959" s="4"/>
      <c r="AS959" s="4"/>
      <c r="AT959" s="6"/>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c r="AP960" s="4"/>
      <c r="AQ960" s="4"/>
      <c r="AR960" s="4"/>
      <c r="AS960" s="4"/>
      <c r="AT960" s="6"/>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c r="AP961" s="4"/>
      <c r="AQ961" s="4"/>
      <c r="AR961" s="4"/>
      <c r="AS961" s="4"/>
      <c r="AT961" s="6"/>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c r="AP962" s="4"/>
      <c r="AQ962" s="4"/>
      <c r="AR962" s="4"/>
      <c r="AS962" s="4"/>
      <c r="AT962" s="6"/>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c r="AP963" s="4"/>
      <c r="AQ963" s="4"/>
      <c r="AR963" s="4"/>
      <c r="AS963" s="4"/>
      <c r="AT963" s="6"/>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c r="AP964" s="4"/>
      <c r="AQ964" s="4"/>
      <c r="AR964" s="4"/>
      <c r="AS964" s="4"/>
      <c r="AT964" s="6"/>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c r="AP965" s="4"/>
      <c r="AQ965" s="4"/>
      <c r="AR965" s="4"/>
      <c r="AS965" s="4"/>
      <c r="AT965" s="6"/>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c r="AP966" s="4"/>
      <c r="AQ966" s="4"/>
      <c r="AR966" s="4"/>
      <c r="AS966" s="4"/>
      <c r="AT966" s="6"/>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c r="AP967" s="4"/>
      <c r="AQ967" s="4"/>
      <c r="AR967" s="4"/>
      <c r="AS967" s="4"/>
      <c r="AT967" s="6"/>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c r="AP968" s="4"/>
      <c r="AQ968" s="4"/>
      <c r="AR968" s="4"/>
      <c r="AS968" s="4"/>
      <c r="AT968" s="6"/>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c r="AP969" s="4"/>
      <c r="AQ969" s="4"/>
      <c r="AR969" s="4"/>
      <c r="AS969" s="4"/>
      <c r="AT969" s="6"/>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c r="AP970" s="4"/>
      <c r="AQ970" s="4"/>
      <c r="AR970" s="4"/>
      <c r="AS970" s="4"/>
      <c r="AT970" s="6"/>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c r="AP971" s="4"/>
      <c r="AQ971" s="4"/>
      <c r="AR971" s="4"/>
      <c r="AS971" s="4"/>
      <c r="AT971" s="6"/>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c r="AP972" s="4"/>
      <c r="AQ972" s="4"/>
      <c r="AR972" s="4"/>
      <c r="AS972" s="4"/>
      <c r="AT972" s="6"/>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c r="AP973" s="4"/>
      <c r="AQ973" s="4"/>
      <c r="AR973" s="4"/>
      <c r="AS973" s="4"/>
      <c r="AT973" s="6"/>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c r="AP974" s="4"/>
      <c r="AQ974" s="4"/>
      <c r="AR974" s="4"/>
      <c r="AS974" s="4"/>
      <c r="AT974" s="6"/>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c r="AP975" s="4"/>
      <c r="AQ975" s="4"/>
      <c r="AR975" s="4"/>
      <c r="AS975" s="4"/>
      <c r="AT975" s="6"/>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c r="AP976" s="4"/>
      <c r="AQ976" s="4"/>
      <c r="AR976" s="4"/>
      <c r="AS976" s="4"/>
      <c r="AT976" s="6"/>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c r="AP977" s="4"/>
      <c r="AQ977" s="4"/>
      <c r="AR977" s="4"/>
      <c r="AS977" s="4"/>
      <c r="AT977" s="6"/>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c r="AP978" s="4"/>
      <c r="AQ978" s="4"/>
      <c r="AR978" s="4"/>
      <c r="AS978" s="4"/>
      <c r="AT978" s="6"/>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6"/>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c r="AP980" s="4"/>
      <c r="AQ980" s="4"/>
      <c r="AR980" s="4"/>
      <c r="AS980" s="4"/>
      <c r="AT980" s="6"/>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c r="AP981" s="4"/>
      <c r="AQ981" s="4"/>
      <c r="AR981" s="4"/>
      <c r="AS981" s="4"/>
      <c r="AT981" s="6"/>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c r="AP982" s="4"/>
      <c r="AQ982" s="4"/>
      <c r="AR982" s="4"/>
      <c r="AS982" s="4"/>
      <c r="AT982" s="6"/>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c r="AP983" s="4"/>
      <c r="AQ983" s="4"/>
      <c r="AR983" s="4"/>
      <c r="AS983" s="4"/>
      <c r="AT983" s="6"/>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c r="AP984" s="4"/>
      <c r="AQ984" s="4"/>
      <c r="AR984" s="4"/>
      <c r="AS984" s="4"/>
      <c r="AT984" s="6"/>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c r="AP985" s="4"/>
      <c r="AQ985" s="4"/>
      <c r="AR985" s="4"/>
      <c r="AS985" s="4"/>
      <c r="AT985" s="6"/>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c r="AP986" s="4"/>
      <c r="AQ986" s="4"/>
      <c r="AR986" s="4"/>
      <c r="AS986" s="4"/>
      <c r="AT986" s="6"/>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c r="AP987" s="4"/>
      <c r="AQ987" s="4"/>
      <c r="AR987" s="4"/>
      <c r="AS987" s="4"/>
      <c r="AT987" s="6"/>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c r="AP988" s="4"/>
      <c r="AQ988" s="4"/>
      <c r="AR988" s="4"/>
      <c r="AS988" s="4"/>
      <c r="AT988" s="6"/>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c r="AP989" s="4"/>
      <c r="AQ989" s="4"/>
      <c r="AR989" s="4"/>
      <c r="AS989" s="4"/>
      <c r="AT989" s="6"/>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c r="AP990" s="4"/>
      <c r="AQ990" s="4"/>
      <c r="AR990" s="4"/>
      <c r="AS990" s="4"/>
      <c r="AT990" s="6"/>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c r="AP991" s="4"/>
      <c r="AQ991" s="4"/>
      <c r="AR991" s="4"/>
      <c r="AS991" s="4"/>
      <c r="AT991" s="6"/>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c r="AP992" s="4"/>
      <c r="AQ992" s="4"/>
      <c r="AR992" s="4"/>
      <c r="AS992" s="4"/>
      <c r="AT992" s="6"/>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c r="AP993" s="4"/>
      <c r="AQ993" s="4"/>
      <c r="AR993" s="4"/>
      <c r="AS993" s="4"/>
      <c r="AT993" s="6"/>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c r="AP994" s="4"/>
      <c r="AQ994" s="4"/>
      <c r="AR994" s="4"/>
      <c r="AS994" s="4"/>
      <c r="AT994" s="6"/>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c r="AP995" s="4"/>
      <c r="AQ995" s="4"/>
      <c r="AR995" s="4"/>
      <c r="AS995" s="4"/>
      <c r="AT995" s="6"/>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c r="AP996" s="4"/>
      <c r="AQ996" s="4"/>
      <c r="AR996" s="4"/>
      <c r="AS996" s="4"/>
      <c r="AT996" s="6"/>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c r="AP997" s="4"/>
      <c r="AQ997" s="4"/>
      <c r="AR997" s="4"/>
      <c r="AS997" s="4"/>
      <c r="AT997" s="6"/>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c r="AP998" s="4"/>
      <c r="AQ998" s="4"/>
      <c r="AR998" s="4"/>
      <c r="AS998" s="4"/>
      <c r="AT998" s="6"/>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c r="AP999" s="4"/>
      <c r="AQ999" s="4"/>
      <c r="AR999" s="4"/>
      <c r="AS999" s="4"/>
      <c r="AT999" s="6"/>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c r="AP1000" s="4"/>
      <c r="AQ1000" s="4"/>
      <c r="AR1000" s="4"/>
      <c r="AS1000" s="4"/>
      <c r="AT1000" s="6"/>
    </row>
  </sheetData>
  <mergeCells count="17">
    <mergeCell ref="AF2:AF4"/>
    <mergeCell ref="AO2:AO4"/>
    <mergeCell ref="AP2:AP4"/>
    <mergeCell ref="AQ2:AQ4"/>
    <mergeCell ref="AR2:AR4"/>
    <mergeCell ref="AS2:AS4"/>
    <mergeCell ref="AT2:AT4"/>
    <mergeCell ref="B3:E3"/>
    <mergeCell ref="F3:H3"/>
    <mergeCell ref="A2:A4"/>
    <mergeCell ref="B2:E2"/>
    <mergeCell ref="F2:H2"/>
    <mergeCell ref="I2:J3"/>
    <mergeCell ref="K2:AB2"/>
    <mergeCell ref="AC2:AC4"/>
    <mergeCell ref="AE2:AE4"/>
    <mergeCell ref="K3:AB3"/>
  </mergeCells>
  <printOptions/>
  <pageMargins bottom="0.7480314960629921" footer="0.0" header="0.0" left="0.7086614173228347" right="0.7086614173228347" top="0.7480314960629921"/>
  <pageSetup fitToHeight="0"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9.0"/>
    <col customWidth="1" min="3" max="3" width="16.57"/>
    <col customWidth="1" min="4" max="4" width="16.0"/>
    <col customWidth="1" min="5" max="26" width="9.0"/>
  </cols>
  <sheetData>
    <row r="1" ht="13.5" customHeight="1">
      <c r="A1" s="110" t="s">
        <v>536</v>
      </c>
      <c r="C1" s="448" t="s">
        <v>537</v>
      </c>
    </row>
    <row r="2" ht="13.5" customHeight="1">
      <c r="A2" s="1210" t="s">
        <v>48</v>
      </c>
      <c r="C2" s="1211" t="s">
        <v>48</v>
      </c>
      <c r="D2" s="1212" t="s">
        <v>49</v>
      </c>
    </row>
    <row r="3" ht="13.5" customHeight="1">
      <c r="A3" s="1213" t="s">
        <v>538</v>
      </c>
      <c r="C3" s="1214" t="s">
        <v>538</v>
      </c>
      <c r="D3" s="1215" t="s">
        <v>539</v>
      </c>
    </row>
    <row r="4" ht="13.5" customHeight="1">
      <c r="A4" s="1122" t="s">
        <v>540</v>
      </c>
      <c r="C4" s="1216" t="s">
        <v>538</v>
      </c>
      <c r="D4" s="1217" t="s">
        <v>541</v>
      </c>
    </row>
    <row r="5" ht="13.5" customHeight="1">
      <c r="A5" s="1122" t="s">
        <v>542</v>
      </c>
      <c r="C5" s="1216" t="s">
        <v>538</v>
      </c>
      <c r="D5" s="1217" t="s">
        <v>543</v>
      </c>
    </row>
    <row r="6" ht="13.5" customHeight="1">
      <c r="A6" s="1122" t="s">
        <v>544</v>
      </c>
      <c r="C6" s="1216" t="s">
        <v>538</v>
      </c>
      <c r="D6" s="1217" t="s">
        <v>545</v>
      </c>
    </row>
    <row r="7" ht="13.5" customHeight="1">
      <c r="A7" s="1122" t="s">
        <v>546</v>
      </c>
      <c r="C7" s="1216" t="s">
        <v>538</v>
      </c>
      <c r="D7" s="1217" t="s">
        <v>547</v>
      </c>
    </row>
    <row r="8" ht="13.5" customHeight="1">
      <c r="A8" s="1122" t="s">
        <v>548</v>
      </c>
      <c r="C8" s="1216" t="s">
        <v>538</v>
      </c>
      <c r="D8" s="1217" t="s">
        <v>549</v>
      </c>
    </row>
    <row r="9" ht="13.5" customHeight="1">
      <c r="A9" s="1122" t="s">
        <v>550</v>
      </c>
      <c r="C9" s="1216" t="s">
        <v>538</v>
      </c>
      <c r="D9" s="1217" t="s">
        <v>551</v>
      </c>
    </row>
    <row r="10" ht="13.5" customHeight="1">
      <c r="A10" s="1122" t="s">
        <v>552</v>
      </c>
      <c r="C10" s="1216" t="s">
        <v>538</v>
      </c>
      <c r="D10" s="1217" t="s">
        <v>553</v>
      </c>
    </row>
    <row r="11" ht="13.5" customHeight="1">
      <c r="A11" s="1122" t="s">
        <v>554</v>
      </c>
      <c r="C11" s="1216" t="s">
        <v>538</v>
      </c>
      <c r="D11" s="1217" t="s">
        <v>555</v>
      </c>
    </row>
    <row r="12" ht="13.5" customHeight="1">
      <c r="A12" s="1122" t="s">
        <v>556</v>
      </c>
      <c r="C12" s="1216" t="s">
        <v>538</v>
      </c>
      <c r="D12" s="1217" t="s">
        <v>557</v>
      </c>
    </row>
    <row r="13" ht="13.5" customHeight="1">
      <c r="A13" s="1122" t="s">
        <v>558</v>
      </c>
      <c r="C13" s="1216" t="s">
        <v>538</v>
      </c>
      <c r="D13" s="1217" t="s">
        <v>559</v>
      </c>
    </row>
    <row r="14" ht="13.5" customHeight="1">
      <c r="A14" s="1122" t="s">
        <v>560</v>
      </c>
      <c r="C14" s="1216" t="s">
        <v>538</v>
      </c>
      <c r="D14" s="1217" t="s">
        <v>561</v>
      </c>
    </row>
    <row r="15" ht="13.5" customHeight="1">
      <c r="A15" s="1122" t="s">
        <v>562</v>
      </c>
      <c r="C15" s="1216" t="s">
        <v>538</v>
      </c>
      <c r="D15" s="1217" t="s">
        <v>563</v>
      </c>
    </row>
    <row r="16" ht="13.5" customHeight="1">
      <c r="A16" s="1122" t="s">
        <v>564</v>
      </c>
      <c r="C16" s="1216" t="s">
        <v>538</v>
      </c>
      <c r="D16" s="1217" t="s">
        <v>565</v>
      </c>
    </row>
    <row r="17" ht="13.5" customHeight="1">
      <c r="A17" s="1122" t="s">
        <v>566</v>
      </c>
      <c r="C17" s="1216" t="s">
        <v>538</v>
      </c>
      <c r="D17" s="1217" t="s">
        <v>567</v>
      </c>
    </row>
    <row r="18" ht="13.5" customHeight="1">
      <c r="A18" s="1122" t="s">
        <v>568</v>
      </c>
      <c r="C18" s="1216" t="s">
        <v>538</v>
      </c>
      <c r="D18" s="1217" t="s">
        <v>569</v>
      </c>
    </row>
    <row r="19" ht="13.5" customHeight="1">
      <c r="A19" s="1122" t="s">
        <v>570</v>
      </c>
      <c r="C19" s="1216" t="s">
        <v>538</v>
      </c>
      <c r="D19" s="1217" t="s">
        <v>571</v>
      </c>
    </row>
    <row r="20" ht="13.5" customHeight="1">
      <c r="A20" s="1122" t="s">
        <v>572</v>
      </c>
      <c r="C20" s="1216" t="s">
        <v>538</v>
      </c>
      <c r="D20" s="1217" t="s">
        <v>573</v>
      </c>
    </row>
    <row r="21" ht="13.5" customHeight="1">
      <c r="A21" s="1122" t="s">
        <v>574</v>
      </c>
      <c r="C21" s="1216" t="s">
        <v>538</v>
      </c>
      <c r="D21" s="1217" t="s">
        <v>575</v>
      </c>
    </row>
    <row r="22" ht="13.5" customHeight="1">
      <c r="A22" s="1122" t="s">
        <v>576</v>
      </c>
      <c r="C22" s="1216" t="s">
        <v>538</v>
      </c>
      <c r="D22" s="1217" t="s">
        <v>577</v>
      </c>
    </row>
    <row r="23" ht="13.5" customHeight="1">
      <c r="A23" s="1122" t="s">
        <v>578</v>
      </c>
      <c r="C23" s="1216" t="s">
        <v>538</v>
      </c>
      <c r="D23" s="1217" t="s">
        <v>579</v>
      </c>
    </row>
    <row r="24" ht="13.5" customHeight="1">
      <c r="A24" s="1122" t="s">
        <v>580</v>
      </c>
      <c r="C24" s="1216" t="s">
        <v>538</v>
      </c>
      <c r="D24" s="1217" t="s">
        <v>581</v>
      </c>
    </row>
    <row r="25" ht="13.5" customHeight="1">
      <c r="A25" s="1122" t="s">
        <v>582</v>
      </c>
      <c r="C25" s="1216" t="s">
        <v>538</v>
      </c>
      <c r="D25" s="1217" t="s">
        <v>583</v>
      </c>
    </row>
    <row r="26" ht="13.5" customHeight="1">
      <c r="A26" s="1122" t="s">
        <v>584</v>
      </c>
      <c r="C26" s="1216" t="s">
        <v>538</v>
      </c>
      <c r="D26" s="1217" t="s">
        <v>585</v>
      </c>
    </row>
    <row r="27" ht="13.5" customHeight="1">
      <c r="A27" s="1122" t="s">
        <v>586</v>
      </c>
      <c r="C27" s="1216" t="s">
        <v>538</v>
      </c>
      <c r="D27" s="1217" t="s">
        <v>587</v>
      </c>
    </row>
    <row r="28" ht="13.5" customHeight="1">
      <c r="A28" s="1122" t="s">
        <v>588</v>
      </c>
      <c r="C28" s="1216" t="s">
        <v>538</v>
      </c>
      <c r="D28" s="1217" t="s">
        <v>589</v>
      </c>
    </row>
    <row r="29" ht="13.5" customHeight="1">
      <c r="A29" s="1122" t="s">
        <v>590</v>
      </c>
      <c r="C29" s="1216" t="s">
        <v>538</v>
      </c>
      <c r="D29" s="1217" t="s">
        <v>591</v>
      </c>
    </row>
    <row r="30" ht="13.5" customHeight="1">
      <c r="A30" s="1122" t="s">
        <v>592</v>
      </c>
      <c r="C30" s="1216" t="s">
        <v>538</v>
      </c>
      <c r="D30" s="1217" t="s">
        <v>593</v>
      </c>
    </row>
    <row r="31" ht="13.5" customHeight="1">
      <c r="A31" s="1122" t="s">
        <v>594</v>
      </c>
      <c r="C31" s="1216" t="s">
        <v>538</v>
      </c>
      <c r="D31" s="1217" t="s">
        <v>595</v>
      </c>
    </row>
    <row r="32" ht="13.5" customHeight="1">
      <c r="A32" s="1122" t="s">
        <v>596</v>
      </c>
      <c r="C32" s="1216" t="s">
        <v>538</v>
      </c>
      <c r="D32" s="1217" t="s">
        <v>597</v>
      </c>
    </row>
    <row r="33" ht="13.5" customHeight="1">
      <c r="A33" s="1122" t="s">
        <v>598</v>
      </c>
      <c r="C33" s="1216" t="s">
        <v>538</v>
      </c>
      <c r="D33" s="1217" t="s">
        <v>599</v>
      </c>
    </row>
    <row r="34" ht="13.5" customHeight="1">
      <c r="A34" s="1122" t="s">
        <v>600</v>
      </c>
      <c r="C34" s="1216" t="s">
        <v>538</v>
      </c>
      <c r="D34" s="1217" t="s">
        <v>601</v>
      </c>
    </row>
    <row r="35" ht="13.5" customHeight="1">
      <c r="A35" s="1122" t="s">
        <v>51</v>
      </c>
      <c r="C35" s="1216" t="s">
        <v>538</v>
      </c>
      <c r="D35" s="1217" t="s">
        <v>602</v>
      </c>
    </row>
    <row r="36" ht="13.5" customHeight="1">
      <c r="A36" s="1122" t="s">
        <v>603</v>
      </c>
      <c r="C36" s="1216" t="s">
        <v>538</v>
      </c>
      <c r="D36" s="1217" t="s">
        <v>604</v>
      </c>
    </row>
    <row r="37" ht="13.5" customHeight="1">
      <c r="A37" s="1122" t="s">
        <v>605</v>
      </c>
      <c r="C37" s="1216" t="s">
        <v>538</v>
      </c>
      <c r="D37" s="1217" t="s">
        <v>606</v>
      </c>
    </row>
    <row r="38" ht="13.5" customHeight="1">
      <c r="A38" s="1122" t="s">
        <v>607</v>
      </c>
      <c r="C38" s="1216" t="s">
        <v>538</v>
      </c>
      <c r="D38" s="1217" t="s">
        <v>608</v>
      </c>
    </row>
    <row r="39" ht="13.5" customHeight="1">
      <c r="A39" s="1122" t="s">
        <v>609</v>
      </c>
      <c r="C39" s="1216" t="s">
        <v>538</v>
      </c>
      <c r="D39" s="1217" t="s">
        <v>610</v>
      </c>
    </row>
    <row r="40" ht="13.5" customHeight="1">
      <c r="A40" s="1122" t="s">
        <v>611</v>
      </c>
      <c r="C40" s="1216" t="s">
        <v>538</v>
      </c>
      <c r="D40" s="1217" t="s">
        <v>612</v>
      </c>
    </row>
    <row r="41" ht="13.5" customHeight="1">
      <c r="A41" s="1122" t="s">
        <v>613</v>
      </c>
      <c r="C41" s="1216" t="s">
        <v>538</v>
      </c>
      <c r="D41" s="1217" t="s">
        <v>614</v>
      </c>
    </row>
    <row r="42" ht="13.5" customHeight="1">
      <c r="A42" s="1122" t="s">
        <v>615</v>
      </c>
      <c r="C42" s="1216" t="s">
        <v>538</v>
      </c>
      <c r="D42" s="1217" t="s">
        <v>616</v>
      </c>
    </row>
    <row r="43" ht="13.5" customHeight="1">
      <c r="A43" s="1122" t="s">
        <v>617</v>
      </c>
      <c r="C43" s="1216" t="s">
        <v>538</v>
      </c>
      <c r="D43" s="1217" t="s">
        <v>618</v>
      </c>
    </row>
    <row r="44" ht="13.5" customHeight="1">
      <c r="A44" s="1122" t="s">
        <v>619</v>
      </c>
      <c r="C44" s="1216" t="s">
        <v>538</v>
      </c>
      <c r="D44" s="1217" t="s">
        <v>620</v>
      </c>
    </row>
    <row r="45" ht="13.5" customHeight="1">
      <c r="A45" s="1122" t="s">
        <v>621</v>
      </c>
      <c r="C45" s="1216" t="s">
        <v>538</v>
      </c>
      <c r="D45" s="1217" t="s">
        <v>622</v>
      </c>
    </row>
    <row r="46" ht="13.5" customHeight="1">
      <c r="A46" s="1122" t="s">
        <v>623</v>
      </c>
      <c r="C46" s="1216" t="s">
        <v>538</v>
      </c>
      <c r="D46" s="1217" t="s">
        <v>624</v>
      </c>
    </row>
    <row r="47" ht="13.5" customHeight="1">
      <c r="A47" s="1122" t="s">
        <v>625</v>
      </c>
      <c r="C47" s="1216" t="s">
        <v>538</v>
      </c>
      <c r="D47" s="1217" t="s">
        <v>626</v>
      </c>
    </row>
    <row r="48" ht="13.5" customHeight="1">
      <c r="A48" s="1122" t="s">
        <v>627</v>
      </c>
      <c r="C48" s="1216" t="s">
        <v>538</v>
      </c>
      <c r="D48" s="1217" t="s">
        <v>628</v>
      </c>
    </row>
    <row r="49" ht="13.5" customHeight="1">
      <c r="A49" s="1218" t="s">
        <v>629</v>
      </c>
      <c r="C49" s="1216" t="s">
        <v>538</v>
      </c>
      <c r="D49" s="1217" t="s">
        <v>630</v>
      </c>
    </row>
    <row r="50" ht="13.5" customHeight="1">
      <c r="C50" s="1216" t="s">
        <v>538</v>
      </c>
      <c r="D50" s="1217" t="s">
        <v>631</v>
      </c>
    </row>
    <row r="51" ht="13.5" customHeight="1">
      <c r="C51" s="1216" t="s">
        <v>538</v>
      </c>
      <c r="D51" s="1217" t="s">
        <v>632</v>
      </c>
    </row>
    <row r="52" ht="13.5" customHeight="1">
      <c r="C52" s="1216" t="s">
        <v>538</v>
      </c>
      <c r="D52" s="1217" t="s">
        <v>633</v>
      </c>
    </row>
    <row r="53" ht="13.5" customHeight="1">
      <c r="C53" s="1216" t="s">
        <v>538</v>
      </c>
      <c r="D53" s="1217" t="s">
        <v>634</v>
      </c>
    </row>
    <row r="54" ht="13.5" customHeight="1">
      <c r="C54" s="1216" t="s">
        <v>538</v>
      </c>
      <c r="D54" s="1217" t="s">
        <v>635</v>
      </c>
    </row>
    <row r="55" ht="13.5" customHeight="1">
      <c r="C55" s="1216" t="s">
        <v>538</v>
      </c>
      <c r="D55" s="1217" t="s">
        <v>636</v>
      </c>
    </row>
    <row r="56" ht="13.5" customHeight="1">
      <c r="C56" s="1216" t="s">
        <v>538</v>
      </c>
      <c r="D56" s="1217" t="s">
        <v>637</v>
      </c>
    </row>
    <row r="57" ht="13.5" customHeight="1">
      <c r="C57" s="1216" t="s">
        <v>538</v>
      </c>
      <c r="D57" s="1217" t="s">
        <v>638</v>
      </c>
    </row>
    <row r="58" ht="13.5" customHeight="1">
      <c r="C58" s="1216" t="s">
        <v>538</v>
      </c>
      <c r="D58" s="1217" t="s">
        <v>639</v>
      </c>
    </row>
    <row r="59" ht="13.5" customHeight="1">
      <c r="C59" s="1216" t="s">
        <v>538</v>
      </c>
      <c r="D59" s="1217" t="s">
        <v>640</v>
      </c>
    </row>
    <row r="60" ht="13.5" customHeight="1">
      <c r="C60" s="1216" t="s">
        <v>538</v>
      </c>
      <c r="D60" s="1217" t="s">
        <v>641</v>
      </c>
    </row>
    <row r="61" ht="13.5" customHeight="1">
      <c r="C61" s="1216" t="s">
        <v>538</v>
      </c>
      <c r="D61" s="1217" t="s">
        <v>642</v>
      </c>
    </row>
    <row r="62" ht="13.5" customHeight="1">
      <c r="C62" s="1216" t="s">
        <v>538</v>
      </c>
      <c r="D62" s="1217" t="s">
        <v>643</v>
      </c>
    </row>
    <row r="63" ht="13.5" customHeight="1">
      <c r="C63" s="1216" t="s">
        <v>538</v>
      </c>
      <c r="D63" s="1217" t="s">
        <v>644</v>
      </c>
    </row>
    <row r="64" ht="13.5" customHeight="1">
      <c r="C64" s="1216" t="s">
        <v>538</v>
      </c>
      <c r="D64" s="1217" t="s">
        <v>645</v>
      </c>
    </row>
    <row r="65" ht="13.5" customHeight="1">
      <c r="C65" s="1216" t="s">
        <v>538</v>
      </c>
      <c r="D65" s="1217" t="s">
        <v>646</v>
      </c>
    </row>
    <row r="66" ht="13.5" customHeight="1">
      <c r="C66" s="1216" t="s">
        <v>538</v>
      </c>
      <c r="D66" s="1217" t="s">
        <v>647</v>
      </c>
    </row>
    <row r="67" ht="13.5" customHeight="1">
      <c r="C67" s="1216" t="s">
        <v>538</v>
      </c>
      <c r="D67" s="1217" t="s">
        <v>648</v>
      </c>
    </row>
    <row r="68" ht="13.5" customHeight="1">
      <c r="C68" s="1216" t="s">
        <v>538</v>
      </c>
      <c r="D68" s="1217" t="s">
        <v>649</v>
      </c>
    </row>
    <row r="69" ht="13.5" customHeight="1">
      <c r="C69" s="1216" t="s">
        <v>538</v>
      </c>
      <c r="D69" s="1217" t="s">
        <v>650</v>
      </c>
    </row>
    <row r="70" ht="13.5" customHeight="1">
      <c r="C70" s="1216" t="s">
        <v>538</v>
      </c>
      <c r="D70" s="1217" t="s">
        <v>651</v>
      </c>
    </row>
    <row r="71" ht="13.5" customHeight="1">
      <c r="C71" s="1216" t="s">
        <v>538</v>
      </c>
      <c r="D71" s="1217" t="s">
        <v>652</v>
      </c>
    </row>
    <row r="72" ht="13.5" customHeight="1">
      <c r="C72" s="1216" t="s">
        <v>538</v>
      </c>
      <c r="D72" s="1217" t="s">
        <v>653</v>
      </c>
    </row>
    <row r="73" ht="13.5" customHeight="1">
      <c r="C73" s="1216" t="s">
        <v>538</v>
      </c>
      <c r="D73" s="1217" t="s">
        <v>654</v>
      </c>
    </row>
    <row r="74" ht="13.5" customHeight="1">
      <c r="C74" s="1216" t="s">
        <v>538</v>
      </c>
      <c r="D74" s="1217" t="s">
        <v>655</v>
      </c>
    </row>
    <row r="75" ht="13.5" customHeight="1">
      <c r="C75" s="1216" t="s">
        <v>538</v>
      </c>
      <c r="D75" s="1217" t="s">
        <v>656</v>
      </c>
    </row>
    <row r="76" ht="13.5" customHeight="1">
      <c r="C76" s="1216" t="s">
        <v>538</v>
      </c>
      <c r="D76" s="1217" t="s">
        <v>657</v>
      </c>
    </row>
    <row r="77" ht="13.5" customHeight="1">
      <c r="C77" s="1216" t="s">
        <v>538</v>
      </c>
      <c r="D77" s="1217" t="s">
        <v>658</v>
      </c>
    </row>
    <row r="78" ht="13.5" customHeight="1">
      <c r="C78" s="1216" t="s">
        <v>538</v>
      </c>
      <c r="D78" s="1217" t="s">
        <v>659</v>
      </c>
    </row>
    <row r="79" ht="13.5" customHeight="1">
      <c r="C79" s="1216" t="s">
        <v>538</v>
      </c>
      <c r="D79" s="1217" t="s">
        <v>660</v>
      </c>
    </row>
    <row r="80" ht="13.5" customHeight="1">
      <c r="C80" s="1216" t="s">
        <v>538</v>
      </c>
      <c r="D80" s="1217" t="s">
        <v>661</v>
      </c>
    </row>
    <row r="81" ht="13.5" customHeight="1">
      <c r="C81" s="1216" t="s">
        <v>538</v>
      </c>
      <c r="D81" s="1217" t="s">
        <v>662</v>
      </c>
    </row>
    <row r="82" ht="13.5" customHeight="1">
      <c r="C82" s="1216" t="s">
        <v>538</v>
      </c>
      <c r="D82" s="1217" t="s">
        <v>663</v>
      </c>
    </row>
    <row r="83" ht="13.5" customHeight="1">
      <c r="C83" s="1216" t="s">
        <v>538</v>
      </c>
      <c r="D83" s="1217" t="s">
        <v>664</v>
      </c>
    </row>
    <row r="84" ht="13.5" customHeight="1">
      <c r="C84" s="1216" t="s">
        <v>538</v>
      </c>
      <c r="D84" s="1217" t="s">
        <v>665</v>
      </c>
    </row>
    <row r="85" ht="13.5" customHeight="1">
      <c r="C85" s="1216" t="s">
        <v>538</v>
      </c>
      <c r="D85" s="1217" t="s">
        <v>666</v>
      </c>
    </row>
    <row r="86" ht="13.5" customHeight="1">
      <c r="C86" s="1216" t="s">
        <v>538</v>
      </c>
      <c r="D86" s="1217" t="s">
        <v>667</v>
      </c>
    </row>
    <row r="87" ht="13.5" customHeight="1">
      <c r="C87" s="1216" t="s">
        <v>538</v>
      </c>
      <c r="D87" s="1217" t="s">
        <v>668</v>
      </c>
    </row>
    <row r="88" ht="13.5" customHeight="1">
      <c r="C88" s="1216" t="s">
        <v>538</v>
      </c>
      <c r="D88" s="1217" t="s">
        <v>669</v>
      </c>
    </row>
    <row r="89" ht="13.5" customHeight="1">
      <c r="C89" s="1216" t="s">
        <v>538</v>
      </c>
      <c r="D89" s="1217" t="s">
        <v>670</v>
      </c>
    </row>
    <row r="90" ht="13.5" customHeight="1">
      <c r="C90" s="1216" t="s">
        <v>538</v>
      </c>
      <c r="D90" s="1217" t="s">
        <v>671</v>
      </c>
    </row>
    <row r="91" ht="13.5" customHeight="1">
      <c r="C91" s="1216" t="s">
        <v>538</v>
      </c>
      <c r="D91" s="1217" t="s">
        <v>672</v>
      </c>
    </row>
    <row r="92" ht="13.5" customHeight="1">
      <c r="C92" s="1216" t="s">
        <v>538</v>
      </c>
      <c r="D92" s="1217" t="s">
        <v>673</v>
      </c>
    </row>
    <row r="93" ht="13.5" customHeight="1">
      <c r="C93" s="1216" t="s">
        <v>538</v>
      </c>
      <c r="D93" s="1217" t="s">
        <v>674</v>
      </c>
    </row>
    <row r="94" ht="13.5" customHeight="1">
      <c r="C94" s="1216" t="s">
        <v>538</v>
      </c>
      <c r="D94" s="1217" t="s">
        <v>675</v>
      </c>
    </row>
    <row r="95" ht="13.5" customHeight="1">
      <c r="C95" s="1216" t="s">
        <v>538</v>
      </c>
      <c r="D95" s="1217" t="s">
        <v>676</v>
      </c>
    </row>
    <row r="96" ht="13.5" customHeight="1">
      <c r="C96" s="1216" t="s">
        <v>538</v>
      </c>
      <c r="D96" s="1217" t="s">
        <v>677</v>
      </c>
    </row>
    <row r="97" ht="13.5" customHeight="1">
      <c r="C97" s="1216" t="s">
        <v>538</v>
      </c>
      <c r="D97" s="1217" t="s">
        <v>678</v>
      </c>
    </row>
    <row r="98" ht="13.5" customHeight="1">
      <c r="C98" s="1216" t="s">
        <v>538</v>
      </c>
      <c r="D98" s="1217" t="s">
        <v>679</v>
      </c>
    </row>
    <row r="99" ht="13.5" customHeight="1">
      <c r="C99" s="1216" t="s">
        <v>538</v>
      </c>
      <c r="D99" s="1217" t="s">
        <v>680</v>
      </c>
    </row>
    <row r="100" ht="13.5" customHeight="1">
      <c r="C100" s="1216" t="s">
        <v>538</v>
      </c>
      <c r="D100" s="1217" t="s">
        <v>681</v>
      </c>
    </row>
    <row r="101" ht="13.5" customHeight="1">
      <c r="C101" s="1216" t="s">
        <v>538</v>
      </c>
      <c r="D101" s="1217" t="s">
        <v>682</v>
      </c>
    </row>
    <row r="102" ht="13.5" customHeight="1">
      <c r="C102" s="1216" t="s">
        <v>538</v>
      </c>
      <c r="D102" s="1217" t="s">
        <v>683</v>
      </c>
    </row>
    <row r="103" ht="13.5" customHeight="1">
      <c r="C103" s="1216" t="s">
        <v>538</v>
      </c>
      <c r="D103" s="1217" t="s">
        <v>684</v>
      </c>
    </row>
    <row r="104" ht="13.5" customHeight="1">
      <c r="C104" s="1216" t="s">
        <v>538</v>
      </c>
      <c r="D104" s="1217" t="s">
        <v>685</v>
      </c>
    </row>
    <row r="105" ht="13.5" customHeight="1">
      <c r="C105" s="1216" t="s">
        <v>538</v>
      </c>
      <c r="D105" s="1217" t="s">
        <v>686</v>
      </c>
    </row>
    <row r="106" ht="13.5" customHeight="1">
      <c r="C106" s="1216" t="s">
        <v>538</v>
      </c>
      <c r="D106" s="1217" t="s">
        <v>687</v>
      </c>
    </row>
    <row r="107" ht="13.5" customHeight="1">
      <c r="C107" s="1216" t="s">
        <v>538</v>
      </c>
      <c r="D107" s="1217" t="s">
        <v>688</v>
      </c>
    </row>
    <row r="108" ht="13.5" customHeight="1">
      <c r="C108" s="1216" t="s">
        <v>538</v>
      </c>
      <c r="D108" s="1217" t="s">
        <v>689</v>
      </c>
    </row>
    <row r="109" ht="13.5" customHeight="1">
      <c r="C109" s="1216" t="s">
        <v>538</v>
      </c>
      <c r="D109" s="1217" t="s">
        <v>690</v>
      </c>
    </row>
    <row r="110" ht="13.5" customHeight="1">
      <c r="C110" s="1216" t="s">
        <v>538</v>
      </c>
      <c r="D110" s="1217" t="s">
        <v>691</v>
      </c>
    </row>
    <row r="111" ht="13.5" customHeight="1">
      <c r="C111" s="1216" t="s">
        <v>538</v>
      </c>
      <c r="D111" s="1217" t="s">
        <v>692</v>
      </c>
    </row>
    <row r="112" ht="13.5" customHeight="1">
      <c r="C112" s="1216" t="s">
        <v>538</v>
      </c>
      <c r="D112" s="1217" t="s">
        <v>693</v>
      </c>
    </row>
    <row r="113" ht="13.5" customHeight="1">
      <c r="C113" s="1216" t="s">
        <v>538</v>
      </c>
      <c r="D113" s="1217" t="s">
        <v>694</v>
      </c>
    </row>
    <row r="114" ht="13.5" customHeight="1">
      <c r="C114" s="1216" t="s">
        <v>538</v>
      </c>
      <c r="D114" s="1217" t="s">
        <v>695</v>
      </c>
    </row>
    <row r="115" ht="13.5" customHeight="1">
      <c r="C115" s="1216" t="s">
        <v>538</v>
      </c>
      <c r="D115" s="1217" t="s">
        <v>696</v>
      </c>
    </row>
    <row r="116" ht="13.5" customHeight="1">
      <c r="C116" s="1216" t="s">
        <v>538</v>
      </c>
      <c r="D116" s="1217" t="s">
        <v>697</v>
      </c>
    </row>
    <row r="117" ht="13.5" customHeight="1">
      <c r="C117" s="1216" t="s">
        <v>538</v>
      </c>
      <c r="D117" s="1217" t="s">
        <v>698</v>
      </c>
    </row>
    <row r="118" ht="13.5" customHeight="1">
      <c r="C118" s="1216" t="s">
        <v>538</v>
      </c>
      <c r="D118" s="1217" t="s">
        <v>699</v>
      </c>
    </row>
    <row r="119" ht="13.5" customHeight="1">
      <c r="C119" s="1216" t="s">
        <v>538</v>
      </c>
      <c r="D119" s="1217" t="s">
        <v>700</v>
      </c>
    </row>
    <row r="120" ht="13.5" customHeight="1">
      <c r="C120" s="1216" t="s">
        <v>538</v>
      </c>
      <c r="D120" s="1217" t="s">
        <v>701</v>
      </c>
    </row>
    <row r="121" ht="13.5" customHeight="1">
      <c r="C121" s="1216" t="s">
        <v>538</v>
      </c>
      <c r="D121" s="1217" t="s">
        <v>702</v>
      </c>
    </row>
    <row r="122" ht="13.5" customHeight="1">
      <c r="C122" s="1216" t="s">
        <v>538</v>
      </c>
      <c r="D122" s="1217" t="s">
        <v>703</v>
      </c>
    </row>
    <row r="123" ht="13.5" customHeight="1">
      <c r="C123" s="1216" t="s">
        <v>538</v>
      </c>
      <c r="D123" s="1217" t="s">
        <v>704</v>
      </c>
    </row>
    <row r="124" ht="13.5" customHeight="1">
      <c r="C124" s="1216" t="s">
        <v>538</v>
      </c>
      <c r="D124" s="1217" t="s">
        <v>705</v>
      </c>
    </row>
    <row r="125" ht="13.5" customHeight="1">
      <c r="C125" s="1216" t="s">
        <v>538</v>
      </c>
      <c r="D125" s="1217" t="s">
        <v>706</v>
      </c>
    </row>
    <row r="126" ht="13.5" customHeight="1">
      <c r="C126" s="1216" t="s">
        <v>538</v>
      </c>
      <c r="D126" s="1217" t="s">
        <v>707</v>
      </c>
    </row>
    <row r="127" ht="13.5" customHeight="1">
      <c r="C127" s="1216" t="s">
        <v>538</v>
      </c>
      <c r="D127" s="1217" t="s">
        <v>708</v>
      </c>
    </row>
    <row r="128" ht="13.5" customHeight="1">
      <c r="C128" s="1216" t="s">
        <v>538</v>
      </c>
      <c r="D128" s="1217" t="s">
        <v>709</v>
      </c>
    </row>
    <row r="129" ht="13.5" customHeight="1">
      <c r="C129" s="1216" t="s">
        <v>538</v>
      </c>
      <c r="D129" s="1217" t="s">
        <v>710</v>
      </c>
    </row>
    <row r="130" ht="13.5" customHeight="1">
      <c r="C130" s="1216" t="s">
        <v>538</v>
      </c>
      <c r="D130" s="1217" t="s">
        <v>711</v>
      </c>
    </row>
    <row r="131" ht="13.5" customHeight="1">
      <c r="C131" s="1216" t="s">
        <v>538</v>
      </c>
      <c r="D131" s="1217" t="s">
        <v>712</v>
      </c>
    </row>
    <row r="132" ht="13.5" customHeight="1">
      <c r="C132" s="1216" t="s">
        <v>538</v>
      </c>
      <c r="D132" s="1217" t="s">
        <v>713</v>
      </c>
    </row>
    <row r="133" ht="13.5" customHeight="1">
      <c r="C133" s="1216" t="s">
        <v>538</v>
      </c>
      <c r="D133" s="1217" t="s">
        <v>714</v>
      </c>
    </row>
    <row r="134" ht="13.5" customHeight="1">
      <c r="C134" s="1216" t="s">
        <v>538</v>
      </c>
      <c r="D134" s="1217" t="s">
        <v>715</v>
      </c>
    </row>
    <row r="135" ht="13.5" customHeight="1">
      <c r="C135" s="1216" t="s">
        <v>538</v>
      </c>
      <c r="D135" s="1217" t="s">
        <v>716</v>
      </c>
    </row>
    <row r="136" ht="13.5" customHeight="1">
      <c r="C136" s="1216" t="s">
        <v>538</v>
      </c>
      <c r="D136" s="1217" t="s">
        <v>717</v>
      </c>
    </row>
    <row r="137" ht="13.5" customHeight="1">
      <c r="C137" s="1216" t="s">
        <v>538</v>
      </c>
      <c r="D137" s="1217" t="s">
        <v>718</v>
      </c>
    </row>
    <row r="138" ht="13.5" customHeight="1">
      <c r="C138" s="1216" t="s">
        <v>538</v>
      </c>
      <c r="D138" s="1217" t="s">
        <v>719</v>
      </c>
    </row>
    <row r="139" ht="13.5" customHeight="1">
      <c r="C139" s="1216" t="s">
        <v>538</v>
      </c>
      <c r="D139" s="1217" t="s">
        <v>720</v>
      </c>
    </row>
    <row r="140" ht="13.5" customHeight="1">
      <c r="C140" s="1216" t="s">
        <v>538</v>
      </c>
      <c r="D140" s="1217" t="s">
        <v>721</v>
      </c>
    </row>
    <row r="141" ht="13.5" customHeight="1">
      <c r="C141" s="1216" t="s">
        <v>538</v>
      </c>
      <c r="D141" s="1217" t="s">
        <v>722</v>
      </c>
    </row>
    <row r="142" ht="13.5" customHeight="1">
      <c r="C142" s="1216" t="s">
        <v>538</v>
      </c>
      <c r="D142" s="1217" t="s">
        <v>723</v>
      </c>
    </row>
    <row r="143" ht="13.5" customHeight="1">
      <c r="C143" s="1216" t="s">
        <v>538</v>
      </c>
      <c r="D143" s="1217" t="s">
        <v>724</v>
      </c>
    </row>
    <row r="144" ht="13.5" customHeight="1">
      <c r="C144" s="1216" t="s">
        <v>538</v>
      </c>
      <c r="D144" s="1217" t="s">
        <v>725</v>
      </c>
    </row>
    <row r="145" ht="13.5" customHeight="1">
      <c r="C145" s="1216" t="s">
        <v>538</v>
      </c>
      <c r="D145" s="1217" t="s">
        <v>726</v>
      </c>
    </row>
    <row r="146" ht="13.5" customHeight="1">
      <c r="C146" s="1216" t="s">
        <v>538</v>
      </c>
      <c r="D146" s="1217" t="s">
        <v>727</v>
      </c>
    </row>
    <row r="147" ht="13.5" customHeight="1">
      <c r="C147" s="1216" t="s">
        <v>538</v>
      </c>
      <c r="D147" s="1217" t="s">
        <v>728</v>
      </c>
    </row>
    <row r="148" ht="13.5" customHeight="1">
      <c r="C148" s="1216" t="s">
        <v>538</v>
      </c>
      <c r="D148" s="1217" t="s">
        <v>729</v>
      </c>
    </row>
    <row r="149" ht="13.5" customHeight="1">
      <c r="C149" s="1216" t="s">
        <v>538</v>
      </c>
      <c r="D149" s="1217" t="s">
        <v>730</v>
      </c>
    </row>
    <row r="150" ht="13.5" customHeight="1">
      <c r="C150" s="1216" t="s">
        <v>538</v>
      </c>
      <c r="D150" s="1217" t="s">
        <v>731</v>
      </c>
    </row>
    <row r="151" ht="13.5" customHeight="1">
      <c r="C151" s="1216" t="s">
        <v>538</v>
      </c>
      <c r="D151" s="1217" t="s">
        <v>732</v>
      </c>
    </row>
    <row r="152" ht="13.5" customHeight="1">
      <c r="C152" s="1216" t="s">
        <v>538</v>
      </c>
      <c r="D152" s="1217" t="s">
        <v>733</v>
      </c>
    </row>
    <row r="153" ht="13.5" customHeight="1">
      <c r="C153" s="1216" t="s">
        <v>538</v>
      </c>
      <c r="D153" s="1217" t="s">
        <v>734</v>
      </c>
    </row>
    <row r="154" ht="13.5" customHeight="1">
      <c r="C154" s="1216" t="s">
        <v>538</v>
      </c>
      <c r="D154" s="1217" t="s">
        <v>735</v>
      </c>
    </row>
    <row r="155" ht="13.5" customHeight="1">
      <c r="C155" s="1216" t="s">
        <v>538</v>
      </c>
      <c r="D155" s="1217" t="s">
        <v>736</v>
      </c>
    </row>
    <row r="156" ht="13.5" customHeight="1">
      <c r="C156" s="1216" t="s">
        <v>538</v>
      </c>
      <c r="D156" s="1217" t="s">
        <v>737</v>
      </c>
    </row>
    <row r="157" ht="13.5" customHeight="1">
      <c r="C157" s="1216" t="s">
        <v>538</v>
      </c>
      <c r="D157" s="1217" t="s">
        <v>738</v>
      </c>
    </row>
    <row r="158" ht="13.5" customHeight="1">
      <c r="C158" s="1216" t="s">
        <v>538</v>
      </c>
      <c r="D158" s="1217" t="s">
        <v>739</v>
      </c>
    </row>
    <row r="159" ht="13.5" customHeight="1">
      <c r="C159" s="1216" t="s">
        <v>538</v>
      </c>
      <c r="D159" s="1217" t="s">
        <v>740</v>
      </c>
    </row>
    <row r="160" ht="13.5" customHeight="1">
      <c r="C160" s="1216" t="s">
        <v>538</v>
      </c>
      <c r="D160" s="1217" t="s">
        <v>741</v>
      </c>
    </row>
    <row r="161" ht="13.5" customHeight="1">
      <c r="C161" s="1216" t="s">
        <v>538</v>
      </c>
      <c r="D161" s="1217" t="s">
        <v>742</v>
      </c>
    </row>
    <row r="162" ht="13.5" customHeight="1">
      <c r="C162" s="1216" t="s">
        <v>538</v>
      </c>
      <c r="D162" s="1217" t="s">
        <v>743</v>
      </c>
    </row>
    <row r="163" ht="13.5" customHeight="1">
      <c r="C163" s="1216" t="s">
        <v>538</v>
      </c>
      <c r="D163" s="1217" t="s">
        <v>744</v>
      </c>
    </row>
    <row r="164" ht="13.5" customHeight="1">
      <c r="C164" s="1216" t="s">
        <v>538</v>
      </c>
      <c r="D164" s="1217" t="s">
        <v>745</v>
      </c>
    </row>
    <row r="165" ht="13.5" customHeight="1">
      <c r="C165" s="1216" t="s">
        <v>538</v>
      </c>
      <c r="D165" s="1217" t="s">
        <v>746</v>
      </c>
    </row>
    <row r="166" ht="13.5" customHeight="1">
      <c r="C166" s="1216" t="s">
        <v>538</v>
      </c>
      <c r="D166" s="1217" t="s">
        <v>747</v>
      </c>
    </row>
    <row r="167" ht="13.5" customHeight="1">
      <c r="C167" s="1216" t="s">
        <v>538</v>
      </c>
      <c r="D167" s="1217" t="s">
        <v>748</v>
      </c>
    </row>
    <row r="168" ht="13.5" customHeight="1">
      <c r="C168" s="1216" t="s">
        <v>538</v>
      </c>
      <c r="D168" s="1217" t="s">
        <v>749</v>
      </c>
    </row>
    <row r="169" ht="13.5" customHeight="1">
      <c r="C169" s="1216" t="s">
        <v>538</v>
      </c>
      <c r="D169" s="1217" t="s">
        <v>750</v>
      </c>
    </row>
    <row r="170" ht="13.5" customHeight="1">
      <c r="C170" s="1216" t="s">
        <v>538</v>
      </c>
      <c r="D170" s="1217" t="s">
        <v>751</v>
      </c>
    </row>
    <row r="171" ht="13.5" customHeight="1">
      <c r="C171" s="1216" t="s">
        <v>538</v>
      </c>
      <c r="D171" s="1217" t="s">
        <v>752</v>
      </c>
    </row>
    <row r="172" ht="13.5" customHeight="1">
      <c r="C172" s="1216" t="s">
        <v>538</v>
      </c>
      <c r="D172" s="1217" t="s">
        <v>753</v>
      </c>
    </row>
    <row r="173" ht="13.5" customHeight="1">
      <c r="C173" s="1216" t="s">
        <v>538</v>
      </c>
      <c r="D173" s="1217" t="s">
        <v>754</v>
      </c>
    </row>
    <row r="174" ht="13.5" customHeight="1">
      <c r="C174" s="1216" t="s">
        <v>538</v>
      </c>
      <c r="D174" s="1217" t="s">
        <v>755</v>
      </c>
    </row>
    <row r="175" ht="13.5" customHeight="1">
      <c r="C175" s="1216" t="s">
        <v>538</v>
      </c>
      <c r="D175" s="1217" t="s">
        <v>756</v>
      </c>
    </row>
    <row r="176" ht="13.5" customHeight="1">
      <c r="C176" s="1216" t="s">
        <v>538</v>
      </c>
      <c r="D176" s="1217" t="s">
        <v>757</v>
      </c>
    </row>
    <row r="177" ht="13.5" customHeight="1">
      <c r="C177" s="1216" t="s">
        <v>538</v>
      </c>
      <c r="D177" s="1217" t="s">
        <v>758</v>
      </c>
    </row>
    <row r="178" ht="13.5" customHeight="1">
      <c r="C178" s="1216" t="s">
        <v>538</v>
      </c>
      <c r="D178" s="1217" t="s">
        <v>759</v>
      </c>
    </row>
    <row r="179" ht="13.5" customHeight="1">
      <c r="C179" s="1216" t="s">
        <v>538</v>
      </c>
      <c r="D179" s="1217" t="s">
        <v>760</v>
      </c>
    </row>
    <row r="180" ht="13.5" customHeight="1">
      <c r="C180" s="1216" t="s">
        <v>538</v>
      </c>
      <c r="D180" s="1217" t="s">
        <v>761</v>
      </c>
    </row>
    <row r="181" ht="13.5" customHeight="1">
      <c r="C181" s="1216" t="s">
        <v>538</v>
      </c>
      <c r="D181" s="1217" t="s">
        <v>762</v>
      </c>
    </row>
    <row r="182" ht="13.5" customHeight="1">
      <c r="C182" s="1216" t="s">
        <v>538</v>
      </c>
      <c r="D182" s="1217" t="s">
        <v>763</v>
      </c>
    </row>
    <row r="183" ht="13.5" customHeight="1">
      <c r="C183" s="1216" t="s">
        <v>538</v>
      </c>
      <c r="D183" s="1217" t="s">
        <v>649</v>
      </c>
    </row>
    <row r="184" ht="13.5" customHeight="1">
      <c r="C184" s="1216" t="s">
        <v>538</v>
      </c>
      <c r="D184" s="1217" t="s">
        <v>764</v>
      </c>
    </row>
    <row r="185" ht="13.5" customHeight="1">
      <c r="C185" s="1216" t="s">
        <v>538</v>
      </c>
      <c r="D185" s="1217" t="s">
        <v>765</v>
      </c>
    </row>
    <row r="186" ht="13.5" customHeight="1">
      <c r="C186" s="1216" t="s">
        <v>538</v>
      </c>
      <c r="D186" s="1217" t="s">
        <v>766</v>
      </c>
    </row>
    <row r="187" ht="13.5" customHeight="1">
      <c r="C187" s="1216" t="s">
        <v>538</v>
      </c>
      <c r="D187" s="1217" t="s">
        <v>767</v>
      </c>
    </row>
    <row r="188" ht="13.5" customHeight="1">
      <c r="C188" s="1216" t="s">
        <v>540</v>
      </c>
      <c r="D188" s="1217" t="s">
        <v>768</v>
      </c>
    </row>
    <row r="189" ht="13.5" customHeight="1">
      <c r="C189" s="1216" t="s">
        <v>540</v>
      </c>
      <c r="D189" s="1217" t="s">
        <v>769</v>
      </c>
    </row>
    <row r="190" ht="13.5" customHeight="1">
      <c r="C190" s="1216" t="s">
        <v>540</v>
      </c>
      <c r="D190" s="1217" t="s">
        <v>770</v>
      </c>
    </row>
    <row r="191" ht="13.5" customHeight="1">
      <c r="C191" s="1216" t="s">
        <v>540</v>
      </c>
      <c r="D191" s="1217" t="s">
        <v>771</v>
      </c>
    </row>
    <row r="192" ht="13.5" customHeight="1">
      <c r="C192" s="1216" t="s">
        <v>540</v>
      </c>
      <c r="D192" s="1217" t="s">
        <v>772</v>
      </c>
    </row>
    <row r="193" ht="13.5" customHeight="1">
      <c r="C193" s="1216" t="s">
        <v>540</v>
      </c>
      <c r="D193" s="1217" t="s">
        <v>773</v>
      </c>
    </row>
    <row r="194" ht="13.5" customHeight="1">
      <c r="C194" s="1216" t="s">
        <v>540</v>
      </c>
      <c r="D194" s="1217" t="s">
        <v>774</v>
      </c>
    </row>
    <row r="195" ht="13.5" customHeight="1">
      <c r="C195" s="1216" t="s">
        <v>540</v>
      </c>
      <c r="D195" s="1217" t="s">
        <v>775</v>
      </c>
    </row>
    <row r="196" ht="13.5" customHeight="1">
      <c r="C196" s="1216" t="s">
        <v>540</v>
      </c>
      <c r="D196" s="1217" t="s">
        <v>776</v>
      </c>
    </row>
    <row r="197" ht="13.5" customHeight="1">
      <c r="C197" s="1216" t="s">
        <v>540</v>
      </c>
      <c r="D197" s="1217" t="s">
        <v>777</v>
      </c>
    </row>
    <row r="198" ht="13.5" customHeight="1">
      <c r="C198" s="1216" t="s">
        <v>540</v>
      </c>
      <c r="D198" s="1217" t="s">
        <v>778</v>
      </c>
    </row>
    <row r="199" ht="13.5" customHeight="1">
      <c r="C199" s="1216" t="s">
        <v>540</v>
      </c>
      <c r="D199" s="1217" t="s">
        <v>779</v>
      </c>
    </row>
    <row r="200" ht="13.5" customHeight="1">
      <c r="C200" s="1216" t="s">
        <v>540</v>
      </c>
      <c r="D200" s="1217" t="s">
        <v>780</v>
      </c>
    </row>
    <row r="201" ht="13.5" customHeight="1">
      <c r="C201" s="1216" t="s">
        <v>540</v>
      </c>
      <c r="D201" s="1217" t="s">
        <v>781</v>
      </c>
    </row>
    <row r="202" ht="13.5" customHeight="1">
      <c r="C202" s="1216" t="s">
        <v>540</v>
      </c>
      <c r="D202" s="1217" t="s">
        <v>782</v>
      </c>
    </row>
    <row r="203" ht="13.5" customHeight="1">
      <c r="C203" s="1216" t="s">
        <v>540</v>
      </c>
      <c r="D203" s="1217" t="s">
        <v>783</v>
      </c>
    </row>
    <row r="204" ht="13.5" customHeight="1">
      <c r="C204" s="1216" t="s">
        <v>540</v>
      </c>
      <c r="D204" s="1217" t="s">
        <v>784</v>
      </c>
    </row>
    <row r="205" ht="13.5" customHeight="1">
      <c r="C205" s="1216" t="s">
        <v>540</v>
      </c>
      <c r="D205" s="1217" t="s">
        <v>785</v>
      </c>
    </row>
    <row r="206" ht="13.5" customHeight="1">
      <c r="C206" s="1216" t="s">
        <v>540</v>
      </c>
      <c r="D206" s="1217" t="s">
        <v>786</v>
      </c>
    </row>
    <row r="207" ht="13.5" customHeight="1">
      <c r="C207" s="1216" t="s">
        <v>540</v>
      </c>
      <c r="D207" s="1217" t="s">
        <v>787</v>
      </c>
    </row>
    <row r="208" ht="13.5" customHeight="1">
      <c r="C208" s="1216" t="s">
        <v>540</v>
      </c>
      <c r="D208" s="1217" t="s">
        <v>788</v>
      </c>
    </row>
    <row r="209" ht="13.5" customHeight="1">
      <c r="C209" s="1216" t="s">
        <v>540</v>
      </c>
      <c r="D209" s="1217" t="s">
        <v>789</v>
      </c>
    </row>
    <row r="210" ht="13.5" customHeight="1">
      <c r="C210" s="1216" t="s">
        <v>540</v>
      </c>
      <c r="D210" s="1217" t="s">
        <v>790</v>
      </c>
    </row>
    <row r="211" ht="13.5" customHeight="1">
      <c r="C211" s="1216" t="s">
        <v>540</v>
      </c>
      <c r="D211" s="1217" t="s">
        <v>791</v>
      </c>
    </row>
    <row r="212" ht="13.5" customHeight="1">
      <c r="C212" s="1216" t="s">
        <v>540</v>
      </c>
      <c r="D212" s="1217" t="s">
        <v>792</v>
      </c>
    </row>
    <row r="213" ht="13.5" customHeight="1">
      <c r="C213" s="1216" t="s">
        <v>540</v>
      </c>
      <c r="D213" s="1217" t="s">
        <v>793</v>
      </c>
    </row>
    <row r="214" ht="13.5" customHeight="1">
      <c r="C214" s="1216" t="s">
        <v>540</v>
      </c>
      <c r="D214" s="1217" t="s">
        <v>794</v>
      </c>
    </row>
    <row r="215" ht="13.5" customHeight="1">
      <c r="C215" s="1216" t="s">
        <v>540</v>
      </c>
      <c r="D215" s="1217" t="s">
        <v>795</v>
      </c>
    </row>
    <row r="216" ht="13.5" customHeight="1">
      <c r="C216" s="1216" t="s">
        <v>540</v>
      </c>
      <c r="D216" s="1217" t="s">
        <v>796</v>
      </c>
    </row>
    <row r="217" ht="13.5" customHeight="1">
      <c r="C217" s="1216" t="s">
        <v>540</v>
      </c>
      <c r="D217" s="1217" t="s">
        <v>797</v>
      </c>
    </row>
    <row r="218" ht="13.5" customHeight="1">
      <c r="C218" s="1216" t="s">
        <v>540</v>
      </c>
      <c r="D218" s="1217" t="s">
        <v>798</v>
      </c>
    </row>
    <row r="219" ht="13.5" customHeight="1">
      <c r="C219" s="1216" t="s">
        <v>540</v>
      </c>
      <c r="D219" s="1217" t="s">
        <v>799</v>
      </c>
    </row>
    <row r="220" ht="13.5" customHeight="1">
      <c r="C220" s="1216" t="s">
        <v>540</v>
      </c>
      <c r="D220" s="1217" t="s">
        <v>800</v>
      </c>
    </row>
    <row r="221" ht="13.5" customHeight="1">
      <c r="C221" s="1216" t="s">
        <v>540</v>
      </c>
      <c r="D221" s="1217" t="s">
        <v>801</v>
      </c>
    </row>
    <row r="222" ht="13.5" customHeight="1">
      <c r="C222" s="1216" t="s">
        <v>540</v>
      </c>
      <c r="D222" s="1217" t="s">
        <v>802</v>
      </c>
    </row>
    <row r="223" ht="13.5" customHeight="1">
      <c r="C223" s="1216" t="s">
        <v>540</v>
      </c>
      <c r="D223" s="1217" t="s">
        <v>803</v>
      </c>
    </row>
    <row r="224" ht="13.5" customHeight="1">
      <c r="C224" s="1216" t="s">
        <v>540</v>
      </c>
      <c r="D224" s="1217" t="s">
        <v>804</v>
      </c>
    </row>
    <row r="225" ht="13.5" customHeight="1">
      <c r="C225" s="1216" t="s">
        <v>540</v>
      </c>
      <c r="D225" s="1217" t="s">
        <v>805</v>
      </c>
    </row>
    <row r="226" ht="13.5" customHeight="1">
      <c r="C226" s="1216" t="s">
        <v>540</v>
      </c>
      <c r="D226" s="1217" t="s">
        <v>806</v>
      </c>
    </row>
    <row r="227" ht="13.5" customHeight="1">
      <c r="C227" s="1216" t="s">
        <v>540</v>
      </c>
      <c r="D227" s="1217" t="s">
        <v>807</v>
      </c>
    </row>
    <row r="228" ht="13.5" customHeight="1">
      <c r="C228" s="1216" t="s">
        <v>542</v>
      </c>
      <c r="D228" s="1217" t="s">
        <v>808</v>
      </c>
    </row>
    <row r="229" ht="13.5" customHeight="1">
      <c r="C229" s="1216" t="s">
        <v>542</v>
      </c>
      <c r="D229" s="1217" t="s">
        <v>809</v>
      </c>
    </row>
    <row r="230" ht="13.5" customHeight="1">
      <c r="C230" s="1216" t="s">
        <v>542</v>
      </c>
      <c r="D230" s="1217" t="s">
        <v>810</v>
      </c>
    </row>
    <row r="231" ht="13.5" customHeight="1">
      <c r="C231" s="1216" t="s">
        <v>542</v>
      </c>
      <c r="D231" s="1217" t="s">
        <v>811</v>
      </c>
    </row>
    <row r="232" ht="13.5" customHeight="1">
      <c r="C232" s="1216" t="s">
        <v>542</v>
      </c>
      <c r="D232" s="1217" t="s">
        <v>812</v>
      </c>
    </row>
    <row r="233" ht="13.5" customHeight="1">
      <c r="C233" s="1216" t="s">
        <v>542</v>
      </c>
      <c r="D233" s="1217" t="s">
        <v>813</v>
      </c>
    </row>
    <row r="234" ht="13.5" customHeight="1">
      <c r="C234" s="1216" t="s">
        <v>542</v>
      </c>
      <c r="D234" s="1217" t="s">
        <v>814</v>
      </c>
    </row>
    <row r="235" ht="13.5" customHeight="1">
      <c r="C235" s="1216" t="s">
        <v>542</v>
      </c>
      <c r="D235" s="1217" t="s">
        <v>815</v>
      </c>
    </row>
    <row r="236" ht="13.5" customHeight="1">
      <c r="C236" s="1216" t="s">
        <v>542</v>
      </c>
      <c r="D236" s="1217" t="s">
        <v>816</v>
      </c>
    </row>
    <row r="237" ht="13.5" customHeight="1">
      <c r="C237" s="1216" t="s">
        <v>542</v>
      </c>
      <c r="D237" s="1217" t="s">
        <v>817</v>
      </c>
    </row>
    <row r="238" ht="13.5" customHeight="1">
      <c r="C238" s="1216" t="s">
        <v>542</v>
      </c>
      <c r="D238" s="1217" t="s">
        <v>818</v>
      </c>
    </row>
    <row r="239" ht="13.5" customHeight="1">
      <c r="C239" s="1216" t="s">
        <v>542</v>
      </c>
      <c r="D239" s="1217" t="s">
        <v>819</v>
      </c>
    </row>
    <row r="240" ht="13.5" customHeight="1">
      <c r="C240" s="1216" t="s">
        <v>542</v>
      </c>
      <c r="D240" s="1217" t="s">
        <v>820</v>
      </c>
    </row>
    <row r="241" ht="13.5" customHeight="1">
      <c r="C241" s="1216" t="s">
        <v>542</v>
      </c>
      <c r="D241" s="1217" t="s">
        <v>821</v>
      </c>
    </row>
    <row r="242" ht="13.5" customHeight="1">
      <c r="C242" s="1216" t="s">
        <v>542</v>
      </c>
      <c r="D242" s="1217" t="s">
        <v>822</v>
      </c>
    </row>
    <row r="243" ht="13.5" customHeight="1">
      <c r="C243" s="1216" t="s">
        <v>542</v>
      </c>
      <c r="D243" s="1217" t="s">
        <v>823</v>
      </c>
    </row>
    <row r="244" ht="13.5" customHeight="1">
      <c r="C244" s="1216" t="s">
        <v>542</v>
      </c>
      <c r="D244" s="1217" t="s">
        <v>824</v>
      </c>
    </row>
    <row r="245" ht="13.5" customHeight="1">
      <c r="C245" s="1216" t="s">
        <v>542</v>
      </c>
      <c r="D245" s="1217" t="s">
        <v>825</v>
      </c>
    </row>
    <row r="246" ht="13.5" customHeight="1">
      <c r="C246" s="1216" t="s">
        <v>542</v>
      </c>
      <c r="D246" s="1217" t="s">
        <v>826</v>
      </c>
    </row>
    <row r="247" ht="13.5" customHeight="1">
      <c r="C247" s="1216" t="s">
        <v>542</v>
      </c>
      <c r="D247" s="1217" t="s">
        <v>827</v>
      </c>
    </row>
    <row r="248" ht="13.5" customHeight="1">
      <c r="C248" s="1216" t="s">
        <v>542</v>
      </c>
      <c r="D248" s="1217" t="s">
        <v>828</v>
      </c>
    </row>
    <row r="249" ht="13.5" customHeight="1">
      <c r="C249" s="1216" t="s">
        <v>542</v>
      </c>
      <c r="D249" s="1217" t="s">
        <v>829</v>
      </c>
    </row>
    <row r="250" ht="13.5" customHeight="1">
      <c r="C250" s="1216" t="s">
        <v>542</v>
      </c>
      <c r="D250" s="1217" t="s">
        <v>830</v>
      </c>
    </row>
    <row r="251" ht="13.5" customHeight="1">
      <c r="C251" s="1216" t="s">
        <v>542</v>
      </c>
      <c r="D251" s="1217" t="s">
        <v>831</v>
      </c>
    </row>
    <row r="252" ht="13.5" customHeight="1">
      <c r="C252" s="1216" t="s">
        <v>542</v>
      </c>
      <c r="D252" s="1217" t="s">
        <v>832</v>
      </c>
    </row>
    <row r="253" ht="13.5" customHeight="1">
      <c r="C253" s="1216" t="s">
        <v>542</v>
      </c>
      <c r="D253" s="1217" t="s">
        <v>833</v>
      </c>
    </row>
    <row r="254" ht="13.5" customHeight="1">
      <c r="C254" s="1216" t="s">
        <v>542</v>
      </c>
      <c r="D254" s="1217" t="s">
        <v>834</v>
      </c>
    </row>
    <row r="255" ht="13.5" customHeight="1">
      <c r="C255" s="1216" t="s">
        <v>542</v>
      </c>
      <c r="D255" s="1217" t="s">
        <v>835</v>
      </c>
    </row>
    <row r="256" ht="13.5" customHeight="1">
      <c r="C256" s="1216" t="s">
        <v>542</v>
      </c>
      <c r="D256" s="1217" t="s">
        <v>836</v>
      </c>
    </row>
    <row r="257" ht="13.5" customHeight="1">
      <c r="C257" s="1216" t="s">
        <v>542</v>
      </c>
      <c r="D257" s="1217" t="s">
        <v>837</v>
      </c>
    </row>
    <row r="258" ht="13.5" customHeight="1">
      <c r="C258" s="1216" t="s">
        <v>542</v>
      </c>
      <c r="D258" s="1217" t="s">
        <v>838</v>
      </c>
    </row>
    <row r="259" ht="13.5" customHeight="1">
      <c r="C259" s="1216" t="s">
        <v>542</v>
      </c>
      <c r="D259" s="1217" t="s">
        <v>839</v>
      </c>
    </row>
    <row r="260" ht="13.5" customHeight="1">
      <c r="C260" s="1216" t="s">
        <v>542</v>
      </c>
      <c r="D260" s="1217" t="s">
        <v>840</v>
      </c>
    </row>
    <row r="261" ht="13.5" customHeight="1">
      <c r="C261" s="1216" t="s">
        <v>544</v>
      </c>
      <c r="D261" s="1217" t="s">
        <v>841</v>
      </c>
    </row>
    <row r="262" ht="13.5" customHeight="1">
      <c r="C262" s="1216" t="s">
        <v>544</v>
      </c>
      <c r="D262" s="1217" t="s">
        <v>842</v>
      </c>
    </row>
    <row r="263" ht="13.5" customHeight="1">
      <c r="C263" s="1216" t="s">
        <v>544</v>
      </c>
      <c r="D263" s="1217" t="s">
        <v>843</v>
      </c>
    </row>
    <row r="264" ht="13.5" customHeight="1">
      <c r="C264" s="1216" t="s">
        <v>544</v>
      </c>
      <c r="D264" s="1217" t="s">
        <v>844</v>
      </c>
    </row>
    <row r="265" ht="13.5" customHeight="1">
      <c r="C265" s="1216" t="s">
        <v>544</v>
      </c>
      <c r="D265" s="1217" t="s">
        <v>845</v>
      </c>
    </row>
    <row r="266" ht="13.5" customHeight="1">
      <c r="C266" s="1216" t="s">
        <v>544</v>
      </c>
      <c r="D266" s="1217" t="s">
        <v>846</v>
      </c>
    </row>
    <row r="267" ht="13.5" customHeight="1">
      <c r="C267" s="1216" t="s">
        <v>544</v>
      </c>
      <c r="D267" s="1217" t="s">
        <v>847</v>
      </c>
    </row>
    <row r="268" ht="13.5" customHeight="1">
      <c r="C268" s="1216" t="s">
        <v>544</v>
      </c>
      <c r="D268" s="1217" t="s">
        <v>848</v>
      </c>
    </row>
    <row r="269" ht="13.5" customHeight="1">
      <c r="C269" s="1216" t="s">
        <v>544</v>
      </c>
      <c r="D269" s="1217" t="s">
        <v>849</v>
      </c>
    </row>
    <row r="270" ht="13.5" customHeight="1">
      <c r="C270" s="1216" t="s">
        <v>544</v>
      </c>
      <c r="D270" s="1217" t="s">
        <v>850</v>
      </c>
    </row>
    <row r="271" ht="13.5" customHeight="1">
      <c r="C271" s="1216" t="s">
        <v>544</v>
      </c>
      <c r="D271" s="1217" t="s">
        <v>851</v>
      </c>
    </row>
    <row r="272" ht="13.5" customHeight="1">
      <c r="C272" s="1216" t="s">
        <v>544</v>
      </c>
      <c r="D272" s="1217" t="s">
        <v>852</v>
      </c>
    </row>
    <row r="273" ht="13.5" customHeight="1">
      <c r="C273" s="1216" t="s">
        <v>544</v>
      </c>
      <c r="D273" s="1217" t="s">
        <v>853</v>
      </c>
    </row>
    <row r="274" ht="13.5" customHeight="1">
      <c r="C274" s="1216" t="s">
        <v>544</v>
      </c>
      <c r="D274" s="1217" t="s">
        <v>854</v>
      </c>
    </row>
    <row r="275" ht="13.5" customHeight="1">
      <c r="C275" s="1216" t="s">
        <v>544</v>
      </c>
      <c r="D275" s="1217" t="s">
        <v>855</v>
      </c>
    </row>
    <row r="276" ht="13.5" customHeight="1">
      <c r="C276" s="1216" t="s">
        <v>544</v>
      </c>
      <c r="D276" s="1217" t="s">
        <v>856</v>
      </c>
    </row>
    <row r="277" ht="13.5" customHeight="1">
      <c r="C277" s="1216" t="s">
        <v>544</v>
      </c>
      <c r="D277" s="1217" t="s">
        <v>857</v>
      </c>
    </row>
    <row r="278" ht="13.5" customHeight="1">
      <c r="C278" s="1216" t="s">
        <v>544</v>
      </c>
      <c r="D278" s="1217" t="s">
        <v>858</v>
      </c>
    </row>
    <row r="279" ht="13.5" customHeight="1">
      <c r="C279" s="1216" t="s">
        <v>544</v>
      </c>
      <c r="D279" s="1217" t="s">
        <v>859</v>
      </c>
    </row>
    <row r="280" ht="13.5" customHeight="1">
      <c r="C280" s="1216" t="s">
        <v>544</v>
      </c>
      <c r="D280" s="1217" t="s">
        <v>860</v>
      </c>
    </row>
    <row r="281" ht="13.5" customHeight="1">
      <c r="C281" s="1216" t="s">
        <v>544</v>
      </c>
      <c r="D281" s="1217" t="s">
        <v>861</v>
      </c>
    </row>
    <row r="282" ht="13.5" customHeight="1">
      <c r="C282" s="1216" t="s">
        <v>544</v>
      </c>
      <c r="D282" s="1217" t="s">
        <v>862</v>
      </c>
    </row>
    <row r="283" ht="13.5" customHeight="1">
      <c r="C283" s="1216" t="s">
        <v>544</v>
      </c>
      <c r="D283" s="1217" t="s">
        <v>863</v>
      </c>
    </row>
    <row r="284" ht="13.5" customHeight="1">
      <c r="C284" s="1216" t="s">
        <v>544</v>
      </c>
      <c r="D284" s="1217" t="s">
        <v>864</v>
      </c>
    </row>
    <row r="285" ht="13.5" customHeight="1">
      <c r="C285" s="1216" t="s">
        <v>544</v>
      </c>
      <c r="D285" s="1217" t="s">
        <v>865</v>
      </c>
    </row>
    <row r="286" ht="13.5" customHeight="1">
      <c r="C286" s="1216" t="s">
        <v>544</v>
      </c>
      <c r="D286" s="1217" t="s">
        <v>866</v>
      </c>
    </row>
    <row r="287" ht="13.5" customHeight="1">
      <c r="C287" s="1216" t="s">
        <v>544</v>
      </c>
      <c r="D287" s="1217" t="s">
        <v>867</v>
      </c>
    </row>
    <row r="288" ht="13.5" customHeight="1">
      <c r="C288" s="1216" t="s">
        <v>544</v>
      </c>
      <c r="D288" s="1217" t="s">
        <v>868</v>
      </c>
    </row>
    <row r="289" ht="13.5" customHeight="1">
      <c r="C289" s="1216" t="s">
        <v>544</v>
      </c>
      <c r="D289" s="1217" t="s">
        <v>869</v>
      </c>
    </row>
    <row r="290" ht="13.5" customHeight="1">
      <c r="C290" s="1216" t="s">
        <v>544</v>
      </c>
      <c r="D290" s="1217" t="s">
        <v>870</v>
      </c>
    </row>
    <row r="291" ht="13.5" customHeight="1">
      <c r="C291" s="1216" t="s">
        <v>544</v>
      </c>
      <c r="D291" s="1217" t="s">
        <v>871</v>
      </c>
    </row>
    <row r="292" ht="13.5" customHeight="1">
      <c r="C292" s="1216" t="s">
        <v>544</v>
      </c>
      <c r="D292" s="1217" t="s">
        <v>872</v>
      </c>
    </row>
    <row r="293" ht="13.5" customHeight="1">
      <c r="C293" s="1216" t="s">
        <v>544</v>
      </c>
      <c r="D293" s="1217" t="s">
        <v>873</v>
      </c>
    </row>
    <row r="294" ht="13.5" customHeight="1">
      <c r="C294" s="1216" t="s">
        <v>544</v>
      </c>
      <c r="D294" s="1217" t="s">
        <v>874</v>
      </c>
    </row>
    <row r="295" ht="13.5" customHeight="1">
      <c r="C295" s="1216" t="s">
        <v>544</v>
      </c>
      <c r="D295" s="1217" t="s">
        <v>875</v>
      </c>
    </row>
    <row r="296" ht="13.5" customHeight="1">
      <c r="C296" s="1216" t="s">
        <v>546</v>
      </c>
      <c r="D296" s="1217" t="s">
        <v>876</v>
      </c>
    </row>
    <row r="297" ht="13.5" customHeight="1">
      <c r="C297" s="1216" t="s">
        <v>546</v>
      </c>
      <c r="D297" s="1217" t="s">
        <v>877</v>
      </c>
    </row>
    <row r="298" ht="13.5" customHeight="1">
      <c r="C298" s="1216" t="s">
        <v>546</v>
      </c>
      <c r="D298" s="1217" t="s">
        <v>878</v>
      </c>
    </row>
    <row r="299" ht="13.5" customHeight="1">
      <c r="C299" s="1216" t="s">
        <v>546</v>
      </c>
      <c r="D299" s="1217" t="s">
        <v>879</v>
      </c>
    </row>
    <row r="300" ht="13.5" customHeight="1">
      <c r="C300" s="1216" t="s">
        <v>546</v>
      </c>
      <c r="D300" s="1217" t="s">
        <v>880</v>
      </c>
    </row>
    <row r="301" ht="13.5" customHeight="1">
      <c r="C301" s="1216" t="s">
        <v>546</v>
      </c>
      <c r="D301" s="1217" t="s">
        <v>881</v>
      </c>
    </row>
    <row r="302" ht="13.5" customHeight="1">
      <c r="C302" s="1216" t="s">
        <v>546</v>
      </c>
      <c r="D302" s="1217" t="s">
        <v>882</v>
      </c>
    </row>
    <row r="303" ht="13.5" customHeight="1">
      <c r="C303" s="1216" t="s">
        <v>546</v>
      </c>
      <c r="D303" s="1217" t="s">
        <v>883</v>
      </c>
    </row>
    <row r="304" ht="13.5" customHeight="1">
      <c r="C304" s="1216" t="s">
        <v>546</v>
      </c>
      <c r="D304" s="1217" t="s">
        <v>884</v>
      </c>
    </row>
    <row r="305" ht="13.5" customHeight="1">
      <c r="C305" s="1216" t="s">
        <v>546</v>
      </c>
      <c r="D305" s="1217" t="s">
        <v>885</v>
      </c>
    </row>
    <row r="306" ht="13.5" customHeight="1">
      <c r="C306" s="1216" t="s">
        <v>546</v>
      </c>
      <c r="D306" s="1217" t="s">
        <v>886</v>
      </c>
    </row>
    <row r="307" ht="13.5" customHeight="1">
      <c r="C307" s="1216" t="s">
        <v>546</v>
      </c>
      <c r="D307" s="1217" t="s">
        <v>887</v>
      </c>
    </row>
    <row r="308" ht="13.5" customHeight="1">
      <c r="C308" s="1216" t="s">
        <v>546</v>
      </c>
      <c r="D308" s="1217" t="s">
        <v>888</v>
      </c>
    </row>
    <row r="309" ht="13.5" customHeight="1">
      <c r="C309" s="1216" t="s">
        <v>546</v>
      </c>
      <c r="D309" s="1217" t="s">
        <v>889</v>
      </c>
    </row>
    <row r="310" ht="13.5" customHeight="1">
      <c r="C310" s="1216" t="s">
        <v>546</v>
      </c>
      <c r="D310" s="1217" t="s">
        <v>890</v>
      </c>
    </row>
    <row r="311" ht="13.5" customHeight="1">
      <c r="C311" s="1216" t="s">
        <v>546</v>
      </c>
      <c r="D311" s="1217" t="s">
        <v>891</v>
      </c>
    </row>
    <row r="312" ht="13.5" customHeight="1">
      <c r="C312" s="1216" t="s">
        <v>546</v>
      </c>
      <c r="D312" s="1217" t="s">
        <v>892</v>
      </c>
    </row>
    <row r="313" ht="13.5" customHeight="1">
      <c r="C313" s="1216" t="s">
        <v>546</v>
      </c>
      <c r="D313" s="1217" t="s">
        <v>893</v>
      </c>
    </row>
    <row r="314" ht="13.5" customHeight="1">
      <c r="C314" s="1216" t="s">
        <v>546</v>
      </c>
      <c r="D314" s="1217" t="s">
        <v>894</v>
      </c>
    </row>
    <row r="315" ht="13.5" customHeight="1">
      <c r="C315" s="1216" t="s">
        <v>546</v>
      </c>
      <c r="D315" s="1217" t="s">
        <v>895</v>
      </c>
    </row>
    <row r="316" ht="13.5" customHeight="1">
      <c r="C316" s="1216" t="s">
        <v>546</v>
      </c>
      <c r="D316" s="1217" t="s">
        <v>896</v>
      </c>
    </row>
    <row r="317" ht="13.5" customHeight="1">
      <c r="C317" s="1216" t="s">
        <v>546</v>
      </c>
      <c r="D317" s="1217" t="s">
        <v>897</v>
      </c>
    </row>
    <row r="318" ht="13.5" customHeight="1">
      <c r="C318" s="1216" t="s">
        <v>546</v>
      </c>
      <c r="D318" s="1217" t="s">
        <v>898</v>
      </c>
    </row>
    <row r="319" ht="13.5" customHeight="1">
      <c r="C319" s="1216" t="s">
        <v>546</v>
      </c>
      <c r="D319" s="1217" t="s">
        <v>899</v>
      </c>
    </row>
    <row r="320" ht="13.5" customHeight="1">
      <c r="C320" s="1216" t="s">
        <v>546</v>
      </c>
      <c r="D320" s="1217" t="s">
        <v>900</v>
      </c>
    </row>
    <row r="321" ht="13.5" customHeight="1">
      <c r="C321" s="1216" t="s">
        <v>548</v>
      </c>
      <c r="D321" s="1217" t="s">
        <v>901</v>
      </c>
    </row>
    <row r="322" ht="13.5" customHeight="1">
      <c r="C322" s="1216" t="s">
        <v>548</v>
      </c>
      <c r="D322" s="1217" t="s">
        <v>902</v>
      </c>
    </row>
    <row r="323" ht="13.5" customHeight="1">
      <c r="C323" s="1216" t="s">
        <v>548</v>
      </c>
      <c r="D323" s="1217" t="s">
        <v>903</v>
      </c>
    </row>
    <row r="324" ht="13.5" customHeight="1">
      <c r="C324" s="1216" t="s">
        <v>548</v>
      </c>
      <c r="D324" s="1217" t="s">
        <v>904</v>
      </c>
    </row>
    <row r="325" ht="13.5" customHeight="1">
      <c r="C325" s="1216" t="s">
        <v>548</v>
      </c>
      <c r="D325" s="1217" t="s">
        <v>905</v>
      </c>
    </row>
    <row r="326" ht="13.5" customHeight="1">
      <c r="C326" s="1216" t="s">
        <v>548</v>
      </c>
      <c r="D326" s="1217" t="s">
        <v>906</v>
      </c>
    </row>
    <row r="327" ht="13.5" customHeight="1">
      <c r="C327" s="1216" t="s">
        <v>548</v>
      </c>
      <c r="D327" s="1217" t="s">
        <v>907</v>
      </c>
    </row>
    <row r="328" ht="13.5" customHeight="1">
      <c r="C328" s="1216" t="s">
        <v>548</v>
      </c>
      <c r="D328" s="1217" t="s">
        <v>908</v>
      </c>
    </row>
    <row r="329" ht="13.5" customHeight="1">
      <c r="C329" s="1216" t="s">
        <v>548</v>
      </c>
      <c r="D329" s="1217" t="s">
        <v>909</v>
      </c>
    </row>
    <row r="330" ht="13.5" customHeight="1">
      <c r="C330" s="1216" t="s">
        <v>548</v>
      </c>
      <c r="D330" s="1217" t="s">
        <v>910</v>
      </c>
    </row>
    <row r="331" ht="13.5" customHeight="1">
      <c r="C331" s="1216" t="s">
        <v>548</v>
      </c>
      <c r="D331" s="1217" t="s">
        <v>911</v>
      </c>
    </row>
    <row r="332" ht="13.5" customHeight="1">
      <c r="C332" s="1216" t="s">
        <v>548</v>
      </c>
      <c r="D332" s="1217" t="s">
        <v>912</v>
      </c>
    </row>
    <row r="333" ht="13.5" customHeight="1">
      <c r="C333" s="1216" t="s">
        <v>548</v>
      </c>
      <c r="D333" s="1217" t="s">
        <v>913</v>
      </c>
    </row>
    <row r="334" ht="13.5" customHeight="1">
      <c r="C334" s="1216" t="s">
        <v>548</v>
      </c>
      <c r="D334" s="1217" t="s">
        <v>914</v>
      </c>
    </row>
    <row r="335" ht="13.5" customHeight="1">
      <c r="C335" s="1216" t="s">
        <v>548</v>
      </c>
      <c r="D335" s="1217" t="s">
        <v>915</v>
      </c>
    </row>
    <row r="336" ht="13.5" customHeight="1">
      <c r="C336" s="1216" t="s">
        <v>548</v>
      </c>
      <c r="D336" s="1217" t="s">
        <v>916</v>
      </c>
    </row>
    <row r="337" ht="13.5" customHeight="1">
      <c r="C337" s="1216" t="s">
        <v>548</v>
      </c>
      <c r="D337" s="1217" t="s">
        <v>917</v>
      </c>
    </row>
    <row r="338" ht="13.5" customHeight="1">
      <c r="C338" s="1216" t="s">
        <v>548</v>
      </c>
      <c r="D338" s="1217" t="s">
        <v>918</v>
      </c>
    </row>
    <row r="339" ht="13.5" customHeight="1">
      <c r="C339" s="1216" t="s">
        <v>548</v>
      </c>
      <c r="D339" s="1217" t="s">
        <v>919</v>
      </c>
    </row>
    <row r="340" ht="13.5" customHeight="1">
      <c r="C340" s="1216" t="s">
        <v>548</v>
      </c>
      <c r="D340" s="1217" t="s">
        <v>920</v>
      </c>
    </row>
    <row r="341" ht="13.5" customHeight="1">
      <c r="C341" s="1216" t="s">
        <v>548</v>
      </c>
      <c r="D341" s="1217" t="s">
        <v>921</v>
      </c>
    </row>
    <row r="342" ht="13.5" customHeight="1">
      <c r="C342" s="1216" t="s">
        <v>548</v>
      </c>
      <c r="D342" s="1217" t="s">
        <v>922</v>
      </c>
    </row>
    <row r="343" ht="13.5" customHeight="1">
      <c r="C343" s="1216" t="s">
        <v>548</v>
      </c>
      <c r="D343" s="1217" t="s">
        <v>923</v>
      </c>
    </row>
    <row r="344" ht="13.5" customHeight="1">
      <c r="C344" s="1216" t="s">
        <v>548</v>
      </c>
      <c r="D344" s="1217" t="s">
        <v>924</v>
      </c>
    </row>
    <row r="345" ht="13.5" customHeight="1">
      <c r="C345" s="1216" t="s">
        <v>548</v>
      </c>
      <c r="D345" s="1217" t="s">
        <v>925</v>
      </c>
    </row>
    <row r="346" ht="13.5" customHeight="1">
      <c r="C346" s="1216" t="s">
        <v>548</v>
      </c>
      <c r="D346" s="1217" t="s">
        <v>926</v>
      </c>
    </row>
    <row r="347" ht="13.5" customHeight="1">
      <c r="C347" s="1216" t="s">
        <v>548</v>
      </c>
      <c r="D347" s="1217" t="s">
        <v>927</v>
      </c>
    </row>
    <row r="348" ht="13.5" customHeight="1">
      <c r="C348" s="1216" t="s">
        <v>548</v>
      </c>
      <c r="D348" s="1217" t="s">
        <v>928</v>
      </c>
    </row>
    <row r="349" ht="13.5" customHeight="1">
      <c r="C349" s="1216" t="s">
        <v>548</v>
      </c>
      <c r="D349" s="1217" t="s">
        <v>929</v>
      </c>
    </row>
    <row r="350" ht="13.5" customHeight="1">
      <c r="C350" s="1216" t="s">
        <v>548</v>
      </c>
      <c r="D350" s="1217" t="s">
        <v>930</v>
      </c>
    </row>
    <row r="351" ht="13.5" customHeight="1">
      <c r="C351" s="1216" t="s">
        <v>548</v>
      </c>
      <c r="D351" s="1217" t="s">
        <v>931</v>
      </c>
    </row>
    <row r="352" ht="13.5" customHeight="1">
      <c r="C352" s="1216" t="s">
        <v>548</v>
      </c>
      <c r="D352" s="1217" t="s">
        <v>932</v>
      </c>
    </row>
    <row r="353" ht="13.5" customHeight="1">
      <c r="C353" s="1216" t="s">
        <v>548</v>
      </c>
      <c r="D353" s="1217" t="s">
        <v>933</v>
      </c>
    </row>
    <row r="354" ht="13.5" customHeight="1">
      <c r="C354" s="1216" t="s">
        <v>548</v>
      </c>
      <c r="D354" s="1217" t="s">
        <v>934</v>
      </c>
    </row>
    <row r="355" ht="13.5" customHeight="1">
      <c r="C355" s="1216" t="s">
        <v>548</v>
      </c>
      <c r="D355" s="1217" t="s">
        <v>935</v>
      </c>
    </row>
    <row r="356" ht="13.5" customHeight="1">
      <c r="C356" s="1216" t="s">
        <v>550</v>
      </c>
      <c r="D356" s="1217" t="s">
        <v>936</v>
      </c>
    </row>
    <row r="357" ht="13.5" customHeight="1">
      <c r="C357" s="1216" t="s">
        <v>550</v>
      </c>
      <c r="D357" s="1217" t="s">
        <v>937</v>
      </c>
    </row>
    <row r="358" ht="13.5" customHeight="1">
      <c r="C358" s="1216" t="s">
        <v>550</v>
      </c>
      <c r="D358" s="1217" t="s">
        <v>938</v>
      </c>
    </row>
    <row r="359" ht="13.5" customHeight="1">
      <c r="C359" s="1216" t="s">
        <v>550</v>
      </c>
      <c r="D359" s="1217" t="s">
        <v>939</v>
      </c>
    </row>
    <row r="360" ht="13.5" customHeight="1">
      <c r="C360" s="1216" t="s">
        <v>550</v>
      </c>
      <c r="D360" s="1217" t="s">
        <v>940</v>
      </c>
    </row>
    <row r="361" ht="13.5" customHeight="1">
      <c r="C361" s="1216" t="s">
        <v>550</v>
      </c>
      <c r="D361" s="1217" t="s">
        <v>941</v>
      </c>
    </row>
    <row r="362" ht="13.5" customHeight="1">
      <c r="C362" s="1216" t="s">
        <v>550</v>
      </c>
      <c r="D362" s="1217" t="s">
        <v>942</v>
      </c>
    </row>
    <row r="363" ht="13.5" customHeight="1">
      <c r="C363" s="1216" t="s">
        <v>550</v>
      </c>
      <c r="D363" s="1217" t="s">
        <v>943</v>
      </c>
    </row>
    <row r="364" ht="13.5" customHeight="1">
      <c r="C364" s="1216" t="s">
        <v>550</v>
      </c>
      <c r="D364" s="1217" t="s">
        <v>944</v>
      </c>
    </row>
    <row r="365" ht="13.5" customHeight="1">
      <c r="C365" s="1216" t="s">
        <v>550</v>
      </c>
      <c r="D365" s="1217" t="s">
        <v>945</v>
      </c>
    </row>
    <row r="366" ht="13.5" customHeight="1">
      <c r="C366" s="1216" t="s">
        <v>550</v>
      </c>
      <c r="D366" s="1217" t="s">
        <v>946</v>
      </c>
    </row>
    <row r="367" ht="13.5" customHeight="1">
      <c r="C367" s="1216" t="s">
        <v>550</v>
      </c>
      <c r="D367" s="1217" t="s">
        <v>601</v>
      </c>
    </row>
    <row r="368" ht="13.5" customHeight="1">
      <c r="C368" s="1216" t="s">
        <v>550</v>
      </c>
      <c r="D368" s="1217" t="s">
        <v>947</v>
      </c>
    </row>
    <row r="369" ht="13.5" customHeight="1">
      <c r="C369" s="1216" t="s">
        <v>550</v>
      </c>
      <c r="D369" s="1217" t="s">
        <v>948</v>
      </c>
    </row>
    <row r="370" ht="13.5" customHeight="1">
      <c r="C370" s="1216" t="s">
        <v>550</v>
      </c>
      <c r="D370" s="1217" t="s">
        <v>949</v>
      </c>
    </row>
    <row r="371" ht="13.5" customHeight="1">
      <c r="C371" s="1216" t="s">
        <v>550</v>
      </c>
      <c r="D371" s="1217" t="s">
        <v>950</v>
      </c>
    </row>
    <row r="372" ht="13.5" customHeight="1">
      <c r="C372" s="1216" t="s">
        <v>550</v>
      </c>
      <c r="D372" s="1217" t="s">
        <v>951</v>
      </c>
    </row>
    <row r="373" ht="13.5" customHeight="1">
      <c r="C373" s="1216" t="s">
        <v>550</v>
      </c>
      <c r="D373" s="1217" t="s">
        <v>952</v>
      </c>
    </row>
    <row r="374" ht="13.5" customHeight="1">
      <c r="C374" s="1216" t="s">
        <v>550</v>
      </c>
      <c r="D374" s="1217" t="s">
        <v>953</v>
      </c>
    </row>
    <row r="375" ht="13.5" customHeight="1">
      <c r="C375" s="1216" t="s">
        <v>550</v>
      </c>
      <c r="D375" s="1217" t="s">
        <v>954</v>
      </c>
    </row>
    <row r="376" ht="13.5" customHeight="1">
      <c r="C376" s="1216" t="s">
        <v>550</v>
      </c>
      <c r="D376" s="1217" t="s">
        <v>955</v>
      </c>
    </row>
    <row r="377" ht="13.5" customHeight="1">
      <c r="C377" s="1216" t="s">
        <v>550</v>
      </c>
      <c r="D377" s="1217" t="s">
        <v>956</v>
      </c>
    </row>
    <row r="378" ht="13.5" customHeight="1">
      <c r="C378" s="1216" t="s">
        <v>550</v>
      </c>
      <c r="D378" s="1217" t="s">
        <v>957</v>
      </c>
    </row>
    <row r="379" ht="13.5" customHeight="1">
      <c r="C379" s="1216" t="s">
        <v>550</v>
      </c>
      <c r="D379" s="1217" t="s">
        <v>958</v>
      </c>
    </row>
    <row r="380" ht="13.5" customHeight="1">
      <c r="C380" s="1216" t="s">
        <v>550</v>
      </c>
      <c r="D380" s="1217" t="s">
        <v>959</v>
      </c>
    </row>
    <row r="381" ht="13.5" customHeight="1">
      <c r="C381" s="1216" t="s">
        <v>550</v>
      </c>
      <c r="D381" s="1217" t="s">
        <v>960</v>
      </c>
    </row>
    <row r="382" ht="13.5" customHeight="1">
      <c r="C382" s="1216" t="s">
        <v>550</v>
      </c>
      <c r="D382" s="1217" t="s">
        <v>961</v>
      </c>
    </row>
    <row r="383" ht="13.5" customHeight="1">
      <c r="C383" s="1216" t="s">
        <v>550</v>
      </c>
      <c r="D383" s="1217" t="s">
        <v>962</v>
      </c>
    </row>
    <row r="384" ht="13.5" customHeight="1">
      <c r="C384" s="1216" t="s">
        <v>550</v>
      </c>
      <c r="D384" s="1217" t="s">
        <v>963</v>
      </c>
    </row>
    <row r="385" ht="13.5" customHeight="1">
      <c r="C385" s="1216" t="s">
        <v>550</v>
      </c>
      <c r="D385" s="1217" t="s">
        <v>964</v>
      </c>
    </row>
    <row r="386" ht="13.5" customHeight="1">
      <c r="C386" s="1216" t="s">
        <v>550</v>
      </c>
      <c r="D386" s="1217" t="s">
        <v>965</v>
      </c>
    </row>
    <row r="387" ht="13.5" customHeight="1">
      <c r="C387" s="1216" t="s">
        <v>550</v>
      </c>
      <c r="D387" s="1217" t="s">
        <v>921</v>
      </c>
    </row>
    <row r="388" ht="13.5" customHeight="1">
      <c r="C388" s="1216" t="s">
        <v>550</v>
      </c>
      <c r="D388" s="1217" t="s">
        <v>966</v>
      </c>
    </row>
    <row r="389" ht="13.5" customHeight="1">
      <c r="C389" s="1216" t="s">
        <v>550</v>
      </c>
      <c r="D389" s="1217" t="s">
        <v>967</v>
      </c>
    </row>
    <row r="390" ht="13.5" customHeight="1">
      <c r="C390" s="1216" t="s">
        <v>550</v>
      </c>
      <c r="D390" s="1217" t="s">
        <v>968</v>
      </c>
    </row>
    <row r="391" ht="13.5" customHeight="1">
      <c r="C391" s="1216" t="s">
        <v>550</v>
      </c>
      <c r="D391" s="1217" t="s">
        <v>969</v>
      </c>
    </row>
    <row r="392" ht="13.5" customHeight="1">
      <c r="C392" s="1216" t="s">
        <v>550</v>
      </c>
      <c r="D392" s="1217" t="s">
        <v>970</v>
      </c>
    </row>
    <row r="393" ht="13.5" customHeight="1">
      <c r="C393" s="1216" t="s">
        <v>550</v>
      </c>
      <c r="D393" s="1217" t="s">
        <v>971</v>
      </c>
    </row>
    <row r="394" ht="13.5" customHeight="1">
      <c r="C394" s="1216" t="s">
        <v>550</v>
      </c>
      <c r="D394" s="1217" t="s">
        <v>972</v>
      </c>
    </row>
    <row r="395" ht="13.5" customHeight="1">
      <c r="C395" s="1216" t="s">
        <v>550</v>
      </c>
      <c r="D395" s="1217" t="s">
        <v>973</v>
      </c>
    </row>
    <row r="396" ht="13.5" customHeight="1">
      <c r="C396" s="1216" t="s">
        <v>550</v>
      </c>
      <c r="D396" s="1217" t="s">
        <v>974</v>
      </c>
    </row>
    <row r="397" ht="13.5" customHeight="1">
      <c r="C397" s="1216" t="s">
        <v>550</v>
      </c>
      <c r="D397" s="1217" t="s">
        <v>975</v>
      </c>
    </row>
    <row r="398" ht="13.5" customHeight="1">
      <c r="C398" s="1216" t="s">
        <v>550</v>
      </c>
      <c r="D398" s="1217" t="s">
        <v>976</v>
      </c>
    </row>
    <row r="399" ht="13.5" customHeight="1">
      <c r="C399" s="1216" t="s">
        <v>550</v>
      </c>
      <c r="D399" s="1217" t="s">
        <v>977</v>
      </c>
    </row>
    <row r="400" ht="13.5" customHeight="1">
      <c r="C400" s="1216" t="s">
        <v>550</v>
      </c>
      <c r="D400" s="1217" t="s">
        <v>978</v>
      </c>
    </row>
    <row r="401" ht="13.5" customHeight="1">
      <c r="C401" s="1216" t="s">
        <v>550</v>
      </c>
      <c r="D401" s="1217" t="s">
        <v>979</v>
      </c>
    </row>
    <row r="402" ht="13.5" customHeight="1">
      <c r="C402" s="1216" t="s">
        <v>550</v>
      </c>
      <c r="D402" s="1217" t="s">
        <v>980</v>
      </c>
    </row>
    <row r="403" ht="13.5" customHeight="1">
      <c r="C403" s="1216" t="s">
        <v>550</v>
      </c>
      <c r="D403" s="1217" t="s">
        <v>981</v>
      </c>
    </row>
    <row r="404" ht="13.5" customHeight="1">
      <c r="C404" s="1216" t="s">
        <v>550</v>
      </c>
      <c r="D404" s="1217" t="s">
        <v>982</v>
      </c>
    </row>
    <row r="405" ht="13.5" customHeight="1">
      <c r="C405" s="1216" t="s">
        <v>550</v>
      </c>
      <c r="D405" s="1217" t="s">
        <v>983</v>
      </c>
    </row>
    <row r="406" ht="13.5" customHeight="1">
      <c r="C406" s="1216" t="s">
        <v>550</v>
      </c>
      <c r="D406" s="1217" t="s">
        <v>984</v>
      </c>
    </row>
    <row r="407" ht="13.5" customHeight="1">
      <c r="C407" s="1216" t="s">
        <v>550</v>
      </c>
      <c r="D407" s="1217" t="s">
        <v>985</v>
      </c>
    </row>
    <row r="408" ht="13.5" customHeight="1">
      <c r="C408" s="1216" t="s">
        <v>550</v>
      </c>
      <c r="D408" s="1217" t="s">
        <v>986</v>
      </c>
    </row>
    <row r="409" ht="13.5" customHeight="1">
      <c r="C409" s="1216" t="s">
        <v>550</v>
      </c>
      <c r="D409" s="1217" t="s">
        <v>987</v>
      </c>
    </row>
    <row r="410" ht="13.5" customHeight="1">
      <c r="C410" s="1216" t="s">
        <v>550</v>
      </c>
      <c r="D410" s="1217" t="s">
        <v>988</v>
      </c>
    </row>
    <row r="411" ht="13.5" customHeight="1">
      <c r="C411" s="1216" t="s">
        <v>550</v>
      </c>
      <c r="D411" s="1217" t="s">
        <v>989</v>
      </c>
    </row>
    <row r="412" ht="13.5" customHeight="1">
      <c r="C412" s="1216" t="s">
        <v>550</v>
      </c>
      <c r="D412" s="1217" t="s">
        <v>990</v>
      </c>
    </row>
    <row r="413" ht="13.5" customHeight="1">
      <c r="C413" s="1216" t="s">
        <v>550</v>
      </c>
      <c r="D413" s="1217" t="s">
        <v>991</v>
      </c>
    </row>
    <row r="414" ht="13.5" customHeight="1">
      <c r="C414" s="1216" t="s">
        <v>550</v>
      </c>
      <c r="D414" s="1217" t="s">
        <v>992</v>
      </c>
    </row>
    <row r="415" ht="13.5" customHeight="1">
      <c r="C415" s="1216" t="s">
        <v>552</v>
      </c>
      <c r="D415" s="1217" t="s">
        <v>993</v>
      </c>
    </row>
    <row r="416" ht="13.5" customHeight="1">
      <c r="C416" s="1216" t="s">
        <v>552</v>
      </c>
      <c r="D416" s="1217" t="s">
        <v>994</v>
      </c>
    </row>
    <row r="417" ht="13.5" customHeight="1">
      <c r="C417" s="1216" t="s">
        <v>552</v>
      </c>
      <c r="D417" s="1217" t="s">
        <v>995</v>
      </c>
    </row>
    <row r="418" ht="13.5" customHeight="1">
      <c r="C418" s="1216" t="s">
        <v>552</v>
      </c>
      <c r="D418" s="1217" t="s">
        <v>996</v>
      </c>
    </row>
    <row r="419" ht="13.5" customHeight="1">
      <c r="C419" s="1216" t="s">
        <v>552</v>
      </c>
      <c r="D419" s="1217" t="s">
        <v>997</v>
      </c>
    </row>
    <row r="420" ht="13.5" customHeight="1">
      <c r="C420" s="1216" t="s">
        <v>552</v>
      </c>
      <c r="D420" s="1217" t="s">
        <v>998</v>
      </c>
    </row>
    <row r="421" ht="13.5" customHeight="1">
      <c r="C421" s="1216" t="s">
        <v>552</v>
      </c>
      <c r="D421" s="1217" t="s">
        <v>999</v>
      </c>
    </row>
    <row r="422" ht="13.5" customHeight="1">
      <c r="C422" s="1216" t="s">
        <v>552</v>
      </c>
      <c r="D422" s="1217" t="s">
        <v>1000</v>
      </c>
    </row>
    <row r="423" ht="13.5" customHeight="1">
      <c r="C423" s="1216" t="s">
        <v>552</v>
      </c>
      <c r="D423" s="1217" t="s">
        <v>1001</v>
      </c>
    </row>
    <row r="424" ht="13.5" customHeight="1">
      <c r="C424" s="1216" t="s">
        <v>552</v>
      </c>
      <c r="D424" s="1217" t="s">
        <v>1002</v>
      </c>
    </row>
    <row r="425" ht="13.5" customHeight="1">
      <c r="C425" s="1216" t="s">
        <v>552</v>
      </c>
      <c r="D425" s="1217" t="s">
        <v>1003</v>
      </c>
    </row>
    <row r="426" ht="13.5" customHeight="1">
      <c r="C426" s="1216" t="s">
        <v>552</v>
      </c>
      <c r="D426" s="1217" t="s">
        <v>1004</v>
      </c>
    </row>
    <row r="427" ht="13.5" customHeight="1">
      <c r="C427" s="1216" t="s">
        <v>552</v>
      </c>
      <c r="D427" s="1217" t="s">
        <v>1005</v>
      </c>
    </row>
    <row r="428" ht="13.5" customHeight="1">
      <c r="C428" s="1216" t="s">
        <v>552</v>
      </c>
      <c r="D428" s="1217" t="s">
        <v>1006</v>
      </c>
    </row>
    <row r="429" ht="13.5" customHeight="1">
      <c r="C429" s="1216" t="s">
        <v>552</v>
      </c>
      <c r="D429" s="1217" t="s">
        <v>1007</v>
      </c>
    </row>
    <row r="430" ht="13.5" customHeight="1">
      <c r="C430" s="1216" t="s">
        <v>552</v>
      </c>
      <c r="D430" s="1217" t="s">
        <v>1008</v>
      </c>
    </row>
    <row r="431" ht="13.5" customHeight="1">
      <c r="C431" s="1216" t="s">
        <v>552</v>
      </c>
      <c r="D431" s="1217" t="s">
        <v>1009</v>
      </c>
    </row>
    <row r="432" ht="13.5" customHeight="1">
      <c r="C432" s="1216" t="s">
        <v>552</v>
      </c>
      <c r="D432" s="1217" t="s">
        <v>1010</v>
      </c>
    </row>
    <row r="433" ht="13.5" customHeight="1">
      <c r="C433" s="1216" t="s">
        <v>552</v>
      </c>
      <c r="D433" s="1217" t="s">
        <v>1011</v>
      </c>
    </row>
    <row r="434" ht="13.5" customHeight="1">
      <c r="C434" s="1216" t="s">
        <v>552</v>
      </c>
      <c r="D434" s="1217" t="s">
        <v>1012</v>
      </c>
    </row>
    <row r="435" ht="13.5" customHeight="1">
      <c r="C435" s="1216" t="s">
        <v>552</v>
      </c>
      <c r="D435" s="1217" t="s">
        <v>1013</v>
      </c>
    </row>
    <row r="436" ht="13.5" customHeight="1">
      <c r="C436" s="1216" t="s">
        <v>552</v>
      </c>
      <c r="D436" s="1217" t="s">
        <v>1014</v>
      </c>
    </row>
    <row r="437" ht="13.5" customHeight="1">
      <c r="C437" s="1216" t="s">
        <v>552</v>
      </c>
      <c r="D437" s="1217" t="s">
        <v>1015</v>
      </c>
    </row>
    <row r="438" ht="13.5" customHeight="1">
      <c r="C438" s="1216" t="s">
        <v>552</v>
      </c>
      <c r="D438" s="1217" t="s">
        <v>1016</v>
      </c>
    </row>
    <row r="439" ht="13.5" customHeight="1">
      <c r="C439" s="1216" t="s">
        <v>552</v>
      </c>
      <c r="D439" s="1217" t="s">
        <v>1017</v>
      </c>
    </row>
    <row r="440" ht="13.5" customHeight="1">
      <c r="C440" s="1216" t="s">
        <v>552</v>
      </c>
      <c r="D440" s="1217" t="s">
        <v>1018</v>
      </c>
    </row>
    <row r="441" ht="13.5" customHeight="1">
      <c r="C441" s="1216" t="s">
        <v>552</v>
      </c>
      <c r="D441" s="1217" t="s">
        <v>1019</v>
      </c>
    </row>
    <row r="442" ht="13.5" customHeight="1">
      <c r="C442" s="1216" t="s">
        <v>552</v>
      </c>
      <c r="D442" s="1217" t="s">
        <v>1020</v>
      </c>
    </row>
    <row r="443" ht="13.5" customHeight="1">
      <c r="C443" s="1216" t="s">
        <v>552</v>
      </c>
      <c r="D443" s="1217" t="s">
        <v>1021</v>
      </c>
    </row>
    <row r="444" ht="13.5" customHeight="1">
      <c r="C444" s="1216" t="s">
        <v>552</v>
      </c>
      <c r="D444" s="1217" t="s">
        <v>1022</v>
      </c>
    </row>
    <row r="445" ht="13.5" customHeight="1">
      <c r="C445" s="1216" t="s">
        <v>552</v>
      </c>
      <c r="D445" s="1217" t="s">
        <v>1023</v>
      </c>
    </row>
    <row r="446" ht="13.5" customHeight="1">
      <c r="C446" s="1216" t="s">
        <v>552</v>
      </c>
      <c r="D446" s="1217" t="s">
        <v>1024</v>
      </c>
    </row>
    <row r="447" ht="13.5" customHeight="1">
      <c r="C447" s="1216" t="s">
        <v>552</v>
      </c>
      <c r="D447" s="1217" t="s">
        <v>1025</v>
      </c>
    </row>
    <row r="448" ht="13.5" customHeight="1">
      <c r="C448" s="1216" t="s">
        <v>552</v>
      </c>
      <c r="D448" s="1217" t="s">
        <v>1026</v>
      </c>
    </row>
    <row r="449" ht="13.5" customHeight="1">
      <c r="C449" s="1216" t="s">
        <v>552</v>
      </c>
      <c r="D449" s="1217" t="s">
        <v>1027</v>
      </c>
    </row>
    <row r="450" ht="13.5" customHeight="1">
      <c r="C450" s="1216" t="s">
        <v>552</v>
      </c>
      <c r="D450" s="1217" t="s">
        <v>1028</v>
      </c>
    </row>
    <row r="451" ht="13.5" customHeight="1">
      <c r="C451" s="1216" t="s">
        <v>552</v>
      </c>
      <c r="D451" s="1217" t="s">
        <v>1029</v>
      </c>
    </row>
    <row r="452" ht="13.5" customHeight="1">
      <c r="C452" s="1216" t="s">
        <v>552</v>
      </c>
      <c r="D452" s="1217" t="s">
        <v>1030</v>
      </c>
    </row>
    <row r="453" ht="13.5" customHeight="1">
      <c r="C453" s="1216" t="s">
        <v>552</v>
      </c>
      <c r="D453" s="1217" t="s">
        <v>1031</v>
      </c>
    </row>
    <row r="454" ht="13.5" customHeight="1">
      <c r="C454" s="1216" t="s">
        <v>552</v>
      </c>
      <c r="D454" s="1217" t="s">
        <v>1032</v>
      </c>
    </row>
    <row r="455" ht="13.5" customHeight="1">
      <c r="C455" s="1216" t="s">
        <v>552</v>
      </c>
      <c r="D455" s="1217" t="s">
        <v>1033</v>
      </c>
    </row>
    <row r="456" ht="13.5" customHeight="1">
      <c r="C456" s="1216" t="s">
        <v>552</v>
      </c>
      <c r="D456" s="1217" t="s">
        <v>1034</v>
      </c>
    </row>
    <row r="457" ht="13.5" customHeight="1">
      <c r="C457" s="1216" t="s">
        <v>552</v>
      </c>
      <c r="D457" s="1217" t="s">
        <v>1035</v>
      </c>
    </row>
    <row r="458" ht="13.5" customHeight="1">
      <c r="C458" s="1216" t="s">
        <v>552</v>
      </c>
      <c r="D458" s="1217" t="s">
        <v>1036</v>
      </c>
    </row>
    <row r="459" ht="13.5" customHeight="1">
      <c r="C459" s="1216" t="s">
        <v>554</v>
      </c>
      <c r="D459" s="1217" t="s">
        <v>1037</v>
      </c>
    </row>
    <row r="460" ht="13.5" customHeight="1">
      <c r="C460" s="1216" t="s">
        <v>554</v>
      </c>
      <c r="D460" s="1217" t="s">
        <v>1038</v>
      </c>
    </row>
    <row r="461" ht="13.5" customHeight="1">
      <c r="C461" s="1216" t="s">
        <v>554</v>
      </c>
      <c r="D461" s="1217" t="s">
        <v>1039</v>
      </c>
    </row>
    <row r="462" ht="13.5" customHeight="1">
      <c r="C462" s="1216" t="s">
        <v>554</v>
      </c>
      <c r="D462" s="1217" t="s">
        <v>1040</v>
      </c>
    </row>
    <row r="463" ht="13.5" customHeight="1">
      <c r="C463" s="1216" t="s">
        <v>554</v>
      </c>
      <c r="D463" s="1217" t="s">
        <v>1041</v>
      </c>
    </row>
    <row r="464" ht="13.5" customHeight="1">
      <c r="C464" s="1216" t="s">
        <v>554</v>
      </c>
      <c r="D464" s="1217" t="s">
        <v>1042</v>
      </c>
    </row>
    <row r="465" ht="13.5" customHeight="1">
      <c r="C465" s="1216" t="s">
        <v>554</v>
      </c>
      <c r="D465" s="1217" t="s">
        <v>1043</v>
      </c>
    </row>
    <row r="466" ht="13.5" customHeight="1">
      <c r="C466" s="1216" t="s">
        <v>554</v>
      </c>
      <c r="D466" s="1217" t="s">
        <v>1044</v>
      </c>
    </row>
    <row r="467" ht="13.5" customHeight="1">
      <c r="C467" s="1216" t="s">
        <v>554</v>
      </c>
      <c r="D467" s="1217" t="s">
        <v>1045</v>
      </c>
    </row>
    <row r="468" ht="13.5" customHeight="1">
      <c r="C468" s="1216" t="s">
        <v>554</v>
      </c>
      <c r="D468" s="1217" t="s">
        <v>1046</v>
      </c>
    </row>
    <row r="469" ht="13.5" customHeight="1">
      <c r="C469" s="1216" t="s">
        <v>554</v>
      </c>
      <c r="D469" s="1217" t="s">
        <v>1047</v>
      </c>
    </row>
    <row r="470" ht="13.5" customHeight="1">
      <c r="C470" s="1216" t="s">
        <v>554</v>
      </c>
      <c r="D470" s="1217" t="s">
        <v>1048</v>
      </c>
    </row>
    <row r="471" ht="13.5" customHeight="1">
      <c r="C471" s="1216" t="s">
        <v>554</v>
      </c>
      <c r="D471" s="1217" t="s">
        <v>1049</v>
      </c>
    </row>
    <row r="472" ht="13.5" customHeight="1">
      <c r="C472" s="1216" t="s">
        <v>554</v>
      </c>
      <c r="D472" s="1217" t="s">
        <v>1050</v>
      </c>
    </row>
    <row r="473" ht="13.5" customHeight="1">
      <c r="C473" s="1216" t="s">
        <v>554</v>
      </c>
      <c r="D473" s="1217" t="s">
        <v>1051</v>
      </c>
    </row>
    <row r="474" ht="13.5" customHeight="1">
      <c r="C474" s="1216" t="s">
        <v>554</v>
      </c>
      <c r="D474" s="1217" t="s">
        <v>1052</v>
      </c>
    </row>
    <row r="475" ht="13.5" customHeight="1">
      <c r="C475" s="1216" t="s">
        <v>554</v>
      </c>
      <c r="D475" s="1217" t="s">
        <v>1053</v>
      </c>
    </row>
    <row r="476" ht="13.5" customHeight="1">
      <c r="C476" s="1216" t="s">
        <v>554</v>
      </c>
      <c r="D476" s="1217" t="s">
        <v>1054</v>
      </c>
    </row>
    <row r="477" ht="13.5" customHeight="1">
      <c r="C477" s="1216" t="s">
        <v>554</v>
      </c>
      <c r="D477" s="1217" t="s">
        <v>1055</v>
      </c>
    </row>
    <row r="478" ht="13.5" customHeight="1">
      <c r="C478" s="1216" t="s">
        <v>554</v>
      </c>
      <c r="D478" s="1217" t="s">
        <v>1056</v>
      </c>
    </row>
    <row r="479" ht="13.5" customHeight="1">
      <c r="C479" s="1216" t="s">
        <v>554</v>
      </c>
      <c r="D479" s="1217" t="s">
        <v>1057</v>
      </c>
    </row>
    <row r="480" ht="13.5" customHeight="1">
      <c r="C480" s="1216" t="s">
        <v>554</v>
      </c>
      <c r="D480" s="1217" t="s">
        <v>1058</v>
      </c>
    </row>
    <row r="481" ht="13.5" customHeight="1">
      <c r="C481" s="1216" t="s">
        <v>554</v>
      </c>
      <c r="D481" s="1217" t="s">
        <v>1059</v>
      </c>
    </row>
    <row r="482" ht="13.5" customHeight="1">
      <c r="C482" s="1216" t="s">
        <v>554</v>
      </c>
      <c r="D482" s="1217" t="s">
        <v>1060</v>
      </c>
    </row>
    <row r="483" ht="13.5" customHeight="1">
      <c r="C483" s="1216" t="s">
        <v>554</v>
      </c>
      <c r="D483" s="1217" t="s">
        <v>1061</v>
      </c>
    </row>
    <row r="484" ht="13.5" customHeight="1">
      <c r="C484" s="1216" t="s">
        <v>556</v>
      </c>
      <c r="D484" s="1217" t="s">
        <v>1062</v>
      </c>
    </row>
    <row r="485" ht="13.5" customHeight="1">
      <c r="C485" s="1216" t="s">
        <v>556</v>
      </c>
      <c r="D485" s="1217" t="s">
        <v>1063</v>
      </c>
    </row>
    <row r="486" ht="13.5" customHeight="1">
      <c r="C486" s="1216" t="s">
        <v>556</v>
      </c>
      <c r="D486" s="1217" t="s">
        <v>1064</v>
      </c>
    </row>
    <row r="487" ht="13.5" customHeight="1">
      <c r="C487" s="1216" t="s">
        <v>556</v>
      </c>
      <c r="D487" s="1217" t="s">
        <v>1065</v>
      </c>
    </row>
    <row r="488" ht="13.5" customHeight="1">
      <c r="C488" s="1216" t="s">
        <v>556</v>
      </c>
      <c r="D488" s="1217" t="s">
        <v>1066</v>
      </c>
    </row>
    <row r="489" ht="13.5" customHeight="1">
      <c r="C489" s="1216" t="s">
        <v>556</v>
      </c>
      <c r="D489" s="1217" t="s">
        <v>1067</v>
      </c>
    </row>
    <row r="490" ht="13.5" customHeight="1">
      <c r="C490" s="1216" t="s">
        <v>556</v>
      </c>
      <c r="D490" s="1217" t="s">
        <v>1068</v>
      </c>
    </row>
    <row r="491" ht="13.5" customHeight="1">
      <c r="C491" s="1216" t="s">
        <v>556</v>
      </c>
      <c r="D491" s="1217" t="s">
        <v>1069</v>
      </c>
    </row>
    <row r="492" ht="13.5" customHeight="1">
      <c r="C492" s="1216" t="s">
        <v>556</v>
      </c>
      <c r="D492" s="1217" t="s">
        <v>1070</v>
      </c>
    </row>
    <row r="493" ht="13.5" customHeight="1">
      <c r="C493" s="1216" t="s">
        <v>556</v>
      </c>
      <c r="D493" s="1217" t="s">
        <v>1071</v>
      </c>
    </row>
    <row r="494" ht="13.5" customHeight="1">
      <c r="C494" s="1216" t="s">
        <v>556</v>
      </c>
      <c r="D494" s="1217" t="s">
        <v>1072</v>
      </c>
    </row>
    <row r="495" ht="13.5" customHeight="1">
      <c r="C495" s="1216" t="s">
        <v>556</v>
      </c>
      <c r="D495" s="1217" t="s">
        <v>1073</v>
      </c>
    </row>
    <row r="496" ht="13.5" customHeight="1">
      <c r="C496" s="1216" t="s">
        <v>556</v>
      </c>
      <c r="D496" s="1217" t="s">
        <v>1074</v>
      </c>
    </row>
    <row r="497" ht="13.5" customHeight="1">
      <c r="C497" s="1216" t="s">
        <v>556</v>
      </c>
      <c r="D497" s="1217" t="s">
        <v>1075</v>
      </c>
    </row>
    <row r="498" ht="13.5" customHeight="1">
      <c r="C498" s="1216" t="s">
        <v>556</v>
      </c>
      <c r="D498" s="1217" t="s">
        <v>1076</v>
      </c>
    </row>
    <row r="499" ht="13.5" customHeight="1">
      <c r="C499" s="1216" t="s">
        <v>556</v>
      </c>
      <c r="D499" s="1217" t="s">
        <v>1077</v>
      </c>
    </row>
    <row r="500" ht="13.5" customHeight="1">
      <c r="C500" s="1216" t="s">
        <v>556</v>
      </c>
      <c r="D500" s="1217" t="s">
        <v>1078</v>
      </c>
    </row>
    <row r="501" ht="13.5" customHeight="1">
      <c r="C501" s="1216" t="s">
        <v>556</v>
      </c>
      <c r="D501" s="1217" t="s">
        <v>1079</v>
      </c>
    </row>
    <row r="502" ht="13.5" customHeight="1">
      <c r="C502" s="1216" t="s">
        <v>556</v>
      </c>
      <c r="D502" s="1217" t="s">
        <v>1080</v>
      </c>
    </row>
    <row r="503" ht="13.5" customHeight="1">
      <c r="C503" s="1216" t="s">
        <v>556</v>
      </c>
      <c r="D503" s="1217" t="s">
        <v>1081</v>
      </c>
    </row>
    <row r="504" ht="13.5" customHeight="1">
      <c r="C504" s="1216" t="s">
        <v>556</v>
      </c>
      <c r="D504" s="1217" t="s">
        <v>1082</v>
      </c>
    </row>
    <row r="505" ht="13.5" customHeight="1">
      <c r="C505" s="1216" t="s">
        <v>556</v>
      </c>
      <c r="D505" s="1217" t="s">
        <v>1083</v>
      </c>
    </row>
    <row r="506" ht="13.5" customHeight="1">
      <c r="C506" s="1216" t="s">
        <v>556</v>
      </c>
      <c r="D506" s="1217" t="s">
        <v>1084</v>
      </c>
    </row>
    <row r="507" ht="13.5" customHeight="1">
      <c r="C507" s="1216" t="s">
        <v>556</v>
      </c>
      <c r="D507" s="1217" t="s">
        <v>1085</v>
      </c>
    </row>
    <row r="508" ht="13.5" customHeight="1">
      <c r="C508" s="1216" t="s">
        <v>556</v>
      </c>
      <c r="D508" s="1217" t="s">
        <v>1086</v>
      </c>
    </row>
    <row r="509" ht="13.5" customHeight="1">
      <c r="C509" s="1216" t="s">
        <v>556</v>
      </c>
      <c r="D509" s="1217" t="s">
        <v>1087</v>
      </c>
    </row>
    <row r="510" ht="13.5" customHeight="1">
      <c r="C510" s="1216" t="s">
        <v>556</v>
      </c>
      <c r="D510" s="1217" t="s">
        <v>1088</v>
      </c>
    </row>
    <row r="511" ht="13.5" customHeight="1">
      <c r="C511" s="1216" t="s">
        <v>556</v>
      </c>
      <c r="D511" s="1217" t="s">
        <v>966</v>
      </c>
    </row>
    <row r="512" ht="13.5" customHeight="1">
      <c r="C512" s="1216" t="s">
        <v>556</v>
      </c>
      <c r="D512" s="1217" t="s">
        <v>1089</v>
      </c>
    </row>
    <row r="513" ht="13.5" customHeight="1">
      <c r="C513" s="1216" t="s">
        <v>556</v>
      </c>
      <c r="D513" s="1217" t="s">
        <v>1090</v>
      </c>
    </row>
    <row r="514" ht="13.5" customHeight="1">
      <c r="C514" s="1216" t="s">
        <v>556</v>
      </c>
      <c r="D514" s="1217" t="s">
        <v>1091</v>
      </c>
    </row>
    <row r="515" ht="13.5" customHeight="1">
      <c r="C515" s="1216" t="s">
        <v>556</v>
      </c>
      <c r="D515" s="1217" t="s">
        <v>1092</v>
      </c>
    </row>
    <row r="516" ht="13.5" customHeight="1">
      <c r="C516" s="1216" t="s">
        <v>556</v>
      </c>
      <c r="D516" s="1217" t="s">
        <v>1093</v>
      </c>
    </row>
    <row r="517" ht="13.5" customHeight="1">
      <c r="C517" s="1216" t="s">
        <v>556</v>
      </c>
      <c r="D517" s="1217" t="s">
        <v>1094</v>
      </c>
    </row>
    <row r="518" ht="13.5" customHeight="1">
      <c r="C518" s="1216" t="s">
        <v>556</v>
      </c>
      <c r="D518" s="1217" t="s">
        <v>1095</v>
      </c>
    </row>
    <row r="519" ht="13.5" customHeight="1">
      <c r="C519" s="1216" t="s">
        <v>558</v>
      </c>
      <c r="D519" s="1217" t="s">
        <v>1096</v>
      </c>
    </row>
    <row r="520" ht="13.5" customHeight="1">
      <c r="C520" s="1216" t="s">
        <v>558</v>
      </c>
      <c r="D520" s="1217" t="s">
        <v>1097</v>
      </c>
    </row>
    <row r="521" ht="13.5" customHeight="1">
      <c r="C521" s="1216" t="s">
        <v>558</v>
      </c>
      <c r="D521" s="1217" t="s">
        <v>1098</v>
      </c>
    </row>
    <row r="522" ht="13.5" customHeight="1">
      <c r="C522" s="1216" t="s">
        <v>558</v>
      </c>
      <c r="D522" s="1217" t="s">
        <v>1099</v>
      </c>
    </row>
    <row r="523" ht="13.5" customHeight="1">
      <c r="C523" s="1216" t="s">
        <v>558</v>
      </c>
      <c r="D523" s="1217" t="s">
        <v>1100</v>
      </c>
    </row>
    <row r="524" ht="13.5" customHeight="1">
      <c r="C524" s="1216" t="s">
        <v>558</v>
      </c>
      <c r="D524" s="1217" t="s">
        <v>1101</v>
      </c>
    </row>
    <row r="525" ht="13.5" customHeight="1">
      <c r="C525" s="1216" t="s">
        <v>558</v>
      </c>
      <c r="D525" s="1217" t="s">
        <v>1102</v>
      </c>
    </row>
    <row r="526" ht="13.5" customHeight="1">
      <c r="C526" s="1216" t="s">
        <v>558</v>
      </c>
      <c r="D526" s="1217" t="s">
        <v>1103</v>
      </c>
    </row>
    <row r="527" ht="13.5" customHeight="1">
      <c r="C527" s="1216" t="s">
        <v>558</v>
      </c>
      <c r="D527" s="1217" t="s">
        <v>1104</v>
      </c>
    </row>
    <row r="528" ht="13.5" customHeight="1">
      <c r="C528" s="1216" t="s">
        <v>558</v>
      </c>
      <c r="D528" s="1217" t="s">
        <v>1105</v>
      </c>
    </row>
    <row r="529" ht="13.5" customHeight="1">
      <c r="C529" s="1216" t="s">
        <v>558</v>
      </c>
      <c r="D529" s="1217" t="s">
        <v>1106</v>
      </c>
    </row>
    <row r="530" ht="13.5" customHeight="1">
      <c r="C530" s="1216" t="s">
        <v>558</v>
      </c>
      <c r="D530" s="1217" t="s">
        <v>1107</v>
      </c>
    </row>
    <row r="531" ht="13.5" customHeight="1">
      <c r="C531" s="1216" t="s">
        <v>558</v>
      </c>
      <c r="D531" s="1217" t="s">
        <v>1108</v>
      </c>
    </row>
    <row r="532" ht="13.5" customHeight="1">
      <c r="C532" s="1216" t="s">
        <v>558</v>
      </c>
      <c r="D532" s="1217" t="s">
        <v>1109</v>
      </c>
    </row>
    <row r="533" ht="13.5" customHeight="1">
      <c r="C533" s="1216" t="s">
        <v>558</v>
      </c>
      <c r="D533" s="1217" t="s">
        <v>1110</v>
      </c>
    </row>
    <row r="534" ht="13.5" customHeight="1">
      <c r="C534" s="1216" t="s">
        <v>558</v>
      </c>
      <c r="D534" s="1217" t="s">
        <v>1111</v>
      </c>
    </row>
    <row r="535" ht="13.5" customHeight="1">
      <c r="C535" s="1216" t="s">
        <v>558</v>
      </c>
      <c r="D535" s="1217" t="s">
        <v>1112</v>
      </c>
    </row>
    <row r="536" ht="13.5" customHeight="1">
      <c r="C536" s="1216" t="s">
        <v>558</v>
      </c>
      <c r="D536" s="1217" t="s">
        <v>1113</v>
      </c>
    </row>
    <row r="537" ht="13.5" customHeight="1">
      <c r="C537" s="1216" t="s">
        <v>558</v>
      </c>
      <c r="D537" s="1217" t="s">
        <v>1114</v>
      </c>
    </row>
    <row r="538" ht="13.5" customHeight="1">
      <c r="C538" s="1216" t="s">
        <v>558</v>
      </c>
      <c r="D538" s="1217" t="s">
        <v>1115</v>
      </c>
    </row>
    <row r="539" ht="13.5" customHeight="1">
      <c r="C539" s="1216" t="s">
        <v>558</v>
      </c>
      <c r="D539" s="1217" t="s">
        <v>1116</v>
      </c>
    </row>
    <row r="540" ht="13.5" customHeight="1">
      <c r="C540" s="1216" t="s">
        <v>558</v>
      </c>
      <c r="D540" s="1217" t="s">
        <v>1117</v>
      </c>
    </row>
    <row r="541" ht="13.5" customHeight="1">
      <c r="C541" s="1216" t="s">
        <v>558</v>
      </c>
      <c r="D541" s="1217" t="s">
        <v>1118</v>
      </c>
    </row>
    <row r="542" ht="13.5" customHeight="1">
      <c r="C542" s="1216" t="s">
        <v>558</v>
      </c>
      <c r="D542" s="1217" t="s">
        <v>1119</v>
      </c>
    </row>
    <row r="543" ht="13.5" customHeight="1">
      <c r="C543" s="1216" t="s">
        <v>558</v>
      </c>
      <c r="D543" s="1217" t="s">
        <v>1120</v>
      </c>
    </row>
    <row r="544" ht="13.5" customHeight="1">
      <c r="C544" s="1216" t="s">
        <v>558</v>
      </c>
      <c r="D544" s="1217" t="s">
        <v>1121</v>
      </c>
    </row>
    <row r="545" ht="13.5" customHeight="1">
      <c r="C545" s="1216" t="s">
        <v>558</v>
      </c>
      <c r="D545" s="1217" t="s">
        <v>1122</v>
      </c>
    </row>
    <row r="546" ht="13.5" customHeight="1">
      <c r="C546" s="1216" t="s">
        <v>558</v>
      </c>
      <c r="D546" s="1217" t="s">
        <v>1123</v>
      </c>
    </row>
    <row r="547" ht="13.5" customHeight="1">
      <c r="C547" s="1216" t="s">
        <v>558</v>
      </c>
      <c r="D547" s="1217" t="s">
        <v>1124</v>
      </c>
    </row>
    <row r="548" ht="13.5" customHeight="1">
      <c r="C548" s="1216" t="s">
        <v>558</v>
      </c>
      <c r="D548" s="1217" t="s">
        <v>1125</v>
      </c>
    </row>
    <row r="549" ht="13.5" customHeight="1">
      <c r="C549" s="1216" t="s">
        <v>558</v>
      </c>
      <c r="D549" s="1217" t="s">
        <v>1126</v>
      </c>
    </row>
    <row r="550" ht="13.5" customHeight="1">
      <c r="C550" s="1216" t="s">
        <v>558</v>
      </c>
      <c r="D550" s="1217" t="s">
        <v>1127</v>
      </c>
    </row>
    <row r="551" ht="13.5" customHeight="1">
      <c r="C551" s="1216" t="s">
        <v>558</v>
      </c>
      <c r="D551" s="1217" t="s">
        <v>1128</v>
      </c>
    </row>
    <row r="552" ht="13.5" customHeight="1">
      <c r="C552" s="1216" t="s">
        <v>558</v>
      </c>
      <c r="D552" s="1217" t="s">
        <v>1129</v>
      </c>
    </row>
    <row r="553" ht="13.5" customHeight="1">
      <c r="C553" s="1216" t="s">
        <v>558</v>
      </c>
      <c r="D553" s="1217" t="s">
        <v>1130</v>
      </c>
    </row>
    <row r="554" ht="13.5" customHeight="1">
      <c r="C554" s="1216" t="s">
        <v>558</v>
      </c>
      <c r="D554" s="1217" t="s">
        <v>1131</v>
      </c>
    </row>
    <row r="555" ht="13.5" customHeight="1">
      <c r="C555" s="1216" t="s">
        <v>558</v>
      </c>
      <c r="D555" s="1217" t="s">
        <v>1132</v>
      </c>
    </row>
    <row r="556" ht="13.5" customHeight="1">
      <c r="C556" s="1216" t="s">
        <v>558</v>
      </c>
      <c r="D556" s="1217" t="s">
        <v>1133</v>
      </c>
    </row>
    <row r="557" ht="13.5" customHeight="1">
      <c r="C557" s="1216" t="s">
        <v>558</v>
      </c>
      <c r="D557" s="1217" t="s">
        <v>1134</v>
      </c>
    </row>
    <row r="558" ht="13.5" customHeight="1">
      <c r="C558" s="1216" t="s">
        <v>558</v>
      </c>
      <c r="D558" s="1217" t="s">
        <v>1135</v>
      </c>
    </row>
    <row r="559" ht="13.5" customHeight="1">
      <c r="C559" s="1216" t="s">
        <v>558</v>
      </c>
      <c r="D559" s="1217" t="s">
        <v>1136</v>
      </c>
    </row>
    <row r="560" ht="13.5" customHeight="1">
      <c r="C560" s="1216" t="s">
        <v>558</v>
      </c>
      <c r="D560" s="1217" t="s">
        <v>1137</v>
      </c>
    </row>
    <row r="561" ht="13.5" customHeight="1">
      <c r="C561" s="1216" t="s">
        <v>558</v>
      </c>
      <c r="D561" s="1217" t="s">
        <v>1138</v>
      </c>
    </row>
    <row r="562" ht="13.5" customHeight="1">
      <c r="C562" s="1216" t="s">
        <v>558</v>
      </c>
      <c r="D562" s="1217" t="s">
        <v>1139</v>
      </c>
    </row>
    <row r="563" ht="13.5" customHeight="1">
      <c r="C563" s="1216" t="s">
        <v>558</v>
      </c>
      <c r="D563" s="1217" t="s">
        <v>1140</v>
      </c>
    </row>
    <row r="564" ht="13.5" customHeight="1">
      <c r="C564" s="1216" t="s">
        <v>558</v>
      </c>
      <c r="D564" s="1217" t="s">
        <v>1141</v>
      </c>
    </row>
    <row r="565" ht="13.5" customHeight="1">
      <c r="C565" s="1216" t="s">
        <v>558</v>
      </c>
      <c r="D565" s="1217" t="s">
        <v>1142</v>
      </c>
    </row>
    <row r="566" ht="13.5" customHeight="1">
      <c r="C566" s="1216" t="s">
        <v>558</v>
      </c>
      <c r="D566" s="1217" t="s">
        <v>1143</v>
      </c>
    </row>
    <row r="567" ht="13.5" customHeight="1">
      <c r="C567" s="1216" t="s">
        <v>558</v>
      </c>
      <c r="D567" s="1217" t="s">
        <v>1144</v>
      </c>
    </row>
    <row r="568" ht="13.5" customHeight="1">
      <c r="C568" s="1216" t="s">
        <v>558</v>
      </c>
      <c r="D568" s="1217" t="s">
        <v>1145</v>
      </c>
    </row>
    <row r="569" ht="13.5" customHeight="1">
      <c r="C569" s="1216" t="s">
        <v>558</v>
      </c>
      <c r="D569" s="1217" t="s">
        <v>1146</v>
      </c>
    </row>
    <row r="570" ht="13.5" customHeight="1">
      <c r="C570" s="1216" t="s">
        <v>558</v>
      </c>
      <c r="D570" s="1217" t="s">
        <v>1147</v>
      </c>
    </row>
    <row r="571" ht="13.5" customHeight="1">
      <c r="C571" s="1216" t="s">
        <v>558</v>
      </c>
      <c r="D571" s="1217" t="s">
        <v>1148</v>
      </c>
    </row>
    <row r="572" ht="13.5" customHeight="1">
      <c r="C572" s="1216" t="s">
        <v>558</v>
      </c>
      <c r="D572" s="1217" t="s">
        <v>1149</v>
      </c>
    </row>
    <row r="573" ht="13.5" customHeight="1">
      <c r="C573" s="1216" t="s">
        <v>558</v>
      </c>
      <c r="D573" s="1217" t="s">
        <v>1150</v>
      </c>
    </row>
    <row r="574" ht="13.5" customHeight="1">
      <c r="C574" s="1216" t="s">
        <v>558</v>
      </c>
      <c r="D574" s="1217" t="s">
        <v>1151</v>
      </c>
    </row>
    <row r="575" ht="13.5" customHeight="1">
      <c r="C575" s="1216" t="s">
        <v>558</v>
      </c>
      <c r="D575" s="1217" t="s">
        <v>873</v>
      </c>
    </row>
    <row r="576" ht="13.5" customHeight="1">
      <c r="C576" s="1216" t="s">
        <v>558</v>
      </c>
      <c r="D576" s="1217" t="s">
        <v>1152</v>
      </c>
    </row>
    <row r="577" ht="13.5" customHeight="1">
      <c r="C577" s="1216" t="s">
        <v>558</v>
      </c>
      <c r="D577" s="1217" t="s">
        <v>1153</v>
      </c>
    </row>
    <row r="578" ht="13.5" customHeight="1">
      <c r="C578" s="1216" t="s">
        <v>558</v>
      </c>
      <c r="D578" s="1217" t="s">
        <v>1154</v>
      </c>
    </row>
    <row r="579" ht="13.5" customHeight="1">
      <c r="C579" s="1216" t="s">
        <v>558</v>
      </c>
      <c r="D579" s="1217" t="s">
        <v>1155</v>
      </c>
    </row>
    <row r="580" ht="13.5" customHeight="1">
      <c r="C580" s="1216" t="s">
        <v>558</v>
      </c>
      <c r="D580" s="1217" t="s">
        <v>1156</v>
      </c>
    </row>
    <row r="581" ht="13.5" customHeight="1">
      <c r="C581" s="1216" t="s">
        <v>558</v>
      </c>
      <c r="D581" s="1217" t="s">
        <v>1157</v>
      </c>
    </row>
    <row r="582" ht="13.5" customHeight="1">
      <c r="C582" s="1216" t="s">
        <v>560</v>
      </c>
      <c r="D582" s="1217" t="s">
        <v>1158</v>
      </c>
    </row>
    <row r="583" ht="13.5" customHeight="1">
      <c r="C583" s="1216" t="s">
        <v>560</v>
      </c>
      <c r="D583" s="1217" t="s">
        <v>1159</v>
      </c>
    </row>
    <row r="584" ht="13.5" customHeight="1">
      <c r="C584" s="1216" t="s">
        <v>560</v>
      </c>
      <c r="D584" s="1217" t="s">
        <v>1160</v>
      </c>
    </row>
    <row r="585" ht="13.5" customHeight="1">
      <c r="C585" s="1216" t="s">
        <v>560</v>
      </c>
      <c r="D585" s="1217" t="s">
        <v>1161</v>
      </c>
    </row>
    <row r="586" ht="13.5" customHeight="1">
      <c r="C586" s="1216" t="s">
        <v>560</v>
      </c>
      <c r="D586" s="1217" t="s">
        <v>1162</v>
      </c>
    </row>
    <row r="587" ht="13.5" customHeight="1">
      <c r="C587" s="1216" t="s">
        <v>560</v>
      </c>
      <c r="D587" s="1217" t="s">
        <v>1163</v>
      </c>
    </row>
    <row r="588" ht="13.5" customHeight="1">
      <c r="C588" s="1216" t="s">
        <v>560</v>
      </c>
      <c r="D588" s="1217" t="s">
        <v>1164</v>
      </c>
    </row>
    <row r="589" ht="13.5" customHeight="1">
      <c r="C589" s="1216" t="s">
        <v>560</v>
      </c>
      <c r="D589" s="1217" t="s">
        <v>1165</v>
      </c>
    </row>
    <row r="590" ht="13.5" customHeight="1">
      <c r="C590" s="1216" t="s">
        <v>560</v>
      </c>
      <c r="D590" s="1217" t="s">
        <v>1166</v>
      </c>
    </row>
    <row r="591" ht="13.5" customHeight="1">
      <c r="C591" s="1216" t="s">
        <v>560</v>
      </c>
      <c r="D591" s="1217" t="s">
        <v>1167</v>
      </c>
    </row>
    <row r="592" ht="13.5" customHeight="1">
      <c r="C592" s="1216" t="s">
        <v>560</v>
      </c>
      <c r="D592" s="1217" t="s">
        <v>1168</v>
      </c>
    </row>
    <row r="593" ht="13.5" customHeight="1">
      <c r="C593" s="1216" t="s">
        <v>560</v>
      </c>
      <c r="D593" s="1217" t="s">
        <v>1169</v>
      </c>
    </row>
    <row r="594" ht="13.5" customHeight="1">
      <c r="C594" s="1216" t="s">
        <v>560</v>
      </c>
      <c r="D594" s="1217" t="s">
        <v>1170</v>
      </c>
    </row>
    <row r="595" ht="13.5" customHeight="1">
      <c r="C595" s="1216" t="s">
        <v>560</v>
      </c>
      <c r="D595" s="1217" t="s">
        <v>1171</v>
      </c>
    </row>
    <row r="596" ht="13.5" customHeight="1">
      <c r="C596" s="1216" t="s">
        <v>560</v>
      </c>
      <c r="D596" s="1217" t="s">
        <v>1172</v>
      </c>
    </row>
    <row r="597" ht="13.5" customHeight="1">
      <c r="C597" s="1216" t="s">
        <v>560</v>
      </c>
      <c r="D597" s="1217" t="s">
        <v>1173</v>
      </c>
    </row>
    <row r="598" ht="13.5" customHeight="1">
      <c r="C598" s="1216" t="s">
        <v>560</v>
      </c>
      <c r="D598" s="1217" t="s">
        <v>1174</v>
      </c>
    </row>
    <row r="599" ht="13.5" customHeight="1">
      <c r="C599" s="1216" t="s">
        <v>560</v>
      </c>
      <c r="D599" s="1217" t="s">
        <v>1175</v>
      </c>
    </row>
    <row r="600" ht="13.5" customHeight="1">
      <c r="C600" s="1216" t="s">
        <v>560</v>
      </c>
      <c r="D600" s="1217" t="s">
        <v>1176</v>
      </c>
    </row>
    <row r="601" ht="13.5" customHeight="1">
      <c r="C601" s="1216" t="s">
        <v>560</v>
      </c>
      <c r="D601" s="1217" t="s">
        <v>1177</v>
      </c>
    </row>
    <row r="602" ht="13.5" customHeight="1">
      <c r="C602" s="1216" t="s">
        <v>560</v>
      </c>
      <c r="D602" s="1217" t="s">
        <v>1178</v>
      </c>
    </row>
    <row r="603" ht="13.5" customHeight="1">
      <c r="C603" s="1216" t="s">
        <v>560</v>
      </c>
      <c r="D603" s="1217" t="s">
        <v>1179</v>
      </c>
    </row>
    <row r="604" ht="13.5" customHeight="1">
      <c r="C604" s="1216" t="s">
        <v>560</v>
      </c>
      <c r="D604" s="1217" t="s">
        <v>1180</v>
      </c>
    </row>
    <row r="605" ht="13.5" customHeight="1">
      <c r="C605" s="1216" t="s">
        <v>560</v>
      </c>
      <c r="D605" s="1217" t="s">
        <v>1181</v>
      </c>
    </row>
    <row r="606" ht="13.5" customHeight="1">
      <c r="C606" s="1216" t="s">
        <v>560</v>
      </c>
      <c r="D606" s="1217" t="s">
        <v>1182</v>
      </c>
    </row>
    <row r="607" ht="13.5" customHeight="1">
      <c r="C607" s="1216" t="s">
        <v>560</v>
      </c>
      <c r="D607" s="1217" t="s">
        <v>1183</v>
      </c>
    </row>
    <row r="608" ht="13.5" customHeight="1">
      <c r="C608" s="1216" t="s">
        <v>560</v>
      </c>
      <c r="D608" s="1217" t="s">
        <v>1184</v>
      </c>
    </row>
    <row r="609" ht="13.5" customHeight="1">
      <c r="C609" s="1216" t="s">
        <v>560</v>
      </c>
      <c r="D609" s="1217" t="s">
        <v>1185</v>
      </c>
    </row>
    <row r="610" ht="13.5" customHeight="1">
      <c r="C610" s="1216" t="s">
        <v>560</v>
      </c>
      <c r="D610" s="1217" t="s">
        <v>1186</v>
      </c>
    </row>
    <row r="611" ht="13.5" customHeight="1">
      <c r="C611" s="1216" t="s">
        <v>560</v>
      </c>
      <c r="D611" s="1217" t="s">
        <v>1187</v>
      </c>
    </row>
    <row r="612" ht="13.5" customHeight="1">
      <c r="C612" s="1216" t="s">
        <v>560</v>
      </c>
      <c r="D612" s="1217" t="s">
        <v>1188</v>
      </c>
    </row>
    <row r="613" ht="13.5" customHeight="1">
      <c r="C613" s="1216" t="s">
        <v>560</v>
      </c>
      <c r="D613" s="1217" t="s">
        <v>1189</v>
      </c>
    </row>
    <row r="614" ht="13.5" customHeight="1">
      <c r="C614" s="1216" t="s">
        <v>560</v>
      </c>
      <c r="D614" s="1217" t="s">
        <v>1190</v>
      </c>
    </row>
    <row r="615" ht="13.5" customHeight="1">
      <c r="C615" s="1216" t="s">
        <v>560</v>
      </c>
      <c r="D615" s="1217" t="s">
        <v>1191</v>
      </c>
    </row>
    <row r="616" ht="13.5" customHeight="1">
      <c r="C616" s="1216" t="s">
        <v>560</v>
      </c>
      <c r="D616" s="1217" t="s">
        <v>1192</v>
      </c>
    </row>
    <row r="617" ht="13.5" customHeight="1">
      <c r="C617" s="1216" t="s">
        <v>560</v>
      </c>
      <c r="D617" s="1217" t="s">
        <v>1193</v>
      </c>
    </row>
    <row r="618" ht="13.5" customHeight="1">
      <c r="C618" s="1216" t="s">
        <v>560</v>
      </c>
      <c r="D618" s="1217" t="s">
        <v>1194</v>
      </c>
    </row>
    <row r="619" ht="13.5" customHeight="1">
      <c r="C619" s="1216" t="s">
        <v>560</v>
      </c>
      <c r="D619" s="1217" t="s">
        <v>1195</v>
      </c>
    </row>
    <row r="620" ht="13.5" customHeight="1">
      <c r="C620" s="1216" t="s">
        <v>560</v>
      </c>
      <c r="D620" s="1217" t="s">
        <v>1196</v>
      </c>
    </row>
    <row r="621" ht="13.5" customHeight="1">
      <c r="C621" s="1216" t="s">
        <v>560</v>
      </c>
      <c r="D621" s="1217" t="s">
        <v>1197</v>
      </c>
    </row>
    <row r="622" ht="13.5" customHeight="1">
      <c r="C622" s="1216" t="s">
        <v>560</v>
      </c>
      <c r="D622" s="1217" t="s">
        <v>1198</v>
      </c>
    </row>
    <row r="623" ht="13.5" customHeight="1">
      <c r="C623" s="1216" t="s">
        <v>560</v>
      </c>
      <c r="D623" s="1217" t="s">
        <v>1199</v>
      </c>
    </row>
    <row r="624" ht="13.5" customHeight="1">
      <c r="C624" s="1216" t="s">
        <v>560</v>
      </c>
      <c r="D624" s="1217" t="s">
        <v>1200</v>
      </c>
    </row>
    <row r="625" ht="13.5" customHeight="1">
      <c r="C625" s="1216" t="s">
        <v>560</v>
      </c>
      <c r="D625" s="1217" t="s">
        <v>1201</v>
      </c>
    </row>
    <row r="626" ht="13.5" customHeight="1">
      <c r="C626" s="1216" t="s">
        <v>560</v>
      </c>
      <c r="D626" s="1217" t="s">
        <v>1202</v>
      </c>
    </row>
    <row r="627" ht="13.5" customHeight="1">
      <c r="C627" s="1216" t="s">
        <v>560</v>
      </c>
      <c r="D627" s="1217" t="s">
        <v>1203</v>
      </c>
    </row>
    <row r="628" ht="13.5" customHeight="1">
      <c r="C628" s="1216" t="s">
        <v>560</v>
      </c>
      <c r="D628" s="1217" t="s">
        <v>1204</v>
      </c>
    </row>
    <row r="629" ht="13.5" customHeight="1">
      <c r="C629" s="1216" t="s">
        <v>560</v>
      </c>
      <c r="D629" s="1217" t="s">
        <v>1205</v>
      </c>
    </row>
    <row r="630" ht="13.5" customHeight="1">
      <c r="C630" s="1216" t="s">
        <v>560</v>
      </c>
      <c r="D630" s="1217" t="s">
        <v>1206</v>
      </c>
    </row>
    <row r="631" ht="13.5" customHeight="1">
      <c r="C631" s="1216" t="s">
        <v>560</v>
      </c>
      <c r="D631" s="1217" t="s">
        <v>1207</v>
      </c>
    </row>
    <row r="632" ht="13.5" customHeight="1">
      <c r="C632" s="1216" t="s">
        <v>560</v>
      </c>
      <c r="D632" s="1217" t="s">
        <v>1208</v>
      </c>
    </row>
    <row r="633" ht="13.5" customHeight="1">
      <c r="C633" s="1216" t="s">
        <v>560</v>
      </c>
      <c r="D633" s="1217" t="s">
        <v>1209</v>
      </c>
    </row>
    <row r="634" ht="13.5" customHeight="1">
      <c r="C634" s="1216" t="s">
        <v>560</v>
      </c>
      <c r="D634" s="1217" t="s">
        <v>1210</v>
      </c>
    </row>
    <row r="635" ht="13.5" customHeight="1">
      <c r="C635" s="1216" t="s">
        <v>560</v>
      </c>
      <c r="D635" s="1217" t="s">
        <v>1211</v>
      </c>
    </row>
    <row r="636" ht="13.5" customHeight="1">
      <c r="C636" s="1216" t="s">
        <v>562</v>
      </c>
      <c r="D636" s="1217" t="s">
        <v>1212</v>
      </c>
    </row>
    <row r="637" ht="13.5" customHeight="1">
      <c r="C637" s="1216" t="s">
        <v>562</v>
      </c>
      <c r="D637" s="1217" t="s">
        <v>1213</v>
      </c>
    </row>
    <row r="638" ht="13.5" customHeight="1">
      <c r="C638" s="1216" t="s">
        <v>562</v>
      </c>
      <c r="D638" s="1217" t="s">
        <v>1214</v>
      </c>
    </row>
    <row r="639" ht="13.5" customHeight="1">
      <c r="C639" s="1216" t="s">
        <v>562</v>
      </c>
      <c r="D639" s="1217" t="s">
        <v>1215</v>
      </c>
    </row>
    <row r="640" ht="13.5" customHeight="1">
      <c r="C640" s="1216" t="s">
        <v>562</v>
      </c>
      <c r="D640" s="1217" t="s">
        <v>1216</v>
      </c>
    </row>
    <row r="641" ht="13.5" customHeight="1">
      <c r="C641" s="1216" t="s">
        <v>562</v>
      </c>
      <c r="D641" s="1217" t="s">
        <v>1217</v>
      </c>
    </row>
    <row r="642" ht="13.5" customHeight="1">
      <c r="C642" s="1216" t="s">
        <v>562</v>
      </c>
      <c r="D642" s="1217" t="s">
        <v>1218</v>
      </c>
    </row>
    <row r="643" ht="13.5" customHeight="1">
      <c r="C643" s="1216" t="s">
        <v>562</v>
      </c>
      <c r="D643" s="1217" t="s">
        <v>1219</v>
      </c>
    </row>
    <row r="644" ht="13.5" customHeight="1">
      <c r="C644" s="1216" t="s">
        <v>562</v>
      </c>
      <c r="D644" s="1217" t="s">
        <v>1220</v>
      </c>
    </row>
    <row r="645" ht="13.5" customHeight="1">
      <c r="C645" s="1216" t="s">
        <v>562</v>
      </c>
      <c r="D645" s="1217" t="s">
        <v>1221</v>
      </c>
    </row>
    <row r="646" ht="13.5" customHeight="1">
      <c r="C646" s="1216" t="s">
        <v>562</v>
      </c>
      <c r="D646" s="1217" t="s">
        <v>1222</v>
      </c>
    </row>
    <row r="647" ht="13.5" customHeight="1">
      <c r="C647" s="1216" t="s">
        <v>562</v>
      </c>
      <c r="D647" s="1217" t="s">
        <v>1223</v>
      </c>
    </row>
    <row r="648" ht="13.5" customHeight="1">
      <c r="C648" s="1216" t="s">
        <v>562</v>
      </c>
      <c r="D648" s="1217" t="s">
        <v>1224</v>
      </c>
    </row>
    <row r="649" ht="13.5" customHeight="1">
      <c r="C649" s="1216" t="s">
        <v>562</v>
      </c>
      <c r="D649" s="1217" t="s">
        <v>1225</v>
      </c>
    </row>
    <row r="650" ht="13.5" customHeight="1">
      <c r="C650" s="1216" t="s">
        <v>562</v>
      </c>
      <c r="D650" s="1217" t="s">
        <v>1226</v>
      </c>
    </row>
    <row r="651" ht="13.5" customHeight="1">
      <c r="C651" s="1216" t="s">
        <v>562</v>
      </c>
      <c r="D651" s="1217" t="s">
        <v>1227</v>
      </c>
    </row>
    <row r="652" ht="13.5" customHeight="1">
      <c r="C652" s="1216" t="s">
        <v>562</v>
      </c>
      <c r="D652" s="1217" t="s">
        <v>1228</v>
      </c>
    </row>
    <row r="653" ht="13.5" customHeight="1">
      <c r="C653" s="1216" t="s">
        <v>562</v>
      </c>
      <c r="D653" s="1217" t="s">
        <v>1229</v>
      </c>
    </row>
    <row r="654" ht="13.5" customHeight="1">
      <c r="C654" s="1216" t="s">
        <v>562</v>
      </c>
      <c r="D654" s="1217" t="s">
        <v>1230</v>
      </c>
    </row>
    <row r="655" ht="13.5" customHeight="1">
      <c r="C655" s="1216" t="s">
        <v>562</v>
      </c>
      <c r="D655" s="1217" t="s">
        <v>1231</v>
      </c>
    </row>
    <row r="656" ht="13.5" customHeight="1">
      <c r="C656" s="1216" t="s">
        <v>562</v>
      </c>
      <c r="D656" s="1217" t="s">
        <v>1232</v>
      </c>
    </row>
    <row r="657" ht="13.5" customHeight="1">
      <c r="C657" s="1216" t="s">
        <v>562</v>
      </c>
      <c r="D657" s="1217" t="s">
        <v>1233</v>
      </c>
    </row>
    <row r="658" ht="13.5" customHeight="1">
      <c r="C658" s="1216" t="s">
        <v>562</v>
      </c>
      <c r="D658" s="1217" t="s">
        <v>1234</v>
      </c>
    </row>
    <row r="659" ht="13.5" customHeight="1">
      <c r="C659" s="1216" t="s">
        <v>562</v>
      </c>
      <c r="D659" s="1217" t="s">
        <v>1235</v>
      </c>
    </row>
    <row r="660" ht="13.5" customHeight="1">
      <c r="C660" s="1216" t="s">
        <v>562</v>
      </c>
      <c r="D660" s="1217" t="s">
        <v>1236</v>
      </c>
    </row>
    <row r="661" ht="13.5" customHeight="1">
      <c r="C661" s="1216" t="s">
        <v>562</v>
      </c>
      <c r="D661" s="1217" t="s">
        <v>1237</v>
      </c>
    </row>
    <row r="662" ht="13.5" customHeight="1">
      <c r="C662" s="1216" t="s">
        <v>562</v>
      </c>
      <c r="D662" s="1217" t="s">
        <v>1238</v>
      </c>
    </row>
    <row r="663" ht="13.5" customHeight="1">
      <c r="C663" s="1216" t="s">
        <v>562</v>
      </c>
      <c r="D663" s="1217" t="s">
        <v>1239</v>
      </c>
    </row>
    <row r="664" ht="13.5" customHeight="1">
      <c r="C664" s="1216" t="s">
        <v>562</v>
      </c>
      <c r="D664" s="1217" t="s">
        <v>1240</v>
      </c>
    </row>
    <row r="665" ht="13.5" customHeight="1">
      <c r="C665" s="1216" t="s">
        <v>562</v>
      </c>
      <c r="D665" s="1217" t="s">
        <v>1241</v>
      </c>
    </row>
    <row r="666" ht="13.5" customHeight="1">
      <c r="C666" s="1216" t="s">
        <v>562</v>
      </c>
      <c r="D666" s="1217" t="s">
        <v>1242</v>
      </c>
    </row>
    <row r="667" ht="13.5" customHeight="1">
      <c r="C667" s="1216" t="s">
        <v>562</v>
      </c>
      <c r="D667" s="1217" t="s">
        <v>1243</v>
      </c>
    </row>
    <row r="668" ht="13.5" customHeight="1">
      <c r="C668" s="1216" t="s">
        <v>562</v>
      </c>
      <c r="D668" s="1217" t="s">
        <v>1244</v>
      </c>
    </row>
    <row r="669" ht="13.5" customHeight="1">
      <c r="C669" s="1216" t="s">
        <v>562</v>
      </c>
      <c r="D669" s="1217" t="s">
        <v>1245</v>
      </c>
    </row>
    <row r="670" ht="13.5" customHeight="1">
      <c r="C670" s="1216" t="s">
        <v>562</v>
      </c>
      <c r="D670" s="1217" t="s">
        <v>1246</v>
      </c>
    </row>
    <row r="671" ht="13.5" customHeight="1">
      <c r="C671" s="1216" t="s">
        <v>562</v>
      </c>
      <c r="D671" s="1217" t="s">
        <v>1247</v>
      </c>
    </row>
    <row r="672" ht="13.5" customHeight="1">
      <c r="C672" s="1216" t="s">
        <v>562</v>
      </c>
      <c r="D672" s="1217" t="s">
        <v>1248</v>
      </c>
    </row>
    <row r="673" ht="13.5" customHeight="1">
      <c r="C673" s="1216" t="s">
        <v>562</v>
      </c>
      <c r="D673" s="1217" t="s">
        <v>1249</v>
      </c>
    </row>
    <row r="674" ht="13.5" customHeight="1">
      <c r="C674" s="1216" t="s">
        <v>562</v>
      </c>
      <c r="D674" s="1217" t="s">
        <v>1250</v>
      </c>
    </row>
    <row r="675" ht="13.5" customHeight="1">
      <c r="C675" s="1216" t="s">
        <v>562</v>
      </c>
      <c r="D675" s="1217" t="s">
        <v>1251</v>
      </c>
    </row>
    <row r="676" ht="13.5" customHeight="1">
      <c r="C676" s="1216" t="s">
        <v>562</v>
      </c>
      <c r="D676" s="1217" t="s">
        <v>1252</v>
      </c>
    </row>
    <row r="677" ht="13.5" customHeight="1">
      <c r="C677" s="1216" t="s">
        <v>562</v>
      </c>
      <c r="D677" s="1217" t="s">
        <v>1253</v>
      </c>
    </row>
    <row r="678" ht="13.5" customHeight="1">
      <c r="C678" s="1216" t="s">
        <v>562</v>
      </c>
      <c r="D678" s="1217" t="s">
        <v>1254</v>
      </c>
    </row>
    <row r="679" ht="13.5" customHeight="1">
      <c r="C679" s="1216" t="s">
        <v>562</v>
      </c>
      <c r="D679" s="1217" t="s">
        <v>1255</v>
      </c>
    </row>
    <row r="680" ht="13.5" customHeight="1">
      <c r="C680" s="1216" t="s">
        <v>562</v>
      </c>
      <c r="D680" s="1217" t="s">
        <v>1256</v>
      </c>
    </row>
    <row r="681" ht="13.5" customHeight="1">
      <c r="C681" s="1216" t="s">
        <v>562</v>
      </c>
      <c r="D681" s="1217" t="s">
        <v>1257</v>
      </c>
    </row>
    <row r="682" ht="13.5" customHeight="1">
      <c r="C682" s="1216" t="s">
        <v>562</v>
      </c>
      <c r="D682" s="1217" t="s">
        <v>1258</v>
      </c>
    </row>
    <row r="683" ht="13.5" customHeight="1">
      <c r="C683" s="1216" t="s">
        <v>562</v>
      </c>
      <c r="D683" s="1217" t="s">
        <v>1259</v>
      </c>
    </row>
    <row r="684" ht="13.5" customHeight="1">
      <c r="C684" s="1216" t="s">
        <v>562</v>
      </c>
      <c r="D684" s="1217" t="s">
        <v>1260</v>
      </c>
    </row>
    <row r="685" ht="13.5" customHeight="1">
      <c r="C685" s="1216" t="s">
        <v>562</v>
      </c>
      <c r="D685" s="1217" t="s">
        <v>1261</v>
      </c>
    </row>
    <row r="686" ht="13.5" customHeight="1">
      <c r="C686" s="1216" t="s">
        <v>562</v>
      </c>
      <c r="D686" s="1217" t="s">
        <v>1262</v>
      </c>
    </row>
    <row r="687" ht="13.5" customHeight="1">
      <c r="C687" s="1216" t="s">
        <v>562</v>
      </c>
      <c r="D687" s="1217" t="s">
        <v>1263</v>
      </c>
    </row>
    <row r="688" ht="13.5" customHeight="1">
      <c r="C688" s="1216" t="s">
        <v>562</v>
      </c>
      <c r="D688" s="1217" t="s">
        <v>1264</v>
      </c>
    </row>
    <row r="689" ht="13.5" customHeight="1">
      <c r="C689" s="1216" t="s">
        <v>562</v>
      </c>
      <c r="D689" s="1217" t="s">
        <v>1265</v>
      </c>
    </row>
    <row r="690" ht="13.5" customHeight="1">
      <c r="C690" s="1216" t="s">
        <v>562</v>
      </c>
      <c r="D690" s="1217" t="s">
        <v>1266</v>
      </c>
    </row>
    <row r="691" ht="13.5" customHeight="1">
      <c r="C691" s="1216" t="s">
        <v>562</v>
      </c>
      <c r="D691" s="1217" t="s">
        <v>1267</v>
      </c>
    </row>
    <row r="692" ht="13.5" customHeight="1">
      <c r="C692" s="1216" t="s">
        <v>562</v>
      </c>
      <c r="D692" s="1217" t="s">
        <v>1268</v>
      </c>
    </row>
    <row r="693" ht="13.5" customHeight="1">
      <c r="C693" s="1216" t="s">
        <v>562</v>
      </c>
      <c r="D693" s="1217" t="s">
        <v>1269</v>
      </c>
    </row>
    <row r="694" ht="13.5" customHeight="1">
      <c r="C694" s="1216" t="s">
        <v>562</v>
      </c>
      <c r="D694" s="1217" t="s">
        <v>1270</v>
      </c>
    </row>
    <row r="695" ht="13.5" customHeight="1">
      <c r="C695" s="1216" t="s">
        <v>562</v>
      </c>
      <c r="D695" s="1217" t="s">
        <v>1271</v>
      </c>
    </row>
    <row r="696" ht="13.5" customHeight="1">
      <c r="C696" s="1216" t="s">
        <v>562</v>
      </c>
      <c r="D696" s="1217" t="s">
        <v>1272</v>
      </c>
    </row>
    <row r="697" ht="13.5" customHeight="1">
      <c r="C697" s="1216" t="s">
        <v>562</v>
      </c>
      <c r="D697" s="1217" t="s">
        <v>1273</v>
      </c>
    </row>
    <row r="698" ht="13.5" customHeight="1">
      <c r="C698" s="1216" t="s">
        <v>564</v>
      </c>
      <c r="D698" s="1217" t="s">
        <v>1274</v>
      </c>
    </row>
    <row r="699" ht="13.5" customHeight="1">
      <c r="C699" s="1216" t="s">
        <v>564</v>
      </c>
      <c r="D699" s="1217" t="s">
        <v>1275</v>
      </c>
    </row>
    <row r="700" ht="13.5" customHeight="1">
      <c r="C700" s="1216" t="s">
        <v>564</v>
      </c>
      <c r="D700" s="1217" t="s">
        <v>1276</v>
      </c>
    </row>
    <row r="701" ht="13.5" customHeight="1">
      <c r="C701" s="1216" t="s">
        <v>564</v>
      </c>
      <c r="D701" s="1217" t="s">
        <v>1277</v>
      </c>
    </row>
    <row r="702" ht="13.5" customHeight="1">
      <c r="C702" s="1216" t="s">
        <v>564</v>
      </c>
      <c r="D702" s="1217" t="s">
        <v>1278</v>
      </c>
    </row>
    <row r="703" ht="13.5" customHeight="1">
      <c r="C703" s="1216" t="s">
        <v>564</v>
      </c>
      <c r="D703" s="1217" t="s">
        <v>1279</v>
      </c>
    </row>
    <row r="704" ht="13.5" customHeight="1">
      <c r="C704" s="1216" t="s">
        <v>564</v>
      </c>
      <c r="D704" s="1217" t="s">
        <v>1280</v>
      </c>
    </row>
    <row r="705" ht="13.5" customHeight="1">
      <c r="C705" s="1216" t="s">
        <v>564</v>
      </c>
      <c r="D705" s="1217" t="s">
        <v>1281</v>
      </c>
    </row>
    <row r="706" ht="13.5" customHeight="1">
      <c r="C706" s="1216" t="s">
        <v>564</v>
      </c>
      <c r="D706" s="1217" t="s">
        <v>1282</v>
      </c>
    </row>
    <row r="707" ht="13.5" customHeight="1">
      <c r="C707" s="1216" t="s">
        <v>564</v>
      </c>
      <c r="D707" s="1217" t="s">
        <v>1283</v>
      </c>
    </row>
    <row r="708" ht="13.5" customHeight="1">
      <c r="C708" s="1216" t="s">
        <v>564</v>
      </c>
      <c r="D708" s="1217" t="s">
        <v>1284</v>
      </c>
    </row>
    <row r="709" ht="13.5" customHeight="1">
      <c r="C709" s="1216" t="s">
        <v>564</v>
      </c>
      <c r="D709" s="1217" t="s">
        <v>1285</v>
      </c>
    </row>
    <row r="710" ht="13.5" customHeight="1">
      <c r="C710" s="1216" t="s">
        <v>564</v>
      </c>
      <c r="D710" s="1217" t="s">
        <v>1286</v>
      </c>
    </row>
    <row r="711" ht="13.5" customHeight="1">
      <c r="C711" s="1216" t="s">
        <v>564</v>
      </c>
      <c r="D711" s="1217" t="s">
        <v>1287</v>
      </c>
    </row>
    <row r="712" ht="13.5" customHeight="1">
      <c r="C712" s="1216" t="s">
        <v>564</v>
      </c>
      <c r="D712" s="1217" t="s">
        <v>1288</v>
      </c>
    </row>
    <row r="713" ht="13.5" customHeight="1">
      <c r="C713" s="1216" t="s">
        <v>564</v>
      </c>
      <c r="D713" s="1217" t="s">
        <v>1289</v>
      </c>
    </row>
    <row r="714" ht="13.5" customHeight="1">
      <c r="C714" s="1216" t="s">
        <v>564</v>
      </c>
      <c r="D714" s="1217" t="s">
        <v>1290</v>
      </c>
    </row>
    <row r="715" ht="13.5" customHeight="1">
      <c r="C715" s="1216" t="s">
        <v>564</v>
      </c>
      <c r="D715" s="1217" t="s">
        <v>1291</v>
      </c>
    </row>
    <row r="716" ht="13.5" customHeight="1">
      <c r="C716" s="1216" t="s">
        <v>564</v>
      </c>
      <c r="D716" s="1217" t="s">
        <v>1292</v>
      </c>
    </row>
    <row r="717" ht="13.5" customHeight="1">
      <c r="C717" s="1216" t="s">
        <v>564</v>
      </c>
      <c r="D717" s="1217" t="s">
        <v>1293</v>
      </c>
    </row>
    <row r="718" ht="13.5" customHeight="1">
      <c r="C718" s="1216" t="s">
        <v>564</v>
      </c>
      <c r="D718" s="1217" t="s">
        <v>1294</v>
      </c>
    </row>
    <row r="719" ht="13.5" customHeight="1">
      <c r="C719" s="1216" t="s">
        <v>564</v>
      </c>
      <c r="D719" s="1217" t="s">
        <v>1295</v>
      </c>
    </row>
    <row r="720" ht="13.5" customHeight="1">
      <c r="C720" s="1216" t="s">
        <v>564</v>
      </c>
      <c r="D720" s="1217" t="s">
        <v>1296</v>
      </c>
    </row>
    <row r="721" ht="13.5" customHeight="1">
      <c r="C721" s="1216" t="s">
        <v>564</v>
      </c>
      <c r="D721" s="1217" t="s">
        <v>1297</v>
      </c>
    </row>
    <row r="722" ht="13.5" customHeight="1">
      <c r="C722" s="1216" t="s">
        <v>564</v>
      </c>
      <c r="D722" s="1217" t="s">
        <v>1298</v>
      </c>
    </row>
    <row r="723" ht="13.5" customHeight="1">
      <c r="C723" s="1216" t="s">
        <v>564</v>
      </c>
      <c r="D723" s="1217" t="s">
        <v>1299</v>
      </c>
    </row>
    <row r="724" ht="13.5" customHeight="1">
      <c r="C724" s="1216" t="s">
        <v>564</v>
      </c>
      <c r="D724" s="1217" t="s">
        <v>1300</v>
      </c>
    </row>
    <row r="725" ht="13.5" customHeight="1">
      <c r="C725" s="1216" t="s">
        <v>564</v>
      </c>
      <c r="D725" s="1217" t="s">
        <v>1301</v>
      </c>
    </row>
    <row r="726" ht="13.5" customHeight="1">
      <c r="C726" s="1216" t="s">
        <v>564</v>
      </c>
      <c r="D726" s="1217" t="s">
        <v>1302</v>
      </c>
    </row>
    <row r="727" ht="13.5" customHeight="1">
      <c r="C727" s="1216" t="s">
        <v>564</v>
      </c>
      <c r="D727" s="1217" t="s">
        <v>1303</v>
      </c>
    </row>
    <row r="728" ht="13.5" customHeight="1">
      <c r="C728" s="1216" t="s">
        <v>564</v>
      </c>
      <c r="D728" s="1217" t="s">
        <v>1304</v>
      </c>
    </row>
    <row r="729" ht="13.5" customHeight="1">
      <c r="C729" s="1216" t="s">
        <v>564</v>
      </c>
      <c r="D729" s="1217" t="s">
        <v>1305</v>
      </c>
    </row>
    <row r="730" ht="13.5" customHeight="1">
      <c r="C730" s="1216" t="s">
        <v>564</v>
      </c>
      <c r="D730" s="1217" t="s">
        <v>1306</v>
      </c>
    </row>
    <row r="731" ht="13.5" customHeight="1">
      <c r="C731" s="1216" t="s">
        <v>566</v>
      </c>
      <c r="D731" s="1217" t="s">
        <v>1307</v>
      </c>
    </row>
    <row r="732" ht="13.5" customHeight="1">
      <c r="C732" s="1216" t="s">
        <v>566</v>
      </c>
      <c r="D732" s="1217" t="s">
        <v>1308</v>
      </c>
    </row>
    <row r="733" ht="13.5" customHeight="1">
      <c r="C733" s="1216" t="s">
        <v>566</v>
      </c>
      <c r="D733" s="1217" t="s">
        <v>1309</v>
      </c>
    </row>
    <row r="734" ht="13.5" customHeight="1">
      <c r="C734" s="1216" t="s">
        <v>566</v>
      </c>
      <c r="D734" s="1217" t="s">
        <v>1310</v>
      </c>
    </row>
    <row r="735" ht="13.5" customHeight="1">
      <c r="C735" s="1216" t="s">
        <v>566</v>
      </c>
      <c r="D735" s="1217" t="s">
        <v>1311</v>
      </c>
    </row>
    <row r="736" ht="13.5" customHeight="1">
      <c r="C736" s="1216" t="s">
        <v>566</v>
      </c>
      <c r="D736" s="1217" t="s">
        <v>1312</v>
      </c>
    </row>
    <row r="737" ht="13.5" customHeight="1">
      <c r="C737" s="1216" t="s">
        <v>566</v>
      </c>
      <c r="D737" s="1217" t="s">
        <v>1313</v>
      </c>
    </row>
    <row r="738" ht="13.5" customHeight="1">
      <c r="C738" s="1216" t="s">
        <v>566</v>
      </c>
      <c r="D738" s="1217" t="s">
        <v>1314</v>
      </c>
    </row>
    <row r="739" ht="13.5" customHeight="1">
      <c r="C739" s="1216" t="s">
        <v>566</v>
      </c>
      <c r="D739" s="1217" t="s">
        <v>1315</v>
      </c>
    </row>
    <row r="740" ht="13.5" customHeight="1">
      <c r="C740" s="1216" t="s">
        <v>566</v>
      </c>
      <c r="D740" s="1217" t="s">
        <v>1316</v>
      </c>
    </row>
    <row r="741" ht="13.5" customHeight="1">
      <c r="C741" s="1216" t="s">
        <v>566</v>
      </c>
      <c r="D741" s="1217" t="s">
        <v>1317</v>
      </c>
    </row>
    <row r="742" ht="13.5" customHeight="1">
      <c r="C742" s="1216" t="s">
        <v>566</v>
      </c>
      <c r="D742" s="1217" t="s">
        <v>1318</v>
      </c>
    </row>
    <row r="743" ht="13.5" customHeight="1">
      <c r="C743" s="1216" t="s">
        <v>566</v>
      </c>
      <c r="D743" s="1217" t="s">
        <v>1319</v>
      </c>
    </row>
    <row r="744" ht="13.5" customHeight="1">
      <c r="C744" s="1216" t="s">
        <v>566</v>
      </c>
      <c r="D744" s="1217" t="s">
        <v>1320</v>
      </c>
    </row>
    <row r="745" ht="13.5" customHeight="1">
      <c r="C745" s="1216" t="s">
        <v>566</v>
      </c>
      <c r="D745" s="1217" t="s">
        <v>1321</v>
      </c>
    </row>
    <row r="746" ht="13.5" customHeight="1">
      <c r="C746" s="1216" t="s">
        <v>566</v>
      </c>
      <c r="D746" s="1217" t="s">
        <v>1322</v>
      </c>
    </row>
    <row r="747" ht="13.5" customHeight="1">
      <c r="C747" s="1216" t="s">
        <v>566</v>
      </c>
      <c r="D747" s="1217" t="s">
        <v>1323</v>
      </c>
    </row>
    <row r="748" ht="13.5" customHeight="1">
      <c r="C748" s="1216" t="s">
        <v>566</v>
      </c>
      <c r="D748" s="1217" t="s">
        <v>1324</v>
      </c>
    </row>
    <row r="749" ht="13.5" customHeight="1">
      <c r="C749" s="1216" t="s">
        <v>566</v>
      </c>
      <c r="D749" s="1217" t="s">
        <v>1325</v>
      </c>
    </row>
    <row r="750" ht="13.5" customHeight="1">
      <c r="C750" s="1216" t="s">
        <v>566</v>
      </c>
      <c r="D750" s="1217" t="s">
        <v>1326</v>
      </c>
    </row>
    <row r="751" ht="13.5" customHeight="1">
      <c r="C751" s="1216" t="s">
        <v>566</v>
      </c>
      <c r="D751" s="1217" t="s">
        <v>1327</v>
      </c>
    </row>
    <row r="752" ht="13.5" customHeight="1">
      <c r="C752" s="1216" t="s">
        <v>566</v>
      </c>
      <c r="D752" s="1217" t="s">
        <v>1328</v>
      </c>
    </row>
    <row r="753" ht="13.5" customHeight="1">
      <c r="C753" s="1216" t="s">
        <v>566</v>
      </c>
      <c r="D753" s="1217" t="s">
        <v>1329</v>
      </c>
    </row>
    <row r="754" ht="13.5" customHeight="1">
      <c r="C754" s="1216" t="s">
        <v>566</v>
      </c>
      <c r="D754" s="1217" t="s">
        <v>1330</v>
      </c>
    </row>
    <row r="755" ht="13.5" customHeight="1">
      <c r="C755" s="1216" t="s">
        <v>566</v>
      </c>
      <c r="D755" s="1217" t="s">
        <v>1331</v>
      </c>
    </row>
    <row r="756" ht="13.5" customHeight="1">
      <c r="C756" s="1216" t="s">
        <v>566</v>
      </c>
      <c r="D756" s="1217" t="s">
        <v>1332</v>
      </c>
    </row>
    <row r="757" ht="13.5" customHeight="1">
      <c r="C757" s="1216" t="s">
        <v>566</v>
      </c>
      <c r="D757" s="1217" t="s">
        <v>1333</v>
      </c>
    </row>
    <row r="758" ht="13.5" customHeight="1">
      <c r="C758" s="1216" t="s">
        <v>566</v>
      </c>
      <c r="D758" s="1217" t="s">
        <v>1334</v>
      </c>
    </row>
    <row r="759" ht="13.5" customHeight="1">
      <c r="C759" s="1216" t="s">
        <v>566</v>
      </c>
      <c r="D759" s="1217" t="s">
        <v>1335</v>
      </c>
    </row>
    <row r="760" ht="13.5" customHeight="1">
      <c r="C760" s="1216" t="s">
        <v>566</v>
      </c>
      <c r="D760" s="1217" t="s">
        <v>1336</v>
      </c>
    </row>
    <row r="761" ht="13.5" customHeight="1">
      <c r="C761" s="1216" t="s">
        <v>568</v>
      </c>
      <c r="D761" s="1217" t="s">
        <v>1337</v>
      </c>
    </row>
    <row r="762" ht="13.5" customHeight="1">
      <c r="C762" s="1216" t="s">
        <v>568</v>
      </c>
      <c r="D762" s="1217" t="s">
        <v>1338</v>
      </c>
    </row>
    <row r="763" ht="13.5" customHeight="1">
      <c r="C763" s="1216" t="s">
        <v>568</v>
      </c>
      <c r="D763" s="1217" t="s">
        <v>1339</v>
      </c>
    </row>
    <row r="764" ht="13.5" customHeight="1">
      <c r="C764" s="1216" t="s">
        <v>568</v>
      </c>
      <c r="D764" s="1217" t="s">
        <v>1340</v>
      </c>
    </row>
    <row r="765" ht="13.5" customHeight="1">
      <c r="C765" s="1216" t="s">
        <v>568</v>
      </c>
      <c r="D765" s="1217" t="s">
        <v>1341</v>
      </c>
    </row>
    <row r="766" ht="13.5" customHeight="1">
      <c r="C766" s="1216" t="s">
        <v>568</v>
      </c>
      <c r="D766" s="1217" t="s">
        <v>1342</v>
      </c>
    </row>
    <row r="767" ht="13.5" customHeight="1">
      <c r="C767" s="1216" t="s">
        <v>568</v>
      </c>
      <c r="D767" s="1217" t="s">
        <v>1343</v>
      </c>
    </row>
    <row r="768" ht="13.5" customHeight="1">
      <c r="C768" s="1216" t="s">
        <v>568</v>
      </c>
      <c r="D768" s="1217" t="s">
        <v>1344</v>
      </c>
    </row>
    <row r="769" ht="13.5" customHeight="1">
      <c r="C769" s="1216" t="s">
        <v>568</v>
      </c>
      <c r="D769" s="1217" t="s">
        <v>1345</v>
      </c>
    </row>
    <row r="770" ht="13.5" customHeight="1">
      <c r="C770" s="1216" t="s">
        <v>568</v>
      </c>
      <c r="D770" s="1217" t="s">
        <v>1346</v>
      </c>
    </row>
    <row r="771" ht="13.5" customHeight="1">
      <c r="C771" s="1216" t="s">
        <v>568</v>
      </c>
      <c r="D771" s="1217" t="s">
        <v>1347</v>
      </c>
    </row>
    <row r="772" ht="13.5" customHeight="1">
      <c r="C772" s="1216" t="s">
        <v>568</v>
      </c>
      <c r="D772" s="1217" t="s">
        <v>1348</v>
      </c>
    </row>
    <row r="773" ht="13.5" customHeight="1">
      <c r="C773" s="1216" t="s">
        <v>568</v>
      </c>
      <c r="D773" s="1217" t="s">
        <v>1349</v>
      </c>
    </row>
    <row r="774" ht="13.5" customHeight="1">
      <c r="C774" s="1216" t="s">
        <v>568</v>
      </c>
      <c r="D774" s="1217" t="s">
        <v>1350</v>
      </c>
    </row>
    <row r="775" ht="13.5" customHeight="1">
      <c r="C775" s="1216" t="s">
        <v>568</v>
      </c>
      <c r="D775" s="1217" t="s">
        <v>918</v>
      </c>
    </row>
    <row r="776" ht="13.5" customHeight="1">
      <c r="C776" s="1216" t="s">
        <v>570</v>
      </c>
      <c r="D776" s="1217" t="s">
        <v>1351</v>
      </c>
    </row>
    <row r="777" ht="13.5" customHeight="1">
      <c r="C777" s="1216" t="s">
        <v>570</v>
      </c>
      <c r="D777" s="1217" t="s">
        <v>1352</v>
      </c>
    </row>
    <row r="778" ht="13.5" customHeight="1">
      <c r="C778" s="1216" t="s">
        <v>570</v>
      </c>
      <c r="D778" s="1217" t="s">
        <v>1353</v>
      </c>
    </row>
    <row r="779" ht="13.5" customHeight="1">
      <c r="C779" s="1216" t="s">
        <v>570</v>
      </c>
      <c r="D779" s="1217" t="s">
        <v>1354</v>
      </c>
    </row>
    <row r="780" ht="13.5" customHeight="1">
      <c r="C780" s="1216" t="s">
        <v>570</v>
      </c>
      <c r="D780" s="1217" t="s">
        <v>1355</v>
      </c>
    </row>
    <row r="781" ht="13.5" customHeight="1">
      <c r="C781" s="1216" t="s">
        <v>570</v>
      </c>
      <c r="D781" s="1217" t="s">
        <v>1356</v>
      </c>
    </row>
    <row r="782" ht="13.5" customHeight="1">
      <c r="C782" s="1216" t="s">
        <v>570</v>
      </c>
      <c r="D782" s="1217" t="s">
        <v>1357</v>
      </c>
    </row>
    <row r="783" ht="13.5" customHeight="1">
      <c r="C783" s="1216" t="s">
        <v>570</v>
      </c>
      <c r="D783" s="1217" t="s">
        <v>1358</v>
      </c>
    </row>
    <row r="784" ht="13.5" customHeight="1">
      <c r="C784" s="1216" t="s">
        <v>570</v>
      </c>
      <c r="D784" s="1217" t="s">
        <v>1359</v>
      </c>
    </row>
    <row r="785" ht="13.5" customHeight="1">
      <c r="C785" s="1216" t="s">
        <v>570</v>
      </c>
      <c r="D785" s="1217" t="s">
        <v>1360</v>
      </c>
    </row>
    <row r="786" ht="13.5" customHeight="1">
      <c r="C786" s="1216" t="s">
        <v>570</v>
      </c>
      <c r="D786" s="1217" t="s">
        <v>1361</v>
      </c>
    </row>
    <row r="787" ht="13.5" customHeight="1">
      <c r="C787" s="1216" t="s">
        <v>570</v>
      </c>
      <c r="D787" s="1217" t="s">
        <v>1362</v>
      </c>
    </row>
    <row r="788" ht="13.5" customHeight="1">
      <c r="C788" s="1216" t="s">
        <v>570</v>
      </c>
      <c r="D788" s="1217" t="s">
        <v>1363</v>
      </c>
    </row>
    <row r="789" ht="13.5" customHeight="1">
      <c r="C789" s="1216" t="s">
        <v>570</v>
      </c>
      <c r="D789" s="1217" t="s">
        <v>1364</v>
      </c>
    </row>
    <row r="790" ht="13.5" customHeight="1">
      <c r="C790" s="1216" t="s">
        <v>570</v>
      </c>
      <c r="D790" s="1217" t="s">
        <v>1365</v>
      </c>
    </row>
    <row r="791" ht="13.5" customHeight="1">
      <c r="C791" s="1216" t="s">
        <v>570</v>
      </c>
      <c r="D791" s="1217" t="s">
        <v>1366</v>
      </c>
    </row>
    <row r="792" ht="13.5" customHeight="1">
      <c r="C792" s="1216" t="s">
        <v>570</v>
      </c>
      <c r="D792" s="1217" t="s">
        <v>1367</v>
      </c>
    </row>
    <row r="793" ht="13.5" customHeight="1">
      <c r="C793" s="1216" t="s">
        <v>570</v>
      </c>
      <c r="D793" s="1217" t="s">
        <v>1368</v>
      </c>
    </row>
    <row r="794" ht="13.5" customHeight="1">
      <c r="C794" s="1216" t="s">
        <v>570</v>
      </c>
      <c r="D794" s="1217" t="s">
        <v>1369</v>
      </c>
    </row>
    <row r="795" ht="13.5" customHeight="1">
      <c r="C795" s="1216" t="s">
        <v>572</v>
      </c>
      <c r="D795" s="1217" t="s">
        <v>1370</v>
      </c>
    </row>
    <row r="796" ht="13.5" customHeight="1">
      <c r="C796" s="1216" t="s">
        <v>572</v>
      </c>
      <c r="D796" s="1217" t="s">
        <v>1371</v>
      </c>
    </row>
    <row r="797" ht="13.5" customHeight="1">
      <c r="C797" s="1216" t="s">
        <v>572</v>
      </c>
      <c r="D797" s="1217" t="s">
        <v>1372</v>
      </c>
    </row>
    <row r="798" ht="13.5" customHeight="1">
      <c r="C798" s="1216" t="s">
        <v>572</v>
      </c>
      <c r="D798" s="1217" t="s">
        <v>1373</v>
      </c>
    </row>
    <row r="799" ht="13.5" customHeight="1">
      <c r="C799" s="1216" t="s">
        <v>572</v>
      </c>
      <c r="D799" s="1217" t="s">
        <v>1374</v>
      </c>
    </row>
    <row r="800" ht="13.5" customHeight="1">
      <c r="C800" s="1216" t="s">
        <v>572</v>
      </c>
      <c r="D800" s="1217" t="s">
        <v>1375</v>
      </c>
    </row>
    <row r="801" ht="13.5" customHeight="1">
      <c r="C801" s="1216" t="s">
        <v>572</v>
      </c>
      <c r="D801" s="1217" t="s">
        <v>1376</v>
      </c>
    </row>
    <row r="802" ht="13.5" customHeight="1">
      <c r="C802" s="1216" t="s">
        <v>572</v>
      </c>
      <c r="D802" s="1217" t="s">
        <v>1377</v>
      </c>
    </row>
    <row r="803" ht="13.5" customHeight="1">
      <c r="C803" s="1216" t="s">
        <v>572</v>
      </c>
      <c r="D803" s="1217" t="s">
        <v>1378</v>
      </c>
    </row>
    <row r="804" ht="13.5" customHeight="1">
      <c r="C804" s="1216" t="s">
        <v>572</v>
      </c>
      <c r="D804" s="1217" t="s">
        <v>1379</v>
      </c>
    </row>
    <row r="805" ht="13.5" customHeight="1">
      <c r="C805" s="1216" t="s">
        <v>572</v>
      </c>
      <c r="D805" s="1217" t="s">
        <v>746</v>
      </c>
    </row>
    <row r="806" ht="13.5" customHeight="1">
      <c r="C806" s="1216" t="s">
        <v>572</v>
      </c>
      <c r="D806" s="1217" t="s">
        <v>1380</v>
      </c>
    </row>
    <row r="807" ht="13.5" customHeight="1">
      <c r="C807" s="1216" t="s">
        <v>572</v>
      </c>
      <c r="D807" s="1217" t="s">
        <v>1381</v>
      </c>
    </row>
    <row r="808" ht="13.5" customHeight="1">
      <c r="C808" s="1216" t="s">
        <v>572</v>
      </c>
      <c r="D808" s="1217" t="s">
        <v>1382</v>
      </c>
    </row>
    <row r="809" ht="13.5" customHeight="1">
      <c r="C809" s="1216" t="s">
        <v>572</v>
      </c>
      <c r="D809" s="1217" t="s">
        <v>1383</v>
      </c>
    </row>
    <row r="810" ht="13.5" customHeight="1">
      <c r="C810" s="1216" t="s">
        <v>572</v>
      </c>
      <c r="D810" s="1217" t="s">
        <v>1384</v>
      </c>
    </row>
    <row r="811" ht="13.5" customHeight="1">
      <c r="C811" s="1216" t="s">
        <v>572</v>
      </c>
      <c r="D811" s="1217" t="s">
        <v>1385</v>
      </c>
    </row>
    <row r="812" ht="13.5" customHeight="1">
      <c r="C812" s="1216" t="s">
        <v>574</v>
      </c>
      <c r="D812" s="1217" t="s">
        <v>1386</v>
      </c>
    </row>
    <row r="813" ht="13.5" customHeight="1">
      <c r="C813" s="1216" t="s">
        <v>574</v>
      </c>
      <c r="D813" s="1217" t="s">
        <v>1387</v>
      </c>
    </row>
    <row r="814" ht="13.5" customHeight="1">
      <c r="C814" s="1216" t="s">
        <v>574</v>
      </c>
      <c r="D814" s="1217" t="s">
        <v>1388</v>
      </c>
    </row>
    <row r="815" ht="13.5" customHeight="1">
      <c r="C815" s="1216" t="s">
        <v>574</v>
      </c>
      <c r="D815" s="1217" t="s">
        <v>1389</v>
      </c>
    </row>
    <row r="816" ht="13.5" customHeight="1">
      <c r="C816" s="1216" t="s">
        <v>574</v>
      </c>
      <c r="D816" s="1217" t="s">
        <v>1390</v>
      </c>
    </row>
    <row r="817" ht="13.5" customHeight="1">
      <c r="C817" s="1216" t="s">
        <v>574</v>
      </c>
      <c r="D817" s="1217" t="s">
        <v>1391</v>
      </c>
    </row>
    <row r="818" ht="13.5" customHeight="1">
      <c r="C818" s="1216" t="s">
        <v>574</v>
      </c>
      <c r="D818" s="1217" t="s">
        <v>1392</v>
      </c>
    </row>
    <row r="819" ht="13.5" customHeight="1">
      <c r="C819" s="1216" t="s">
        <v>574</v>
      </c>
      <c r="D819" s="1217" t="s">
        <v>1393</v>
      </c>
    </row>
    <row r="820" ht="13.5" customHeight="1">
      <c r="C820" s="1216" t="s">
        <v>574</v>
      </c>
      <c r="D820" s="1217" t="s">
        <v>1394</v>
      </c>
    </row>
    <row r="821" ht="13.5" customHeight="1">
      <c r="C821" s="1216" t="s">
        <v>574</v>
      </c>
      <c r="D821" s="1217" t="s">
        <v>1395</v>
      </c>
    </row>
    <row r="822" ht="13.5" customHeight="1">
      <c r="C822" s="1216" t="s">
        <v>574</v>
      </c>
      <c r="D822" s="1217" t="s">
        <v>1396</v>
      </c>
    </row>
    <row r="823" ht="13.5" customHeight="1">
      <c r="C823" s="1216" t="s">
        <v>574</v>
      </c>
      <c r="D823" s="1217" t="s">
        <v>1397</v>
      </c>
    </row>
    <row r="824" ht="13.5" customHeight="1">
      <c r="C824" s="1216" t="s">
        <v>574</v>
      </c>
      <c r="D824" s="1217" t="s">
        <v>1398</v>
      </c>
    </row>
    <row r="825" ht="13.5" customHeight="1">
      <c r="C825" s="1216" t="s">
        <v>574</v>
      </c>
      <c r="D825" s="1217" t="s">
        <v>1399</v>
      </c>
    </row>
    <row r="826" ht="13.5" customHeight="1">
      <c r="C826" s="1216" t="s">
        <v>574</v>
      </c>
      <c r="D826" s="1217" t="s">
        <v>1400</v>
      </c>
    </row>
    <row r="827" ht="13.5" customHeight="1">
      <c r="C827" s="1216" t="s">
        <v>574</v>
      </c>
      <c r="D827" s="1217" t="s">
        <v>1401</v>
      </c>
    </row>
    <row r="828" ht="13.5" customHeight="1">
      <c r="C828" s="1216" t="s">
        <v>574</v>
      </c>
      <c r="D828" s="1217" t="s">
        <v>805</v>
      </c>
    </row>
    <row r="829" ht="13.5" customHeight="1">
      <c r="C829" s="1216" t="s">
        <v>574</v>
      </c>
      <c r="D829" s="1217" t="s">
        <v>1402</v>
      </c>
    </row>
    <row r="830" ht="13.5" customHeight="1">
      <c r="C830" s="1216" t="s">
        <v>574</v>
      </c>
      <c r="D830" s="1217" t="s">
        <v>1403</v>
      </c>
    </row>
    <row r="831" ht="13.5" customHeight="1">
      <c r="C831" s="1216" t="s">
        <v>574</v>
      </c>
      <c r="D831" s="1217" t="s">
        <v>1404</v>
      </c>
    </row>
    <row r="832" ht="13.5" customHeight="1">
      <c r="C832" s="1216" t="s">
        <v>574</v>
      </c>
      <c r="D832" s="1217" t="s">
        <v>1405</v>
      </c>
    </row>
    <row r="833" ht="13.5" customHeight="1">
      <c r="C833" s="1216" t="s">
        <v>574</v>
      </c>
      <c r="D833" s="1217" t="s">
        <v>1406</v>
      </c>
    </row>
    <row r="834" ht="13.5" customHeight="1">
      <c r="C834" s="1216" t="s">
        <v>574</v>
      </c>
      <c r="D834" s="1217" t="s">
        <v>1407</v>
      </c>
    </row>
    <row r="835" ht="13.5" customHeight="1">
      <c r="C835" s="1216" t="s">
        <v>574</v>
      </c>
      <c r="D835" s="1217" t="s">
        <v>1408</v>
      </c>
    </row>
    <row r="836" ht="13.5" customHeight="1">
      <c r="C836" s="1216" t="s">
        <v>574</v>
      </c>
      <c r="D836" s="1217" t="s">
        <v>1409</v>
      </c>
    </row>
    <row r="837" ht="13.5" customHeight="1">
      <c r="C837" s="1216" t="s">
        <v>574</v>
      </c>
      <c r="D837" s="1217" t="s">
        <v>1410</v>
      </c>
    </row>
    <row r="838" ht="13.5" customHeight="1">
      <c r="C838" s="1216" t="s">
        <v>574</v>
      </c>
      <c r="D838" s="1217" t="s">
        <v>1411</v>
      </c>
    </row>
    <row r="839" ht="13.5" customHeight="1">
      <c r="C839" s="1216" t="s">
        <v>576</v>
      </c>
      <c r="D839" s="1217" t="s">
        <v>1412</v>
      </c>
    </row>
    <row r="840" ht="13.5" customHeight="1">
      <c r="C840" s="1216" t="s">
        <v>576</v>
      </c>
      <c r="D840" s="1217" t="s">
        <v>1413</v>
      </c>
    </row>
    <row r="841" ht="13.5" customHeight="1">
      <c r="C841" s="1216" t="s">
        <v>576</v>
      </c>
      <c r="D841" s="1217" t="s">
        <v>1414</v>
      </c>
    </row>
    <row r="842" ht="13.5" customHeight="1">
      <c r="C842" s="1216" t="s">
        <v>576</v>
      </c>
      <c r="D842" s="1217" t="s">
        <v>1415</v>
      </c>
    </row>
    <row r="843" ht="13.5" customHeight="1">
      <c r="C843" s="1216" t="s">
        <v>576</v>
      </c>
      <c r="D843" s="1217" t="s">
        <v>1416</v>
      </c>
    </row>
    <row r="844" ht="13.5" customHeight="1">
      <c r="C844" s="1216" t="s">
        <v>576</v>
      </c>
      <c r="D844" s="1217" t="s">
        <v>1417</v>
      </c>
    </row>
    <row r="845" ht="13.5" customHeight="1">
      <c r="C845" s="1216" t="s">
        <v>576</v>
      </c>
      <c r="D845" s="1217" t="s">
        <v>1418</v>
      </c>
    </row>
    <row r="846" ht="13.5" customHeight="1">
      <c r="C846" s="1216" t="s">
        <v>576</v>
      </c>
      <c r="D846" s="1217" t="s">
        <v>1419</v>
      </c>
    </row>
    <row r="847" ht="13.5" customHeight="1">
      <c r="C847" s="1216" t="s">
        <v>576</v>
      </c>
      <c r="D847" s="1217" t="s">
        <v>1420</v>
      </c>
    </row>
    <row r="848" ht="13.5" customHeight="1">
      <c r="C848" s="1216" t="s">
        <v>576</v>
      </c>
      <c r="D848" s="1217" t="s">
        <v>1421</v>
      </c>
    </row>
    <row r="849" ht="13.5" customHeight="1">
      <c r="C849" s="1216" t="s">
        <v>576</v>
      </c>
      <c r="D849" s="1217" t="s">
        <v>1422</v>
      </c>
    </row>
    <row r="850" ht="13.5" customHeight="1">
      <c r="C850" s="1216" t="s">
        <v>576</v>
      </c>
      <c r="D850" s="1217" t="s">
        <v>1423</v>
      </c>
    </row>
    <row r="851" ht="13.5" customHeight="1">
      <c r="C851" s="1216" t="s">
        <v>576</v>
      </c>
      <c r="D851" s="1217" t="s">
        <v>1424</v>
      </c>
    </row>
    <row r="852" ht="13.5" customHeight="1">
      <c r="C852" s="1216" t="s">
        <v>576</v>
      </c>
      <c r="D852" s="1217" t="s">
        <v>1425</v>
      </c>
    </row>
    <row r="853" ht="13.5" customHeight="1">
      <c r="C853" s="1216" t="s">
        <v>576</v>
      </c>
      <c r="D853" s="1217" t="s">
        <v>1426</v>
      </c>
    </row>
    <row r="854" ht="13.5" customHeight="1">
      <c r="C854" s="1216" t="s">
        <v>576</v>
      </c>
      <c r="D854" s="1217" t="s">
        <v>1427</v>
      </c>
    </row>
    <row r="855" ht="13.5" customHeight="1">
      <c r="C855" s="1216" t="s">
        <v>576</v>
      </c>
      <c r="D855" s="1217" t="s">
        <v>1428</v>
      </c>
    </row>
    <row r="856" ht="13.5" customHeight="1">
      <c r="C856" s="1216" t="s">
        <v>576</v>
      </c>
      <c r="D856" s="1217" t="s">
        <v>1429</v>
      </c>
    </row>
    <row r="857" ht="13.5" customHeight="1">
      <c r="C857" s="1216" t="s">
        <v>576</v>
      </c>
      <c r="D857" s="1217" t="s">
        <v>1430</v>
      </c>
    </row>
    <row r="858" ht="13.5" customHeight="1">
      <c r="C858" s="1216" t="s">
        <v>576</v>
      </c>
      <c r="D858" s="1217" t="s">
        <v>1431</v>
      </c>
    </row>
    <row r="859" ht="13.5" customHeight="1">
      <c r="C859" s="1216" t="s">
        <v>576</v>
      </c>
      <c r="D859" s="1217" t="s">
        <v>1432</v>
      </c>
    </row>
    <row r="860" ht="13.5" customHeight="1">
      <c r="C860" s="1216" t="s">
        <v>576</v>
      </c>
      <c r="D860" s="1217" t="s">
        <v>1079</v>
      </c>
    </row>
    <row r="861" ht="13.5" customHeight="1">
      <c r="C861" s="1216" t="s">
        <v>576</v>
      </c>
      <c r="D861" s="1217" t="s">
        <v>1433</v>
      </c>
    </row>
    <row r="862" ht="13.5" customHeight="1">
      <c r="C862" s="1216" t="s">
        <v>576</v>
      </c>
      <c r="D862" s="1217" t="s">
        <v>1434</v>
      </c>
    </row>
    <row r="863" ht="13.5" customHeight="1">
      <c r="C863" s="1216" t="s">
        <v>576</v>
      </c>
      <c r="D863" s="1217" t="s">
        <v>1435</v>
      </c>
    </row>
    <row r="864" ht="13.5" customHeight="1">
      <c r="C864" s="1216" t="s">
        <v>576</v>
      </c>
      <c r="D864" s="1217" t="s">
        <v>1436</v>
      </c>
    </row>
    <row r="865" ht="13.5" customHeight="1">
      <c r="C865" s="1216" t="s">
        <v>576</v>
      </c>
      <c r="D865" s="1217" t="s">
        <v>1437</v>
      </c>
    </row>
    <row r="866" ht="13.5" customHeight="1">
      <c r="C866" s="1216" t="s">
        <v>576</v>
      </c>
      <c r="D866" s="1217" t="s">
        <v>1438</v>
      </c>
    </row>
    <row r="867" ht="13.5" customHeight="1">
      <c r="C867" s="1216" t="s">
        <v>576</v>
      </c>
      <c r="D867" s="1217" t="s">
        <v>1439</v>
      </c>
    </row>
    <row r="868" ht="13.5" customHeight="1">
      <c r="C868" s="1216" t="s">
        <v>576</v>
      </c>
      <c r="D868" s="1217" t="s">
        <v>1440</v>
      </c>
    </row>
    <row r="869" ht="13.5" customHeight="1">
      <c r="C869" s="1216" t="s">
        <v>576</v>
      </c>
      <c r="D869" s="1217" t="s">
        <v>1441</v>
      </c>
    </row>
    <row r="870" ht="13.5" customHeight="1">
      <c r="C870" s="1216" t="s">
        <v>576</v>
      </c>
      <c r="D870" s="1217" t="s">
        <v>1442</v>
      </c>
    </row>
    <row r="871" ht="13.5" customHeight="1">
      <c r="C871" s="1216" t="s">
        <v>576</v>
      </c>
      <c r="D871" s="1217" t="s">
        <v>1443</v>
      </c>
    </row>
    <row r="872" ht="13.5" customHeight="1">
      <c r="C872" s="1216" t="s">
        <v>576</v>
      </c>
      <c r="D872" s="1217" t="s">
        <v>1444</v>
      </c>
    </row>
    <row r="873" ht="13.5" customHeight="1">
      <c r="C873" s="1216" t="s">
        <v>576</v>
      </c>
      <c r="D873" s="1217" t="s">
        <v>1445</v>
      </c>
    </row>
    <row r="874" ht="13.5" customHeight="1">
      <c r="C874" s="1216" t="s">
        <v>576</v>
      </c>
      <c r="D874" s="1217" t="s">
        <v>1446</v>
      </c>
    </row>
    <row r="875" ht="13.5" customHeight="1">
      <c r="C875" s="1216" t="s">
        <v>576</v>
      </c>
      <c r="D875" s="1217" t="s">
        <v>1447</v>
      </c>
    </row>
    <row r="876" ht="13.5" customHeight="1">
      <c r="C876" s="1216" t="s">
        <v>576</v>
      </c>
      <c r="D876" s="1217" t="s">
        <v>1448</v>
      </c>
    </row>
    <row r="877" ht="13.5" customHeight="1">
      <c r="C877" s="1216" t="s">
        <v>576</v>
      </c>
      <c r="D877" s="1217" t="s">
        <v>1449</v>
      </c>
    </row>
    <row r="878" ht="13.5" customHeight="1">
      <c r="C878" s="1216" t="s">
        <v>576</v>
      </c>
      <c r="D878" s="1217" t="s">
        <v>1450</v>
      </c>
    </row>
    <row r="879" ht="13.5" customHeight="1">
      <c r="C879" s="1216" t="s">
        <v>576</v>
      </c>
      <c r="D879" s="1217" t="s">
        <v>1451</v>
      </c>
    </row>
    <row r="880" ht="13.5" customHeight="1">
      <c r="C880" s="1216" t="s">
        <v>576</v>
      </c>
      <c r="D880" s="1217" t="s">
        <v>1452</v>
      </c>
    </row>
    <row r="881" ht="13.5" customHeight="1">
      <c r="C881" s="1216" t="s">
        <v>576</v>
      </c>
      <c r="D881" s="1217" t="s">
        <v>1453</v>
      </c>
    </row>
    <row r="882" ht="13.5" customHeight="1">
      <c r="C882" s="1216" t="s">
        <v>576</v>
      </c>
      <c r="D882" s="1217" t="s">
        <v>1454</v>
      </c>
    </row>
    <row r="883" ht="13.5" customHeight="1">
      <c r="C883" s="1216" t="s">
        <v>576</v>
      </c>
      <c r="D883" s="1217" t="s">
        <v>1455</v>
      </c>
    </row>
    <row r="884" ht="13.5" customHeight="1">
      <c r="C884" s="1216" t="s">
        <v>576</v>
      </c>
      <c r="D884" s="1217" t="s">
        <v>1456</v>
      </c>
    </row>
    <row r="885" ht="13.5" customHeight="1">
      <c r="C885" s="1216" t="s">
        <v>576</v>
      </c>
      <c r="D885" s="1217" t="s">
        <v>1457</v>
      </c>
    </row>
    <row r="886" ht="13.5" customHeight="1">
      <c r="C886" s="1216" t="s">
        <v>576</v>
      </c>
      <c r="D886" s="1217" t="s">
        <v>1458</v>
      </c>
    </row>
    <row r="887" ht="13.5" customHeight="1">
      <c r="C887" s="1216" t="s">
        <v>576</v>
      </c>
      <c r="D887" s="1217" t="s">
        <v>1459</v>
      </c>
    </row>
    <row r="888" ht="13.5" customHeight="1">
      <c r="C888" s="1216" t="s">
        <v>576</v>
      </c>
      <c r="D888" s="1217" t="s">
        <v>1460</v>
      </c>
    </row>
    <row r="889" ht="13.5" customHeight="1">
      <c r="C889" s="1216" t="s">
        <v>576</v>
      </c>
      <c r="D889" s="1217" t="s">
        <v>1461</v>
      </c>
    </row>
    <row r="890" ht="13.5" customHeight="1">
      <c r="C890" s="1216" t="s">
        <v>576</v>
      </c>
      <c r="D890" s="1217" t="s">
        <v>1462</v>
      </c>
    </row>
    <row r="891" ht="13.5" customHeight="1">
      <c r="C891" s="1216" t="s">
        <v>576</v>
      </c>
      <c r="D891" s="1217" t="s">
        <v>1463</v>
      </c>
    </row>
    <row r="892" ht="13.5" customHeight="1">
      <c r="C892" s="1216" t="s">
        <v>576</v>
      </c>
      <c r="D892" s="1217" t="s">
        <v>1464</v>
      </c>
    </row>
    <row r="893" ht="13.5" customHeight="1">
      <c r="C893" s="1216" t="s">
        <v>576</v>
      </c>
      <c r="D893" s="1217" t="s">
        <v>1465</v>
      </c>
    </row>
    <row r="894" ht="13.5" customHeight="1">
      <c r="C894" s="1216" t="s">
        <v>576</v>
      </c>
      <c r="D894" s="1217" t="s">
        <v>1466</v>
      </c>
    </row>
    <row r="895" ht="13.5" customHeight="1">
      <c r="C895" s="1216" t="s">
        <v>576</v>
      </c>
      <c r="D895" s="1217" t="s">
        <v>1467</v>
      </c>
    </row>
    <row r="896" ht="13.5" customHeight="1">
      <c r="C896" s="1216" t="s">
        <v>576</v>
      </c>
      <c r="D896" s="1217" t="s">
        <v>1468</v>
      </c>
    </row>
    <row r="897" ht="13.5" customHeight="1">
      <c r="C897" s="1216" t="s">
        <v>576</v>
      </c>
      <c r="D897" s="1217" t="s">
        <v>1469</v>
      </c>
    </row>
    <row r="898" ht="13.5" customHeight="1">
      <c r="C898" s="1216" t="s">
        <v>576</v>
      </c>
      <c r="D898" s="1217" t="s">
        <v>1470</v>
      </c>
    </row>
    <row r="899" ht="13.5" customHeight="1">
      <c r="C899" s="1216" t="s">
        <v>576</v>
      </c>
      <c r="D899" s="1217" t="s">
        <v>1471</v>
      </c>
    </row>
    <row r="900" ht="13.5" customHeight="1">
      <c r="C900" s="1216" t="s">
        <v>576</v>
      </c>
      <c r="D900" s="1217" t="s">
        <v>1472</v>
      </c>
    </row>
    <row r="901" ht="13.5" customHeight="1">
      <c r="C901" s="1216" t="s">
        <v>576</v>
      </c>
      <c r="D901" s="1217" t="s">
        <v>1473</v>
      </c>
    </row>
    <row r="902" ht="13.5" customHeight="1">
      <c r="C902" s="1216" t="s">
        <v>576</v>
      </c>
      <c r="D902" s="1217" t="s">
        <v>746</v>
      </c>
    </row>
    <row r="903" ht="13.5" customHeight="1">
      <c r="C903" s="1216" t="s">
        <v>576</v>
      </c>
      <c r="D903" s="1217" t="s">
        <v>1474</v>
      </c>
    </row>
    <row r="904" ht="13.5" customHeight="1">
      <c r="C904" s="1216" t="s">
        <v>576</v>
      </c>
      <c r="D904" s="1217" t="s">
        <v>1475</v>
      </c>
    </row>
    <row r="905" ht="13.5" customHeight="1">
      <c r="C905" s="1216" t="s">
        <v>576</v>
      </c>
      <c r="D905" s="1217" t="s">
        <v>1476</v>
      </c>
    </row>
    <row r="906" ht="13.5" customHeight="1">
      <c r="C906" s="1216" t="s">
        <v>576</v>
      </c>
      <c r="D906" s="1217" t="s">
        <v>1477</v>
      </c>
    </row>
    <row r="907" ht="13.5" customHeight="1">
      <c r="C907" s="1216" t="s">
        <v>576</v>
      </c>
      <c r="D907" s="1217" t="s">
        <v>1478</v>
      </c>
    </row>
    <row r="908" ht="13.5" customHeight="1">
      <c r="C908" s="1216" t="s">
        <v>576</v>
      </c>
      <c r="D908" s="1217" t="s">
        <v>1085</v>
      </c>
    </row>
    <row r="909" ht="13.5" customHeight="1">
      <c r="C909" s="1216" t="s">
        <v>576</v>
      </c>
      <c r="D909" s="1217" t="s">
        <v>1479</v>
      </c>
    </row>
    <row r="910" ht="13.5" customHeight="1">
      <c r="C910" s="1216" t="s">
        <v>576</v>
      </c>
      <c r="D910" s="1217" t="s">
        <v>1480</v>
      </c>
    </row>
    <row r="911" ht="13.5" customHeight="1">
      <c r="C911" s="1216" t="s">
        <v>576</v>
      </c>
      <c r="D911" s="1217" t="s">
        <v>1481</v>
      </c>
    </row>
    <row r="912" ht="13.5" customHeight="1">
      <c r="C912" s="1216" t="s">
        <v>576</v>
      </c>
      <c r="D912" s="1217" t="s">
        <v>1482</v>
      </c>
    </row>
    <row r="913" ht="13.5" customHeight="1">
      <c r="C913" s="1216" t="s">
        <v>576</v>
      </c>
      <c r="D913" s="1217" t="s">
        <v>1483</v>
      </c>
    </row>
    <row r="914" ht="13.5" customHeight="1">
      <c r="C914" s="1216" t="s">
        <v>576</v>
      </c>
      <c r="D914" s="1217" t="s">
        <v>1484</v>
      </c>
    </row>
    <row r="915" ht="13.5" customHeight="1">
      <c r="C915" s="1216" t="s">
        <v>576</v>
      </c>
      <c r="D915" s="1217" t="s">
        <v>1485</v>
      </c>
    </row>
    <row r="916" ht="13.5" customHeight="1">
      <c r="C916" s="1216" t="s">
        <v>578</v>
      </c>
      <c r="D916" s="1217" t="s">
        <v>1486</v>
      </c>
    </row>
    <row r="917" ht="13.5" customHeight="1">
      <c r="C917" s="1216" t="s">
        <v>578</v>
      </c>
      <c r="D917" s="1217" t="s">
        <v>1487</v>
      </c>
    </row>
    <row r="918" ht="13.5" customHeight="1">
      <c r="C918" s="1216" t="s">
        <v>578</v>
      </c>
      <c r="D918" s="1217" t="s">
        <v>1488</v>
      </c>
    </row>
    <row r="919" ht="13.5" customHeight="1">
      <c r="C919" s="1216" t="s">
        <v>578</v>
      </c>
      <c r="D919" s="1217" t="s">
        <v>1489</v>
      </c>
    </row>
    <row r="920" ht="13.5" customHeight="1">
      <c r="C920" s="1216" t="s">
        <v>578</v>
      </c>
      <c r="D920" s="1217" t="s">
        <v>1490</v>
      </c>
    </row>
    <row r="921" ht="13.5" customHeight="1">
      <c r="C921" s="1216" t="s">
        <v>578</v>
      </c>
      <c r="D921" s="1217" t="s">
        <v>1491</v>
      </c>
    </row>
    <row r="922" ht="13.5" customHeight="1">
      <c r="C922" s="1216" t="s">
        <v>578</v>
      </c>
      <c r="D922" s="1217" t="s">
        <v>1492</v>
      </c>
    </row>
    <row r="923" ht="13.5" customHeight="1">
      <c r="C923" s="1216" t="s">
        <v>578</v>
      </c>
      <c r="D923" s="1217" t="s">
        <v>1493</v>
      </c>
    </row>
    <row r="924" ht="13.5" customHeight="1">
      <c r="C924" s="1216" t="s">
        <v>578</v>
      </c>
      <c r="D924" s="1217" t="s">
        <v>1494</v>
      </c>
    </row>
    <row r="925" ht="13.5" customHeight="1">
      <c r="C925" s="1216" t="s">
        <v>578</v>
      </c>
      <c r="D925" s="1217" t="s">
        <v>1495</v>
      </c>
    </row>
    <row r="926" ht="13.5" customHeight="1">
      <c r="C926" s="1216" t="s">
        <v>578</v>
      </c>
      <c r="D926" s="1217" t="s">
        <v>1496</v>
      </c>
    </row>
    <row r="927" ht="13.5" customHeight="1">
      <c r="C927" s="1216" t="s">
        <v>578</v>
      </c>
      <c r="D927" s="1217" t="s">
        <v>1497</v>
      </c>
    </row>
    <row r="928" ht="13.5" customHeight="1">
      <c r="C928" s="1216" t="s">
        <v>578</v>
      </c>
      <c r="D928" s="1217" t="s">
        <v>1498</v>
      </c>
    </row>
    <row r="929" ht="13.5" customHeight="1">
      <c r="C929" s="1216" t="s">
        <v>578</v>
      </c>
      <c r="D929" s="1217" t="s">
        <v>1499</v>
      </c>
    </row>
    <row r="930" ht="13.5" customHeight="1">
      <c r="C930" s="1216" t="s">
        <v>578</v>
      </c>
      <c r="D930" s="1217" t="s">
        <v>1500</v>
      </c>
    </row>
    <row r="931" ht="13.5" customHeight="1">
      <c r="C931" s="1216" t="s">
        <v>578</v>
      </c>
      <c r="D931" s="1217" t="s">
        <v>1501</v>
      </c>
    </row>
    <row r="932" ht="13.5" customHeight="1">
      <c r="C932" s="1216" t="s">
        <v>578</v>
      </c>
      <c r="D932" s="1217" t="s">
        <v>1502</v>
      </c>
    </row>
    <row r="933" ht="13.5" customHeight="1">
      <c r="C933" s="1216" t="s">
        <v>578</v>
      </c>
      <c r="D933" s="1217" t="s">
        <v>1503</v>
      </c>
    </row>
    <row r="934" ht="13.5" customHeight="1">
      <c r="C934" s="1216" t="s">
        <v>578</v>
      </c>
      <c r="D934" s="1217" t="s">
        <v>1504</v>
      </c>
    </row>
    <row r="935" ht="13.5" customHeight="1">
      <c r="C935" s="1216" t="s">
        <v>578</v>
      </c>
      <c r="D935" s="1217" t="s">
        <v>1505</v>
      </c>
    </row>
    <row r="936" ht="13.5" customHeight="1">
      <c r="C936" s="1216" t="s">
        <v>578</v>
      </c>
      <c r="D936" s="1217" t="s">
        <v>1506</v>
      </c>
    </row>
    <row r="937" ht="13.5" customHeight="1">
      <c r="C937" s="1216" t="s">
        <v>578</v>
      </c>
      <c r="D937" s="1217" t="s">
        <v>1507</v>
      </c>
    </row>
    <row r="938" ht="13.5" customHeight="1">
      <c r="C938" s="1216" t="s">
        <v>578</v>
      </c>
      <c r="D938" s="1217" t="s">
        <v>1508</v>
      </c>
    </row>
    <row r="939" ht="13.5" customHeight="1">
      <c r="C939" s="1216" t="s">
        <v>578</v>
      </c>
      <c r="D939" s="1217" t="s">
        <v>1509</v>
      </c>
    </row>
    <row r="940" ht="13.5" customHeight="1">
      <c r="C940" s="1216" t="s">
        <v>578</v>
      </c>
      <c r="D940" s="1217" t="s">
        <v>1510</v>
      </c>
    </row>
    <row r="941" ht="13.5" customHeight="1">
      <c r="C941" s="1216" t="s">
        <v>578</v>
      </c>
      <c r="D941" s="1217" t="s">
        <v>1511</v>
      </c>
    </row>
    <row r="942" ht="13.5" customHeight="1">
      <c r="C942" s="1216" t="s">
        <v>578</v>
      </c>
      <c r="D942" s="1217" t="s">
        <v>1512</v>
      </c>
    </row>
    <row r="943" ht="13.5" customHeight="1">
      <c r="C943" s="1216" t="s">
        <v>578</v>
      </c>
      <c r="D943" s="1217" t="s">
        <v>1513</v>
      </c>
    </row>
    <row r="944" ht="13.5" customHeight="1">
      <c r="C944" s="1216" t="s">
        <v>578</v>
      </c>
      <c r="D944" s="1217" t="s">
        <v>1514</v>
      </c>
    </row>
    <row r="945" ht="13.5" customHeight="1">
      <c r="C945" s="1216" t="s">
        <v>578</v>
      </c>
      <c r="D945" s="1217" t="s">
        <v>1515</v>
      </c>
    </row>
    <row r="946" ht="13.5" customHeight="1">
      <c r="C946" s="1216" t="s">
        <v>578</v>
      </c>
      <c r="D946" s="1217" t="s">
        <v>1516</v>
      </c>
    </row>
    <row r="947" ht="13.5" customHeight="1">
      <c r="C947" s="1216" t="s">
        <v>578</v>
      </c>
      <c r="D947" s="1217" t="s">
        <v>746</v>
      </c>
    </row>
    <row r="948" ht="13.5" customHeight="1">
      <c r="C948" s="1216" t="s">
        <v>578</v>
      </c>
      <c r="D948" s="1217" t="s">
        <v>1517</v>
      </c>
    </row>
    <row r="949" ht="13.5" customHeight="1">
      <c r="C949" s="1216" t="s">
        <v>578</v>
      </c>
      <c r="D949" s="1217" t="s">
        <v>1518</v>
      </c>
    </row>
    <row r="950" ht="13.5" customHeight="1">
      <c r="C950" s="1216" t="s">
        <v>578</v>
      </c>
      <c r="D950" s="1217" t="s">
        <v>1519</v>
      </c>
    </row>
    <row r="951" ht="13.5" customHeight="1">
      <c r="C951" s="1216" t="s">
        <v>578</v>
      </c>
      <c r="D951" s="1217" t="s">
        <v>1520</v>
      </c>
    </row>
    <row r="952" ht="13.5" customHeight="1">
      <c r="C952" s="1216" t="s">
        <v>578</v>
      </c>
      <c r="D952" s="1217" t="s">
        <v>1521</v>
      </c>
    </row>
    <row r="953" ht="13.5" customHeight="1">
      <c r="C953" s="1216" t="s">
        <v>578</v>
      </c>
      <c r="D953" s="1217" t="s">
        <v>1522</v>
      </c>
    </row>
    <row r="954" ht="13.5" customHeight="1">
      <c r="C954" s="1216" t="s">
        <v>578</v>
      </c>
      <c r="D954" s="1217" t="s">
        <v>1523</v>
      </c>
    </row>
    <row r="955" ht="13.5" customHeight="1">
      <c r="C955" s="1216" t="s">
        <v>578</v>
      </c>
      <c r="D955" s="1217" t="s">
        <v>1524</v>
      </c>
    </row>
    <row r="956" ht="13.5" customHeight="1">
      <c r="C956" s="1216" t="s">
        <v>578</v>
      </c>
      <c r="D956" s="1217" t="s">
        <v>1525</v>
      </c>
    </row>
    <row r="957" ht="13.5" customHeight="1">
      <c r="C957" s="1216" t="s">
        <v>578</v>
      </c>
      <c r="D957" s="1217" t="s">
        <v>1526</v>
      </c>
    </row>
    <row r="958" ht="13.5" customHeight="1">
      <c r="C958" s="1216" t="s">
        <v>580</v>
      </c>
      <c r="D958" s="1217" t="s">
        <v>1527</v>
      </c>
    </row>
    <row r="959" ht="13.5" customHeight="1">
      <c r="C959" s="1216" t="s">
        <v>580</v>
      </c>
      <c r="D959" s="1217" t="s">
        <v>1528</v>
      </c>
    </row>
    <row r="960" ht="13.5" customHeight="1">
      <c r="C960" s="1216" t="s">
        <v>580</v>
      </c>
      <c r="D960" s="1217" t="s">
        <v>1529</v>
      </c>
    </row>
    <row r="961" ht="13.5" customHeight="1">
      <c r="C961" s="1216" t="s">
        <v>580</v>
      </c>
      <c r="D961" s="1217" t="s">
        <v>1530</v>
      </c>
    </row>
    <row r="962" ht="13.5" customHeight="1">
      <c r="C962" s="1216" t="s">
        <v>580</v>
      </c>
      <c r="D962" s="1217" t="s">
        <v>1531</v>
      </c>
    </row>
    <row r="963" ht="13.5" customHeight="1">
      <c r="C963" s="1216" t="s">
        <v>580</v>
      </c>
      <c r="D963" s="1217" t="s">
        <v>1532</v>
      </c>
    </row>
    <row r="964" ht="13.5" customHeight="1">
      <c r="C964" s="1216" t="s">
        <v>580</v>
      </c>
      <c r="D964" s="1217" t="s">
        <v>1533</v>
      </c>
    </row>
    <row r="965" ht="13.5" customHeight="1">
      <c r="C965" s="1216" t="s">
        <v>580</v>
      </c>
      <c r="D965" s="1217" t="s">
        <v>1534</v>
      </c>
    </row>
    <row r="966" ht="13.5" customHeight="1">
      <c r="C966" s="1216" t="s">
        <v>580</v>
      </c>
      <c r="D966" s="1217" t="s">
        <v>1535</v>
      </c>
    </row>
    <row r="967" ht="13.5" customHeight="1">
      <c r="C967" s="1216" t="s">
        <v>580</v>
      </c>
      <c r="D967" s="1217" t="s">
        <v>1536</v>
      </c>
    </row>
    <row r="968" ht="13.5" customHeight="1">
      <c r="C968" s="1216" t="s">
        <v>580</v>
      </c>
      <c r="D968" s="1217" t="s">
        <v>1537</v>
      </c>
    </row>
    <row r="969" ht="13.5" customHeight="1">
      <c r="C969" s="1216" t="s">
        <v>580</v>
      </c>
      <c r="D969" s="1217" t="s">
        <v>1538</v>
      </c>
    </row>
    <row r="970" ht="13.5" customHeight="1">
      <c r="C970" s="1216" t="s">
        <v>580</v>
      </c>
      <c r="D970" s="1217" t="s">
        <v>1539</v>
      </c>
    </row>
    <row r="971" ht="13.5" customHeight="1">
      <c r="C971" s="1216" t="s">
        <v>580</v>
      </c>
      <c r="D971" s="1217" t="s">
        <v>1540</v>
      </c>
    </row>
    <row r="972" ht="13.5" customHeight="1">
      <c r="C972" s="1216" t="s">
        <v>580</v>
      </c>
      <c r="D972" s="1217" t="s">
        <v>1541</v>
      </c>
    </row>
    <row r="973" ht="13.5" customHeight="1">
      <c r="C973" s="1216" t="s">
        <v>580</v>
      </c>
      <c r="D973" s="1217" t="s">
        <v>1542</v>
      </c>
    </row>
    <row r="974" ht="13.5" customHeight="1">
      <c r="C974" s="1216" t="s">
        <v>580</v>
      </c>
      <c r="D974" s="1217" t="s">
        <v>1543</v>
      </c>
    </row>
    <row r="975" ht="13.5" customHeight="1">
      <c r="C975" s="1216" t="s">
        <v>580</v>
      </c>
      <c r="D975" s="1217" t="s">
        <v>1544</v>
      </c>
    </row>
    <row r="976" ht="13.5" customHeight="1">
      <c r="C976" s="1216" t="s">
        <v>580</v>
      </c>
      <c r="D976" s="1217" t="s">
        <v>1545</v>
      </c>
    </row>
    <row r="977" ht="13.5" customHeight="1">
      <c r="C977" s="1216" t="s">
        <v>580</v>
      </c>
      <c r="D977" s="1217" t="s">
        <v>1546</v>
      </c>
    </row>
    <row r="978" ht="13.5" customHeight="1">
      <c r="C978" s="1216" t="s">
        <v>580</v>
      </c>
      <c r="D978" s="1217" t="s">
        <v>1547</v>
      </c>
    </row>
    <row r="979" ht="13.5" customHeight="1">
      <c r="C979" s="1216" t="s">
        <v>580</v>
      </c>
      <c r="D979" s="1217" t="s">
        <v>1548</v>
      </c>
    </row>
    <row r="980" ht="13.5" customHeight="1">
      <c r="C980" s="1216" t="s">
        <v>580</v>
      </c>
      <c r="D980" s="1217" t="s">
        <v>1549</v>
      </c>
    </row>
    <row r="981" ht="13.5" customHeight="1">
      <c r="C981" s="1216" t="s">
        <v>580</v>
      </c>
      <c r="D981" s="1217" t="s">
        <v>1550</v>
      </c>
    </row>
    <row r="982" ht="13.5" customHeight="1">
      <c r="C982" s="1216" t="s">
        <v>580</v>
      </c>
      <c r="D982" s="1217" t="s">
        <v>1551</v>
      </c>
    </row>
    <row r="983" ht="13.5" customHeight="1">
      <c r="C983" s="1216" t="s">
        <v>580</v>
      </c>
      <c r="D983" s="1217" t="s">
        <v>1552</v>
      </c>
    </row>
    <row r="984" ht="13.5" customHeight="1">
      <c r="C984" s="1216" t="s">
        <v>580</v>
      </c>
      <c r="D984" s="1217" t="s">
        <v>1553</v>
      </c>
    </row>
    <row r="985" ht="13.5" customHeight="1">
      <c r="C985" s="1216" t="s">
        <v>580</v>
      </c>
      <c r="D985" s="1217" t="s">
        <v>1554</v>
      </c>
    </row>
    <row r="986" ht="13.5" customHeight="1">
      <c r="C986" s="1216" t="s">
        <v>580</v>
      </c>
      <c r="D986" s="1217" t="s">
        <v>1555</v>
      </c>
    </row>
    <row r="987" ht="13.5" customHeight="1">
      <c r="C987" s="1216" t="s">
        <v>580</v>
      </c>
      <c r="D987" s="1217" t="s">
        <v>739</v>
      </c>
    </row>
    <row r="988" ht="13.5" customHeight="1">
      <c r="C988" s="1216" t="s">
        <v>580</v>
      </c>
      <c r="D988" s="1217" t="s">
        <v>1556</v>
      </c>
    </row>
    <row r="989" ht="13.5" customHeight="1">
      <c r="C989" s="1216" t="s">
        <v>580</v>
      </c>
      <c r="D989" s="1217" t="s">
        <v>1557</v>
      </c>
    </row>
    <row r="990" ht="13.5" customHeight="1">
      <c r="C990" s="1216" t="s">
        <v>580</v>
      </c>
      <c r="D990" s="1217" t="s">
        <v>1558</v>
      </c>
    </row>
    <row r="991" ht="13.5" customHeight="1">
      <c r="C991" s="1216" t="s">
        <v>580</v>
      </c>
      <c r="D991" s="1217" t="s">
        <v>1559</v>
      </c>
    </row>
    <row r="992" ht="13.5" customHeight="1">
      <c r="C992" s="1216" t="s">
        <v>580</v>
      </c>
      <c r="D992" s="1217" t="s">
        <v>624</v>
      </c>
    </row>
    <row r="993" ht="13.5" customHeight="1">
      <c r="C993" s="1216" t="s">
        <v>582</v>
      </c>
      <c r="D993" s="1217" t="s">
        <v>1560</v>
      </c>
    </row>
    <row r="994" ht="13.5" customHeight="1">
      <c r="C994" s="1216" t="s">
        <v>582</v>
      </c>
      <c r="D994" s="1217" t="s">
        <v>1561</v>
      </c>
    </row>
    <row r="995" ht="13.5" customHeight="1">
      <c r="C995" s="1216" t="s">
        <v>582</v>
      </c>
      <c r="D995" s="1217" t="s">
        <v>1562</v>
      </c>
    </row>
    <row r="996" ht="13.5" customHeight="1">
      <c r="C996" s="1216" t="s">
        <v>582</v>
      </c>
      <c r="D996" s="1217" t="s">
        <v>1563</v>
      </c>
    </row>
    <row r="997" ht="13.5" customHeight="1">
      <c r="C997" s="1216" t="s">
        <v>582</v>
      </c>
      <c r="D997" s="1217" t="s">
        <v>1564</v>
      </c>
    </row>
    <row r="998" ht="13.5" customHeight="1">
      <c r="C998" s="1216" t="s">
        <v>582</v>
      </c>
      <c r="D998" s="1217" t="s">
        <v>1565</v>
      </c>
    </row>
    <row r="999" ht="13.5" customHeight="1">
      <c r="C999" s="1216" t="s">
        <v>582</v>
      </c>
      <c r="D999" s="1217" t="s">
        <v>1566</v>
      </c>
    </row>
    <row r="1000" ht="13.5" customHeight="1">
      <c r="C1000" s="1216" t="s">
        <v>582</v>
      </c>
      <c r="D1000" s="1217" t="s">
        <v>1567</v>
      </c>
    </row>
    <row r="1001" ht="13.5" customHeight="1">
      <c r="C1001" s="1216" t="s">
        <v>582</v>
      </c>
      <c r="D1001" s="1217" t="s">
        <v>1568</v>
      </c>
    </row>
    <row r="1002" ht="13.5" customHeight="1">
      <c r="C1002" s="1216" t="s">
        <v>582</v>
      </c>
      <c r="D1002" s="1217" t="s">
        <v>1569</v>
      </c>
    </row>
    <row r="1003" ht="13.5" customHeight="1">
      <c r="C1003" s="1216" t="s">
        <v>582</v>
      </c>
      <c r="D1003" s="1217" t="s">
        <v>1570</v>
      </c>
    </row>
    <row r="1004" ht="13.5" customHeight="1">
      <c r="C1004" s="1216" t="s">
        <v>582</v>
      </c>
      <c r="D1004" s="1217" t="s">
        <v>1571</v>
      </c>
    </row>
    <row r="1005" ht="13.5" customHeight="1">
      <c r="C1005" s="1216" t="s">
        <v>582</v>
      </c>
      <c r="D1005" s="1217" t="s">
        <v>1572</v>
      </c>
    </row>
    <row r="1006" ht="13.5" customHeight="1">
      <c r="C1006" s="1216" t="s">
        <v>582</v>
      </c>
      <c r="D1006" s="1217" t="s">
        <v>1573</v>
      </c>
    </row>
    <row r="1007" ht="13.5" customHeight="1">
      <c r="C1007" s="1216" t="s">
        <v>582</v>
      </c>
      <c r="D1007" s="1217" t="s">
        <v>1574</v>
      </c>
    </row>
    <row r="1008" ht="13.5" customHeight="1">
      <c r="C1008" s="1216" t="s">
        <v>582</v>
      </c>
      <c r="D1008" s="1217" t="s">
        <v>1575</v>
      </c>
    </row>
    <row r="1009" ht="13.5" customHeight="1">
      <c r="C1009" s="1216" t="s">
        <v>582</v>
      </c>
      <c r="D1009" s="1217" t="s">
        <v>1576</v>
      </c>
    </row>
    <row r="1010" ht="13.5" customHeight="1">
      <c r="C1010" s="1216" t="s">
        <v>582</v>
      </c>
      <c r="D1010" s="1217" t="s">
        <v>1577</v>
      </c>
    </row>
    <row r="1011" ht="13.5" customHeight="1">
      <c r="C1011" s="1216" t="s">
        <v>582</v>
      </c>
      <c r="D1011" s="1217" t="s">
        <v>1578</v>
      </c>
    </row>
    <row r="1012" ht="13.5" customHeight="1">
      <c r="C1012" s="1216" t="s">
        <v>582</v>
      </c>
      <c r="D1012" s="1217" t="s">
        <v>1579</v>
      </c>
    </row>
    <row r="1013" ht="13.5" customHeight="1">
      <c r="C1013" s="1216" t="s">
        <v>582</v>
      </c>
      <c r="D1013" s="1217" t="s">
        <v>1580</v>
      </c>
    </row>
    <row r="1014" ht="13.5" customHeight="1">
      <c r="C1014" s="1216" t="s">
        <v>582</v>
      </c>
      <c r="D1014" s="1217" t="s">
        <v>1581</v>
      </c>
    </row>
    <row r="1015" ht="13.5" customHeight="1">
      <c r="C1015" s="1216" t="s">
        <v>582</v>
      </c>
      <c r="D1015" s="1217" t="s">
        <v>1582</v>
      </c>
    </row>
    <row r="1016" ht="13.5" customHeight="1">
      <c r="C1016" s="1216" t="s">
        <v>582</v>
      </c>
      <c r="D1016" s="1217" t="s">
        <v>1583</v>
      </c>
    </row>
    <row r="1017" ht="13.5" customHeight="1">
      <c r="C1017" s="1216" t="s">
        <v>582</v>
      </c>
      <c r="D1017" s="1217" t="s">
        <v>1584</v>
      </c>
    </row>
    <row r="1018" ht="13.5" customHeight="1">
      <c r="C1018" s="1216" t="s">
        <v>582</v>
      </c>
      <c r="D1018" s="1217" t="s">
        <v>1585</v>
      </c>
    </row>
    <row r="1019" ht="13.5" customHeight="1">
      <c r="C1019" s="1216" t="s">
        <v>582</v>
      </c>
      <c r="D1019" s="1217" t="s">
        <v>1586</v>
      </c>
    </row>
    <row r="1020" ht="13.5" customHeight="1">
      <c r="C1020" s="1216" t="s">
        <v>582</v>
      </c>
      <c r="D1020" s="1217" t="s">
        <v>1587</v>
      </c>
    </row>
    <row r="1021" ht="13.5" customHeight="1">
      <c r="C1021" s="1216" t="s">
        <v>582</v>
      </c>
      <c r="D1021" s="1217" t="s">
        <v>1588</v>
      </c>
    </row>
    <row r="1022" ht="13.5" customHeight="1">
      <c r="C1022" s="1216" t="s">
        <v>582</v>
      </c>
      <c r="D1022" s="1217" t="s">
        <v>1589</v>
      </c>
    </row>
    <row r="1023" ht="13.5" customHeight="1">
      <c r="C1023" s="1216" t="s">
        <v>582</v>
      </c>
      <c r="D1023" s="1217" t="s">
        <v>1590</v>
      </c>
    </row>
    <row r="1024" ht="13.5" customHeight="1">
      <c r="C1024" s="1216" t="s">
        <v>582</v>
      </c>
      <c r="D1024" s="1217" t="s">
        <v>1591</v>
      </c>
    </row>
    <row r="1025" ht="13.5" customHeight="1">
      <c r="C1025" s="1216" t="s">
        <v>582</v>
      </c>
      <c r="D1025" s="1217" t="s">
        <v>1592</v>
      </c>
    </row>
    <row r="1026" ht="13.5" customHeight="1">
      <c r="C1026" s="1216" t="s">
        <v>582</v>
      </c>
      <c r="D1026" s="1217" t="s">
        <v>1593</v>
      </c>
    </row>
    <row r="1027" ht="13.5" customHeight="1">
      <c r="C1027" s="1216" t="s">
        <v>582</v>
      </c>
      <c r="D1027" s="1217" t="s">
        <v>1594</v>
      </c>
    </row>
    <row r="1028" ht="13.5" customHeight="1">
      <c r="C1028" s="1216" t="s">
        <v>582</v>
      </c>
      <c r="D1028" s="1217" t="s">
        <v>1595</v>
      </c>
    </row>
    <row r="1029" ht="13.5" customHeight="1">
      <c r="C1029" s="1216" t="s">
        <v>582</v>
      </c>
      <c r="D1029" s="1217" t="s">
        <v>1596</v>
      </c>
    </row>
    <row r="1030" ht="13.5" customHeight="1">
      <c r="C1030" s="1216" t="s">
        <v>582</v>
      </c>
      <c r="D1030" s="1217" t="s">
        <v>1597</v>
      </c>
    </row>
    <row r="1031" ht="13.5" customHeight="1">
      <c r="C1031" s="1216" t="s">
        <v>582</v>
      </c>
      <c r="D1031" s="1217" t="s">
        <v>1598</v>
      </c>
    </row>
    <row r="1032" ht="13.5" customHeight="1">
      <c r="C1032" s="1216" t="s">
        <v>582</v>
      </c>
      <c r="D1032" s="1217" t="s">
        <v>1599</v>
      </c>
    </row>
    <row r="1033" ht="13.5" customHeight="1">
      <c r="C1033" s="1216" t="s">
        <v>582</v>
      </c>
      <c r="D1033" s="1217" t="s">
        <v>1600</v>
      </c>
    </row>
    <row r="1034" ht="13.5" customHeight="1">
      <c r="C1034" s="1216" t="s">
        <v>582</v>
      </c>
      <c r="D1034" s="1217" t="s">
        <v>1601</v>
      </c>
    </row>
    <row r="1035" ht="13.5" customHeight="1">
      <c r="C1035" s="1216" t="s">
        <v>582</v>
      </c>
      <c r="D1035" s="1217" t="s">
        <v>1602</v>
      </c>
    </row>
    <row r="1036" ht="13.5" customHeight="1">
      <c r="C1036" s="1216" t="s">
        <v>582</v>
      </c>
      <c r="D1036" s="1217" t="s">
        <v>1603</v>
      </c>
    </row>
    <row r="1037" ht="13.5" customHeight="1">
      <c r="C1037" s="1216" t="s">
        <v>582</v>
      </c>
      <c r="D1037" s="1217" t="s">
        <v>1604</v>
      </c>
    </row>
    <row r="1038" ht="13.5" customHeight="1">
      <c r="C1038" s="1216" t="s">
        <v>582</v>
      </c>
      <c r="D1038" s="1217" t="s">
        <v>1605</v>
      </c>
    </row>
    <row r="1039" ht="13.5" customHeight="1">
      <c r="C1039" s="1216" t="s">
        <v>582</v>
      </c>
      <c r="D1039" s="1217" t="s">
        <v>1606</v>
      </c>
    </row>
    <row r="1040" ht="13.5" customHeight="1">
      <c r="C1040" s="1216" t="s">
        <v>582</v>
      </c>
      <c r="D1040" s="1217" t="s">
        <v>1607</v>
      </c>
    </row>
    <row r="1041" ht="13.5" customHeight="1">
      <c r="C1041" s="1216" t="s">
        <v>582</v>
      </c>
      <c r="D1041" s="1217" t="s">
        <v>1382</v>
      </c>
    </row>
    <row r="1042" ht="13.5" customHeight="1">
      <c r="C1042" s="1216" t="s">
        <v>582</v>
      </c>
      <c r="D1042" s="1217" t="s">
        <v>1608</v>
      </c>
    </row>
    <row r="1043" ht="13.5" customHeight="1">
      <c r="C1043" s="1216" t="s">
        <v>582</v>
      </c>
      <c r="D1043" s="1217" t="s">
        <v>1609</v>
      </c>
    </row>
    <row r="1044" ht="13.5" customHeight="1">
      <c r="C1044" s="1216" t="s">
        <v>582</v>
      </c>
      <c r="D1044" s="1217" t="s">
        <v>1610</v>
      </c>
    </row>
    <row r="1045" ht="13.5" customHeight="1">
      <c r="C1045" s="1216" t="s">
        <v>582</v>
      </c>
      <c r="D1045" s="1217" t="s">
        <v>1611</v>
      </c>
    </row>
    <row r="1046" ht="13.5" customHeight="1">
      <c r="C1046" s="1216" t="s">
        <v>582</v>
      </c>
      <c r="D1046" s="1217" t="s">
        <v>1612</v>
      </c>
    </row>
    <row r="1047" ht="13.5" customHeight="1">
      <c r="C1047" s="1216" t="s">
        <v>584</v>
      </c>
      <c r="D1047" s="1217" t="s">
        <v>1613</v>
      </c>
    </row>
    <row r="1048" ht="13.5" customHeight="1">
      <c r="C1048" s="1216" t="s">
        <v>584</v>
      </c>
      <c r="D1048" s="1217" t="s">
        <v>1614</v>
      </c>
    </row>
    <row r="1049" ht="13.5" customHeight="1">
      <c r="C1049" s="1216" t="s">
        <v>584</v>
      </c>
      <c r="D1049" s="1217" t="s">
        <v>1615</v>
      </c>
    </row>
    <row r="1050" ht="13.5" customHeight="1">
      <c r="C1050" s="1216" t="s">
        <v>584</v>
      </c>
      <c r="D1050" s="1217" t="s">
        <v>1616</v>
      </c>
    </row>
    <row r="1051" ht="13.5" customHeight="1">
      <c r="C1051" s="1216" t="s">
        <v>584</v>
      </c>
      <c r="D1051" s="1217" t="s">
        <v>1617</v>
      </c>
    </row>
    <row r="1052" ht="13.5" customHeight="1">
      <c r="C1052" s="1216" t="s">
        <v>584</v>
      </c>
      <c r="D1052" s="1217" t="s">
        <v>1618</v>
      </c>
    </row>
    <row r="1053" ht="13.5" customHeight="1">
      <c r="C1053" s="1216" t="s">
        <v>584</v>
      </c>
      <c r="D1053" s="1217" t="s">
        <v>1619</v>
      </c>
    </row>
    <row r="1054" ht="13.5" customHeight="1">
      <c r="C1054" s="1216" t="s">
        <v>584</v>
      </c>
      <c r="D1054" s="1217" t="s">
        <v>1620</v>
      </c>
    </row>
    <row r="1055" ht="13.5" customHeight="1">
      <c r="C1055" s="1216" t="s">
        <v>584</v>
      </c>
      <c r="D1055" s="1217" t="s">
        <v>1621</v>
      </c>
    </row>
    <row r="1056" ht="13.5" customHeight="1">
      <c r="C1056" s="1216" t="s">
        <v>584</v>
      </c>
      <c r="D1056" s="1217" t="s">
        <v>1622</v>
      </c>
    </row>
    <row r="1057" ht="13.5" customHeight="1">
      <c r="C1057" s="1216" t="s">
        <v>584</v>
      </c>
      <c r="D1057" s="1217" t="s">
        <v>1623</v>
      </c>
    </row>
    <row r="1058" ht="13.5" customHeight="1">
      <c r="C1058" s="1216" t="s">
        <v>584</v>
      </c>
      <c r="D1058" s="1217" t="s">
        <v>1624</v>
      </c>
    </row>
    <row r="1059" ht="13.5" customHeight="1">
      <c r="C1059" s="1216" t="s">
        <v>584</v>
      </c>
      <c r="D1059" s="1217" t="s">
        <v>1625</v>
      </c>
    </row>
    <row r="1060" ht="13.5" customHeight="1">
      <c r="C1060" s="1216" t="s">
        <v>584</v>
      </c>
      <c r="D1060" s="1217" t="s">
        <v>1626</v>
      </c>
    </row>
    <row r="1061" ht="13.5" customHeight="1">
      <c r="C1061" s="1216" t="s">
        <v>584</v>
      </c>
      <c r="D1061" s="1217" t="s">
        <v>1627</v>
      </c>
    </row>
    <row r="1062" ht="13.5" customHeight="1">
      <c r="C1062" s="1216" t="s">
        <v>584</v>
      </c>
      <c r="D1062" s="1217" t="s">
        <v>1628</v>
      </c>
    </row>
    <row r="1063" ht="13.5" customHeight="1">
      <c r="C1063" s="1216" t="s">
        <v>584</v>
      </c>
      <c r="D1063" s="1217" t="s">
        <v>1629</v>
      </c>
    </row>
    <row r="1064" ht="13.5" customHeight="1">
      <c r="C1064" s="1216" t="s">
        <v>584</v>
      </c>
      <c r="D1064" s="1217" t="s">
        <v>918</v>
      </c>
    </row>
    <row r="1065" ht="13.5" customHeight="1">
      <c r="C1065" s="1216" t="s">
        <v>584</v>
      </c>
      <c r="D1065" s="1217" t="s">
        <v>1630</v>
      </c>
    </row>
    <row r="1066" ht="13.5" customHeight="1">
      <c r="C1066" s="1216" t="s">
        <v>584</v>
      </c>
      <c r="D1066" s="1217" t="s">
        <v>1631</v>
      </c>
    </row>
    <row r="1067" ht="13.5" customHeight="1">
      <c r="C1067" s="1216" t="s">
        <v>584</v>
      </c>
      <c r="D1067" s="1217" t="s">
        <v>1092</v>
      </c>
    </row>
    <row r="1068" ht="13.5" customHeight="1">
      <c r="C1068" s="1216" t="s">
        <v>584</v>
      </c>
      <c r="D1068" s="1217" t="s">
        <v>1632</v>
      </c>
    </row>
    <row r="1069" ht="13.5" customHeight="1">
      <c r="C1069" s="1216" t="s">
        <v>584</v>
      </c>
      <c r="D1069" s="1217" t="s">
        <v>1633</v>
      </c>
    </row>
    <row r="1070" ht="13.5" customHeight="1">
      <c r="C1070" s="1216" t="s">
        <v>584</v>
      </c>
      <c r="D1070" s="1217" t="s">
        <v>1634</v>
      </c>
    </row>
    <row r="1071" ht="13.5" customHeight="1">
      <c r="C1071" s="1216" t="s">
        <v>584</v>
      </c>
      <c r="D1071" s="1217" t="s">
        <v>1635</v>
      </c>
    </row>
    <row r="1072" ht="13.5" customHeight="1">
      <c r="C1072" s="1216" t="s">
        <v>584</v>
      </c>
      <c r="D1072" s="1217" t="s">
        <v>1636</v>
      </c>
    </row>
    <row r="1073" ht="13.5" customHeight="1">
      <c r="C1073" s="1216" t="s">
        <v>584</v>
      </c>
      <c r="D1073" s="1217" t="s">
        <v>1637</v>
      </c>
    </row>
    <row r="1074" ht="13.5" customHeight="1">
      <c r="C1074" s="1216" t="s">
        <v>584</v>
      </c>
      <c r="D1074" s="1217" t="s">
        <v>1638</v>
      </c>
    </row>
    <row r="1075" ht="13.5" customHeight="1">
      <c r="C1075" s="1216" t="s">
        <v>584</v>
      </c>
      <c r="D1075" s="1217" t="s">
        <v>1639</v>
      </c>
    </row>
    <row r="1076" ht="13.5" customHeight="1">
      <c r="C1076" s="1216" t="s">
        <v>586</v>
      </c>
      <c r="D1076" s="1217" t="s">
        <v>1640</v>
      </c>
    </row>
    <row r="1077" ht="13.5" customHeight="1">
      <c r="C1077" s="1216" t="s">
        <v>586</v>
      </c>
      <c r="D1077" s="1217" t="s">
        <v>1641</v>
      </c>
    </row>
    <row r="1078" ht="13.5" customHeight="1">
      <c r="C1078" s="1216" t="s">
        <v>586</v>
      </c>
      <c r="D1078" s="1217" t="s">
        <v>1642</v>
      </c>
    </row>
    <row r="1079" ht="13.5" customHeight="1">
      <c r="C1079" s="1216" t="s">
        <v>586</v>
      </c>
      <c r="D1079" s="1217" t="s">
        <v>1643</v>
      </c>
    </row>
    <row r="1080" ht="13.5" customHeight="1">
      <c r="C1080" s="1216" t="s">
        <v>586</v>
      </c>
      <c r="D1080" s="1217" t="s">
        <v>1644</v>
      </c>
    </row>
    <row r="1081" ht="13.5" customHeight="1">
      <c r="C1081" s="1216" t="s">
        <v>586</v>
      </c>
      <c r="D1081" s="1217" t="s">
        <v>1645</v>
      </c>
    </row>
    <row r="1082" ht="13.5" customHeight="1">
      <c r="C1082" s="1216" t="s">
        <v>586</v>
      </c>
      <c r="D1082" s="1217" t="s">
        <v>1646</v>
      </c>
    </row>
    <row r="1083" ht="13.5" customHeight="1">
      <c r="C1083" s="1216" t="s">
        <v>586</v>
      </c>
      <c r="D1083" s="1217" t="s">
        <v>1647</v>
      </c>
    </row>
    <row r="1084" ht="13.5" customHeight="1">
      <c r="C1084" s="1216" t="s">
        <v>586</v>
      </c>
      <c r="D1084" s="1217" t="s">
        <v>1648</v>
      </c>
    </row>
    <row r="1085" ht="13.5" customHeight="1">
      <c r="C1085" s="1216" t="s">
        <v>586</v>
      </c>
      <c r="D1085" s="1217" t="s">
        <v>1649</v>
      </c>
    </row>
    <row r="1086" ht="13.5" customHeight="1">
      <c r="C1086" s="1216" t="s">
        <v>586</v>
      </c>
      <c r="D1086" s="1217" t="s">
        <v>1650</v>
      </c>
    </row>
    <row r="1087" ht="13.5" customHeight="1">
      <c r="C1087" s="1216" t="s">
        <v>586</v>
      </c>
      <c r="D1087" s="1217" t="s">
        <v>1651</v>
      </c>
    </row>
    <row r="1088" ht="13.5" customHeight="1">
      <c r="C1088" s="1216" t="s">
        <v>586</v>
      </c>
      <c r="D1088" s="1217" t="s">
        <v>1652</v>
      </c>
    </row>
    <row r="1089" ht="13.5" customHeight="1">
      <c r="C1089" s="1216" t="s">
        <v>586</v>
      </c>
      <c r="D1089" s="1217" t="s">
        <v>1653</v>
      </c>
    </row>
    <row r="1090" ht="13.5" customHeight="1">
      <c r="C1090" s="1216" t="s">
        <v>586</v>
      </c>
      <c r="D1090" s="1217" t="s">
        <v>1654</v>
      </c>
    </row>
    <row r="1091" ht="13.5" customHeight="1">
      <c r="C1091" s="1216" t="s">
        <v>586</v>
      </c>
      <c r="D1091" s="1217" t="s">
        <v>1655</v>
      </c>
    </row>
    <row r="1092" ht="13.5" customHeight="1">
      <c r="C1092" s="1216" t="s">
        <v>586</v>
      </c>
      <c r="D1092" s="1217" t="s">
        <v>1656</v>
      </c>
    </row>
    <row r="1093" ht="13.5" customHeight="1">
      <c r="C1093" s="1216" t="s">
        <v>586</v>
      </c>
      <c r="D1093" s="1217" t="s">
        <v>1657</v>
      </c>
    </row>
    <row r="1094" ht="13.5" customHeight="1">
      <c r="C1094" s="1216" t="s">
        <v>586</v>
      </c>
      <c r="D1094" s="1217" t="s">
        <v>1658</v>
      </c>
    </row>
    <row r="1095" ht="13.5" customHeight="1">
      <c r="C1095" s="1216" t="s">
        <v>588</v>
      </c>
      <c r="D1095" s="1217" t="s">
        <v>1659</v>
      </c>
    </row>
    <row r="1096" ht="13.5" customHeight="1">
      <c r="C1096" s="1216" t="s">
        <v>588</v>
      </c>
      <c r="D1096" s="1217" t="s">
        <v>1660</v>
      </c>
    </row>
    <row r="1097" ht="13.5" customHeight="1">
      <c r="C1097" s="1216" t="s">
        <v>588</v>
      </c>
      <c r="D1097" s="1217" t="s">
        <v>1661</v>
      </c>
    </row>
    <row r="1098" ht="13.5" customHeight="1">
      <c r="C1098" s="1216" t="s">
        <v>588</v>
      </c>
      <c r="D1098" s="1217" t="s">
        <v>1662</v>
      </c>
    </row>
    <row r="1099" ht="13.5" customHeight="1">
      <c r="C1099" s="1216" t="s">
        <v>588</v>
      </c>
      <c r="D1099" s="1217" t="s">
        <v>1663</v>
      </c>
    </row>
    <row r="1100" ht="13.5" customHeight="1">
      <c r="C1100" s="1216" t="s">
        <v>588</v>
      </c>
      <c r="D1100" s="1217" t="s">
        <v>1664</v>
      </c>
    </row>
    <row r="1101" ht="13.5" customHeight="1">
      <c r="C1101" s="1216" t="s">
        <v>588</v>
      </c>
      <c r="D1101" s="1217" t="s">
        <v>1665</v>
      </c>
    </row>
    <row r="1102" ht="13.5" customHeight="1">
      <c r="C1102" s="1216" t="s">
        <v>588</v>
      </c>
      <c r="D1102" s="1217" t="s">
        <v>1666</v>
      </c>
    </row>
    <row r="1103" ht="13.5" customHeight="1">
      <c r="C1103" s="1216" t="s">
        <v>588</v>
      </c>
      <c r="D1103" s="1217" t="s">
        <v>1667</v>
      </c>
    </row>
    <row r="1104" ht="13.5" customHeight="1">
      <c r="C1104" s="1216" t="s">
        <v>588</v>
      </c>
      <c r="D1104" s="1217" t="s">
        <v>1668</v>
      </c>
    </row>
    <row r="1105" ht="13.5" customHeight="1">
      <c r="C1105" s="1216" t="s">
        <v>588</v>
      </c>
      <c r="D1105" s="1217" t="s">
        <v>1669</v>
      </c>
    </row>
    <row r="1106" ht="13.5" customHeight="1">
      <c r="C1106" s="1216" t="s">
        <v>588</v>
      </c>
      <c r="D1106" s="1217" t="s">
        <v>1670</v>
      </c>
    </row>
    <row r="1107" ht="13.5" customHeight="1">
      <c r="C1107" s="1216" t="s">
        <v>588</v>
      </c>
      <c r="D1107" s="1217" t="s">
        <v>1671</v>
      </c>
    </row>
    <row r="1108" ht="13.5" customHeight="1">
      <c r="C1108" s="1216" t="s">
        <v>588</v>
      </c>
      <c r="D1108" s="1217" t="s">
        <v>1672</v>
      </c>
    </row>
    <row r="1109" ht="13.5" customHeight="1">
      <c r="C1109" s="1216" t="s">
        <v>588</v>
      </c>
      <c r="D1109" s="1217" t="s">
        <v>1673</v>
      </c>
    </row>
    <row r="1110" ht="13.5" customHeight="1">
      <c r="C1110" s="1216" t="s">
        <v>588</v>
      </c>
      <c r="D1110" s="1217" t="s">
        <v>1674</v>
      </c>
    </row>
    <row r="1111" ht="13.5" customHeight="1">
      <c r="C1111" s="1216" t="s">
        <v>588</v>
      </c>
      <c r="D1111" s="1217" t="s">
        <v>1675</v>
      </c>
    </row>
    <row r="1112" ht="13.5" customHeight="1">
      <c r="C1112" s="1216" t="s">
        <v>588</v>
      </c>
      <c r="D1112" s="1217" t="s">
        <v>1676</v>
      </c>
    </row>
    <row r="1113" ht="13.5" customHeight="1">
      <c r="C1113" s="1216" t="s">
        <v>588</v>
      </c>
      <c r="D1113" s="1217" t="s">
        <v>1677</v>
      </c>
    </row>
    <row r="1114" ht="13.5" customHeight="1">
      <c r="C1114" s="1216" t="s">
        <v>588</v>
      </c>
      <c r="D1114" s="1217" t="s">
        <v>1678</v>
      </c>
    </row>
    <row r="1115" ht="13.5" customHeight="1">
      <c r="C1115" s="1216" t="s">
        <v>588</v>
      </c>
      <c r="D1115" s="1217" t="s">
        <v>1679</v>
      </c>
    </row>
    <row r="1116" ht="13.5" customHeight="1">
      <c r="C1116" s="1216" t="s">
        <v>588</v>
      </c>
      <c r="D1116" s="1217" t="s">
        <v>1680</v>
      </c>
    </row>
    <row r="1117" ht="13.5" customHeight="1">
      <c r="C1117" s="1216" t="s">
        <v>588</v>
      </c>
      <c r="D1117" s="1217" t="s">
        <v>1681</v>
      </c>
    </row>
    <row r="1118" ht="13.5" customHeight="1">
      <c r="C1118" s="1216" t="s">
        <v>588</v>
      </c>
      <c r="D1118" s="1217" t="s">
        <v>1682</v>
      </c>
    </row>
    <row r="1119" ht="13.5" customHeight="1">
      <c r="C1119" s="1216" t="s">
        <v>588</v>
      </c>
      <c r="D1119" s="1217" t="s">
        <v>1683</v>
      </c>
    </row>
    <row r="1120" ht="13.5" customHeight="1">
      <c r="C1120" s="1216" t="s">
        <v>588</v>
      </c>
      <c r="D1120" s="1217" t="s">
        <v>1684</v>
      </c>
    </row>
    <row r="1121" ht="13.5" customHeight="1">
      <c r="C1121" s="1216" t="s">
        <v>590</v>
      </c>
      <c r="D1121" s="1217" t="s">
        <v>1685</v>
      </c>
    </row>
    <row r="1122" ht="13.5" customHeight="1">
      <c r="C1122" s="1216" t="s">
        <v>590</v>
      </c>
      <c r="D1122" s="1217" t="s">
        <v>1686</v>
      </c>
    </row>
    <row r="1123" ht="13.5" customHeight="1">
      <c r="C1123" s="1216" t="s">
        <v>590</v>
      </c>
      <c r="D1123" s="1217" t="s">
        <v>1687</v>
      </c>
    </row>
    <row r="1124" ht="13.5" customHeight="1">
      <c r="C1124" s="1216" t="s">
        <v>590</v>
      </c>
      <c r="D1124" s="1217" t="s">
        <v>1688</v>
      </c>
    </row>
    <row r="1125" ht="13.5" customHeight="1">
      <c r="C1125" s="1216" t="s">
        <v>590</v>
      </c>
      <c r="D1125" s="1217" t="s">
        <v>1689</v>
      </c>
    </row>
    <row r="1126" ht="13.5" customHeight="1">
      <c r="C1126" s="1216" t="s">
        <v>590</v>
      </c>
      <c r="D1126" s="1217" t="s">
        <v>1690</v>
      </c>
    </row>
    <row r="1127" ht="13.5" customHeight="1">
      <c r="C1127" s="1216" t="s">
        <v>590</v>
      </c>
      <c r="D1127" s="1217" t="s">
        <v>1691</v>
      </c>
    </row>
    <row r="1128" ht="13.5" customHeight="1">
      <c r="C1128" s="1216" t="s">
        <v>590</v>
      </c>
      <c r="D1128" s="1217" t="s">
        <v>1692</v>
      </c>
    </row>
    <row r="1129" ht="13.5" customHeight="1">
      <c r="C1129" s="1216" t="s">
        <v>590</v>
      </c>
      <c r="D1129" s="1217" t="s">
        <v>1693</v>
      </c>
    </row>
    <row r="1130" ht="13.5" customHeight="1">
      <c r="C1130" s="1216" t="s">
        <v>590</v>
      </c>
      <c r="D1130" s="1217" t="s">
        <v>1694</v>
      </c>
    </row>
    <row r="1131" ht="13.5" customHeight="1">
      <c r="C1131" s="1216" t="s">
        <v>590</v>
      </c>
      <c r="D1131" s="1217" t="s">
        <v>1695</v>
      </c>
    </row>
    <row r="1132" ht="13.5" customHeight="1">
      <c r="C1132" s="1216" t="s">
        <v>590</v>
      </c>
      <c r="D1132" s="1217" t="s">
        <v>1696</v>
      </c>
    </row>
    <row r="1133" ht="13.5" customHeight="1">
      <c r="C1133" s="1216" t="s">
        <v>590</v>
      </c>
      <c r="D1133" s="1217" t="s">
        <v>1697</v>
      </c>
    </row>
    <row r="1134" ht="13.5" customHeight="1">
      <c r="C1134" s="1216" t="s">
        <v>590</v>
      </c>
      <c r="D1134" s="1217" t="s">
        <v>1698</v>
      </c>
    </row>
    <row r="1135" ht="13.5" customHeight="1">
      <c r="C1135" s="1216" t="s">
        <v>590</v>
      </c>
      <c r="D1135" s="1217" t="s">
        <v>1699</v>
      </c>
    </row>
    <row r="1136" ht="13.5" customHeight="1">
      <c r="C1136" s="1216" t="s">
        <v>590</v>
      </c>
      <c r="D1136" s="1217" t="s">
        <v>1700</v>
      </c>
    </row>
    <row r="1137" ht="13.5" customHeight="1">
      <c r="C1137" s="1216" t="s">
        <v>590</v>
      </c>
      <c r="D1137" s="1217" t="s">
        <v>1701</v>
      </c>
    </row>
    <row r="1138" ht="13.5" customHeight="1">
      <c r="C1138" s="1216" t="s">
        <v>590</v>
      </c>
      <c r="D1138" s="1217" t="s">
        <v>1702</v>
      </c>
    </row>
    <row r="1139" ht="13.5" customHeight="1">
      <c r="C1139" s="1216" t="s">
        <v>590</v>
      </c>
      <c r="D1139" s="1217" t="s">
        <v>1703</v>
      </c>
    </row>
    <row r="1140" ht="13.5" customHeight="1">
      <c r="C1140" s="1216" t="s">
        <v>590</v>
      </c>
      <c r="D1140" s="1217" t="s">
        <v>1704</v>
      </c>
    </row>
    <row r="1141" ht="13.5" customHeight="1">
      <c r="C1141" s="1216" t="s">
        <v>590</v>
      </c>
      <c r="D1141" s="1217" t="s">
        <v>1705</v>
      </c>
    </row>
    <row r="1142" ht="13.5" customHeight="1">
      <c r="C1142" s="1216" t="s">
        <v>590</v>
      </c>
      <c r="D1142" s="1217" t="s">
        <v>1706</v>
      </c>
    </row>
    <row r="1143" ht="13.5" customHeight="1">
      <c r="C1143" s="1216" t="s">
        <v>590</v>
      </c>
      <c r="D1143" s="1217" t="s">
        <v>1707</v>
      </c>
    </row>
    <row r="1144" ht="13.5" customHeight="1">
      <c r="C1144" s="1216" t="s">
        <v>590</v>
      </c>
      <c r="D1144" s="1217" t="s">
        <v>1708</v>
      </c>
    </row>
    <row r="1145" ht="13.5" customHeight="1">
      <c r="C1145" s="1216" t="s">
        <v>590</v>
      </c>
      <c r="D1145" s="1217" t="s">
        <v>1709</v>
      </c>
    </row>
    <row r="1146" ht="13.5" customHeight="1">
      <c r="C1146" s="1216" t="s">
        <v>590</v>
      </c>
      <c r="D1146" s="1217" t="s">
        <v>1710</v>
      </c>
    </row>
    <row r="1147" ht="13.5" customHeight="1">
      <c r="C1147" s="1216" t="s">
        <v>590</v>
      </c>
      <c r="D1147" s="1217" t="s">
        <v>1711</v>
      </c>
    </row>
    <row r="1148" ht="13.5" customHeight="1">
      <c r="C1148" s="1216" t="s">
        <v>590</v>
      </c>
      <c r="D1148" s="1217" t="s">
        <v>1712</v>
      </c>
    </row>
    <row r="1149" ht="13.5" customHeight="1">
      <c r="C1149" s="1216" t="s">
        <v>590</v>
      </c>
      <c r="D1149" s="1217" t="s">
        <v>1713</v>
      </c>
    </row>
    <row r="1150" ht="13.5" customHeight="1">
      <c r="C1150" s="1216" t="s">
        <v>590</v>
      </c>
      <c r="D1150" s="1217" t="s">
        <v>1714</v>
      </c>
    </row>
    <row r="1151" ht="13.5" customHeight="1">
      <c r="C1151" s="1216" t="s">
        <v>590</v>
      </c>
      <c r="D1151" s="1217" t="s">
        <v>1715</v>
      </c>
    </row>
    <row r="1152" ht="13.5" customHeight="1">
      <c r="C1152" s="1216" t="s">
        <v>590</v>
      </c>
      <c r="D1152" s="1217" t="s">
        <v>1716</v>
      </c>
    </row>
    <row r="1153" ht="13.5" customHeight="1">
      <c r="C1153" s="1216" t="s">
        <v>590</v>
      </c>
      <c r="D1153" s="1217" t="s">
        <v>1717</v>
      </c>
    </row>
    <row r="1154" ht="13.5" customHeight="1">
      <c r="C1154" s="1216" t="s">
        <v>590</v>
      </c>
      <c r="D1154" s="1217" t="s">
        <v>1718</v>
      </c>
    </row>
    <row r="1155" ht="13.5" customHeight="1">
      <c r="C1155" s="1216" t="s">
        <v>590</v>
      </c>
      <c r="D1155" s="1217" t="s">
        <v>1719</v>
      </c>
    </row>
    <row r="1156" ht="13.5" customHeight="1">
      <c r="C1156" s="1216" t="s">
        <v>590</v>
      </c>
      <c r="D1156" s="1217" t="s">
        <v>1720</v>
      </c>
    </row>
    <row r="1157" ht="13.5" customHeight="1">
      <c r="C1157" s="1216" t="s">
        <v>590</v>
      </c>
      <c r="D1157" s="1217" t="s">
        <v>1721</v>
      </c>
    </row>
    <row r="1158" ht="13.5" customHeight="1">
      <c r="C1158" s="1216" t="s">
        <v>590</v>
      </c>
      <c r="D1158" s="1217" t="s">
        <v>1722</v>
      </c>
    </row>
    <row r="1159" ht="13.5" customHeight="1">
      <c r="C1159" s="1216" t="s">
        <v>590</v>
      </c>
      <c r="D1159" s="1217" t="s">
        <v>1723</v>
      </c>
    </row>
    <row r="1160" ht="13.5" customHeight="1">
      <c r="C1160" s="1216" t="s">
        <v>590</v>
      </c>
      <c r="D1160" s="1217" t="s">
        <v>1724</v>
      </c>
    </row>
    <row r="1161" ht="13.5" customHeight="1">
      <c r="C1161" s="1216" t="s">
        <v>590</v>
      </c>
      <c r="D1161" s="1217" t="s">
        <v>1725</v>
      </c>
    </row>
    <row r="1162" ht="13.5" customHeight="1">
      <c r="C1162" s="1216" t="s">
        <v>590</v>
      </c>
      <c r="D1162" s="1217" t="s">
        <v>1726</v>
      </c>
    </row>
    <row r="1163" ht="13.5" customHeight="1">
      <c r="C1163" s="1216" t="s">
        <v>590</v>
      </c>
      <c r="D1163" s="1217" t="s">
        <v>1727</v>
      </c>
    </row>
    <row r="1164" ht="13.5" customHeight="1">
      <c r="C1164" s="1216" t="s">
        <v>592</v>
      </c>
      <c r="D1164" s="1217" t="s">
        <v>1728</v>
      </c>
    </row>
    <row r="1165" ht="13.5" customHeight="1">
      <c r="C1165" s="1216" t="s">
        <v>592</v>
      </c>
      <c r="D1165" s="1217" t="s">
        <v>1729</v>
      </c>
    </row>
    <row r="1166" ht="13.5" customHeight="1">
      <c r="C1166" s="1216" t="s">
        <v>592</v>
      </c>
      <c r="D1166" s="1217" t="s">
        <v>1730</v>
      </c>
    </row>
    <row r="1167" ht="13.5" customHeight="1">
      <c r="C1167" s="1216" t="s">
        <v>592</v>
      </c>
      <c r="D1167" s="1217" t="s">
        <v>1731</v>
      </c>
    </row>
    <row r="1168" ht="13.5" customHeight="1">
      <c r="C1168" s="1216" t="s">
        <v>592</v>
      </c>
      <c r="D1168" s="1217" t="s">
        <v>1732</v>
      </c>
    </row>
    <row r="1169" ht="13.5" customHeight="1">
      <c r="C1169" s="1216" t="s">
        <v>592</v>
      </c>
      <c r="D1169" s="1217" t="s">
        <v>1733</v>
      </c>
    </row>
    <row r="1170" ht="13.5" customHeight="1">
      <c r="C1170" s="1216" t="s">
        <v>592</v>
      </c>
      <c r="D1170" s="1217" t="s">
        <v>1734</v>
      </c>
    </row>
    <row r="1171" ht="13.5" customHeight="1">
      <c r="C1171" s="1216" t="s">
        <v>592</v>
      </c>
      <c r="D1171" s="1217" t="s">
        <v>1735</v>
      </c>
    </row>
    <row r="1172" ht="13.5" customHeight="1">
      <c r="C1172" s="1216" t="s">
        <v>592</v>
      </c>
      <c r="D1172" s="1217" t="s">
        <v>1736</v>
      </c>
    </row>
    <row r="1173" ht="13.5" customHeight="1">
      <c r="C1173" s="1216" t="s">
        <v>592</v>
      </c>
      <c r="D1173" s="1217" t="s">
        <v>1737</v>
      </c>
    </row>
    <row r="1174" ht="13.5" customHeight="1">
      <c r="C1174" s="1216" t="s">
        <v>592</v>
      </c>
      <c r="D1174" s="1217" t="s">
        <v>1738</v>
      </c>
    </row>
    <row r="1175" ht="13.5" customHeight="1">
      <c r="C1175" s="1216" t="s">
        <v>592</v>
      </c>
      <c r="D1175" s="1217" t="s">
        <v>1739</v>
      </c>
    </row>
    <row r="1176" ht="13.5" customHeight="1">
      <c r="C1176" s="1216" t="s">
        <v>592</v>
      </c>
      <c r="D1176" s="1217" t="s">
        <v>1740</v>
      </c>
    </row>
    <row r="1177" ht="13.5" customHeight="1">
      <c r="C1177" s="1216" t="s">
        <v>592</v>
      </c>
      <c r="D1177" s="1217" t="s">
        <v>1741</v>
      </c>
    </row>
    <row r="1178" ht="13.5" customHeight="1">
      <c r="C1178" s="1216" t="s">
        <v>592</v>
      </c>
      <c r="D1178" s="1217" t="s">
        <v>1742</v>
      </c>
    </row>
    <row r="1179" ht="13.5" customHeight="1">
      <c r="C1179" s="1216" t="s">
        <v>592</v>
      </c>
      <c r="D1179" s="1217" t="s">
        <v>1743</v>
      </c>
    </row>
    <row r="1180" ht="13.5" customHeight="1">
      <c r="C1180" s="1216" t="s">
        <v>592</v>
      </c>
      <c r="D1180" s="1217" t="s">
        <v>1744</v>
      </c>
    </row>
    <row r="1181" ht="13.5" customHeight="1">
      <c r="C1181" s="1216" t="s">
        <v>592</v>
      </c>
      <c r="D1181" s="1217" t="s">
        <v>1745</v>
      </c>
    </row>
    <row r="1182" ht="13.5" customHeight="1">
      <c r="C1182" s="1216" t="s">
        <v>592</v>
      </c>
      <c r="D1182" s="1217" t="s">
        <v>1746</v>
      </c>
    </row>
    <row r="1183" ht="13.5" customHeight="1">
      <c r="C1183" s="1216" t="s">
        <v>592</v>
      </c>
      <c r="D1183" s="1217" t="s">
        <v>1747</v>
      </c>
    </row>
    <row r="1184" ht="13.5" customHeight="1">
      <c r="C1184" s="1216" t="s">
        <v>592</v>
      </c>
      <c r="D1184" s="1217" t="s">
        <v>1748</v>
      </c>
    </row>
    <row r="1185" ht="13.5" customHeight="1">
      <c r="C1185" s="1216" t="s">
        <v>592</v>
      </c>
      <c r="D1185" s="1217" t="s">
        <v>1749</v>
      </c>
    </row>
    <row r="1186" ht="13.5" customHeight="1">
      <c r="C1186" s="1216" t="s">
        <v>592</v>
      </c>
      <c r="D1186" s="1217" t="s">
        <v>1750</v>
      </c>
    </row>
    <row r="1187" ht="13.5" customHeight="1">
      <c r="C1187" s="1216" t="s">
        <v>592</v>
      </c>
      <c r="D1187" s="1217" t="s">
        <v>1751</v>
      </c>
    </row>
    <row r="1188" ht="13.5" customHeight="1">
      <c r="C1188" s="1216" t="s">
        <v>592</v>
      </c>
      <c r="D1188" s="1217" t="s">
        <v>1752</v>
      </c>
    </row>
    <row r="1189" ht="13.5" customHeight="1">
      <c r="C1189" s="1216" t="s">
        <v>592</v>
      </c>
      <c r="D1189" s="1217" t="s">
        <v>1753</v>
      </c>
    </row>
    <row r="1190" ht="13.5" customHeight="1">
      <c r="C1190" s="1216" t="s">
        <v>592</v>
      </c>
      <c r="D1190" s="1217" t="s">
        <v>1754</v>
      </c>
    </row>
    <row r="1191" ht="13.5" customHeight="1">
      <c r="C1191" s="1216" t="s">
        <v>592</v>
      </c>
      <c r="D1191" s="1217" t="s">
        <v>1755</v>
      </c>
    </row>
    <row r="1192" ht="13.5" customHeight="1">
      <c r="C1192" s="1216" t="s">
        <v>592</v>
      </c>
      <c r="D1192" s="1217" t="s">
        <v>1756</v>
      </c>
    </row>
    <row r="1193" ht="13.5" customHeight="1">
      <c r="C1193" s="1216" t="s">
        <v>592</v>
      </c>
      <c r="D1193" s="1217" t="s">
        <v>1757</v>
      </c>
    </row>
    <row r="1194" ht="13.5" customHeight="1">
      <c r="C1194" s="1216" t="s">
        <v>592</v>
      </c>
      <c r="D1194" s="1217" t="s">
        <v>1758</v>
      </c>
    </row>
    <row r="1195" ht="13.5" customHeight="1">
      <c r="C1195" s="1216" t="s">
        <v>592</v>
      </c>
      <c r="D1195" s="1217" t="s">
        <v>1759</v>
      </c>
    </row>
    <row r="1196" ht="13.5" customHeight="1">
      <c r="C1196" s="1216" t="s">
        <v>592</v>
      </c>
      <c r="D1196" s="1217" t="s">
        <v>1760</v>
      </c>
    </row>
    <row r="1197" ht="13.5" customHeight="1">
      <c r="C1197" s="1216" t="s">
        <v>592</v>
      </c>
      <c r="D1197" s="1217" t="s">
        <v>1761</v>
      </c>
    </row>
    <row r="1198" ht="13.5" customHeight="1">
      <c r="C1198" s="1216" t="s">
        <v>592</v>
      </c>
      <c r="D1198" s="1217" t="s">
        <v>1762</v>
      </c>
    </row>
    <row r="1199" ht="13.5" customHeight="1">
      <c r="C1199" s="1216" t="s">
        <v>592</v>
      </c>
      <c r="D1199" s="1217" t="s">
        <v>1763</v>
      </c>
    </row>
    <row r="1200" ht="13.5" customHeight="1">
      <c r="C1200" s="1216" t="s">
        <v>592</v>
      </c>
      <c r="D1200" s="1217" t="s">
        <v>1725</v>
      </c>
    </row>
    <row r="1201" ht="13.5" customHeight="1">
      <c r="C1201" s="1216" t="s">
        <v>592</v>
      </c>
      <c r="D1201" s="1217" t="s">
        <v>1764</v>
      </c>
    </row>
    <row r="1202" ht="13.5" customHeight="1">
      <c r="C1202" s="1216" t="s">
        <v>592</v>
      </c>
      <c r="D1202" s="1217" t="s">
        <v>1765</v>
      </c>
    </row>
    <row r="1203" ht="13.5" customHeight="1">
      <c r="C1203" s="1216" t="s">
        <v>592</v>
      </c>
      <c r="D1203" s="1217" t="s">
        <v>1766</v>
      </c>
    </row>
    <row r="1204" ht="13.5" customHeight="1">
      <c r="C1204" s="1216" t="s">
        <v>592</v>
      </c>
      <c r="D1204" s="1217" t="s">
        <v>1767</v>
      </c>
    </row>
    <row r="1205" ht="13.5" customHeight="1">
      <c r="C1205" s="1216" t="s">
        <v>594</v>
      </c>
      <c r="D1205" s="1217" t="s">
        <v>1768</v>
      </c>
    </row>
    <row r="1206" ht="13.5" customHeight="1">
      <c r="C1206" s="1216" t="s">
        <v>594</v>
      </c>
      <c r="D1206" s="1217" t="s">
        <v>1769</v>
      </c>
    </row>
    <row r="1207" ht="13.5" customHeight="1">
      <c r="C1207" s="1216" t="s">
        <v>594</v>
      </c>
      <c r="D1207" s="1217" t="s">
        <v>1770</v>
      </c>
    </row>
    <row r="1208" ht="13.5" customHeight="1">
      <c r="C1208" s="1216" t="s">
        <v>594</v>
      </c>
      <c r="D1208" s="1217" t="s">
        <v>1771</v>
      </c>
    </row>
    <row r="1209" ht="13.5" customHeight="1">
      <c r="C1209" s="1216" t="s">
        <v>594</v>
      </c>
      <c r="D1209" s="1217" t="s">
        <v>1772</v>
      </c>
    </row>
    <row r="1210" ht="13.5" customHeight="1">
      <c r="C1210" s="1216" t="s">
        <v>594</v>
      </c>
      <c r="D1210" s="1217" t="s">
        <v>1773</v>
      </c>
    </row>
    <row r="1211" ht="13.5" customHeight="1">
      <c r="C1211" s="1216" t="s">
        <v>594</v>
      </c>
      <c r="D1211" s="1217" t="s">
        <v>1774</v>
      </c>
    </row>
    <row r="1212" ht="13.5" customHeight="1">
      <c r="C1212" s="1216" t="s">
        <v>594</v>
      </c>
      <c r="D1212" s="1217" t="s">
        <v>1775</v>
      </c>
    </row>
    <row r="1213" ht="13.5" customHeight="1">
      <c r="C1213" s="1216" t="s">
        <v>594</v>
      </c>
      <c r="D1213" s="1217" t="s">
        <v>1776</v>
      </c>
    </row>
    <row r="1214" ht="13.5" customHeight="1">
      <c r="C1214" s="1216" t="s">
        <v>594</v>
      </c>
      <c r="D1214" s="1217" t="s">
        <v>1777</v>
      </c>
    </row>
    <row r="1215" ht="13.5" customHeight="1">
      <c r="C1215" s="1216" t="s">
        <v>594</v>
      </c>
      <c r="D1215" s="1217" t="s">
        <v>1778</v>
      </c>
    </row>
    <row r="1216" ht="13.5" customHeight="1">
      <c r="C1216" s="1216" t="s">
        <v>594</v>
      </c>
      <c r="D1216" s="1217" t="s">
        <v>1779</v>
      </c>
    </row>
    <row r="1217" ht="13.5" customHeight="1">
      <c r="C1217" s="1216" t="s">
        <v>594</v>
      </c>
      <c r="D1217" s="1217" t="s">
        <v>1780</v>
      </c>
    </row>
    <row r="1218" ht="13.5" customHeight="1">
      <c r="C1218" s="1216" t="s">
        <v>594</v>
      </c>
      <c r="D1218" s="1217" t="s">
        <v>1781</v>
      </c>
    </row>
    <row r="1219" ht="13.5" customHeight="1">
      <c r="C1219" s="1216" t="s">
        <v>594</v>
      </c>
      <c r="D1219" s="1217" t="s">
        <v>1782</v>
      </c>
    </row>
    <row r="1220" ht="13.5" customHeight="1">
      <c r="C1220" s="1216" t="s">
        <v>594</v>
      </c>
      <c r="D1220" s="1217" t="s">
        <v>1783</v>
      </c>
    </row>
    <row r="1221" ht="13.5" customHeight="1">
      <c r="C1221" s="1216" t="s">
        <v>594</v>
      </c>
      <c r="D1221" s="1217" t="s">
        <v>1784</v>
      </c>
    </row>
    <row r="1222" ht="13.5" customHeight="1">
      <c r="C1222" s="1216" t="s">
        <v>594</v>
      </c>
      <c r="D1222" s="1217" t="s">
        <v>929</v>
      </c>
    </row>
    <row r="1223" ht="13.5" customHeight="1">
      <c r="C1223" s="1216" t="s">
        <v>594</v>
      </c>
      <c r="D1223" s="1217" t="s">
        <v>1785</v>
      </c>
    </row>
    <row r="1224" ht="13.5" customHeight="1">
      <c r="C1224" s="1216" t="s">
        <v>594</v>
      </c>
      <c r="D1224" s="1217" t="s">
        <v>1786</v>
      </c>
    </row>
    <row r="1225" ht="13.5" customHeight="1">
      <c r="C1225" s="1216" t="s">
        <v>594</v>
      </c>
      <c r="D1225" s="1217" t="s">
        <v>1787</v>
      </c>
    </row>
    <row r="1226" ht="13.5" customHeight="1">
      <c r="C1226" s="1216" t="s">
        <v>594</v>
      </c>
      <c r="D1226" s="1217" t="s">
        <v>1788</v>
      </c>
    </row>
    <row r="1227" ht="13.5" customHeight="1">
      <c r="C1227" s="1216" t="s">
        <v>594</v>
      </c>
      <c r="D1227" s="1217" t="s">
        <v>1789</v>
      </c>
    </row>
    <row r="1228" ht="13.5" customHeight="1">
      <c r="C1228" s="1216" t="s">
        <v>594</v>
      </c>
      <c r="D1228" s="1217" t="s">
        <v>1790</v>
      </c>
    </row>
    <row r="1229" ht="13.5" customHeight="1">
      <c r="C1229" s="1216" t="s">
        <v>594</v>
      </c>
      <c r="D1229" s="1217" t="s">
        <v>1791</v>
      </c>
    </row>
    <row r="1230" ht="13.5" customHeight="1">
      <c r="C1230" s="1216" t="s">
        <v>594</v>
      </c>
      <c r="D1230" s="1217" t="s">
        <v>1792</v>
      </c>
    </row>
    <row r="1231" ht="13.5" customHeight="1">
      <c r="C1231" s="1216" t="s">
        <v>594</v>
      </c>
      <c r="D1231" s="1217" t="s">
        <v>1793</v>
      </c>
    </row>
    <row r="1232" ht="13.5" customHeight="1">
      <c r="C1232" s="1216" t="s">
        <v>594</v>
      </c>
      <c r="D1232" s="1217" t="s">
        <v>1794</v>
      </c>
    </row>
    <row r="1233" ht="13.5" customHeight="1">
      <c r="C1233" s="1216" t="s">
        <v>594</v>
      </c>
      <c r="D1233" s="1217" t="s">
        <v>1795</v>
      </c>
    </row>
    <row r="1234" ht="13.5" customHeight="1">
      <c r="C1234" s="1216" t="s">
        <v>594</v>
      </c>
      <c r="D1234" s="1217" t="s">
        <v>1796</v>
      </c>
    </row>
    <row r="1235" ht="13.5" customHeight="1">
      <c r="C1235" s="1216" t="s">
        <v>594</v>
      </c>
      <c r="D1235" s="1217" t="s">
        <v>1797</v>
      </c>
    </row>
    <row r="1236" ht="13.5" customHeight="1">
      <c r="C1236" s="1216" t="s">
        <v>594</v>
      </c>
      <c r="D1236" s="1217" t="s">
        <v>1798</v>
      </c>
    </row>
    <row r="1237" ht="13.5" customHeight="1">
      <c r="C1237" s="1216" t="s">
        <v>594</v>
      </c>
      <c r="D1237" s="1217" t="s">
        <v>1799</v>
      </c>
    </row>
    <row r="1238" ht="13.5" customHeight="1">
      <c r="C1238" s="1216" t="s">
        <v>594</v>
      </c>
      <c r="D1238" s="1217" t="s">
        <v>1800</v>
      </c>
    </row>
    <row r="1239" ht="13.5" customHeight="1">
      <c r="C1239" s="1216" t="s">
        <v>594</v>
      </c>
      <c r="D1239" s="1217" t="s">
        <v>1801</v>
      </c>
    </row>
    <row r="1240" ht="13.5" customHeight="1">
      <c r="C1240" s="1216" t="s">
        <v>594</v>
      </c>
      <c r="D1240" s="1217" t="s">
        <v>1802</v>
      </c>
    </row>
    <row r="1241" ht="13.5" customHeight="1">
      <c r="C1241" s="1216" t="s">
        <v>594</v>
      </c>
      <c r="D1241" s="1217" t="s">
        <v>1803</v>
      </c>
    </row>
    <row r="1242" ht="13.5" customHeight="1">
      <c r="C1242" s="1216" t="s">
        <v>594</v>
      </c>
      <c r="D1242" s="1217" t="s">
        <v>1432</v>
      </c>
    </row>
    <row r="1243" ht="13.5" customHeight="1">
      <c r="C1243" s="1216" t="s">
        <v>594</v>
      </c>
      <c r="D1243" s="1217" t="s">
        <v>1804</v>
      </c>
    </row>
    <row r="1244" ht="13.5" customHeight="1">
      <c r="C1244" s="1216" t="s">
        <v>596</v>
      </c>
      <c r="D1244" s="1217" t="s">
        <v>1805</v>
      </c>
    </row>
    <row r="1245" ht="13.5" customHeight="1">
      <c r="C1245" s="1216" t="s">
        <v>596</v>
      </c>
      <c r="D1245" s="1217" t="s">
        <v>1806</v>
      </c>
    </row>
    <row r="1246" ht="13.5" customHeight="1">
      <c r="C1246" s="1216" t="s">
        <v>596</v>
      </c>
      <c r="D1246" s="1217" t="s">
        <v>1807</v>
      </c>
    </row>
    <row r="1247" ht="13.5" customHeight="1">
      <c r="C1247" s="1216" t="s">
        <v>596</v>
      </c>
      <c r="D1247" s="1217" t="s">
        <v>1808</v>
      </c>
    </row>
    <row r="1248" ht="13.5" customHeight="1">
      <c r="C1248" s="1216" t="s">
        <v>596</v>
      </c>
      <c r="D1248" s="1217" t="s">
        <v>1809</v>
      </c>
    </row>
    <row r="1249" ht="13.5" customHeight="1">
      <c r="C1249" s="1216" t="s">
        <v>596</v>
      </c>
      <c r="D1249" s="1217" t="s">
        <v>1810</v>
      </c>
    </row>
    <row r="1250" ht="13.5" customHeight="1">
      <c r="C1250" s="1216" t="s">
        <v>596</v>
      </c>
      <c r="D1250" s="1217" t="s">
        <v>1811</v>
      </c>
    </row>
    <row r="1251" ht="13.5" customHeight="1">
      <c r="C1251" s="1216" t="s">
        <v>596</v>
      </c>
      <c r="D1251" s="1217" t="s">
        <v>1812</v>
      </c>
    </row>
    <row r="1252" ht="13.5" customHeight="1">
      <c r="C1252" s="1216" t="s">
        <v>596</v>
      </c>
      <c r="D1252" s="1217" t="s">
        <v>1813</v>
      </c>
    </row>
    <row r="1253" ht="13.5" customHeight="1">
      <c r="C1253" s="1216" t="s">
        <v>596</v>
      </c>
      <c r="D1253" s="1217" t="s">
        <v>1814</v>
      </c>
    </row>
    <row r="1254" ht="13.5" customHeight="1">
      <c r="C1254" s="1216" t="s">
        <v>596</v>
      </c>
      <c r="D1254" s="1217" t="s">
        <v>1815</v>
      </c>
    </row>
    <row r="1255" ht="13.5" customHeight="1">
      <c r="C1255" s="1216" t="s">
        <v>596</v>
      </c>
      <c r="D1255" s="1217" t="s">
        <v>1816</v>
      </c>
    </row>
    <row r="1256" ht="13.5" customHeight="1">
      <c r="C1256" s="1216" t="s">
        <v>596</v>
      </c>
      <c r="D1256" s="1217" t="s">
        <v>1817</v>
      </c>
    </row>
    <row r="1257" ht="13.5" customHeight="1">
      <c r="C1257" s="1216" t="s">
        <v>596</v>
      </c>
      <c r="D1257" s="1217" t="s">
        <v>1818</v>
      </c>
    </row>
    <row r="1258" ht="13.5" customHeight="1">
      <c r="C1258" s="1216" t="s">
        <v>596</v>
      </c>
      <c r="D1258" s="1217" t="s">
        <v>1819</v>
      </c>
    </row>
    <row r="1259" ht="13.5" customHeight="1">
      <c r="C1259" s="1216" t="s">
        <v>596</v>
      </c>
      <c r="D1259" s="1217" t="s">
        <v>1820</v>
      </c>
    </row>
    <row r="1260" ht="13.5" customHeight="1">
      <c r="C1260" s="1216" t="s">
        <v>596</v>
      </c>
      <c r="D1260" s="1217" t="s">
        <v>1382</v>
      </c>
    </row>
    <row r="1261" ht="13.5" customHeight="1">
      <c r="C1261" s="1216" t="s">
        <v>596</v>
      </c>
      <c r="D1261" s="1217" t="s">
        <v>727</v>
      </c>
    </row>
    <row r="1262" ht="13.5" customHeight="1">
      <c r="C1262" s="1216" t="s">
        <v>596</v>
      </c>
      <c r="D1262" s="1217" t="s">
        <v>1821</v>
      </c>
    </row>
    <row r="1263" ht="13.5" customHeight="1">
      <c r="C1263" s="1216" t="s">
        <v>596</v>
      </c>
      <c r="D1263" s="1217" t="s">
        <v>1822</v>
      </c>
    </row>
    <row r="1264" ht="13.5" customHeight="1">
      <c r="C1264" s="1216" t="s">
        <v>596</v>
      </c>
      <c r="D1264" s="1217" t="s">
        <v>1823</v>
      </c>
    </row>
    <row r="1265" ht="13.5" customHeight="1">
      <c r="C1265" s="1216" t="s">
        <v>596</v>
      </c>
      <c r="D1265" s="1217" t="s">
        <v>1824</v>
      </c>
    </row>
    <row r="1266" ht="13.5" customHeight="1">
      <c r="C1266" s="1216" t="s">
        <v>596</v>
      </c>
      <c r="D1266" s="1217" t="s">
        <v>1825</v>
      </c>
    </row>
    <row r="1267" ht="13.5" customHeight="1">
      <c r="C1267" s="1216" t="s">
        <v>596</v>
      </c>
      <c r="D1267" s="1217" t="s">
        <v>1826</v>
      </c>
    </row>
    <row r="1268" ht="13.5" customHeight="1">
      <c r="C1268" s="1216" t="s">
        <v>596</v>
      </c>
      <c r="D1268" s="1217" t="s">
        <v>1827</v>
      </c>
    </row>
    <row r="1269" ht="13.5" customHeight="1">
      <c r="C1269" s="1216" t="s">
        <v>596</v>
      </c>
      <c r="D1269" s="1217" t="s">
        <v>1828</v>
      </c>
    </row>
    <row r="1270" ht="13.5" customHeight="1">
      <c r="C1270" s="1216" t="s">
        <v>596</v>
      </c>
      <c r="D1270" s="1217" t="s">
        <v>1829</v>
      </c>
    </row>
    <row r="1271" ht="13.5" customHeight="1">
      <c r="C1271" s="1216" t="s">
        <v>596</v>
      </c>
      <c r="D1271" s="1217" t="s">
        <v>1830</v>
      </c>
    </row>
    <row r="1272" ht="13.5" customHeight="1">
      <c r="C1272" s="1216" t="s">
        <v>596</v>
      </c>
      <c r="D1272" s="1217" t="s">
        <v>1831</v>
      </c>
    </row>
    <row r="1273" ht="13.5" customHeight="1">
      <c r="C1273" s="1216" t="s">
        <v>596</v>
      </c>
      <c r="D1273" s="1217" t="s">
        <v>1832</v>
      </c>
    </row>
    <row r="1274" ht="13.5" customHeight="1">
      <c r="C1274" s="1216" t="s">
        <v>598</v>
      </c>
      <c r="D1274" s="1217" t="s">
        <v>1833</v>
      </c>
    </row>
    <row r="1275" ht="13.5" customHeight="1">
      <c r="C1275" s="1216" t="s">
        <v>598</v>
      </c>
      <c r="D1275" s="1217" t="s">
        <v>1834</v>
      </c>
    </row>
    <row r="1276" ht="13.5" customHeight="1">
      <c r="C1276" s="1216" t="s">
        <v>598</v>
      </c>
      <c r="D1276" s="1217" t="s">
        <v>1835</v>
      </c>
    </row>
    <row r="1277" ht="13.5" customHeight="1">
      <c r="C1277" s="1216" t="s">
        <v>598</v>
      </c>
      <c r="D1277" s="1217" t="s">
        <v>1836</v>
      </c>
    </row>
    <row r="1278" ht="13.5" customHeight="1">
      <c r="C1278" s="1216" t="s">
        <v>598</v>
      </c>
      <c r="D1278" s="1217" t="s">
        <v>1837</v>
      </c>
    </row>
    <row r="1279" ht="13.5" customHeight="1">
      <c r="C1279" s="1216" t="s">
        <v>598</v>
      </c>
      <c r="D1279" s="1217" t="s">
        <v>1838</v>
      </c>
    </row>
    <row r="1280" ht="13.5" customHeight="1">
      <c r="C1280" s="1216" t="s">
        <v>598</v>
      </c>
      <c r="D1280" s="1217" t="s">
        <v>1839</v>
      </c>
    </row>
    <row r="1281" ht="13.5" customHeight="1">
      <c r="C1281" s="1216" t="s">
        <v>598</v>
      </c>
      <c r="D1281" s="1217" t="s">
        <v>1840</v>
      </c>
    </row>
    <row r="1282" ht="13.5" customHeight="1">
      <c r="C1282" s="1216" t="s">
        <v>598</v>
      </c>
      <c r="D1282" s="1217" t="s">
        <v>1841</v>
      </c>
    </row>
    <row r="1283" ht="13.5" customHeight="1">
      <c r="C1283" s="1216" t="s">
        <v>598</v>
      </c>
      <c r="D1283" s="1217" t="s">
        <v>1842</v>
      </c>
    </row>
    <row r="1284" ht="13.5" customHeight="1">
      <c r="C1284" s="1216" t="s">
        <v>598</v>
      </c>
      <c r="D1284" s="1217" t="s">
        <v>1843</v>
      </c>
    </row>
    <row r="1285" ht="13.5" customHeight="1">
      <c r="C1285" s="1216" t="s">
        <v>598</v>
      </c>
      <c r="D1285" s="1217" t="s">
        <v>1844</v>
      </c>
    </row>
    <row r="1286" ht="13.5" customHeight="1">
      <c r="C1286" s="1216" t="s">
        <v>598</v>
      </c>
      <c r="D1286" s="1217" t="s">
        <v>1845</v>
      </c>
    </row>
    <row r="1287" ht="13.5" customHeight="1">
      <c r="C1287" s="1216" t="s">
        <v>598</v>
      </c>
      <c r="D1287" s="1217" t="s">
        <v>1846</v>
      </c>
    </row>
    <row r="1288" ht="13.5" customHeight="1">
      <c r="C1288" s="1216" t="s">
        <v>598</v>
      </c>
      <c r="D1288" s="1217" t="s">
        <v>805</v>
      </c>
    </row>
    <row r="1289" ht="13.5" customHeight="1">
      <c r="C1289" s="1216" t="s">
        <v>598</v>
      </c>
      <c r="D1289" s="1217" t="s">
        <v>1847</v>
      </c>
    </row>
    <row r="1290" ht="13.5" customHeight="1">
      <c r="C1290" s="1216" t="s">
        <v>598</v>
      </c>
      <c r="D1290" s="1217" t="s">
        <v>1848</v>
      </c>
    </row>
    <row r="1291" ht="13.5" customHeight="1">
      <c r="C1291" s="1216" t="s">
        <v>598</v>
      </c>
      <c r="D1291" s="1217" t="s">
        <v>1653</v>
      </c>
    </row>
    <row r="1292" ht="13.5" customHeight="1">
      <c r="C1292" s="1216" t="s">
        <v>598</v>
      </c>
      <c r="D1292" s="1217" t="s">
        <v>1849</v>
      </c>
    </row>
    <row r="1293" ht="13.5" customHeight="1">
      <c r="C1293" s="1216" t="s">
        <v>600</v>
      </c>
      <c r="D1293" s="1217" t="s">
        <v>1850</v>
      </c>
    </row>
    <row r="1294" ht="13.5" customHeight="1">
      <c r="C1294" s="1216" t="s">
        <v>600</v>
      </c>
      <c r="D1294" s="1217" t="s">
        <v>1851</v>
      </c>
    </row>
    <row r="1295" ht="13.5" customHeight="1">
      <c r="C1295" s="1216" t="s">
        <v>600</v>
      </c>
      <c r="D1295" s="1217" t="s">
        <v>1852</v>
      </c>
    </row>
    <row r="1296" ht="13.5" customHeight="1">
      <c r="C1296" s="1216" t="s">
        <v>600</v>
      </c>
      <c r="D1296" s="1217" t="s">
        <v>1853</v>
      </c>
    </row>
    <row r="1297" ht="13.5" customHeight="1">
      <c r="C1297" s="1216" t="s">
        <v>600</v>
      </c>
      <c r="D1297" s="1217" t="s">
        <v>1854</v>
      </c>
    </row>
    <row r="1298" ht="13.5" customHeight="1">
      <c r="C1298" s="1216" t="s">
        <v>600</v>
      </c>
      <c r="D1298" s="1217" t="s">
        <v>1855</v>
      </c>
    </row>
    <row r="1299" ht="13.5" customHeight="1">
      <c r="C1299" s="1216" t="s">
        <v>600</v>
      </c>
      <c r="D1299" s="1217" t="s">
        <v>1856</v>
      </c>
    </row>
    <row r="1300" ht="13.5" customHeight="1">
      <c r="C1300" s="1216" t="s">
        <v>600</v>
      </c>
      <c r="D1300" s="1217" t="s">
        <v>1857</v>
      </c>
    </row>
    <row r="1301" ht="13.5" customHeight="1">
      <c r="C1301" s="1216" t="s">
        <v>600</v>
      </c>
      <c r="D1301" s="1217" t="s">
        <v>1858</v>
      </c>
    </row>
    <row r="1302" ht="13.5" customHeight="1">
      <c r="C1302" s="1216" t="s">
        <v>600</v>
      </c>
      <c r="D1302" s="1217" t="s">
        <v>1859</v>
      </c>
    </row>
    <row r="1303" ht="13.5" customHeight="1">
      <c r="C1303" s="1216" t="s">
        <v>600</v>
      </c>
      <c r="D1303" s="1217" t="s">
        <v>1860</v>
      </c>
    </row>
    <row r="1304" ht="13.5" customHeight="1">
      <c r="C1304" s="1216" t="s">
        <v>600</v>
      </c>
      <c r="D1304" s="1217" t="s">
        <v>898</v>
      </c>
    </row>
    <row r="1305" ht="13.5" customHeight="1">
      <c r="C1305" s="1216" t="s">
        <v>600</v>
      </c>
      <c r="D1305" s="1217" t="s">
        <v>1861</v>
      </c>
    </row>
    <row r="1306" ht="13.5" customHeight="1">
      <c r="C1306" s="1216" t="s">
        <v>600</v>
      </c>
      <c r="D1306" s="1217" t="s">
        <v>1862</v>
      </c>
    </row>
    <row r="1307" ht="13.5" customHeight="1">
      <c r="C1307" s="1216" t="s">
        <v>600</v>
      </c>
      <c r="D1307" s="1217" t="s">
        <v>1863</v>
      </c>
    </row>
    <row r="1308" ht="13.5" customHeight="1">
      <c r="C1308" s="1216" t="s">
        <v>600</v>
      </c>
      <c r="D1308" s="1217" t="s">
        <v>1864</v>
      </c>
    </row>
    <row r="1309" ht="13.5" customHeight="1">
      <c r="C1309" s="1216" t="s">
        <v>600</v>
      </c>
      <c r="D1309" s="1217" t="s">
        <v>1865</v>
      </c>
    </row>
    <row r="1310" ht="13.5" customHeight="1">
      <c r="C1310" s="1216" t="s">
        <v>600</v>
      </c>
      <c r="D1310" s="1217" t="s">
        <v>1866</v>
      </c>
    </row>
    <row r="1311" ht="13.5" customHeight="1">
      <c r="C1311" s="1216" t="s">
        <v>600</v>
      </c>
      <c r="D1311" s="1217" t="s">
        <v>1867</v>
      </c>
    </row>
    <row r="1312" ht="13.5" customHeight="1">
      <c r="C1312" s="1216" t="s">
        <v>51</v>
      </c>
      <c r="D1312" s="1217" t="s">
        <v>9</v>
      </c>
    </row>
    <row r="1313" ht="13.5" customHeight="1">
      <c r="C1313" s="1216" t="s">
        <v>51</v>
      </c>
      <c r="D1313" s="1217" t="s">
        <v>1868</v>
      </c>
    </row>
    <row r="1314" ht="13.5" customHeight="1">
      <c r="C1314" s="1216" t="s">
        <v>51</v>
      </c>
      <c r="D1314" s="1217" t="s">
        <v>1869</v>
      </c>
    </row>
    <row r="1315" ht="13.5" customHeight="1">
      <c r="C1315" s="1216" t="s">
        <v>51</v>
      </c>
      <c r="D1315" s="1217" t="s">
        <v>1870</v>
      </c>
    </row>
    <row r="1316" ht="13.5" customHeight="1">
      <c r="C1316" s="1216" t="s">
        <v>51</v>
      </c>
      <c r="D1316" s="1217" t="s">
        <v>1871</v>
      </c>
    </row>
    <row r="1317" ht="13.5" customHeight="1">
      <c r="C1317" s="1216" t="s">
        <v>51</v>
      </c>
      <c r="D1317" s="1217" t="s">
        <v>1872</v>
      </c>
    </row>
    <row r="1318" ht="13.5" customHeight="1">
      <c r="C1318" s="1216" t="s">
        <v>51</v>
      </c>
      <c r="D1318" s="1217" t="s">
        <v>1873</v>
      </c>
    </row>
    <row r="1319" ht="13.5" customHeight="1">
      <c r="C1319" s="1216" t="s">
        <v>51</v>
      </c>
      <c r="D1319" s="1217" t="s">
        <v>1874</v>
      </c>
    </row>
    <row r="1320" ht="13.5" customHeight="1">
      <c r="C1320" s="1216" t="s">
        <v>51</v>
      </c>
      <c r="D1320" s="1217" t="s">
        <v>1875</v>
      </c>
    </row>
    <row r="1321" ht="13.5" customHeight="1">
      <c r="C1321" s="1216" t="s">
        <v>51</v>
      </c>
      <c r="D1321" s="1217" t="s">
        <v>1876</v>
      </c>
    </row>
    <row r="1322" ht="13.5" customHeight="1">
      <c r="C1322" s="1216" t="s">
        <v>51</v>
      </c>
      <c r="D1322" s="1217" t="s">
        <v>1877</v>
      </c>
    </row>
    <row r="1323" ht="13.5" customHeight="1">
      <c r="C1323" s="1216" t="s">
        <v>51</v>
      </c>
      <c r="D1323" s="1217" t="s">
        <v>1878</v>
      </c>
    </row>
    <row r="1324" ht="13.5" customHeight="1">
      <c r="C1324" s="1216" t="s">
        <v>51</v>
      </c>
      <c r="D1324" s="1217" t="s">
        <v>1879</v>
      </c>
    </row>
    <row r="1325" ht="13.5" customHeight="1">
      <c r="C1325" s="1216" t="s">
        <v>51</v>
      </c>
      <c r="D1325" s="1217" t="s">
        <v>1880</v>
      </c>
    </row>
    <row r="1326" ht="13.5" customHeight="1">
      <c r="C1326" s="1216" t="s">
        <v>51</v>
      </c>
      <c r="D1326" s="1217" t="s">
        <v>1881</v>
      </c>
    </row>
    <row r="1327" ht="13.5" customHeight="1">
      <c r="C1327" s="1216" t="s">
        <v>51</v>
      </c>
      <c r="D1327" s="1217" t="s">
        <v>1882</v>
      </c>
    </row>
    <row r="1328" ht="13.5" customHeight="1">
      <c r="C1328" s="1216" t="s">
        <v>51</v>
      </c>
      <c r="D1328" s="1217" t="s">
        <v>1883</v>
      </c>
    </row>
    <row r="1329" ht="13.5" customHeight="1">
      <c r="C1329" s="1216" t="s">
        <v>51</v>
      </c>
      <c r="D1329" s="1217" t="s">
        <v>1884</v>
      </c>
    </row>
    <row r="1330" ht="13.5" customHeight="1">
      <c r="C1330" s="1216" t="s">
        <v>51</v>
      </c>
      <c r="D1330" s="1217" t="s">
        <v>1885</v>
      </c>
    </row>
    <row r="1331" ht="13.5" customHeight="1">
      <c r="C1331" s="1216" t="s">
        <v>51</v>
      </c>
      <c r="D1331" s="1217" t="s">
        <v>1886</v>
      </c>
    </row>
    <row r="1332" ht="13.5" customHeight="1">
      <c r="C1332" s="1216" t="s">
        <v>51</v>
      </c>
      <c r="D1332" s="1217" t="s">
        <v>1887</v>
      </c>
    </row>
    <row r="1333" ht="13.5" customHeight="1">
      <c r="C1333" s="1216" t="s">
        <v>51</v>
      </c>
      <c r="D1333" s="1217" t="s">
        <v>1888</v>
      </c>
    </row>
    <row r="1334" ht="13.5" customHeight="1">
      <c r="C1334" s="1216" t="s">
        <v>51</v>
      </c>
      <c r="D1334" s="1217" t="s">
        <v>1889</v>
      </c>
    </row>
    <row r="1335" ht="13.5" customHeight="1">
      <c r="C1335" s="1216" t="s">
        <v>51</v>
      </c>
      <c r="D1335" s="1217" t="s">
        <v>1890</v>
      </c>
    </row>
    <row r="1336" ht="13.5" customHeight="1">
      <c r="C1336" s="1216" t="s">
        <v>51</v>
      </c>
      <c r="D1336" s="1217" t="s">
        <v>1891</v>
      </c>
    </row>
    <row r="1337" ht="13.5" customHeight="1">
      <c r="C1337" s="1216" t="s">
        <v>51</v>
      </c>
      <c r="D1337" s="1217" t="s">
        <v>1892</v>
      </c>
    </row>
    <row r="1338" ht="13.5" customHeight="1">
      <c r="C1338" s="1216" t="s">
        <v>51</v>
      </c>
      <c r="D1338" s="1217" t="s">
        <v>1893</v>
      </c>
    </row>
    <row r="1339" ht="13.5" customHeight="1">
      <c r="C1339" s="1216" t="s">
        <v>603</v>
      </c>
      <c r="D1339" s="1217" t="s">
        <v>1894</v>
      </c>
    </row>
    <row r="1340" ht="13.5" customHeight="1">
      <c r="C1340" s="1216" t="s">
        <v>603</v>
      </c>
      <c r="D1340" s="1217" t="s">
        <v>1895</v>
      </c>
    </row>
    <row r="1341" ht="13.5" customHeight="1">
      <c r="C1341" s="1216" t="s">
        <v>603</v>
      </c>
      <c r="D1341" s="1217" t="s">
        <v>1896</v>
      </c>
    </row>
    <row r="1342" ht="13.5" customHeight="1">
      <c r="C1342" s="1216" t="s">
        <v>603</v>
      </c>
      <c r="D1342" s="1217" t="s">
        <v>1897</v>
      </c>
    </row>
    <row r="1343" ht="13.5" customHeight="1">
      <c r="C1343" s="1216" t="s">
        <v>603</v>
      </c>
      <c r="D1343" s="1217" t="s">
        <v>1898</v>
      </c>
    </row>
    <row r="1344" ht="13.5" customHeight="1">
      <c r="C1344" s="1216" t="s">
        <v>603</v>
      </c>
      <c r="D1344" s="1217" t="s">
        <v>1899</v>
      </c>
    </row>
    <row r="1345" ht="13.5" customHeight="1">
      <c r="C1345" s="1216" t="s">
        <v>603</v>
      </c>
      <c r="D1345" s="1217" t="s">
        <v>1240</v>
      </c>
    </row>
    <row r="1346" ht="13.5" customHeight="1">
      <c r="C1346" s="1216" t="s">
        <v>603</v>
      </c>
      <c r="D1346" s="1217" t="s">
        <v>1900</v>
      </c>
    </row>
    <row r="1347" ht="13.5" customHeight="1">
      <c r="C1347" s="1216" t="s">
        <v>603</v>
      </c>
      <c r="D1347" s="1217" t="s">
        <v>1901</v>
      </c>
    </row>
    <row r="1348" ht="13.5" customHeight="1">
      <c r="C1348" s="1216" t="s">
        <v>603</v>
      </c>
      <c r="D1348" s="1217" t="s">
        <v>1902</v>
      </c>
    </row>
    <row r="1349" ht="13.5" customHeight="1">
      <c r="C1349" s="1216" t="s">
        <v>603</v>
      </c>
      <c r="D1349" s="1217" t="s">
        <v>1903</v>
      </c>
    </row>
    <row r="1350" ht="13.5" customHeight="1">
      <c r="C1350" s="1216" t="s">
        <v>603</v>
      </c>
      <c r="D1350" s="1217" t="s">
        <v>1904</v>
      </c>
    </row>
    <row r="1351" ht="13.5" customHeight="1">
      <c r="C1351" s="1216" t="s">
        <v>603</v>
      </c>
      <c r="D1351" s="1217" t="s">
        <v>1905</v>
      </c>
    </row>
    <row r="1352" ht="13.5" customHeight="1">
      <c r="C1352" s="1216" t="s">
        <v>603</v>
      </c>
      <c r="D1352" s="1217" t="s">
        <v>1906</v>
      </c>
    </row>
    <row r="1353" ht="13.5" customHeight="1">
      <c r="C1353" s="1216" t="s">
        <v>603</v>
      </c>
      <c r="D1353" s="1217" t="s">
        <v>1907</v>
      </c>
    </row>
    <row r="1354" ht="13.5" customHeight="1">
      <c r="C1354" s="1216" t="s">
        <v>603</v>
      </c>
      <c r="D1354" s="1217" t="s">
        <v>1908</v>
      </c>
    </row>
    <row r="1355" ht="13.5" customHeight="1">
      <c r="C1355" s="1216" t="s">
        <v>603</v>
      </c>
      <c r="D1355" s="1217" t="s">
        <v>1909</v>
      </c>
    </row>
    <row r="1356" ht="13.5" customHeight="1">
      <c r="C1356" s="1216" t="s">
        <v>603</v>
      </c>
      <c r="D1356" s="1217" t="s">
        <v>1910</v>
      </c>
    </row>
    <row r="1357" ht="13.5" customHeight="1">
      <c r="C1357" s="1216" t="s">
        <v>603</v>
      </c>
      <c r="D1357" s="1217" t="s">
        <v>1911</v>
      </c>
    </row>
    <row r="1358" ht="13.5" customHeight="1">
      <c r="C1358" s="1216" t="s">
        <v>603</v>
      </c>
      <c r="D1358" s="1217" t="s">
        <v>1912</v>
      </c>
    </row>
    <row r="1359" ht="13.5" customHeight="1">
      <c r="C1359" s="1216" t="s">
        <v>603</v>
      </c>
      <c r="D1359" s="1217" t="s">
        <v>1913</v>
      </c>
    </row>
    <row r="1360" ht="13.5" customHeight="1">
      <c r="C1360" s="1216" t="s">
        <v>603</v>
      </c>
      <c r="D1360" s="1217" t="s">
        <v>1914</v>
      </c>
    </row>
    <row r="1361" ht="13.5" customHeight="1">
      <c r="C1361" s="1216" t="s">
        <v>603</v>
      </c>
      <c r="D1361" s="1217" t="s">
        <v>1915</v>
      </c>
    </row>
    <row r="1362" ht="13.5" customHeight="1">
      <c r="C1362" s="1216" t="s">
        <v>605</v>
      </c>
      <c r="D1362" s="1217" t="s">
        <v>1916</v>
      </c>
    </row>
    <row r="1363" ht="13.5" customHeight="1">
      <c r="C1363" s="1216" t="s">
        <v>605</v>
      </c>
      <c r="D1363" s="1217" t="s">
        <v>1917</v>
      </c>
    </row>
    <row r="1364" ht="13.5" customHeight="1">
      <c r="C1364" s="1216" t="s">
        <v>605</v>
      </c>
      <c r="D1364" s="1217" t="s">
        <v>1918</v>
      </c>
    </row>
    <row r="1365" ht="13.5" customHeight="1">
      <c r="C1365" s="1216" t="s">
        <v>605</v>
      </c>
      <c r="D1365" s="1217" t="s">
        <v>1919</v>
      </c>
    </row>
    <row r="1366" ht="13.5" customHeight="1">
      <c r="C1366" s="1216" t="s">
        <v>605</v>
      </c>
      <c r="D1366" s="1217" t="s">
        <v>1920</v>
      </c>
    </row>
    <row r="1367" ht="13.5" customHeight="1">
      <c r="C1367" s="1216" t="s">
        <v>605</v>
      </c>
      <c r="D1367" s="1217" t="s">
        <v>1921</v>
      </c>
    </row>
    <row r="1368" ht="13.5" customHeight="1">
      <c r="C1368" s="1216" t="s">
        <v>605</v>
      </c>
      <c r="D1368" s="1217" t="s">
        <v>1922</v>
      </c>
    </row>
    <row r="1369" ht="13.5" customHeight="1">
      <c r="C1369" s="1216" t="s">
        <v>605</v>
      </c>
      <c r="D1369" s="1217" t="s">
        <v>1923</v>
      </c>
    </row>
    <row r="1370" ht="13.5" customHeight="1">
      <c r="C1370" s="1216" t="s">
        <v>605</v>
      </c>
      <c r="D1370" s="1217" t="s">
        <v>1924</v>
      </c>
    </row>
    <row r="1371" ht="13.5" customHeight="1">
      <c r="C1371" s="1216" t="s">
        <v>605</v>
      </c>
      <c r="D1371" s="1217" t="s">
        <v>1925</v>
      </c>
    </row>
    <row r="1372" ht="13.5" customHeight="1">
      <c r="C1372" s="1216" t="s">
        <v>605</v>
      </c>
      <c r="D1372" s="1217" t="s">
        <v>1926</v>
      </c>
    </row>
    <row r="1373" ht="13.5" customHeight="1">
      <c r="C1373" s="1216" t="s">
        <v>605</v>
      </c>
      <c r="D1373" s="1217" t="s">
        <v>1927</v>
      </c>
    </row>
    <row r="1374" ht="13.5" customHeight="1">
      <c r="C1374" s="1216" t="s">
        <v>605</v>
      </c>
      <c r="D1374" s="1217" t="s">
        <v>1928</v>
      </c>
    </row>
    <row r="1375" ht="13.5" customHeight="1">
      <c r="C1375" s="1216" t="s">
        <v>605</v>
      </c>
      <c r="D1375" s="1217" t="s">
        <v>1929</v>
      </c>
    </row>
    <row r="1376" ht="13.5" customHeight="1">
      <c r="C1376" s="1216" t="s">
        <v>605</v>
      </c>
      <c r="D1376" s="1217" t="s">
        <v>1930</v>
      </c>
    </row>
    <row r="1377" ht="13.5" customHeight="1">
      <c r="C1377" s="1216" t="s">
        <v>605</v>
      </c>
      <c r="D1377" s="1217" t="s">
        <v>1931</v>
      </c>
    </row>
    <row r="1378" ht="13.5" customHeight="1">
      <c r="C1378" s="1216" t="s">
        <v>605</v>
      </c>
      <c r="D1378" s="1217" t="s">
        <v>1932</v>
      </c>
    </row>
    <row r="1379" ht="13.5" customHeight="1">
      <c r="C1379" s="1216" t="s">
        <v>605</v>
      </c>
      <c r="D1379" s="1217" t="s">
        <v>1933</v>
      </c>
    </row>
    <row r="1380" ht="13.5" customHeight="1">
      <c r="C1380" s="1216" t="s">
        <v>605</v>
      </c>
      <c r="D1380" s="1217" t="s">
        <v>1934</v>
      </c>
    </row>
    <row r="1381" ht="13.5" customHeight="1">
      <c r="C1381" s="1216" t="s">
        <v>607</v>
      </c>
      <c r="D1381" s="1217" t="s">
        <v>1935</v>
      </c>
    </row>
    <row r="1382" ht="13.5" customHeight="1">
      <c r="C1382" s="1216" t="s">
        <v>607</v>
      </c>
      <c r="D1382" s="1217" t="s">
        <v>1936</v>
      </c>
    </row>
    <row r="1383" ht="13.5" customHeight="1">
      <c r="C1383" s="1216" t="s">
        <v>607</v>
      </c>
      <c r="D1383" s="1217" t="s">
        <v>1937</v>
      </c>
    </row>
    <row r="1384" ht="13.5" customHeight="1">
      <c r="C1384" s="1216" t="s">
        <v>607</v>
      </c>
      <c r="D1384" s="1217" t="s">
        <v>1938</v>
      </c>
    </row>
    <row r="1385" ht="13.5" customHeight="1">
      <c r="C1385" s="1216" t="s">
        <v>607</v>
      </c>
      <c r="D1385" s="1217" t="s">
        <v>1939</v>
      </c>
    </row>
    <row r="1386" ht="13.5" customHeight="1">
      <c r="C1386" s="1216" t="s">
        <v>607</v>
      </c>
      <c r="D1386" s="1217" t="s">
        <v>1940</v>
      </c>
    </row>
    <row r="1387" ht="13.5" customHeight="1">
      <c r="C1387" s="1216" t="s">
        <v>607</v>
      </c>
      <c r="D1387" s="1217" t="s">
        <v>1941</v>
      </c>
    </row>
    <row r="1388" ht="13.5" customHeight="1">
      <c r="C1388" s="1216" t="s">
        <v>607</v>
      </c>
      <c r="D1388" s="1217" t="s">
        <v>1942</v>
      </c>
    </row>
    <row r="1389" ht="13.5" customHeight="1">
      <c r="C1389" s="1216" t="s">
        <v>607</v>
      </c>
      <c r="D1389" s="1217" t="s">
        <v>1943</v>
      </c>
    </row>
    <row r="1390" ht="13.5" customHeight="1">
      <c r="C1390" s="1216" t="s">
        <v>607</v>
      </c>
      <c r="D1390" s="1217" t="s">
        <v>1944</v>
      </c>
    </row>
    <row r="1391" ht="13.5" customHeight="1">
      <c r="C1391" s="1216" t="s">
        <v>607</v>
      </c>
      <c r="D1391" s="1217" t="s">
        <v>1945</v>
      </c>
    </row>
    <row r="1392" ht="13.5" customHeight="1">
      <c r="C1392" s="1216" t="s">
        <v>607</v>
      </c>
      <c r="D1392" s="1217" t="s">
        <v>1946</v>
      </c>
    </row>
    <row r="1393" ht="13.5" customHeight="1">
      <c r="C1393" s="1216" t="s">
        <v>607</v>
      </c>
      <c r="D1393" s="1217" t="s">
        <v>1947</v>
      </c>
    </row>
    <row r="1394" ht="13.5" customHeight="1">
      <c r="C1394" s="1216" t="s">
        <v>607</v>
      </c>
      <c r="D1394" s="1217" t="s">
        <v>1948</v>
      </c>
    </row>
    <row r="1395" ht="13.5" customHeight="1">
      <c r="C1395" s="1216" t="s">
        <v>607</v>
      </c>
      <c r="D1395" s="1217" t="s">
        <v>1949</v>
      </c>
    </row>
    <row r="1396" ht="13.5" customHeight="1">
      <c r="C1396" s="1216" t="s">
        <v>607</v>
      </c>
      <c r="D1396" s="1217" t="s">
        <v>1950</v>
      </c>
    </row>
    <row r="1397" ht="13.5" customHeight="1">
      <c r="C1397" s="1216" t="s">
        <v>607</v>
      </c>
      <c r="D1397" s="1217" t="s">
        <v>1951</v>
      </c>
    </row>
    <row r="1398" ht="13.5" customHeight="1">
      <c r="C1398" s="1216" t="s">
        <v>607</v>
      </c>
      <c r="D1398" s="1217" t="s">
        <v>1952</v>
      </c>
    </row>
    <row r="1399" ht="13.5" customHeight="1">
      <c r="C1399" s="1216" t="s">
        <v>607</v>
      </c>
      <c r="D1399" s="1217" t="s">
        <v>1953</v>
      </c>
    </row>
    <row r="1400" ht="13.5" customHeight="1">
      <c r="C1400" s="1216" t="s">
        <v>607</v>
      </c>
      <c r="D1400" s="1217" t="s">
        <v>1954</v>
      </c>
    </row>
    <row r="1401" ht="13.5" customHeight="1">
      <c r="C1401" s="1216" t="s">
        <v>607</v>
      </c>
      <c r="D1401" s="1217" t="s">
        <v>1955</v>
      </c>
    </row>
    <row r="1402" ht="13.5" customHeight="1">
      <c r="C1402" s="1216" t="s">
        <v>607</v>
      </c>
      <c r="D1402" s="1217" t="s">
        <v>1956</v>
      </c>
    </row>
    <row r="1403" ht="13.5" customHeight="1">
      <c r="C1403" s="1216" t="s">
        <v>607</v>
      </c>
      <c r="D1403" s="1217" t="s">
        <v>1957</v>
      </c>
    </row>
    <row r="1404" ht="13.5" customHeight="1">
      <c r="C1404" s="1216" t="s">
        <v>607</v>
      </c>
      <c r="D1404" s="1217" t="s">
        <v>1958</v>
      </c>
    </row>
    <row r="1405" ht="13.5" customHeight="1">
      <c r="C1405" s="1216" t="s">
        <v>609</v>
      </c>
      <c r="D1405" s="1217" t="s">
        <v>1959</v>
      </c>
    </row>
    <row r="1406" ht="13.5" customHeight="1">
      <c r="C1406" s="1216" t="s">
        <v>609</v>
      </c>
      <c r="D1406" s="1217" t="s">
        <v>1960</v>
      </c>
    </row>
    <row r="1407" ht="13.5" customHeight="1">
      <c r="C1407" s="1216" t="s">
        <v>609</v>
      </c>
      <c r="D1407" s="1217" t="s">
        <v>1961</v>
      </c>
    </row>
    <row r="1408" ht="13.5" customHeight="1">
      <c r="C1408" s="1216" t="s">
        <v>609</v>
      </c>
      <c r="D1408" s="1217" t="s">
        <v>1962</v>
      </c>
    </row>
    <row r="1409" ht="13.5" customHeight="1">
      <c r="C1409" s="1216" t="s">
        <v>609</v>
      </c>
      <c r="D1409" s="1217" t="s">
        <v>1963</v>
      </c>
    </row>
    <row r="1410" ht="13.5" customHeight="1">
      <c r="C1410" s="1216" t="s">
        <v>609</v>
      </c>
      <c r="D1410" s="1217" t="s">
        <v>1964</v>
      </c>
    </row>
    <row r="1411" ht="13.5" customHeight="1">
      <c r="C1411" s="1216" t="s">
        <v>609</v>
      </c>
      <c r="D1411" s="1217" t="s">
        <v>1965</v>
      </c>
    </row>
    <row r="1412" ht="13.5" customHeight="1">
      <c r="C1412" s="1216" t="s">
        <v>609</v>
      </c>
      <c r="D1412" s="1217" t="s">
        <v>1966</v>
      </c>
    </row>
    <row r="1413" ht="13.5" customHeight="1">
      <c r="C1413" s="1216" t="s">
        <v>609</v>
      </c>
      <c r="D1413" s="1217" t="s">
        <v>1967</v>
      </c>
    </row>
    <row r="1414" ht="13.5" customHeight="1">
      <c r="C1414" s="1216" t="s">
        <v>609</v>
      </c>
      <c r="D1414" s="1217" t="s">
        <v>1968</v>
      </c>
    </row>
    <row r="1415" ht="13.5" customHeight="1">
      <c r="C1415" s="1216" t="s">
        <v>609</v>
      </c>
      <c r="D1415" s="1217" t="s">
        <v>1969</v>
      </c>
    </row>
    <row r="1416" ht="13.5" customHeight="1">
      <c r="C1416" s="1216" t="s">
        <v>609</v>
      </c>
      <c r="D1416" s="1217" t="s">
        <v>1970</v>
      </c>
    </row>
    <row r="1417" ht="13.5" customHeight="1">
      <c r="C1417" s="1216" t="s">
        <v>609</v>
      </c>
      <c r="D1417" s="1217" t="s">
        <v>1971</v>
      </c>
    </row>
    <row r="1418" ht="13.5" customHeight="1">
      <c r="C1418" s="1216" t="s">
        <v>609</v>
      </c>
      <c r="D1418" s="1217" t="s">
        <v>1972</v>
      </c>
    </row>
    <row r="1419" ht="13.5" customHeight="1">
      <c r="C1419" s="1216" t="s">
        <v>609</v>
      </c>
      <c r="D1419" s="1217" t="s">
        <v>1973</v>
      </c>
    </row>
    <row r="1420" ht="13.5" customHeight="1">
      <c r="C1420" s="1216" t="s">
        <v>609</v>
      </c>
      <c r="D1420" s="1217" t="s">
        <v>1974</v>
      </c>
    </row>
    <row r="1421" ht="13.5" customHeight="1">
      <c r="C1421" s="1216" t="s">
        <v>609</v>
      </c>
      <c r="D1421" s="1217" t="s">
        <v>1975</v>
      </c>
    </row>
    <row r="1422" ht="13.5" customHeight="1">
      <c r="C1422" s="1216" t="s">
        <v>611</v>
      </c>
      <c r="D1422" s="1217" t="s">
        <v>1976</v>
      </c>
    </row>
    <row r="1423" ht="13.5" customHeight="1">
      <c r="C1423" s="1216" t="s">
        <v>611</v>
      </c>
      <c r="D1423" s="1217" t="s">
        <v>1977</v>
      </c>
    </row>
    <row r="1424" ht="13.5" customHeight="1">
      <c r="C1424" s="1216" t="s">
        <v>611</v>
      </c>
      <c r="D1424" s="1217" t="s">
        <v>1978</v>
      </c>
    </row>
    <row r="1425" ht="13.5" customHeight="1">
      <c r="C1425" s="1216" t="s">
        <v>611</v>
      </c>
      <c r="D1425" s="1217" t="s">
        <v>1979</v>
      </c>
    </row>
    <row r="1426" ht="13.5" customHeight="1">
      <c r="C1426" s="1216" t="s">
        <v>611</v>
      </c>
      <c r="D1426" s="1217" t="s">
        <v>1980</v>
      </c>
    </row>
    <row r="1427" ht="13.5" customHeight="1">
      <c r="C1427" s="1216" t="s">
        <v>611</v>
      </c>
      <c r="D1427" s="1217" t="s">
        <v>1981</v>
      </c>
    </row>
    <row r="1428" ht="13.5" customHeight="1">
      <c r="C1428" s="1216" t="s">
        <v>611</v>
      </c>
      <c r="D1428" s="1217" t="s">
        <v>1982</v>
      </c>
    </row>
    <row r="1429" ht="13.5" customHeight="1">
      <c r="C1429" s="1216" t="s">
        <v>611</v>
      </c>
      <c r="D1429" s="1217" t="s">
        <v>1983</v>
      </c>
    </row>
    <row r="1430" ht="13.5" customHeight="1">
      <c r="C1430" s="1216" t="s">
        <v>611</v>
      </c>
      <c r="D1430" s="1217" t="s">
        <v>1984</v>
      </c>
    </row>
    <row r="1431" ht="13.5" customHeight="1">
      <c r="C1431" s="1216" t="s">
        <v>611</v>
      </c>
      <c r="D1431" s="1217" t="s">
        <v>1985</v>
      </c>
    </row>
    <row r="1432" ht="13.5" customHeight="1">
      <c r="C1432" s="1216" t="s">
        <v>611</v>
      </c>
      <c r="D1432" s="1217" t="s">
        <v>1986</v>
      </c>
    </row>
    <row r="1433" ht="13.5" customHeight="1">
      <c r="C1433" s="1216" t="s">
        <v>611</v>
      </c>
      <c r="D1433" s="1217" t="s">
        <v>1987</v>
      </c>
    </row>
    <row r="1434" ht="13.5" customHeight="1">
      <c r="C1434" s="1216" t="s">
        <v>611</v>
      </c>
      <c r="D1434" s="1217" t="s">
        <v>1988</v>
      </c>
    </row>
    <row r="1435" ht="13.5" customHeight="1">
      <c r="C1435" s="1216" t="s">
        <v>611</v>
      </c>
      <c r="D1435" s="1217" t="s">
        <v>612</v>
      </c>
    </row>
    <row r="1436" ht="13.5" customHeight="1">
      <c r="C1436" s="1216" t="s">
        <v>611</v>
      </c>
      <c r="D1436" s="1217" t="s">
        <v>1989</v>
      </c>
    </row>
    <row r="1437" ht="13.5" customHeight="1">
      <c r="C1437" s="1216" t="s">
        <v>611</v>
      </c>
      <c r="D1437" s="1217" t="s">
        <v>1990</v>
      </c>
    </row>
    <row r="1438" ht="13.5" customHeight="1">
      <c r="C1438" s="1216" t="s">
        <v>611</v>
      </c>
      <c r="D1438" s="1217" t="s">
        <v>1991</v>
      </c>
    </row>
    <row r="1439" ht="13.5" customHeight="1">
      <c r="C1439" s="1216" t="s">
        <v>611</v>
      </c>
      <c r="D1439" s="1217" t="s">
        <v>1992</v>
      </c>
    </row>
    <row r="1440" ht="13.5" customHeight="1">
      <c r="C1440" s="1216" t="s">
        <v>611</v>
      </c>
      <c r="D1440" s="1217" t="s">
        <v>1993</v>
      </c>
    </row>
    <row r="1441" ht="13.5" customHeight="1">
      <c r="C1441" s="1216" t="s">
        <v>611</v>
      </c>
      <c r="D1441" s="1217" t="s">
        <v>1994</v>
      </c>
    </row>
    <row r="1442" ht="13.5" customHeight="1">
      <c r="C1442" s="1216" t="s">
        <v>613</v>
      </c>
      <c r="D1442" s="1217" t="s">
        <v>1995</v>
      </c>
    </row>
    <row r="1443" ht="13.5" customHeight="1">
      <c r="C1443" s="1216" t="s">
        <v>613</v>
      </c>
      <c r="D1443" s="1217" t="s">
        <v>1996</v>
      </c>
    </row>
    <row r="1444" ht="13.5" customHeight="1">
      <c r="C1444" s="1216" t="s">
        <v>613</v>
      </c>
      <c r="D1444" s="1217" t="s">
        <v>1997</v>
      </c>
    </row>
    <row r="1445" ht="13.5" customHeight="1">
      <c r="C1445" s="1216" t="s">
        <v>613</v>
      </c>
      <c r="D1445" s="1217" t="s">
        <v>1998</v>
      </c>
    </row>
    <row r="1446" ht="13.5" customHeight="1">
      <c r="C1446" s="1216" t="s">
        <v>613</v>
      </c>
      <c r="D1446" s="1217" t="s">
        <v>1999</v>
      </c>
    </row>
    <row r="1447" ht="13.5" customHeight="1">
      <c r="C1447" s="1216" t="s">
        <v>613</v>
      </c>
      <c r="D1447" s="1217" t="s">
        <v>2000</v>
      </c>
    </row>
    <row r="1448" ht="13.5" customHeight="1">
      <c r="C1448" s="1216" t="s">
        <v>613</v>
      </c>
      <c r="D1448" s="1217" t="s">
        <v>2001</v>
      </c>
    </row>
    <row r="1449" ht="13.5" customHeight="1">
      <c r="C1449" s="1216" t="s">
        <v>613</v>
      </c>
      <c r="D1449" s="1217" t="s">
        <v>2002</v>
      </c>
    </row>
    <row r="1450" ht="13.5" customHeight="1">
      <c r="C1450" s="1216" t="s">
        <v>613</v>
      </c>
      <c r="D1450" s="1217" t="s">
        <v>2003</v>
      </c>
    </row>
    <row r="1451" ht="13.5" customHeight="1">
      <c r="C1451" s="1216" t="s">
        <v>613</v>
      </c>
      <c r="D1451" s="1217" t="s">
        <v>2004</v>
      </c>
    </row>
    <row r="1452" ht="13.5" customHeight="1">
      <c r="C1452" s="1216" t="s">
        <v>613</v>
      </c>
      <c r="D1452" s="1217" t="s">
        <v>2005</v>
      </c>
    </row>
    <row r="1453" ht="13.5" customHeight="1">
      <c r="C1453" s="1216" t="s">
        <v>613</v>
      </c>
      <c r="D1453" s="1217" t="s">
        <v>2006</v>
      </c>
    </row>
    <row r="1454" ht="13.5" customHeight="1">
      <c r="C1454" s="1216" t="s">
        <v>613</v>
      </c>
      <c r="D1454" s="1217" t="s">
        <v>2007</v>
      </c>
    </row>
    <row r="1455" ht="13.5" customHeight="1">
      <c r="C1455" s="1216" t="s">
        <v>613</v>
      </c>
      <c r="D1455" s="1217" t="s">
        <v>2008</v>
      </c>
    </row>
    <row r="1456" ht="13.5" customHeight="1">
      <c r="C1456" s="1216" t="s">
        <v>613</v>
      </c>
      <c r="D1456" s="1217" t="s">
        <v>2009</v>
      </c>
    </row>
    <row r="1457" ht="13.5" customHeight="1">
      <c r="C1457" s="1216" t="s">
        <v>613</v>
      </c>
      <c r="D1457" s="1217" t="s">
        <v>2010</v>
      </c>
    </row>
    <row r="1458" ht="13.5" customHeight="1">
      <c r="C1458" s="1216" t="s">
        <v>613</v>
      </c>
      <c r="D1458" s="1217" t="s">
        <v>2011</v>
      </c>
    </row>
    <row r="1459" ht="13.5" customHeight="1">
      <c r="C1459" s="1216" t="s">
        <v>613</v>
      </c>
      <c r="D1459" s="1217" t="s">
        <v>2012</v>
      </c>
    </row>
    <row r="1460" ht="13.5" customHeight="1">
      <c r="C1460" s="1216" t="s">
        <v>613</v>
      </c>
      <c r="D1460" s="1217" t="s">
        <v>2013</v>
      </c>
    </row>
    <row r="1461" ht="13.5" customHeight="1">
      <c r="C1461" s="1216" t="s">
        <v>613</v>
      </c>
      <c r="D1461" s="1217" t="s">
        <v>2014</v>
      </c>
    </row>
    <row r="1462" ht="13.5" customHeight="1">
      <c r="C1462" s="1216" t="s">
        <v>613</v>
      </c>
      <c r="D1462" s="1217" t="s">
        <v>2015</v>
      </c>
    </row>
    <row r="1463" ht="13.5" customHeight="1">
      <c r="C1463" s="1216" t="s">
        <v>613</v>
      </c>
      <c r="D1463" s="1217" t="s">
        <v>2016</v>
      </c>
    </row>
    <row r="1464" ht="13.5" customHeight="1">
      <c r="C1464" s="1216" t="s">
        <v>613</v>
      </c>
      <c r="D1464" s="1217" t="s">
        <v>2017</v>
      </c>
    </row>
    <row r="1465" ht="13.5" customHeight="1">
      <c r="C1465" s="1216" t="s">
        <v>613</v>
      </c>
      <c r="D1465" s="1217" t="s">
        <v>2018</v>
      </c>
    </row>
    <row r="1466" ht="13.5" customHeight="1">
      <c r="C1466" s="1216" t="s">
        <v>613</v>
      </c>
      <c r="D1466" s="1217" t="s">
        <v>2019</v>
      </c>
    </row>
    <row r="1467" ht="13.5" customHeight="1">
      <c r="C1467" s="1216" t="s">
        <v>613</v>
      </c>
      <c r="D1467" s="1217" t="s">
        <v>2020</v>
      </c>
    </row>
    <row r="1468" ht="13.5" customHeight="1">
      <c r="C1468" s="1216" t="s">
        <v>613</v>
      </c>
      <c r="D1468" s="1217" t="s">
        <v>2021</v>
      </c>
    </row>
    <row r="1469" ht="13.5" customHeight="1">
      <c r="C1469" s="1216" t="s">
        <v>613</v>
      </c>
      <c r="D1469" s="1217" t="s">
        <v>2022</v>
      </c>
    </row>
    <row r="1470" ht="13.5" customHeight="1">
      <c r="C1470" s="1216" t="s">
        <v>613</v>
      </c>
      <c r="D1470" s="1217" t="s">
        <v>2023</v>
      </c>
    </row>
    <row r="1471" ht="13.5" customHeight="1">
      <c r="C1471" s="1216" t="s">
        <v>613</v>
      </c>
      <c r="D1471" s="1217" t="s">
        <v>2024</v>
      </c>
    </row>
    <row r="1472" ht="13.5" customHeight="1">
      <c r="C1472" s="1216" t="s">
        <v>613</v>
      </c>
      <c r="D1472" s="1217" t="s">
        <v>2025</v>
      </c>
    </row>
    <row r="1473" ht="13.5" customHeight="1">
      <c r="C1473" s="1216" t="s">
        <v>613</v>
      </c>
      <c r="D1473" s="1217" t="s">
        <v>2026</v>
      </c>
    </row>
    <row r="1474" ht="13.5" customHeight="1">
      <c r="C1474" s="1216" t="s">
        <v>613</v>
      </c>
      <c r="D1474" s="1217" t="s">
        <v>2027</v>
      </c>
    </row>
    <row r="1475" ht="13.5" customHeight="1">
      <c r="C1475" s="1216" t="s">
        <v>613</v>
      </c>
      <c r="D1475" s="1217" t="s">
        <v>2028</v>
      </c>
    </row>
    <row r="1476" ht="13.5" customHeight="1">
      <c r="C1476" s="1216" t="s">
        <v>615</v>
      </c>
      <c r="D1476" s="1217" t="s">
        <v>2029</v>
      </c>
    </row>
    <row r="1477" ht="13.5" customHeight="1">
      <c r="C1477" s="1216" t="s">
        <v>615</v>
      </c>
      <c r="D1477" s="1217" t="s">
        <v>2030</v>
      </c>
    </row>
    <row r="1478" ht="13.5" customHeight="1">
      <c r="C1478" s="1216" t="s">
        <v>615</v>
      </c>
      <c r="D1478" s="1217" t="s">
        <v>2031</v>
      </c>
    </row>
    <row r="1479" ht="13.5" customHeight="1">
      <c r="C1479" s="1216" t="s">
        <v>615</v>
      </c>
      <c r="D1479" s="1217" t="s">
        <v>2032</v>
      </c>
    </row>
    <row r="1480" ht="13.5" customHeight="1">
      <c r="C1480" s="1216" t="s">
        <v>615</v>
      </c>
      <c r="D1480" s="1217" t="s">
        <v>2033</v>
      </c>
    </row>
    <row r="1481" ht="13.5" customHeight="1">
      <c r="C1481" s="1216" t="s">
        <v>615</v>
      </c>
      <c r="D1481" s="1217" t="s">
        <v>2034</v>
      </c>
    </row>
    <row r="1482" ht="13.5" customHeight="1">
      <c r="C1482" s="1216" t="s">
        <v>615</v>
      </c>
      <c r="D1482" s="1217" t="s">
        <v>2035</v>
      </c>
    </row>
    <row r="1483" ht="13.5" customHeight="1">
      <c r="C1483" s="1216" t="s">
        <v>615</v>
      </c>
      <c r="D1483" s="1217" t="s">
        <v>2036</v>
      </c>
    </row>
    <row r="1484" ht="13.5" customHeight="1">
      <c r="C1484" s="1216" t="s">
        <v>615</v>
      </c>
      <c r="D1484" s="1217" t="s">
        <v>2037</v>
      </c>
    </row>
    <row r="1485" ht="13.5" customHeight="1">
      <c r="C1485" s="1216" t="s">
        <v>615</v>
      </c>
      <c r="D1485" s="1217" t="s">
        <v>2038</v>
      </c>
    </row>
    <row r="1486" ht="13.5" customHeight="1">
      <c r="C1486" s="1216" t="s">
        <v>615</v>
      </c>
      <c r="D1486" s="1217" t="s">
        <v>2039</v>
      </c>
    </row>
    <row r="1487" ht="13.5" customHeight="1">
      <c r="C1487" s="1216" t="s">
        <v>615</v>
      </c>
      <c r="D1487" s="1217" t="s">
        <v>2040</v>
      </c>
    </row>
    <row r="1488" ht="13.5" customHeight="1">
      <c r="C1488" s="1216" t="s">
        <v>615</v>
      </c>
      <c r="D1488" s="1217" t="s">
        <v>2041</v>
      </c>
    </row>
    <row r="1489" ht="13.5" customHeight="1">
      <c r="C1489" s="1216" t="s">
        <v>615</v>
      </c>
      <c r="D1489" s="1217" t="s">
        <v>2042</v>
      </c>
    </row>
    <row r="1490" ht="13.5" customHeight="1">
      <c r="C1490" s="1216" t="s">
        <v>615</v>
      </c>
      <c r="D1490" s="1217" t="s">
        <v>2043</v>
      </c>
    </row>
    <row r="1491" ht="13.5" customHeight="1">
      <c r="C1491" s="1216" t="s">
        <v>615</v>
      </c>
      <c r="D1491" s="1217" t="s">
        <v>2044</v>
      </c>
    </row>
    <row r="1492" ht="13.5" customHeight="1">
      <c r="C1492" s="1216" t="s">
        <v>615</v>
      </c>
      <c r="D1492" s="1217" t="s">
        <v>2045</v>
      </c>
    </row>
    <row r="1493" ht="13.5" customHeight="1">
      <c r="C1493" s="1216" t="s">
        <v>615</v>
      </c>
      <c r="D1493" s="1217" t="s">
        <v>2046</v>
      </c>
    </row>
    <row r="1494" ht="13.5" customHeight="1">
      <c r="C1494" s="1216" t="s">
        <v>615</v>
      </c>
      <c r="D1494" s="1217" t="s">
        <v>2047</v>
      </c>
    </row>
    <row r="1495" ht="13.5" customHeight="1">
      <c r="C1495" s="1216" t="s">
        <v>615</v>
      </c>
      <c r="D1495" s="1217" t="s">
        <v>2048</v>
      </c>
    </row>
    <row r="1496" ht="13.5" customHeight="1">
      <c r="C1496" s="1216" t="s">
        <v>615</v>
      </c>
      <c r="D1496" s="1217" t="s">
        <v>2049</v>
      </c>
    </row>
    <row r="1497" ht="13.5" customHeight="1">
      <c r="C1497" s="1216" t="s">
        <v>615</v>
      </c>
      <c r="D1497" s="1217" t="s">
        <v>2050</v>
      </c>
    </row>
    <row r="1498" ht="13.5" customHeight="1">
      <c r="C1498" s="1216" t="s">
        <v>615</v>
      </c>
      <c r="D1498" s="1217" t="s">
        <v>2051</v>
      </c>
    </row>
    <row r="1499" ht="13.5" customHeight="1">
      <c r="C1499" s="1216" t="s">
        <v>615</v>
      </c>
      <c r="D1499" s="1217" t="s">
        <v>2052</v>
      </c>
    </row>
    <row r="1500" ht="13.5" customHeight="1">
      <c r="C1500" s="1216" t="s">
        <v>615</v>
      </c>
      <c r="D1500" s="1217" t="s">
        <v>2053</v>
      </c>
    </row>
    <row r="1501" ht="13.5" customHeight="1">
      <c r="C1501" s="1216" t="s">
        <v>615</v>
      </c>
      <c r="D1501" s="1217" t="s">
        <v>2054</v>
      </c>
    </row>
    <row r="1502" ht="13.5" customHeight="1">
      <c r="C1502" s="1216" t="s">
        <v>615</v>
      </c>
      <c r="D1502" s="1217" t="s">
        <v>2055</v>
      </c>
    </row>
    <row r="1503" ht="13.5" customHeight="1">
      <c r="C1503" s="1216" t="s">
        <v>615</v>
      </c>
      <c r="D1503" s="1217" t="s">
        <v>2056</v>
      </c>
    </row>
    <row r="1504" ht="13.5" customHeight="1">
      <c r="C1504" s="1216" t="s">
        <v>615</v>
      </c>
      <c r="D1504" s="1217" t="s">
        <v>2057</v>
      </c>
    </row>
    <row r="1505" ht="13.5" customHeight="1">
      <c r="C1505" s="1216" t="s">
        <v>615</v>
      </c>
      <c r="D1505" s="1217" t="s">
        <v>2058</v>
      </c>
    </row>
    <row r="1506" ht="13.5" customHeight="1">
      <c r="C1506" s="1216" t="s">
        <v>615</v>
      </c>
      <c r="D1506" s="1217" t="s">
        <v>2059</v>
      </c>
    </row>
    <row r="1507" ht="13.5" customHeight="1">
      <c r="C1507" s="1216" t="s">
        <v>615</v>
      </c>
      <c r="D1507" s="1217" t="s">
        <v>2060</v>
      </c>
    </row>
    <row r="1508" ht="13.5" customHeight="1">
      <c r="C1508" s="1216" t="s">
        <v>615</v>
      </c>
      <c r="D1508" s="1217" t="s">
        <v>2061</v>
      </c>
    </row>
    <row r="1509" ht="13.5" customHeight="1">
      <c r="C1509" s="1216" t="s">
        <v>615</v>
      </c>
      <c r="D1509" s="1217" t="s">
        <v>2062</v>
      </c>
    </row>
    <row r="1510" ht="13.5" customHeight="1">
      <c r="C1510" s="1216" t="s">
        <v>615</v>
      </c>
      <c r="D1510" s="1217" t="s">
        <v>2063</v>
      </c>
    </row>
    <row r="1511" ht="13.5" customHeight="1">
      <c r="C1511" s="1216" t="s">
        <v>615</v>
      </c>
      <c r="D1511" s="1217" t="s">
        <v>2064</v>
      </c>
    </row>
    <row r="1512" ht="13.5" customHeight="1">
      <c r="C1512" s="1216" t="s">
        <v>615</v>
      </c>
      <c r="D1512" s="1217" t="s">
        <v>2065</v>
      </c>
    </row>
    <row r="1513" ht="13.5" customHeight="1">
      <c r="C1513" s="1216" t="s">
        <v>615</v>
      </c>
      <c r="D1513" s="1217" t="s">
        <v>2066</v>
      </c>
    </row>
    <row r="1514" ht="13.5" customHeight="1">
      <c r="C1514" s="1216" t="s">
        <v>615</v>
      </c>
      <c r="D1514" s="1217" t="s">
        <v>2067</v>
      </c>
    </row>
    <row r="1515" ht="13.5" customHeight="1">
      <c r="C1515" s="1216" t="s">
        <v>615</v>
      </c>
      <c r="D1515" s="1217" t="s">
        <v>2068</v>
      </c>
    </row>
    <row r="1516" ht="13.5" customHeight="1">
      <c r="C1516" s="1216" t="s">
        <v>615</v>
      </c>
      <c r="D1516" s="1217" t="s">
        <v>2069</v>
      </c>
    </row>
    <row r="1517" ht="13.5" customHeight="1">
      <c r="C1517" s="1216" t="s">
        <v>615</v>
      </c>
      <c r="D1517" s="1217" t="s">
        <v>2070</v>
      </c>
    </row>
    <row r="1518" ht="13.5" customHeight="1">
      <c r="C1518" s="1216" t="s">
        <v>615</v>
      </c>
      <c r="D1518" s="1217" t="s">
        <v>2071</v>
      </c>
    </row>
    <row r="1519" ht="13.5" customHeight="1">
      <c r="C1519" s="1216" t="s">
        <v>615</v>
      </c>
      <c r="D1519" s="1217" t="s">
        <v>2072</v>
      </c>
    </row>
    <row r="1520" ht="13.5" customHeight="1">
      <c r="C1520" s="1216" t="s">
        <v>615</v>
      </c>
      <c r="D1520" s="1217" t="s">
        <v>2073</v>
      </c>
    </row>
    <row r="1521" ht="13.5" customHeight="1">
      <c r="C1521" s="1216" t="s">
        <v>615</v>
      </c>
      <c r="D1521" s="1217" t="s">
        <v>2074</v>
      </c>
    </row>
    <row r="1522" ht="13.5" customHeight="1">
      <c r="C1522" s="1216" t="s">
        <v>615</v>
      </c>
      <c r="D1522" s="1217" t="s">
        <v>2075</v>
      </c>
    </row>
    <row r="1523" ht="13.5" customHeight="1">
      <c r="C1523" s="1216" t="s">
        <v>615</v>
      </c>
      <c r="D1523" s="1217" t="s">
        <v>1819</v>
      </c>
    </row>
    <row r="1524" ht="13.5" customHeight="1">
      <c r="C1524" s="1216" t="s">
        <v>615</v>
      </c>
      <c r="D1524" s="1217" t="s">
        <v>2076</v>
      </c>
    </row>
    <row r="1525" ht="13.5" customHeight="1">
      <c r="C1525" s="1216" t="s">
        <v>615</v>
      </c>
      <c r="D1525" s="1217" t="s">
        <v>2077</v>
      </c>
    </row>
    <row r="1526" ht="13.5" customHeight="1">
      <c r="C1526" s="1216" t="s">
        <v>615</v>
      </c>
      <c r="D1526" s="1217" t="s">
        <v>2078</v>
      </c>
    </row>
    <row r="1527" ht="13.5" customHeight="1">
      <c r="C1527" s="1216" t="s">
        <v>615</v>
      </c>
      <c r="D1527" s="1217" t="s">
        <v>860</v>
      </c>
    </row>
    <row r="1528" ht="13.5" customHeight="1">
      <c r="C1528" s="1216" t="s">
        <v>615</v>
      </c>
      <c r="D1528" s="1217" t="s">
        <v>2079</v>
      </c>
    </row>
    <row r="1529" ht="13.5" customHeight="1">
      <c r="C1529" s="1216" t="s">
        <v>615</v>
      </c>
      <c r="D1529" s="1217" t="s">
        <v>2080</v>
      </c>
    </row>
    <row r="1530" ht="13.5" customHeight="1">
      <c r="C1530" s="1216" t="s">
        <v>615</v>
      </c>
      <c r="D1530" s="1217" t="s">
        <v>2081</v>
      </c>
    </row>
    <row r="1531" ht="13.5" customHeight="1">
      <c r="C1531" s="1216" t="s">
        <v>615</v>
      </c>
      <c r="D1531" s="1217" t="s">
        <v>2082</v>
      </c>
    </row>
    <row r="1532" ht="13.5" customHeight="1">
      <c r="C1532" s="1216" t="s">
        <v>615</v>
      </c>
      <c r="D1532" s="1217" t="s">
        <v>2083</v>
      </c>
    </row>
    <row r="1533" ht="13.5" customHeight="1">
      <c r="C1533" s="1216" t="s">
        <v>615</v>
      </c>
      <c r="D1533" s="1217" t="s">
        <v>2084</v>
      </c>
    </row>
    <row r="1534" ht="13.5" customHeight="1">
      <c r="C1534" s="1216" t="s">
        <v>615</v>
      </c>
      <c r="D1534" s="1217" t="s">
        <v>2085</v>
      </c>
    </row>
    <row r="1535" ht="13.5" customHeight="1">
      <c r="C1535" s="1216" t="s">
        <v>615</v>
      </c>
      <c r="D1535" s="1217" t="s">
        <v>2086</v>
      </c>
    </row>
    <row r="1536" ht="13.5" customHeight="1">
      <c r="C1536" s="1216" t="s">
        <v>617</v>
      </c>
      <c r="D1536" s="1217" t="s">
        <v>2087</v>
      </c>
    </row>
    <row r="1537" ht="13.5" customHeight="1">
      <c r="C1537" s="1216" t="s">
        <v>617</v>
      </c>
      <c r="D1537" s="1217" t="s">
        <v>2088</v>
      </c>
    </row>
    <row r="1538" ht="13.5" customHeight="1">
      <c r="C1538" s="1216" t="s">
        <v>617</v>
      </c>
      <c r="D1538" s="1217" t="s">
        <v>2089</v>
      </c>
    </row>
    <row r="1539" ht="13.5" customHeight="1">
      <c r="C1539" s="1216" t="s">
        <v>617</v>
      </c>
      <c r="D1539" s="1217" t="s">
        <v>2090</v>
      </c>
    </row>
    <row r="1540" ht="13.5" customHeight="1">
      <c r="C1540" s="1216" t="s">
        <v>617</v>
      </c>
      <c r="D1540" s="1217" t="s">
        <v>2091</v>
      </c>
    </row>
    <row r="1541" ht="13.5" customHeight="1">
      <c r="C1541" s="1216" t="s">
        <v>617</v>
      </c>
      <c r="D1541" s="1217" t="s">
        <v>2092</v>
      </c>
    </row>
    <row r="1542" ht="13.5" customHeight="1">
      <c r="C1542" s="1216" t="s">
        <v>617</v>
      </c>
      <c r="D1542" s="1217" t="s">
        <v>2093</v>
      </c>
    </row>
    <row r="1543" ht="13.5" customHeight="1">
      <c r="C1543" s="1216" t="s">
        <v>617</v>
      </c>
      <c r="D1543" s="1217" t="s">
        <v>2094</v>
      </c>
    </row>
    <row r="1544" ht="13.5" customHeight="1">
      <c r="C1544" s="1216" t="s">
        <v>617</v>
      </c>
      <c r="D1544" s="1217" t="s">
        <v>2095</v>
      </c>
    </row>
    <row r="1545" ht="13.5" customHeight="1">
      <c r="C1545" s="1216" t="s">
        <v>617</v>
      </c>
      <c r="D1545" s="1217" t="s">
        <v>2096</v>
      </c>
    </row>
    <row r="1546" ht="13.5" customHeight="1">
      <c r="C1546" s="1216" t="s">
        <v>617</v>
      </c>
      <c r="D1546" s="1217" t="s">
        <v>2097</v>
      </c>
    </row>
    <row r="1547" ht="13.5" customHeight="1">
      <c r="C1547" s="1216" t="s">
        <v>617</v>
      </c>
      <c r="D1547" s="1217" t="s">
        <v>2098</v>
      </c>
    </row>
    <row r="1548" ht="13.5" customHeight="1">
      <c r="C1548" s="1216" t="s">
        <v>617</v>
      </c>
      <c r="D1548" s="1217" t="s">
        <v>2099</v>
      </c>
    </row>
    <row r="1549" ht="13.5" customHeight="1">
      <c r="C1549" s="1216" t="s">
        <v>617</v>
      </c>
      <c r="D1549" s="1217" t="s">
        <v>2100</v>
      </c>
    </row>
    <row r="1550" ht="13.5" customHeight="1">
      <c r="C1550" s="1216" t="s">
        <v>617</v>
      </c>
      <c r="D1550" s="1217" t="s">
        <v>2101</v>
      </c>
    </row>
    <row r="1551" ht="13.5" customHeight="1">
      <c r="C1551" s="1216" t="s">
        <v>617</v>
      </c>
      <c r="D1551" s="1217" t="s">
        <v>2102</v>
      </c>
    </row>
    <row r="1552" ht="13.5" customHeight="1">
      <c r="C1552" s="1216" t="s">
        <v>617</v>
      </c>
      <c r="D1552" s="1217" t="s">
        <v>2103</v>
      </c>
    </row>
    <row r="1553" ht="13.5" customHeight="1">
      <c r="C1553" s="1216" t="s">
        <v>617</v>
      </c>
      <c r="D1553" s="1217" t="s">
        <v>2104</v>
      </c>
    </row>
    <row r="1554" ht="13.5" customHeight="1">
      <c r="C1554" s="1216" t="s">
        <v>617</v>
      </c>
      <c r="D1554" s="1217" t="s">
        <v>2105</v>
      </c>
    </row>
    <row r="1555" ht="13.5" customHeight="1">
      <c r="C1555" s="1216" t="s">
        <v>617</v>
      </c>
      <c r="D1555" s="1217" t="s">
        <v>2106</v>
      </c>
    </row>
    <row r="1556" ht="13.5" customHeight="1">
      <c r="C1556" s="1216" t="s">
        <v>619</v>
      </c>
      <c r="D1556" s="1217" t="s">
        <v>2107</v>
      </c>
    </row>
    <row r="1557" ht="13.5" customHeight="1">
      <c r="C1557" s="1216" t="s">
        <v>619</v>
      </c>
      <c r="D1557" s="1217" t="s">
        <v>2108</v>
      </c>
    </row>
    <row r="1558" ht="13.5" customHeight="1">
      <c r="C1558" s="1216" t="s">
        <v>619</v>
      </c>
      <c r="D1558" s="1217" t="s">
        <v>2109</v>
      </c>
    </row>
    <row r="1559" ht="13.5" customHeight="1">
      <c r="C1559" s="1216" t="s">
        <v>619</v>
      </c>
      <c r="D1559" s="1217" t="s">
        <v>2110</v>
      </c>
    </row>
    <row r="1560" ht="13.5" customHeight="1">
      <c r="C1560" s="1216" t="s">
        <v>619</v>
      </c>
      <c r="D1560" s="1217" t="s">
        <v>2111</v>
      </c>
    </row>
    <row r="1561" ht="13.5" customHeight="1">
      <c r="C1561" s="1216" t="s">
        <v>619</v>
      </c>
      <c r="D1561" s="1217" t="s">
        <v>2112</v>
      </c>
    </row>
    <row r="1562" ht="13.5" customHeight="1">
      <c r="C1562" s="1216" t="s">
        <v>619</v>
      </c>
      <c r="D1562" s="1217" t="s">
        <v>2113</v>
      </c>
    </row>
    <row r="1563" ht="13.5" customHeight="1">
      <c r="C1563" s="1216" t="s">
        <v>619</v>
      </c>
      <c r="D1563" s="1217" t="s">
        <v>2114</v>
      </c>
    </row>
    <row r="1564" ht="13.5" customHeight="1">
      <c r="C1564" s="1216" t="s">
        <v>619</v>
      </c>
      <c r="D1564" s="1217" t="s">
        <v>2115</v>
      </c>
    </row>
    <row r="1565" ht="13.5" customHeight="1">
      <c r="C1565" s="1216" t="s">
        <v>619</v>
      </c>
      <c r="D1565" s="1217" t="s">
        <v>2116</v>
      </c>
    </row>
    <row r="1566" ht="13.5" customHeight="1">
      <c r="C1566" s="1216" t="s">
        <v>619</v>
      </c>
      <c r="D1566" s="1217" t="s">
        <v>2117</v>
      </c>
    </row>
    <row r="1567" ht="13.5" customHeight="1">
      <c r="C1567" s="1216" t="s">
        <v>619</v>
      </c>
      <c r="D1567" s="1217" t="s">
        <v>2118</v>
      </c>
    </row>
    <row r="1568" ht="13.5" customHeight="1">
      <c r="C1568" s="1216" t="s">
        <v>619</v>
      </c>
      <c r="D1568" s="1217" t="s">
        <v>2119</v>
      </c>
    </row>
    <row r="1569" ht="13.5" customHeight="1">
      <c r="C1569" s="1216" t="s">
        <v>619</v>
      </c>
      <c r="D1569" s="1217" t="s">
        <v>2120</v>
      </c>
    </row>
    <row r="1570" ht="13.5" customHeight="1">
      <c r="C1570" s="1216" t="s">
        <v>619</v>
      </c>
      <c r="D1570" s="1217" t="s">
        <v>2121</v>
      </c>
    </row>
    <row r="1571" ht="13.5" customHeight="1">
      <c r="C1571" s="1216" t="s">
        <v>619</v>
      </c>
      <c r="D1571" s="1217" t="s">
        <v>2122</v>
      </c>
    </row>
    <row r="1572" ht="13.5" customHeight="1">
      <c r="C1572" s="1216" t="s">
        <v>619</v>
      </c>
      <c r="D1572" s="1217" t="s">
        <v>2123</v>
      </c>
    </row>
    <row r="1573" ht="13.5" customHeight="1">
      <c r="C1573" s="1216" t="s">
        <v>619</v>
      </c>
      <c r="D1573" s="1217" t="s">
        <v>2124</v>
      </c>
    </row>
    <row r="1574" ht="13.5" customHeight="1">
      <c r="C1574" s="1216" t="s">
        <v>619</v>
      </c>
      <c r="D1574" s="1217" t="s">
        <v>2125</v>
      </c>
    </row>
    <row r="1575" ht="13.5" customHeight="1">
      <c r="C1575" s="1216" t="s">
        <v>619</v>
      </c>
      <c r="D1575" s="1217" t="s">
        <v>2126</v>
      </c>
    </row>
    <row r="1576" ht="13.5" customHeight="1">
      <c r="C1576" s="1216" t="s">
        <v>619</v>
      </c>
      <c r="D1576" s="1217" t="s">
        <v>2127</v>
      </c>
    </row>
    <row r="1577" ht="13.5" customHeight="1">
      <c r="C1577" s="1216" t="s">
        <v>621</v>
      </c>
      <c r="D1577" s="1217" t="s">
        <v>2128</v>
      </c>
    </row>
    <row r="1578" ht="13.5" customHeight="1">
      <c r="C1578" s="1216" t="s">
        <v>621</v>
      </c>
      <c r="D1578" s="1217" t="s">
        <v>2129</v>
      </c>
    </row>
    <row r="1579" ht="13.5" customHeight="1">
      <c r="C1579" s="1216" t="s">
        <v>621</v>
      </c>
      <c r="D1579" s="1217" t="s">
        <v>2130</v>
      </c>
    </row>
    <row r="1580" ht="13.5" customHeight="1">
      <c r="C1580" s="1216" t="s">
        <v>621</v>
      </c>
      <c r="D1580" s="1217" t="s">
        <v>2131</v>
      </c>
    </row>
    <row r="1581" ht="13.5" customHeight="1">
      <c r="C1581" s="1216" t="s">
        <v>621</v>
      </c>
      <c r="D1581" s="1217" t="s">
        <v>2132</v>
      </c>
    </row>
    <row r="1582" ht="13.5" customHeight="1">
      <c r="C1582" s="1216" t="s">
        <v>621</v>
      </c>
      <c r="D1582" s="1217" t="s">
        <v>2133</v>
      </c>
    </row>
    <row r="1583" ht="13.5" customHeight="1">
      <c r="C1583" s="1216" t="s">
        <v>621</v>
      </c>
      <c r="D1583" s="1217" t="s">
        <v>2134</v>
      </c>
    </row>
    <row r="1584" ht="13.5" customHeight="1">
      <c r="C1584" s="1216" t="s">
        <v>621</v>
      </c>
      <c r="D1584" s="1217" t="s">
        <v>2135</v>
      </c>
    </row>
    <row r="1585" ht="13.5" customHeight="1">
      <c r="C1585" s="1216" t="s">
        <v>621</v>
      </c>
      <c r="D1585" s="1217" t="s">
        <v>2136</v>
      </c>
    </row>
    <row r="1586" ht="13.5" customHeight="1">
      <c r="C1586" s="1216" t="s">
        <v>621</v>
      </c>
      <c r="D1586" s="1217" t="s">
        <v>2137</v>
      </c>
    </row>
    <row r="1587" ht="13.5" customHeight="1">
      <c r="C1587" s="1216" t="s">
        <v>621</v>
      </c>
      <c r="D1587" s="1217" t="s">
        <v>2138</v>
      </c>
    </row>
    <row r="1588" ht="13.5" customHeight="1">
      <c r="C1588" s="1216" t="s">
        <v>621</v>
      </c>
      <c r="D1588" s="1217" t="s">
        <v>2139</v>
      </c>
    </row>
    <row r="1589" ht="13.5" customHeight="1">
      <c r="C1589" s="1216" t="s">
        <v>621</v>
      </c>
      <c r="D1589" s="1217" t="s">
        <v>2140</v>
      </c>
    </row>
    <row r="1590" ht="13.5" customHeight="1">
      <c r="C1590" s="1216" t="s">
        <v>621</v>
      </c>
      <c r="D1590" s="1217" t="s">
        <v>2141</v>
      </c>
    </row>
    <row r="1591" ht="13.5" customHeight="1">
      <c r="C1591" s="1216" t="s">
        <v>621</v>
      </c>
      <c r="D1591" s="1217" t="s">
        <v>873</v>
      </c>
    </row>
    <row r="1592" ht="13.5" customHeight="1">
      <c r="C1592" s="1216" t="s">
        <v>621</v>
      </c>
      <c r="D1592" s="1217" t="s">
        <v>2142</v>
      </c>
    </row>
    <row r="1593" ht="13.5" customHeight="1">
      <c r="C1593" s="1216" t="s">
        <v>621</v>
      </c>
      <c r="D1593" s="1217" t="s">
        <v>2143</v>
      </c>
    </row>
    <row r="1594" ht="13.5" customHeight="1">
      <c r="C1594" s="1216" t="s">
        <v>621</v>
      </c>
      <c r="D1594" s="1217" t="s">
        <v>2144</v>
      </c>
    </row>
    <row r="1595" ht="13.5" customHeight="1">
      <c r="C1595" s="1216" t="s">
        <v>621</v>
      </c>
      <c r="D1595" s="1217" t="s">
        <v>2145</v>
      </c>
    </row>
    <row r="1596" ht="13.5" customHeight="1">
      <c r="C1596" s="1216" t="s">
        <v>621</v>
      </c>
      <c r="D1596" s="1217" t="s">
        <v>2146</v>
      </c>
    </row>
    <row r="1597" ht="13.5" customHeight="1">
      <c r="C1597" s="1216" t="s">
        <v>621</v>
      </c>
      <c r="D1597" s="1217" t="s">
        <v>2147</v>
      </c>
    </row>
    <row r="1598" ht="13.5" customHeight="1">
      <c r="C1598" s="1216" t="s">
        <v>621</v>
      </c>
      <c r="D1598" s="1217" t="s">
        <v>2148</v>
      </c>
    </row>
    <row r="1599" ht="13.5" customHeight="1">
      <c r="C1599" s="1216" t="s">
        <v>621</v>
      </c>
      <c r="D1599" s="1217" t="s">
        <v>930</v>
      </c>
    </row>
    <row r="1600" ht="13.5" customHeight="1">
      <c r="C1600" s="1216" t="s">
        <v>621</v>
      </c>
      <c r="D1600" s="1217" t="s">
        <v>2149</v>
      </c>
    </row>
    <row r="1601" ht="13.5" customHeight="1">
      <c r="C1601" s="1216" t="s">
        <v>621</v>
      </c>
      <c r="D1601" s="1217" t="s">
        <v>1451</v>
      </c>
    </row>
    <row r="1602" ht="13.5" customHeight="1">
      <c r="C1602" s="1216" t="s">
        <v>621</v>
      </c>
      <c r="D1602" s="1217" t="s">
        <v>2150</v>
      </c>
    </row>
    <row r="1603" ht="13.5" customHeight="1">
      <c r="C1603" s="1216" t="s">
        <v>621</v>
      </c>
      <c r="D1603" s="1217" t="s">
        <v>2151</v>
      </c>
    </row>
    <row r="1604" ht="13.5" customHeight="1">
      <c r="C1604" s="1216" t="s">
        <v>621</v>
      </c>
      <c r="D1604" s="1217" t="s">
        <v>2152</v>
      </c>
    </row>
    <row r="1605" ht="13.5" customHeight="1">
      <c r="C1605" s="1216" t="s">
        <v>621</v>
      </c>
      <c r="D1605" s="1217" t="s">
        <v>2153</v>
      </c>
    </row>
    <row r="1606" ht="13.5" customHeight="1">
      <c r="C1606" s="1216" t="s">
        <v>621</v>
      </c>
      <c r="D1606" s="1217" t="s">
        <v>2154</v>
      </c>
    </row>
    <row r="1607" ht="13.5" customHeight="1">
      <c r="C1607" s="1216" t="s">
        <v>621</v>
      </c>
      <c r="D1607" s="1217" t="s">
        <v>2155</v>
      </c>
    </row>
    <row r="1608" ht="13.5" customHeight="1">
      <c r="C1608" s="1216" t="s">
        <v>621</v>
      </c>
      <c r="D1608" s="1217" t="s">
        <v>2156</v>
      </c>
    </row>
    <row r="1609" ht="13.5" customHeight="1">
      <c r="C1609" s="1216" t="s">
        <v>621</v>
      </c>
      <c r="D1609" s="1217" t="s">
        <v>2157</v>
      </c>
    </row>
    <row r="1610" ht="13.5" customHeight="1">
      <c r="C1610" s="1216" t="s">
        <v>621</v>
      </c>
      <c r="D1610" s="1217" t="s">
        <v>2158</v>
      </c>
    </row>
    <row r="1611" ht="13.5" customHeight="1">
      <c r="C1611" s="1216" t="s">
        <v>621</v>
      </c>
      <c r="D1611" s="1217" t="s">
        <v>2159</v>
      </c>
    </row>
    <row r="1612" ht="13.5" customHeight="1">
      <c r="C1612" s="1216" t="s">
        <v>621</v>
      </c>
      <c r="D1612" s="1217" t="s">
        <v>2160</v>
      </c>
    </row>
    <row r="1613" ht="13.5" customHeight="1">
      <c r="C1613" s="1216" t="s">
        <v>621</v>
      </c>
      <c r="D1613" s="1217" t="s">
        <v>2161</v>
      </c>
    </row>
    <row r="1614" ht="13.5" customHeight="1">
      <c r="C1614" s="1216" t="s">
        <v>621</v>
      </c>
      <c r="D1614" s="1217" t="s">
        <v>2162</v>
      </c>
    </row>
    <row r="1615" ht="13.5" customHeight="1">
      <c r="C1615" s="1216" t="s">
        <v>621</v>
      </c>
      <c r="D1615" s="1217" t="s">
        <v>2163</v>
      </c>
    </row>
    <row r="1616" ht="13.5" customHeight="1">
      <c r="C1616" s="1216" t="s">
        <v>621</v>
      </c>
      <c r="D1616" s="1217" t="s">
        <v>2164</v>
      </c>
    </row>
    <row r="1617" ht="13.5" customHeight="1">
      <c r="C1617" s="1216" t="s">
        <v>621</v>
      </c>
      <c r="D1617" s="1217" t="s">
        <v>2165</v>
      </c>
    </row>
    <row r="1618" ht="13.5" customHeight="1">
      <c r="C1618" s="1216" t="s">
        <v>621</v>
      </c>
      <c r="D1618" s="1217" t="s">
        <v>2166</v>
      </c>
    </row>
    <row r="1619" ht="13.5" customHeight="1">
      <c r="C1619" s="1216" t="s">
        <v>621</v>
      </c>
      <c r="D1619" s="1217" t="s">
        <v>2167</v>
      </c>
    </row>
    <row r="1620" ht="13.5" customHeight="1">
      <c r="C1620" s="1216" t="s">
        <v>621</v>
      </c>
      <c r="D1620" s="1217" t="s">
        <v>2168</v>
      </c>
    </row>
    <row r="1621" ht="13.5" customHeight="1">
      <c r="C1621" s="1216" t="s">
        <v>621</v>
      </c>
      <c r="D1621" s="1217" t="s">
        <v>2169</v>
      </c>
    </row>
    <row r="1622" ht="13.5" customHeight="1">
      <c r="C1622" s="1216" t="s">
        <v>623</v>
      </c>
      <c r="D1622" s="1217" t="s">
        <v>2170</v>
      </c>
    </row>
    <row r="1623" ht="13.5" customHeight="1">
      <c r="C1623" s="1216" t="s">
        <v>623</v>
      </c>
      <c r="D1623" s="1217" t="s">
        <v>2171</v>
      </c>
    </row>
    <row r="1624" ht="13.5" customHeight="1">
      <c r="C1624" s="1216" t="s">
        <v>623</v>
      </c>
      <c r="D1624" s="1217" t="s">
        <v>2172</v>
      </c>
    </row>
    <row r="1625" ht="13.5" customHeight="1">
      <c r="C1625" s="1216" t="s">
        <v>623</v>
      </c>
      <c r="D1625" s="1217" t="s">
        <v>2173</v>
      </c>
    </row>
    <row r="1626" ht="13.5" customHeight="1">
      <c r="C1626" s="1216" t="s">
        <v>623</v>
      </c>
      <c r="D1626" s="1217" t="s">
        <v>2174</v>
      </c>
    </row>
    <row r="1627" ht="13.5" customHeight="1">
      <c r="C1627" s="1216" t="s">
        <v>623</v>
      </c>
      <c r="D1627" s="1217" t="s">
        <v>2175</v>
      </c>
    </row>
    <row r="1628" ht="13.5" customHeight="1">
      <c r="C1628" s="1216" t="s">
        <v>623</v>
      </c>
      <c r="D1628" s="1217" t="s">
        <v>2176</v>
      </c>
    </row>
    <row r="1629" ht="13.5" customHeight="1">
      <c r="C1629" s="1216" t="s">
        <v>623</v>
      </c>
      <c r="D1629" s="1217" t="s">
        <v>2177</v>
      </c>
    </row>
    <row r="1630" ht="13.5" customHeight="1">
      <c r="C1630" s="1216" t="s">
        <v>623</v>
      </c>
      <c r="D1630" s="1217" t="s">
        <v>2178</v>
      </c>
    </row>
    <row r="1631" ht="13.5" customHeight="1">
      <c r="C1631" s="1216" t="s">
        <v>623</v>
      </c>
      <c r="D1631" s="1217" t="s">
        <v>2179</v>
      </c>
    </row>
    <row r="1632" ht="13.5" customHeight="1">
      <c r="C1632" s="1216" t="s">
        <v>623</v>
      </c>
      <c r="D1632" s="1217" t="s">
        <v>2180</v>
      </c>
    </row>
    <row r="1633" ht="13.5" customHeight="1">
      <c r="C1633" s="1216" t="s">
        <v>623</v>
      </c>
      <c r="D1633" s="1217" t="s">
        <v>2181</v>
      </c>
    </row>
    <row r="1634" ht="13.5" customHeight="1">
      <c r="C1634" s="1216" t="s">
        <v>623</v>
      </c>
      <c r="D1634" s="1217" t="s">
        <v>2182</v>
      </c>
    </row>
    <row r="1635" ht="13.5" customHeight="1">
      <c r="C1635" s="1216" t="s">
        <v>623</v>
      </c>
      <c r="D1635" s="1217" t="s">
        <v>2183</v>
      </c>
    </row>
    <row r="1636" ht="13.5" customHeight="1">
      <c r="C1636" s="1216" t="s">
        <v>623</v>
      </c>
      <c r="D1636" s="1217" t="s">
        <v>2184</v>
      </c>
    </row>
    <row r="1637" ht="13.5" customHeight="1">
      <c r="C1637" s="1216" t="s">
        <v>623</v>
      </c>
      <c r="D1637" s="1217" t="s">
        <v>2185</v>
      </c>
    </row>
    <row r="1638" ht="13.5" customHeight="1">
      <c r="C1638" s="1216" t="s">
        <v>623</v>
      </c>
      <c r="D1638" s="1217" t="s">
        <v>2186</v>
      </c>
    </row>
    <row r="1639" ht="13.5" customHeight="1">
      <c r="C1639" s="1216" t="s">
        <v>623</v>
      </c>
      <c r="D1639" s="1217" t="s">
        <v>2187</v>
      </c>
    </row>
    <row r="1640" ht="13.5" customHeight="1">
      <c r="C1640" s="1216" t="s">
        <v>625</v>
      </c>
      <c r="D1640" s="1217" t="s">
        <v>2188</v>
      </c>
    </row>
    <row r="1641" ht="13.5" customHeight="1">
      <c r="C1641" s="1216" t="s">
        <v>625</v>
      </c>
      <c r="D1641" s="1217" t="s">
        <v>2189</v>
      </c>
    </row>
    <row r="1642" ht="13.5" customHeight="1">
      <c r="C1642" s="1216" t="s">
        <v>625</v>
      </c>
      <c r="D1642" s="1217" t="s">
        <v>2190</v>
      </c>
    </row>
    <row r="1643" ht="13.5" customHeight="1">
      <c r="C1643" s="1216" t="s">
        <v>625</v>
      </c>
      <c r="D1643" s="1217" t="s">
        <v>2191</v>
      </c>
    </row>
    <row r="1644" ht="13.5" customHeight="1">
      <c r="C1644" s="1216" t="s">
        <v>625</v>
      </c>
      <c r="D1644" s="1217" t="s">
        <v>2192</v>
      </c>
    </row>
    <row r="1645" ht="13.5" customHeight="1">
      <c r="C1645" s="1216" t="s">
        <v>625</v>
      </c>
      <c r="D1645" s="1217" t="s">
        <v>2193</v>
      </c>
    </row>
    <row r="1646" ht="13.5" customHeight="1">
      <c r="C1646" s="1216" t="s">
        <v>625</v>
      </c>
      <c r="D1646" s="1217" t="s">
        <v>2194</v>
      </c>
    </row>
    <row r="1647" ht="13.5" customHeight="1">
      <c r="C1647" s="1216" t="s">
        <v>625</v>
      </c>
      <c r="D1647" s="1217" t="s">
        <v>2195</v>
      </c>
    </row>
    <row r="1648" ht="13.5" customHeight="1">
      <c r="C1648" s="1216" t="s">
        <v>625</v>
      </c>
      <c r="D1648" s="1217" t="s">
        <v>2196</v>
      </c>
    </row>
    <row r="1649" ht="13.5" customHeight="1">
      <c r="C1649" s="1216" t="s">
        <v>625</v>
      </c>
      <c r="D1649" s="1217" t="s">
        <v>2197</v>
      </c>
    </row>
    <row r="1650" ht="13.5" customHeight="1">
      <c r="C1650" s="1216" t="s">
        <v>625</v>
      </c>
      <c r="D1650" s="1217" t="s">
        <v>2198</v>
      </c>
    </row>
    <row r="1651" ht="13.5" customHeight="1">
      <c r="C1651" s="1216" t="s">
        <v>625</v>
      </c>
      <c r="D1651" s="1217" t="s">
        <v>2199</v>
      </c>
    </row>
    <row r="1652" ht="13.5" customHeight="1">
      <c r="C1652" s="1216" t="s">
        <v>625</v>
      </c>
      <c r="D1652" s="1217" t="s">
        <v>2200</v>
      </c>
    </row>
    <row r="1653" ht="13.5" customHeight="1">
      <c r="C1653" s="1216" t="s">
        <v>625</v>
      </c>
      <c r="D1653" s="1217" t="s">
        <v>2201</v>
      </c>
    </row>
    <row r="1654" ht="13.5" customHeight="1">
      <c r="C1654" s="1216" t="s">
        <v>625</v>
      </c>
      <c r="D1654" s="1217" t="s">
        <v>2202</v>
      </c>
    </row>
    <row r="1655" ht="13.5" customHeight="1">
      <c r="C1655" s="1216" t="s">
        <v>625</v>
      </c>
      <c r="D1655" s="1217" t="s">
        <v>2203</v>
      </c>
    </row>
    <row r="1656" ht="13.5" customHeight="1">
      <c r="C1656" s="1216" t="s">
        <v>625</v>
      </c>
      <c r="D1656" s="1217" t="s">
        <v>2204</v>
      </c>
    </row>
    <row r="1657" ht="13.5" customHeight="1">
      <c r="C1657" s="1216" t="s">
        <v>625</v>
      </c>
      <c r="D1657" s="1217" t="s">
        <v>2205</v>
      </c>
    </row>
    <row r="1658" ht="13.5" customHeight="1">
      <c r="C1658" s="1216" t="s">
        <v>625</v>
      </c>
      <c r="D1658" s="1217" t="s">
        <v>2206</v>
      </c>
    </row>
    <row r="1659" ht="13.5" customHeight="1">
      <c r="C1659" s="1216" t="s">
        <v>625</v>
      </c>
      <c r="D1659" s="1217" t="s">
        <v>2207</v>
      </c>
    </row>
    <row r="1660" ht="13.5" customHeight="1">
      <c r="C1660" s="1216" t="s">
        <v>625</v>
      </c>
      <c r="D1660" s="1217" t="s">
        <v>2208</v>
      </c>
    </row>
    <row r="1661" ht="13.5" customHeight="1">
      <c r="C1661" s="1216" t="s">
        <v>625</v>
      </c>
      <c r="D1661" s="1217" t="s">
        <v>2209</v>
      </c>
    </row>
    <row r="1662" ht="13.5" customHeight="1">
      <c r="C1662" s="1216" t="s">
        <v>625</v>
      </c>
      <c r="D1662" s="1217" t="s">
        <v>898</v>
      </c>
    </row>
    <row r="1663" ht="13.5" customHeight="1">
      <c r="C1663" s="1216" t="s">
        <v>625</v>
      </c>
      <c r="D1663" s="1217" t="s">
        <v>2210</v>
      </c>
    </row>
    <row r="1664" ht="13.5" customHeight="1">
      <c r="C1664" s="1216" t="s">
        <v>625</v>
      </c>
      <c r="D1664" s="1217" t="s">
        <v>2211</v>
      </c>
    </row>
    <row r="1665" ht="13.5" customHeight="1">
      <c r="C1665" s="1216" t="s">
        <v>625</v>
      </c>
      <c r="D1665" s="1217" t="s">
        <v>2212</v>
      </c>
    </row>
    <row r="1666" ht="13.5" customHeight="1">
      <c r="C1666" s="1216" t="s">
        <v>627</v>
      </c>
      <c r="D1666" s="1217" t="s">
        <v>2213</v>
      </c>
    </row>
    <row r="1667" ht="13.5" customHeight="1">
      <c r="C1667" s="1216" t="s">
        <v>627</v>
      </c>
      <c r="D1667" s="1217" t="s">
        <v>2214</v>
      </c>
    </row>
    <row r="1668" ht="13.5" customHeight="1">
      <c r="C1668" s="1216" t="s">
        <v>627</v>
      </c>
      <c r="D1668" s="1217" t="s">
        <v>2215</v>
      </c>
    </row>
    <row r="1669" ht="13.5" customHeight="1">
      <c r="C1669" s="1216" t="s">
        <v>627</v>
      </c>
      <c r="D1669" s="1217" t="s">
        <v>2216</v>
      </c>
    </row>
    <row r="1670" ht="13.5" customHeight="1">
      <c r="C1670" s="1216" t="s">
        <v>627</v>
      </c>
      <c r="D1670" s="1217" t="s">
        <v>2217</v>
      </c>
    </row>
    <row r="1671" ht="13.5" customHeight="1">
      <c r="C1671" s="1216" t="s">
        <v>627</v>
      </c>
      <c r="D1671" s="1217" t="s">
        <v>2218</v>
      </c>
    </row>
    <row r="1672" ht="13.5" customHeight="1">
      <c r="C1672" s="1216" t="s">
        <v>627</v>
      </c>
      <c r="D1672" s="1217" t="s">
        <v>2219</v>
      </c>
    </row>
    <row r="1673" ht="13.5" customHeight="1">
      <c r="C1673" s="1216" t="s">
        <v>627</v>
      </c>
      <c r="D1673" s="1217" t="s">
        <v>2220</v>
      </c>
    </row>
    <row r="1674" ht="13.5" customHeight="1">
      <c r="C1674" s="1216" t="s">
        <v>627</v>
      </c>
      <c r="D1674" s="1217" t="s">
        <v>2221</v>
      </c>
    </row>
    <row r="1675" ht="13.5" customHeight="1">
      <c r="C1675" s="1216" t="s">
        <v>627</v>
      </c>
      <c r="D1675" s="1217" t="s">
        <v>2222</v>
      </c>
    </row>
    <row r="1676" ht="13.5" customHeight="1">
      <c r="C1676" s="1216" t="s">
        <v>627</v>
      </c>
      <c r="D1676" s="1217" t="s">
        <v>2223</v>
      </c>
    </row>
    <row r="1677" ht="13.5" customHeight="1">
      <c r="C1677" s="1216" t="s">
        <v>627</v>
      </c>
      <c r="D1677" s="1217" t="s">
        <v>2224</v>
      </c>
    </row>
    <row r="1678" ht="13.5" customHeight="1">
      <c r="C1678" s="1216" t="s">
        <v>627</v>
      </c>
      <c r="D1678" s="1217" t="s">
        <v>2225</v>
      </c>
    </row>
    <row r="1679" ht="13.5" customHeight="1">
      <c r="C1679" s="1216" t="s">
        <v>627</v>
      </c>
      <c r="D1679" s="1217" t="s">
        <v>2226</v>
      </c>
    </row>
    <row r="1680" ht="13.5" customHeight="1">
      <c r="C1680" s="1216" t="s">
        <v>627</v>
      </c>
      <c r="D1680" s="1217" t="s">
        <v>2227</v>
      </c>
    </row>
    <row r="1681" ht="13.5" customHeight="1">
      <c r="C1681" s="1216" t="s">
        <v>627</v>
      </c>
      <c r="D1681" s="1217" t="s">
        <v>2228</v>
      </c>
    </row>
    <row r="1682" ht="13.5" customHeight="1">
      <c r="C1682" s="1216" t="s">
        <v>627</v>
      </c>
      <c r="D1682" s="1217" t="s">
        <v>2229</v>
      </c>
    </row>
    <row r="1683" ht="13.5" customHeight="1">
      <c r="C1683" s="1216" t="s">
        <v>627</v>
      </c>
      <c r="D1683" s="1217" t="s">
        <v>2230</v>
      </c>
    </row>
    <row r="1684" ht="13.5" customHeight="1">
      <c r="C1684" s="1216" t="s">
        <v>627</v>
      </c>
      <c r="D1684" s="1217" t="s">
        <v>2231</v>
      </c>
    </row>
    <row r="1685" ht="13.5" customHeight="1">
      <c r="C1685" s="1216" t="s">
        <v>627</v>
      </c>
      <c r="D1685" s="1217" t="s">
        <v>2232</v>
      </c>
    </row>
    <row r="1686" ht="13.5" customHeight="1">
      <c r="C1686" s="1216" t="s">
        <v>627</v>
      </c>
      <c r="D1686" s="1217" t="s">
        <v>2233</v>
      </c>
    </row>
    <row r="1687" ht="13.5" customHeight="1">
      <c r="C1687" s="1216" t="s">
        <v>627</v>
      </c>
      <c r="D1687" s="1217" t="s">
        <v>2234</v>
      </c>
    </row>
    <row r="1688" ht="13.5" customHeight="1">
      <c r="C1688" s="1216" t="s">
        <v>627</v>
      </c>
      <c r="D1688" s="1217" t="s">
        <v>2235</v>
      </c>
    </row>
    <row r="1689" ht="13.5" customHeight="1">
      <c r="C1689" s="1216" t="s">
        <v>627</v>
      </c>
      <c r="D1689" s="1217" t="s">
        <v>2236</v>
      </c>
    </row>
    <row r="1690" ht="13.5" customHeight="1">
      <c r="C1690" s="1216" t="s">
        <v>627</v>
      </c>
      <c r="D1690" s="1217" t="s">
        <v>2237</v>
      </c>
    </row>
    <row r="1691" ht="13.5" customHeight="1">
      <c r="C1691" s="1216" t="s">
        <v>627</v>
      </c>
      <c r="D1691" s="1217" t="s">
        <v>2238</v>
      </c>
    </row>
    <row r="1692" ht="13.5" customHeight="1">
      <c r="C1692" s="1216" t="s">
        <v>627</v>
      </c>
      <c r="D1692" s="1217" t="s">
        <v>2239</v>
      </c>
    </row>
    <row r="1693" ht="13.5" customHeight="1">
      <c r="C1693" s="1216" t="s">
        <v>627</v>
      </c>
      <c r="D1693" s="1217" t="s">
        <v>2240</v>
      </c>
    </row>
    <row r="1694" ht="13.5" customHeight="1">
      <c r="C1694" s="1216" t="s">
        <v>627</v>
      </c>
      <c r="D1694" s="1217" t="s">
        <v>2241</v>
      </c>
    </row>
    <row r="1695" ht="13.5" customHeight="1">
      <c r="C1695" s="1216" t="s">
        <v>627</v>
      </c>
      <c r="D1695" s="1217" t="s">
        <v>2242</v>
      </c>
    </row>
    <row r="1696" ht="13.5" customHeight="1">
      <c r="C1696" s="1216" t="s">
        <v>627</v>
      </c>
      <c r="D1696" s="1217" t="s">
        <v>2243</v>
      </c>
    </row>
    <row r="1697" ht="13.5" customHeight="1">
      <c r="C1697" s="1216" t="s">
        <v>627</v>
      </c>
      <c r="D1697" s="1217" t="s">
        <v>2244</v>
      </c>
    </row>
    <row r="1698" ht="13.5" customHeight="1">
      <c r="C1698" s="1216" t="s">
        <v>627</v>
      </c>
      <c r="D1698" s="1217" t="s">
        <v>2245</v>
      </c>
    </row>
    <row r="1699" ht="13.5" customHeight="1">
      <c r="C1699" s="1216" t="s">
        <v>627</v>
      </c>
      <c r="D1699" s="1217" t="s">
        <v>2246</v>
      </c>
    </row>
    <row r="1700" ht="13.5" customHeight="1">
      <c r="C1700" s="1216" t="s">
        <v>627</v>
      </c>
      <c r="D1700" s="1217" t="s">
        <v>2247</v>
      </c>
    </row>
    <row r="1701" ht="13.5" customHeight="1">
      <c r="C1701" s="1216" t="s">
        <v>627</v>
      </c>
      <c r="D1701" s="1217" t="s">
        <v>2248</v>
      </c>
    </row>
    <row r="1702" ht="13.5" customHeight="1">
      <c r="C1702" s="1216" t="s">
        <v>627</v>
      </c>
      <c r="D1702" s="1217" t="s">
        <v>2249</v>
      </c>
    </row>
    <row r="1703" ht="13.5" customHeight="1">
      <c r="C1703" s="1216" t="s">
        <v>627</v>
      </c>
      <c r="D1703" s="1217" t="s">
        <v>2250</v>
      </c>
    </row>
    <row r="1704" ht="13.5" customHeight="1">
      <c r="C1704" s="1216" t="s">
        <v>627</v>
      </c>
      <c r="D1704" s="1217" t="s">
        <v>2251</v>
      </c>
    </row>
    <row r="1705" ht="13.5" customHeight="1">
      <c r="C1705" s="1216" t="s">
        <v>627</v>
      </c>
      <c r="D1705" s="1217" t="s">
        <v>2252</v>
      </c>
    </row>
    <row r="1706" ht="13.5" customHeight="1">
      <c r="C1706" s="1216" t="s">
        <v>627</v>
      </c>
      <c r="D1706" s="1217" t="s">
        <v>2253</v>
      </c>
    </row>
    <row r="1707" ht="13.5" customHeight="1">
      <c r="C1707" s="1216" t="s">
        <v>627</v>
      </c>
      <c r="D1707" s="1217" t="s">
        <v>2254</v>
      </c>
    </row>
    <row r="1708" ht="13.5" customHeight="1">
      <c r="C1708" s="1216" t="s">
        <v>627</v>
      </c>
      <c r="D1708" s="1217" t="s">
        <v>2255</v>
      </c>
    </row>
    <row r="1709" ht="13.5" customHeight="1">
      <c r="C1709" s="1216" t="s">
        <v>629</v>
      </c>
      <c r="D1709" s="1217" t="s">
        <v>2256</v>
      </c>
    </row>
    <row r="1710" ht="13.5" customHeight="1">
      <c r="C1710" s="1216" t="s">
        <v>629</v>
      </c>
      <c r="D1710" s="1217" t="s">
        <v>2257</v>
      </c>
    </row>
    <row r="1711" ht="13.5" customHeight="1">
      <c r="C1711" s="1216" t="s">
        <v>629</v>
      </c>
      <c r="D1711" s="1217" t="s">
        <v>2258</v>
      </c>
    </row>
    <row r="1712" ht="13.5" customHeight="1">
      <c r="C1712" s="1216" t="s">
        <v>629</v>
      </c>
      <c r="D1712" s="1217" t="s">
        <v>2259</v>
      </c>
    </row>
    <row r="1713" ht="13.5" customHeight="1">
      <c r="C1713" s="1216" t="s">
        <v>629</v>
      </c>
      <c r="D1713" s="1217" t="s">
        <v>2260</v>
      </c>
    </row>
    <row r="1714" ht="13.5" customHeight="1">
      <c r="C1714" s="1216" t="s">
        <v>629</v>
      </c>
      <c r="D1714" s="1217" t="s">
        <v>2261</v>
      </c>
    </row>
    <row r="1715" ht="13.5" customHeight="1">
      <c r="C1715" s="1216" t="s">
        <v>629</v>
      </c>
      <c r="D1715" s="1217" t="s">
        <v>2262</v>
      </c>
    </row>
    <row r="1716" ht="13.5" customHeight="1">
      <c r="C1716" s="1216" t="s">
        <v>629</v>
      </c>
      <c r="D1716" s="1217" t="s">
        <v>2263</v>
      </c>
    </row>
    <row r="1717" ht="13.5" customHeight="1">
      <c r="C1717" s="1216" t="s">
        <v>629</v>
      </c>
      <c r="D1717" s="1217" t="s">
        <v>2264</v>
      </c>
    </row>
    <row r="1718" ht="13.5" customHeight="1">
      <c r="C1718" s="1216" t="s">
        <v>629</v>
      </c>
      <c r="D1718" s="1217" t="s">
        <v>2265</v>
      </c>
    </row>
    <row r="1719" ht="13.5" customHeight="1">
      <c r="C1719" s="1216" t="s">
        <v>629</v>
      </c>
      <c r="D1719" s="1217" t="s">
        <v>2266</v>
      </c>
    </row>
    <row r="1720" ht="13.5" customHeight="1">
      <c r="C1720" s="1216" t="s">
        <v>629</v>
      </c>
      <c r="D1720" s="1217" t="s">
        <v>2267</v>
      </c>
    </row>
    <row r="1721" ht="13.5" customHeight="1">
      <c r="C1721" s="1216" t="s">
        <v>629</v>
      </c>
      <c r="D1721" s="1217" t="s">
        <v>2268</v>
      </c>
    </row>
    <row r="1722" ht="13.5" customHeight="1">
      <c r="C1722" s="1216" t="s">
        <v>629</v>
      </c>
      <c r="D1722" s="1217" t="s">
        <v>2269</v>
      </c>
    </row>
    <row r="1723" ht="13.5" customHeight="1">
      <c r="C1723" s="1216" t="s">
        <v>629</v>
      </c>
      <c r="D1723" s="1217" t="s">
        <v>2270</v>
      </c>
    </row>
    <row r="1724" ht="13.5" customHeight="1">
      <c r="C1724" s="1216" t="s">
        <v>629</v>
      </c>
      <c r="D1724" s="1217" t="s">
        <v>2271</v>
      </c>
    </row>
    <row r="1725" ht="13.5" customHeight="1">
      <c r="C1725" s="1216" t="s">
        <v>629</v>
      </c>
      <c r="D1725" s="1217" t="s">
        <v>2272</v>
      </c>
    </row>
    <row r="1726" ht="13.5" customHeight="1">
      <c r="C1726" s="1216" t="s">
        <v>629</v>
      </c>
      <c r="D1726" s="1217" t="s">
        <v>2273</v>
      </c>
    </row>
    <row r="1727" ht="13.5" customHeight="1">
      <c r="C1727" s="1216" t="s">
        <v>629</v>
      </c>
      <c r="D1727" s="1217" t="s">
        <v>2274</v>
      </c>
    </row>
    <row r="1728" ht="13.5" customHeight="1">
      <c r="C1728" s="1216" t="s">
        <v>629</v>
      </c>
      <c r="D1728" s="1217" t="s">
        <v>2275</v>
      </c>
    </row>
    <row r="1729" ht="13.5" customHeight="1">
      <c r="C1729" s="1216" t="s">
        <v>629</v>
      </c>
      <c r="D1729" s="1217" t="s">
        <v>2276</v>
      </c>
    </row>
    <row r="1730" ht="13.5" customHeight="1">
      <c r="C1730" s="1216" t="s">
        <v>629</v>
      </c>
      <c r="D1730" s="1217" t="s">
        <v>2277</v>
      </c>
    </row>
    <row r="1731" ht="13.5" customHeight="1">
      <c r="C1731" s="1216" t="s">
        <v>629</v>
      </c>
      <c r="D1731" s="1217" t="s">
        <v>2278</v>
      </c>
    </row>
    <row r="1732" ht="13.5" customHeight="1">
      <c r="C1732" s="1216" t="s">
        <v>629</v>
      </c>
      <c r="D1732" s="1217" t="s">
        <v>2279</v>
      </c>
    </row>
    <row r="1733" ht="13.5" customHeight="1">
      <c r="C1733" s="1216" t="s">
        <v>629</v>
      </c>
      <c r="D1733" s="1217" t="s">
        <v>2280</v>
      </c>
    </row>
    <row r="1734" ht="13.5" customHeight="1">
      <c r="C1734" s="1216" t="s">
        <v>629</v>
      </c>
      <c r="D1734" s="1217" t="s">
        <v>2281</v>
      </c>
    </row>
    <row r="1735" ht="13.5" customHeight="1">
      <c r="C1735" s="1216" t="s">
        <v>629</v>
      </c>
      <c r="D1735" s="1217" t="s">
        <v>2282</v>
      </c>
    </row>
    <row r="1736" ht="13.5" customHeight="1">
      <c r="C1736" s="1216" t="s">
        <v>629</v>
      </c>
      <c r="D1736" s="1217" t="s">
        <v>2283</v>
      </c>
    </row>
    <row r="1737" ht="13.5" customHeight="1">
      <c r="C1737" s="1216" t="s">
        <v>629</v>
      </c>
      <c r="D1737" s="1217" t="s">
        <v>2284</v>
      </c>
    </row>
    <row r="1738" ht="13.5" customHeight="1">
      <c r="C1738" s="1216" t="s">
        <v>629</v>
      </c>
      <c r="D1738" s="1217" t="s">
        <v>2285</v>
      </c>
    </row>
    <row r="1739" ht="13.5" customHeight="1">
      <c r="C1739" s="1216" t="s">
        <v>629</v>
      </c>
      <c r="D1739" s="1217" t="s">
        <v>2286</v>
      </c>
    </row>
    <row r="1740" ht="13.5" customHeight="1">
      <c r="C1740" s="1216" t="s">
        <v>629</v>
      </c>
      <c r="D1740" s="1217" t="s">
        <v>2287</v>
      </c>
    </row>
    <row r="1741" ht="13.5" customHeight="1">
      <c r="C1741" s="1216" t="s">
        <v>629</v>
      </c>
      <c r="D1741" s="1217" t="s">
        <v>2288</v>
      </c>
    </row>
    <row r="1742" ht="13.5" customHeight="1">
      <c r="C1742" s="1216" t="s">
        <v>629</v>
      </c>
      <c r="D1742" s="1217" t="s">
        <v>2289</v>
      </c>
    </row>
    <row r="1743" ht="13.5" customHeight="1">
      <c r="C1743" s="1216" t="s">
        <v>629</v>
      </c>
      <c r="D1743" s="1217" t="s">
        <v>2290</v>
      </c>
    </row>
    <row r="1744" ht="13.5" customHeight="1">
      <c r="C1744" s="1216" t="s">
        <v>629</v>
      </c>
      <c r="D1744" s="1217" t="s">
        <v>2291</v>
      </c>
    </row>
    <row r="1745" ht="13.5" customHeight="1">
      <c r="C1745" s="1216" t="s">
        <v>629</v>
      </c>
      <c r="D1745" s="1217" t="s">
        <v>2292</v>
      </c>
    </row>
    <row r="1746" ht="13.5" customHeight="1">
      <c r="C1746" s="1216" t="s">
        <v>629</v>
      </c>
      <c r="D1746" s="1217" t="s">
        <v>2293</v>
      </c>
    </row>
    <row r="1747" ht="13.5" customHeight="1">
      <c r="C1747" s="1216" t="s">
        <v>629</v>
      </c>
      <c r="D1747" s="1217" t="s">
        <v>2294</v>
      </c>
    </row>
    <row r="1748" ht="13.5" customHeight="1">
      <c r="C1748" s="1216" t="s">
        <v>629</v>
      </c>
      <c r="D1748" s="1217" t="s">
        <v>2295</v>
      </c>
    </row>
    <row r="1749" ht="13.5" customHeight="1">
      <c r="C1749" s="1219" t="s">
        <v>629</v>
      </c>
      <c r="D1749" s="1220" t="s">
        <v>2296</v>
      </c>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2021-03-17T09:08:00Z</dcterms:created>
</cp:coreProperties>
</file>