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Owner\Desktop\予算管理\R6\"/>
    </mc:Choice>
  </mc:AlternateContent>
  <xr:revisionPtr revIDLastSave="0" documentId="13_ncr:1_{8F391BDD-8073-4638-971E-C0259E5B16E4}" xr6:coauthVersionLast="47" xr6:coauthVersionMax="47" xr10:uidLastSave="{00000000-0000-0000-0000-000000000000}"/>
  <bookViews>
    <workbookView xWindow="-120" yWindow="-120" windowWidth="19440" windowHeight="15000" tabRatio="876" activeTab="2" xr2:uid="{00000000-000D-0000-FFFF-FFFF00000000}"/>
  </bookViews>
  <sheets>
    <sheet name="当初予算法人" sheetId="20" r:id="rId1"/>
    <sheet name="当初予算内訳表" sheetId="21" r:id="rId2"/>
    <sheet name="うぐいす当初予算" sheetId="22" r:id="rId3"/>
    <sheet name="みどり当初予算" sheetId="23" r:id="rId4"/>
    <sheet name="さくらんぼ当初予算" sheetId="24" r:id="rId5"/>
    <sheet name="法人" sheetId="17" r:id="rId6"/>
    <sheet name="内訳表" sheetId="19" r:id="rId7"/>
    <sheet name="うぐいす拠点" sheetId="14" r:id="rId8"/>
    <sheet name="本部" sheetId="7" r:id="rId9"/>
    <sheet name="地活" sheetId="8" r:id="rId10"/>
    <sheet name="相談" sheetId="9" r:id="rId11"/>
    <sheet name="ハイツ" sheetId="10" r:id="rId12"/>
    <sheet name="みどり拠点" sheetId="15" r:id="rId13"/>
    <sheet name="みどり" sheetId="12" r:id="rId14"/>
    <sheet name="さくらんぼ拠点" sheetId="16" r:id="rId15"/>
    <sheet name="さくらんぼ" sheetId="11" r:id="rId16"/>
  </sheets>
  <definedNames>
    <definedName name="_xlnm.Print_Area" localSheetId="7">うぐいす拠点!$A$1:$I$135</definedName>
    <definedName name="_xlnm.Print_Area" localSheetId="2">うぐいす当初予算!$A$1:$G$57</definedName>
    <definedName name="_xlnm.Print_Area" localSheetId="15">さくらんぼ!$A$1:$I$135</definedName>
    <definedName name="_xlnm.Print_Area" localSheetId="14">さくらんぼ拠点!$A$1:$I$135</definedName>
    <definedName name="_xlnm.Print_Area" localSheetId="4">さくらんぼ当初予算!$A$1:$G$57</definedName>
    <definedName name="_xlnm.Print_Area" localSheetId="11">ハイツ!$A$1:$I$135</definedName>
    <definedName name="_xlnm.Print_Area" localSheetId="13">みどり!$A$1:$I$135</definedName>
    <definedName name="_xlnm.Print_Area" localSheetId="12">みどり拠点!$A$1:$I$135</definedName>
    <definedName name="_xlnm.Print_Area" localSheetId="3">みどり当初予算!$A$1:$G$57</definedName>
    <definedName name="_xlnm.Print_Area" localSheetId="10">相談!$A$1:$I$135</definedName>
    <definedName name="_xlnm.Print_Area" localSheetId="9">地活!$A$1:$I$135</definedName>
    <definedName name="_xlnm.Print_Area" localSheetId="1">当初予算内訳表!$A$1:$J$57</definedName>
    <definedName name="_xlnm.Print_Area" localSheetId="0">当初予算法人!$A$1:$G$57</definedName>
    <definedName name="_xlnm.Print_Area" localSheetId="6">内訳表!$A$1:$L$135</definedName>
    <definedName name="_xlnm.Print_Area" localSheetId="5">法人!$A$1:$I$135</definedName>
    <definedName name="_xlnm.Print_Area" localSheetId="8">本部!$A$1:$I$135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1" l="1"/>
  <c r="J36" i="12"/>
  <c r="L6" i="19"/>
  <c r="M6" i="19"/>
  <c r="L128" i="19"/>
  <c r="I120" i="19"/>
  <c r="L120" i="19" s="1"/>
  <c r="I128" i="19"/>
  <c r="M128" i="19"/>
  <c r="I125" i="19"/>
  <c r="I117" i="19"/>
  <c r="L116" i="19"/>
  <c r="G129" i="12"/>
  <c r="F128" i="17" l="1"/>
  <c r="F129" i="17" s="1"/>
  <c r="F48" i="16" l="1"/>
  <c r="L68" i="11"/>
  <c r="L71" i="11"/>
  <c r="L62" i="11"/>
  <c r="L53" i="11"/>
  <c r="L52" i="11"/>
  <c r="K71" i="12"/>
  <c r="F68" i="12"/>
  <c r="K62" i="12" l="1"/>
  <c r="F53" i="12"/>
  <c r="F52" i="12"/>
  <c r="K52" i="12"/>
  <c r="K53" i="12"/>
  <c r="M22" i="9"/>
  <c r="L27" i="9"/>
  <c r="F62" i="9"/>
  <c r="F53" i="9"/>
  <c r="F52" i="9"/>
  <c r="F71" i="8"/>
  <c r="F68" i="8"/>
  <c r="F53" i="8"/>
  <c r="F52" i="8"/>
  <c r="F71" i="9"/>
  <c r="F122" i="9"/>
  <c r="F41" i="9"/>
  <c r="F39" i="9"/>
  <c r="F38" i="9"/>
  <c r="H9" i="10"/>
  <c r="H105" i="10" l="1"/>
  <c r="F22" i="8"/>
  <c r="G29" i="8"/>
  <c r="G19" i="8" l="1"/>
  <c r="F32" i="8"/>
  <c r="F29" i="8" s="1"/>
  <c r="G32" i="8"/>
  <c r="J136" i="7"/>
  <c r="J133" i="7"/>
  <c r="E54" i="20"/>
  <c r="F54" i="21" l="1"/>
  <c r="E54" i="21"/>
  <c r="D54" i="21"/>
  <c r="F51" i="21"/>
  <c r="E51" i="21"/>
  <c r="D51" i="21"/>
  <c r="F50" i="21"/>
  <c r="E50" i="21"/>
  <c r="D50" i="21"/>
  <c r="F49" i="21"/>
  <c r="E49" i="21"/>
  <c r="D49" i="21"/>
  <c r="F47" i="21"/>
  <c r="E47" i="21"/>
  <c r="D47" i="21"/>
  <c r="F46" i="21"/>
  <c r="E46" i="21"/>
  <c r="D46" i="21"/>
  <c r="F45" i="21"/>
  <c r="E45" i="21"/>
  <c r="D45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F21" i="21"/>
  <c r="E21" i="21"/>
  <c r="D21" i="21"/>
  <c r="F19" i="21"/>
  <c r="E19" i="21"/>
  <c r="D19" i="21"/>
  <c r="F18" i="21"/>
  <c r="E18" i="21"/>
  <c r="D18" i="21"/>
  <c r="F17" i="21"/>
  <c r="E17" i="21"/>
  <c r="D17" i="21"/>
  <c r="F16" i="21"/>
  <c r="E16" i="21"/>
  <c r="D16" i="21"/>
  <c r="F15" i="21"/>
  <c r="E15" i="21"/>
  <c r="D15" i="21"/>
  <c r="F14" i="21"/>
  <c r="E14" i="21"/>
  <c r="D14" i="21"/>
  <c r="F13" i="21"/>
  <c r="E13" i="21"/>
  <c r="D13" i="21"/>
  <c r="F12" i="21"/>
  <c r="E12" i="21"/>
  <c r="D12" i="21"/>
  <c r="F11" i="21"/>
  <c r="E11" i="21"/>
  <c r="D11" i="21"/>
  <c r="F10" i="21"/>
  <c r="E10" i="21"/>
  <c r="D10" i="21"/>
  <c r="F9" i="21"/>
  <c r="E9" i="21"/>
  <c r="D9" i="21"/>
  <c r="F14" i="22"/>
  <c r="F10" i="22"/>
  <c r="F11" i="22"/>
  <c r="F12" i="22"/>
  <c r="F13" i="22"/>
  <c r="F15" i="22"/>
  <c r="F16" i="22"/>
  <c r="F16" i="9" l="1"/>
  <c r="G132" i="14"/>
  <c r="G130" i="14"/>
  <c r="F130" i="14"/>
  <c r="G127" i="14"/>
  <c r="F127" i="14"/>
  <c r="F127" i="19" s="1"/>
  <c r="G126" i="14"/>
  <c r="F126" i="14"/>
  <c r="H126" i="14" s="1"/>
  <c r="G125" i="14"/>
  <c r="H125" i="14" s="1"/>
  <c r="F125" i="14"/>
  <c r="G124" i="14"/>
  <c r="F124" i="14"/>
  <c r="H124" i="14" s="1"/>
  <c r="G123" i="14"/>
  <c r="F123" i="14"/>
  <c r="F123" i="19" s="1"/>
  <c r="G122" i="14"/>
  <c r="F122" i="14"/>
  <c r="G121" i="14"/>
  <c r="F121" i="14"/>
  <c r="G119" i="14"/>
  <c r="F119" i="14"/>
  <c r="G118" i="14"/>
  <c r="F118" i="14"/>
  <c r="G117" i="14"/>
  <c r="F117" i="14"/>
  <c r="F117" i="19" s="1"/>
  <c r="G116" i="14"/>
  <c r="F116" i="14"/>
  <c r="H116" i="14" s="1"/>
  <c r="G115" i="14"/>
  <c r="F115" i="14"/>
  <c r="F115" i="19" s="1"/>
  <c r="G114" i="14"/>
  <c r="F114" i="14"/>
  <c r="H114" i="14" s="1"/>
  <c r="G113" i="14"/>
  <c r="F113" i="14"/>
  <c r="F113" i="19" s="1"/>
  <c r="G112" i="14"/>
  <c r="F112" i="14"/>
  <c r="G109" i="14"/>
  <c r="F109" i="14"/>
  <c r="F109" i="19" s="1"/>
  <c r="G108" i="14"/>
  <c r="F108" i="14"/>
  <c r="H108" i="14" s="1"/>
  <c r="G107" i="14"/>
  <c r="H107" i="14" s="1"/>
  <c r="F107" i="14"/>
  <c r="G106" i="14"/>
  <c r="F106" i="14"/>
  <c r="H106" i="14" s="1"/>
  <c r="G105" i="14"/>
  <c r="F105" i="14"/>
  <c r="F105" i="19" s="1"/>
  <c r="G104" i="14"/>
  <c r="F104" i="14"/>
  <c r="G103" i="14"/>
  <c r="F103" i="14"/>
  <c r="F103" i="19" s="1"/>
  <c r="G102" i="14"/>
  <c r="F102" i="14"/>
  <c r="H102" i="14" s="1"/>
  <c r="G100" i="14"/>
  <c r="F100" i="14"/>
  <c r="F99" i="14"/>
  <c r="G98" i="14"/>
  <c r="F98" i="14"/>
  <c r="G97" i="14"/>
  <c r="F97" i="14"/>
  <c r="G96" i="14"/>
  <c r="F96" i="14"/>
  <c r="G95" i="14"/>
  <c r="F95" i="14"/>
  <c r="G94" i="14"/>
  <c r="F94" i="14"/>
  <c r="G93" i="14"/>
  <c r="F93" i="14"/>
  <c r="G92" i="14"/>
  <c r="F92" i="14"/>
  <c r="G91" i="14"/>
  <c r="F91" i="14"/>
  <c r="G90" i="14"/>
  <c r="F90" i="14"/>
  <c r="G89" i="14"/>
  <c r="F89" i="14"/>
  <c r="F88" i="14"/>
  <c r="F88" i="19" s="1"/>
  <c r="G85" i="14"/>
  <c r="F85" i="14"/>
  <c r="G84" i="14"/>
  <c r="F84" i="14"/>
  <c r="H84" i="14" s="1"/>
  <c r="G82" i="14"/>
  <c r="F82" i="14"/>
  <c r="H82" i="14" s="1"/>
  <c r="G81" i="14"/>
  <c r="F81" i="14"/>
  <c r="G80" i="14"/>
  <c r="F80" i="14"/>
  <c r="H80" i="14" s="1"/>
  <c r="G79" i="14"/>
  <c r="F79" i="14"/>
  <c r="H79" i="14" s="1"/>
  <c r="G78" i="14"/>
  <c r="F78" i="14"/>
  <c r="G77" i="14"/>
  <c r="F77" i="14"/>
  <c r="H77" i="14" s="1"/>
  <c r="G76" i="14"/>
  <c r="F76" i="14"/>
  <c r="H76" i="14" s="1"/>
  <c r="G75" i="14"/>
  <c r="F75" i="14"/>
  <c r="G74" i="14"/>
  <c r="F74" i="14"/>
  <c r="G73" i="14"/>
  <c r="F73" i="14"/>
  <c r="F73" i="19" s="1"/>
  <c r="G72" i="14"/>
  <c r="F72" i="14"/>
  <c r="H72" i="14" s="1"/>
  <c r="G71" i="14"/>
  <c r="F71" i="14"/>
  <c r="H71" i="14" s="1"/>
  <c r="G70" i="14"/>
  <c r="F70" i="14"/>
  <c r="F70" i="19" s="1"/>
  <c r="G69" i="14"/>
  <c r="F69" i="14"/>
  <c r="F69" i="19" s="1"/>
  <c r="G68" i="14"/>
  <c r="F68" i="14"/>
  <c r="G67" i="14"/>
  <c r="F67" i="14"/>
  <c r="F67" i="19" s="1"/>
  <c r="G66" i="14"/>
  <c r="F66" i="14"/>
  <c r="H66" i="14" s="1"/>
  <c r="G65" i="14"/>
  <c r="F65" i="14"/>
  <c r="H65" i="14" s="1"/>
  <c r="G64" i="14"/>
  <c r="F64" i="14"/>
  <c r="F64" i="19" s="1"/>
  <c r="G63" i="14"/>
  <c r="F63" i="14"/>
  <c r="G62" i="14"/>
  <c r="F62" i="14"/>
  <c r="G61" i="14"/>
  <c r="F61" i="14"/>
  <c r="H61" i="14" s="1"/>
  <c r="G60" i="14"/>
  <c r="F60" i="14"/>
  <c r="F60" i="19" s="1"/>
  <c r="G59" i="14"/>
  <c r="F59" i="14"/>
  <c r="H59" i="14" s="1"/>
  <c r="G58" i="14"/>
  <c r="F58" i="14"/>
  <c r="G57" i="14"/>
  <c r="F57" i="14"/>
  <c r="G56" i="14"/>
  <c r="F56" i="14"/>
  <c r="H56" i="14" s="1"/>
  <c r="G55" i="14"/>
  <c r="F55" i="14"/>
  <c r="F55" i="19" s="1"/>
  <c r="G53" i="14"/>
  <c r="F53" i="14"/>
  <c r="G52" i="14"/>
  <c r="F52" i="14"/>
  <c r="F52" i="19" s="1"/>
  <c r="G51" i="14"/>
  <c r="F51" i="14"/>
  <c r="H51" i="14" s="1"/>
  <c r="G50" i="14"/>
  <c r="F50" i="14"/>
  <c r="H50" i="14" s="1"/>
  <c r="G49" i="14"/>
  <c r="F49" i="14"/>
  <c r="F49" i="19" s="1"/>
  <c r="G48" i="14"/>
  <c r="F48" i="14"/>
  <c r="F48" i="19" s="1"/>
  <c r="G47" i="14"/>
  <c r="F47" i="14"/>
  <c r="G46" i="14"/>
  <c r="F46" i="14"/>
  <c r="H46" i="14" s="1"/>
  <c r="G45" i="14"/>
  <c r="F45" i="14"/>
  <c r="H45" i="14" s="1"/>
  <c r="G44" i="14"/>
  <c r="F44" i="14"/>
  <c r="H44" i="14" s="1"/>
  <c r="G42" i="14"/>
  <c r="F42" i="14"/>
  <c r="F42" i="19" s="1"/>
  <c r="G41" i="14"/>
  <c r="F41" i="14"/>
  <c r="G40" i="14"/>
  <c r="F40" i="14"/>
  <c r="F40" i="19" s="1"/>
  <c r="G39" i="14"/>
  <c r="F39" i="14"/>
  <c r="F39" i="19" s="1"/>
  <c r="G38" i="14"/>
  <c r="F38" i="14"/>
  <c r="G37" i="14"/>
  <c r="F37" i="14"/>
  <c r="H37" i="14" s="1"/>
  <c r="G34" i="14"/>
  <c r="F34" i="14"/>
  <c r="H34" i="14" s="1"/>
  <c r="G33" i="14"/>
  <c r="F33" i="14"/>
  <c r="G31" i="14"/>
  <c r="F31" i="14"/>
  <c r="H31" i="14" s="1"/>
  <c r="G30" i="14"/>
  <c r="F30" i="14"/>
  <c r="H30" i="14" s="1"/>
  <c r="G28" i="14"/>
  <c r="F28" i="14"/>
  <c r="H28" i="14" s="1"/>
  <c r="G27" i="14"/>
  <c r="F27" i="14"/>
  <c r="H27" i="14" s="1"/>
  <c r="G26" i="14"/>
  <c r="F26" i="14"/>
  <c r="H26" i="14" s="1"/>
  <c r="G25" i="14"/>
  <c r="F25" i="14"/>
  <c r="H25" i="14" s="1"/>
  <c r="G24" i="14"/>
  <c r="F24" i="14"/>
  <c r="H24" i="14" s="1"/>
  <c r="G23" i="14"/>
  <c r="F23" i="14"/>
  <c r="H23" i="14" s="1"/>
  <c r="G22" i="14"/>
  <c r="F22" i="14"/>
  <c r="F22" i="19" s="1"/>
  <c r="G21" i="14"/>
  <c r="F21" i="14"/>
  <c r="H21" i="14" s="1"/>
  <c r="G20" i="14"/>
  <c r="F20" i="14"/>
  <c r="H20" i="14" s="1"/>
  <c r="G18" i="14"/>
  <c r="F18" i="14"/>
  <c r="G17" i="14"/>
  <c r="F17" i="14"/>
  <c r="H17" i="14" s="1"/>
  <c r="G15" i="14"/>
  <c r="F15" i="14"/>
  <c r="H15" i="14" s="1"/>
  <c r="G14" i="14"/>
  <c r="F14" i="14"/>
  <c r="G12" i="14"/>
  <c r="F12" i="14"/>
  <c r="G11" i="14"/>
  <c r="F11" i="14"/>
  <c r="G10" i="14"/>
  <c r="F10" i="14"/>
  <c r="H10" i="14" s="1"/>
  <c r="G9" i="14"/>
  <c r="F9" i="14"/>
  <c r="H9" i="14" s="1"/>
  <c r="F125" i="19"/>
  <c r="F124" i="19"/>
  <c r="F119" i="19"/>
  <c r="F118" i="19"/>
  <c r="F112" i="19"/>
  <c r="F108" i="19"/>
  <c r="F107" i="19"/>
  <c r="F102" i="19"/>
  <c r="F99" i="19"/>
  <c r="F97" i="19"/>
  <c r="F96" i="19"/>
  <c r="F95" i="19"/>
  <c r="F94" i="19"/>
  <c r="F93" i="19"/>
  <c r="F91" i="19"/>
  <c r="F90" i="19"/>
  <c r="F89" i="19"/>
  <c r="F85" i="19"/>
  <c r="F82" i="19"/>
  <c r="F72" i="19"/>
  <c r="F66" i="19"/>
  <c r="F57" i="19"/>
  <c r="F51" i="19"/>
  <c r="F45" i="19"/>
  <c r="H37" i="19"/>
  <c r="F27" i="19"/>
  <c r="F25" i="19"/>
  <c r="F21" i="19"/>
  <c r="H14" i="19"/>
  <c r="H13" i="19"/>
  <c r="F12" i="19"/>
  <c r="F9" i="19"/>
  <c r="F106" i="19" l="1"/>
  <c r="F121" i="19"/>
  <c r="F15" i="19"/>
  <c r="F114" i="19"/>
  <c r="H78" i="14"/>
  <c r="H81" i="14"/>
  <c r="H100" i="14"/>
  <c r="H118" i="14"/>
  <c r="F34" i="19"/>
  <c r="H91" i="14"/>
  <c r="H94" i="14"/>
  <c r="H115" i="14"/>
  <c r="F30" i="19"/>
  <c r="F77" i="19"/>
  <c r="F24" i="19"/>
  <c r="F65" i="19"/>
  <c r="F76" i="19"/>
  <c r="F79" i="19"/>
  <c r="F84" i="19"/>
  <c r="F126" i="19"/>
  <c r="H90" i="14"/>
  <c r="H93" i="14"/>
  <c r="H96" i="14"/>
  <c r="H103" i="14"/>
  <c r="H109" i="14"/>
  <c r="H121" i="14"/>
  <c r="H127" i="14"/>
  <c r="H104" i="14"/>
  <c r="H112" i="14"/>
  <c r="H122" i="14"/>
  <c r="H97" i="14"/>
  <c r="F28" i="19"/>
  <c r="F31" i="19"/>
  <c r="F37" i="19"/>
  <c r="F59" i="19"/>
  <c r="F61" i="19"/>
  <c r="F78" i="19"/>
  <c r="F81" i="19"/>
  <c r="F100" i="19"/>
  <c r="H89" i="14"/>
  <c r="H92" i="14"/>
  <c r="H95" i="14"/>
  <c r="H98" i="14"/>
  <c r="H113" i="14"/>
  <c r="H119" i="14"/>
  <c r="H123" i="14"/>
  <c r="F71" i="19"/>
  <c r="H74" i="14"/>
  <c r="H58" i="14"/>
  <c r="H48" i="14"/>
  <c r="H40" i="14"/>
  <c r="H70" i="14"/>
  <c r="H63" i="14"/>
  <c r="H60" i="14"/>
  <c r="H57" i="14"/>
  <c r="H47" i="14"/>
  <c r="H18" i="14"/>
  <c r="H14" i="14"/>
  <c r="H12" i="14"/>
  <c r="H11" i="14"/>
  <c r="H130" i="14"/>
  <c r="H105" i="14"/>
  <c r="H69" i="14"/>
  <c r="H68" i="14"/>
  <c r="H62" i="14"/>
  <c r="H53" i="14"/>
  <c r="H52" i="14"/>
  <c r="H49" i="14"/>
  <c r="H42" i="14"/>
  <c r="H41" i="14"/>
  <c r="H39" i="14"/>
  <c r="H38" i="14"/>
  <c r="H22" i="14"/>
  <c r="H85" i="14"/>
  <c r="H75" i="14"/>
  <c r="H73" i="14"/>
  <c r="H67" i="14"/>
  <c r="H64" i="14"/>
  <c r="H33" i="14"/>
  <c r="F33" i="19"/>
  <c r="F10" i="19"/>
  <c r="H55" i="14"/>
  <c r="F130" i="19"/>
  <c r="F18" i="19"/>
  <c r="F46" i="19"/>
  <c r="F75" i="19"/>
  <c r="F58" i="19"/>
  <c r="F63" i="19"/>
  <c r="H117" i="14"/>
  <c r="F11" i="19"/>
  <c r="F14" i="19"/>
  <c r="F17" i="19"/>
  <c r="F20" i="19"/>
  <c r="F23" i="19"/>
  <c r="F26" i="19"/>
  <c r="F38" i="19"/>
  <c r="F41" i="19"/>
  <c r="F44" i="19"/>
  <c r="F47" i="19"/>
  <c r="F50" i="19"/>
  <c r="F53" i="19"/>
  <c r="F56" i="19"/>
  <c r="F62" i="19"/>
  <c r="F68" i="19"/>
  <c r="F74" i="19"/>
  <c r="F80" i="19"/>
  <c r="F92" i="19"/>
  <c r="F98" i="19"/>
  <c r="F104" i="19"/>
  <c r="F116" i="19"/>
  <c r="F122" i="19"/>
  <c r="G32" i="11"/>
  <c r="G128" i="11" l="1"/>
  <c r="G120" i="11"/>
  <c r="G129" i="11" s="1"/>
  <c r="G101" i="11"/>
  <c r="G110" i="11" s="1"/>
  <c r="G88" i="11"/>
  <c r="G99" i="11" s="1"/>
  <c r="G83" i="11"/>
  <c r="G76" i="11"/>
  <c r="G54" i="11"/>
  <c r="G43" i="11"/>
  <c r="G36" i="11"/>
  <c r="G29" i="11"/>
  <c r="G19" i="11"/>
  <c r="G8" i="11"/>
  <c r="G86" i="11" l="1"/>
  <c r="G7" i="11"/>
  <c r="G35" i="11" s="1"/>
  <c r="G111" i="11"/>
  <c r="G128" i="12"/>
  <c r="G120" i="12"/>
  <c r="G99" i="12"/>
  <c r="G101" i="12"/>
  <c r="G110" i="12" s="1"/>
  <c r="G88" i="12"/>
  <c r="G77" i="12"/>
  <c r="G76" i="12" s="1"/>
  <c r="G54" i="12"/>
  <c r="G43" i="12"/>
  <c r="G36" i="12"/>
  <c r="G32" i="12"/>
  <c r="G29" i="12"/>
  <c r="G19" i="12"/>
  <c r="G8" i="12"/>
  <c r="G7" i="12" s="1"/>
  <c r="G87" i="11" l="1"/>
  <c r="G131" i="11" s="1"/>
  <c r="G133" i="11" s="1"/>
  <c r="G35" i="12"/>
  <c r="G111" i="12"/>
  <c r="G86" i="12"/>
  <c r="G87" i="12" s="1"/>
  <c r="G101" i="10"/>
  <c r="G88" i="10"/>
  <c r="G88" i="14" s="1"/>
  <c r="H88" i="14" s="1"/>
  <c r="G128" i="10"/>
  <c r="G120" i="10"/>
  <c r="G129" i="10" s="1"/>
  <c r="G99" i="10"/>
  <c r="G99" i="14" s="1"/>
  <c r="H99" i="14" s="1"/>
  <c r="G83" i="10"/>
  <c r="G77" i="10"/>
  <c r="G76" i="10" s="1"/>
  <c r="G54" i="10"/>
  <c r="G43" i="10"/>
  <c r="G36" i="10"/>
  <c r="G32" i="10"/>
  <c r="G29" i="10" s="1"/>
  <c r="G19" i="10"/>
  <c r="G16" i="10"/>
  <c r="G16" i="14" s="1"/>
  <c r="G8" i="10"/>
  <c r="G7" i="10"/>
  <c r="G110" i="10" l="1"/>
  <c r="G110" i="14" s="1"/>
  <c r="G101" i="14"/>
  <c r="G131" i="12"/>
  <c r="G133" i="12" s="1"/>
  <c r="G111" i="10"/>
  <c r="G111" i="14" s="1"/>
  <c r="G86" i="10"/>
  <c r="G35" i="10"/>
  <c r="F8" i="9"/>
  <c r="G32" i="9"/>
  <c r="G29" i="9" s="1"/>
  <c r="G128" i="9"/>
  <c r="G120" i="9"/>
  <c r="G129" i="9" s="1"/>
  <c r="G110" i="9"/>
  <c r="G111" i="9" s="1"/>
  <c r="G101" i="9"/>
  <c r="G99" i="9"/>
  <c r="G77" i="9"/>
  <c r="G83" i="9"/>
  <c r="G76" i="9"/>
  <c r="G54" i="9"/>
  <c r="G43" i="9"/>
  <c r="G36" i="9"/>
  <c r="G19" i="9"/>
  <c r="G13" i="9"/>
  <c r="G13" i="14" s="1"/>
  <c r="G8" i="9"/>
  <c r="G8" i="14" s="1"/>
  <c r="H6" i="9"/>
  <c r="G87" i="10" l="1"/>
  <c r="G86" i="9"/>
  <c r="G7" i="9"/>
  <c r="G35" i="9" s="1"/>
  <c r="G128" i="8"/>
  <c r="G120" i="8"/>
  <c r="G110" i="8"/>
  <c r="G101" i="8"/>
  <c r="G88" i="8"/>
  <c r="G99" i="8" s="1"/>
  <c r="G54" i="8"/>
  <c r="G43" i="8"/>
  <c r="G43" i="14" s="1"/>
  <c r="G36" i="8"/>
  <c r="G19" i="14"/>
  <c r="G8" i="8"/>
  <c r="G128" i="7"/>
  <c r="G128" i="14" s="1"/>
  <c r="G99" i="7"/>
  <c r="G110" i="7"/>
  <c r="G111" i="7"/>
  <c r="G120" i="7"/>
  <c r="G120" i="14" s="1"/>
  <c r="G83" i="7"/>
  <c r="G83" i="14" s="1"/>
  <c r="G54" i="7"/>
  <c r="G36" i="7"/>
  <c r="G8" i="7"/>
  <c r="G7" i="7" s="1"/>
  <c r="G19" i="7"/>
  <c r="G32" i="7"/>
  <c r="G32" i="14" s="1"/>
  <c r="H25" i="11"/>
  <c r="D15" i="20"/>
  <c r="E15" i="20"/>
  <c r="F15" i="20" s="1"/>
  <c r="H20" i="21"/>
  <c r="E8" i="22"/>
  <c r="E20" i="22" s="1"/>
  <c r="D8" i="22"/>
  <c r="D8" i="23"/>
  <c r="E8" i="23"/>
  <c r="E20" i="23" s="1"/>
  <c r="E8" i="24"/>
  <c r="E20" i="24" s="1"/>
  <c r="D8" i="24"/>
  <c r="F8" i="21" s="1"/>
  <c r="F7" i="7"/>
  <c r="H26" i="7"/>
  <c r="H25" i="7"/>
  <c r="F19" i="12"/>
  <c r="G35" i="16"/>
  <c r="F8" i="11"/>
  <c r="D20" i="24" l="1"/>
  <c r="F20" i="21" s="1"/>
  <c r="D20" i="23"/>
  <c r="E20" i="21" s="1"/>
  <c r="E8" i="21"/>
  <c r="D20" i="22"/>
  <c r="D20" i="21" s="1"/>
  <c r="D8" i="21"/>
  <c r="G87" i="9"/>
  <c r="G131" i="9" s="1"/>
  <c r="G133" i="9" s="1"/>
  <c r="G54" i="14"/>
  <c r="G86" i="8"/>
  <c r="G36" i="14"/>
  <c r="G129" i="7"/>
  <c r="G129" i="14" s="1"/>
  <c r="G86" i="7"/>
  <c r="G29" i="7"/>
  <c r="G29" i="14" s="1"/>
  <c r="G131" i="10"/>
  <c r="D8" i="20"/>
  <c r="G129" i="8"/>
  <c r="G111" i="8"/>
  <c r="G7" i="8"/>
  <c r="G35" i="7"/>
  <c r="F83" i="7"/>
  <c r="F83" i="14" s="1"/>
  <c r="F83" i="19" s="1"/>
  <c r="F43" i="7"/>
  <c r="F19" i="7"/>
  <c r="F101" i="8"/>
  <c r="F101" i="14" s="1"/>
  <c r="F101" i="9"/>
  <c r="F101" i="10"/>
  <c r="F19" i="10"/>
  <c r="F101" i="12"/>
  <c r="F110" i="12" s="1"/>
  <c r="D20" i="20" l="1"/>
  <c r="H101" i="14"/>
  <c r="F101" i="19"/>
  <c r="G86" i="14"/>
  <c r="G35" i="8"/>
  <c r="G87" i="8" s="1"/>
  <c r="G131" i="8" s="1"/>
  <c r="G133" i="8" s="1"/>
  <c r="F132" i="8" s="1"/>
  <c r="G7" i="14"/>
  <c r="H83" i="14"/>
  <c r="G87" i="7"/>
  <c r="G133" i="10"/>
  <c r="F132" i="11"/>
  <c r="F101" i="11"/>
  <c r="H6" i="11"/>
  <c r="I125" i="15"/>
  <c r="I125" i="16"/>
  <c r="G11" i="21"/>
  <c r="G16" i="21"/>
  <c r="G17" i="21"/>
  <c r="G18" i="21"/>
  <c r="G15" i="21"/>
  <c r="I15" i="21" s="1"/>
  <c r="F7" i="21"/>
  <c r="G8" i="21"/>
  <c r="E7" i="21"/>
  <c r="G7" i="21" s="1"/>
  <c r="G14" i="21"/>
  <c r="G13" i="21"/>
  <c r="G12" i="21"/>
  <c r="G10" i="21"/>
  <c r="D7" i="21"/>
  <c r="F15" i="23"/>
  <c r="F15" i="24"/>
  <c r="F8" i="24"/>
  <c r="G35" i="14" l="1"/>
  <c r="G131" i="7"/>
  <c r="G87" i="14"/>
  <c r="G21" i="21"/>
  <c r="G9" i="21"/>
  <c r="F70" i="8"/>
  <c r="H103" i="12"/>
  <c r="H114" i="12"/>
  <c r="G133" i="7" l="1"/>
  <c r="G131" i="14"/>
  <c r="F132" i="7" l="1"/>
  <c r="G133" i="14"/>
  <c r="F99" i="7"/>
  <c r="H99" i="7" s="1"/>
  <c r="K31" i="9" l="1"/>
  <c r="F110" i="9"/>
  <c r="F111" i="9" s="1"/>
  <c r="H101" i="9"/>
  <c r="H105" i="9"/>
  <c r="H110" i="9" l="1"/>
  <c r="H111" i="9" s="1"/>
  <c r="F19" i="9" l="1"/>
  <c r="H144" i="7" l="1"/>
  <c r="F43" i="11"/>
  <c r="H103" i="10"/>
  <c r="F25" i="16" l="1"/>
  <c r="H105" i="11"/>
  <c r="H104" i="11"/>
  <c r="H103" i="11"/>
  <c r="H101" i="11"/>
  <c r="F99" i="11"/>
  <c r="H89" i="11"/>
  <c r="F88" i="11"/>
  <c r="H88" i="11" s="1"/>
  <c r="H101" i="12"/>
  <c r="H107" i="12"/>
  <c r="H106" i="12"/>
  <c r="H105" i="12"/>
  <c r="H104" i="12"/>
  <c r="F99" i="12"/>
  <c r="H89" i="12"/>
  <c r="F88" i="12"/>
  <c r="H88" i="12" s="1"/>
  <c r="F110" i="10"/>
  <c r="H110" i="10" s="1"/>
  <c r="H89" i="10"/>
  <c r="F88" i="10"/>
  <c r="F99" i="10" s="1"/>
  <c r="H25" i="19" l="1"/>
  <c r="F110" i="11"/>
  <c r="H110" i="11" s="1"/>
  <c r="H99" i="11"/>
  <c r="H110" i="12"/>
  <c r="F111" i="12"/>
  <c r="H99" i="12"/>
  <c r="F111" i="10"/>
  <c r="H99" i="10"/>
  <c r="H111" i="10" s="1"/>
  <c r="H88" i="10"/>
  <c r="H101" i="10"/>
  <c r="F111" i="11" l="1"/>
  <c r="H111" i="11"/>
  <c r="H111" i="12"/>
  <c r="F43" i="8" l="1"/>
  <c r="H114" i="8"/>
  <c r="H101" i="8"/>
  <c r="F110" i="8"/>
  <c r="F110" i="14" s="1"/>
  <c r="F99" i="8"/>
  <c r="H99" i="8" s="1"/>
  <c r="H89" i="8"/>
  <c r="H88" i="8"/>
  <c r="F88" i="8"/>
  <c r="K25" i="19"/>
  <c r="H25" i="8"/>
  <c r="H25" i="9"/>
  <c r="H25" i="10"/>
  <c r="G25" i="15"/>
  <c r="F25" i="15"/>
  <c r="H25" i="12"/>
  <c r="H25" i="15" s="1"/>
  <c r="G25" i="16"/>
  <c r="G25" i="17" s="1"/>
  <c r="H25" i="16"/>
  <c r="H25" i="17" s="1"/>
  <c r="G25" i="19" l="1"/>
  <c r="F25" i="17"/>
  <c r="I25" i="19" s="1"/>
  <c r="H110" i="14"/>
  <c r="F110" i="19"/>
  <c r="M25" i="19"/>
  <c r="J25" i="19"/>
  <c r="H110" i="8"/>
  <c r="H28" i="9"/>
  <c r="H27" i="9"/>
  <c r="H26" i="9"/>
  <c r="H33" i="8"/>
  <c r="H37" i="8"/>
  <c r="H38" i="8"/>
  <c r="H39" i="8"/>
  <c r="H45" i="8"/>
  <c r="H46" i="8"/>
  <c r="H73" i="8"/>
  <c r="H74" i="8"/>
  <c r="H70" i="7"/>
  <c r="H71" i="7"/>
  <c r="H72" i="7"/>
  <c r="H73" i="7"/>
  <c r="H74" i="7"/>
  <c r="H68" i="7"/>
  <c r="H66" i="7"/>
  <c r="H57" i="7"/>
  <c r="H58" i="7"/>
  <c r="H59" i="7"/>
  <c r="H60" i="7"/>
  <c r="H61" i="7"/>
  <c r="H62" i="7"/>
  <c r="H55" i="7"/>
  <c r="I141" i="7"/>
  <c r="H6" i="10" l="1"/>
  <c r="F128" i="7" l="1"/>
  <c r="H27" i="7" l="1"/>
  <c r="F32" i="7"/>
  <c r="D54" i="20"/>
  <c r="D21" i="20"/>
  <c r="D10" i="20"/>
  <c r="E10" i="20"/>
  <c r="G54" i="21"/>
  <c r="I10" i="21"/>
  <c r="F6" i="16"/>
  <c r="H6" i="19" s="1"/>
  <c r="F9" i="16"/>
  <c r="H9" i="19" s="1"/>
  <c r="F10" i="16"/>
  <c r="H10" i="19" s="1"/>
  <c r="F11" i="16"/>
  <c r="H11" i="19" s="1"/>
  <c r="F12" i="16"/>
  <c r="H12" i="19" s="1"/>
  <c r="F15" i="16"/>
  <c r="H15" i="19" s="1"/>
  <c r="F17" i="16"/>
  <c r="H17" i="19" s="1"/>
  <c r="F18" i="16"/>
  <c r="H18" i="19" s="1"/>
  <c r="F20" i="16"/>
  <c r="H20" i="19" s="1"/>
  <c r="F21" i="16"/>
  <c r="H21" i="19" s="1"/>
  <c r="F22" i="16"/>
  <c r="H22" i="19" s="1"/>
  <c r="F23" i="16"/>
  <c r="H23" i="19" s="1"/>
  <c r="F24" i="16"/>
  <c r="H24" i="19" s="1"/>
  <c r="F26" i="16"/>
  <c r="H26" i="19" s="1"/>
  <c r="F27" i="16"/>
  <c r="H27" i="19" s="1"/>
  <c r="F28" i="16"/>
  <c r="H28" i="19" s="1"/>
  <c r="F30" i="16"/>
  <c r="H30" i="19" s="1"/>
  <c r="F31" i="16"/>
  <c r="H31" i="19" s="1"/>
  <c r="F33" i="16"/>
  <c r="H33" i="19" s="1"/>
  <c r="F34" i="16"/>
  <c r="H34" i="19" s="1"/>
  <c r="F38" i="16"/>
  <c r="H38" i="19" s="1"/>
  <c r="F39" i="16"/>
  <c r="H39" i="19" s="1"/>
  <c r="F40" i="16"/>
  <c r="H40" i="19" s="1"/>
  <c r="F41" i="16"/>
  <c r="H41" i="19" s="1"/>
  <c r="F42" i="16"/>
  <c r="H42" i="19" s="1"/>
  <c r="F44" i="16"/>
  <c r="H44" i="19" s="1"/>
  <c r="F45" i="16"/>
  <c r="H45" i="19" s="1"/>
  <c r="F46" i="16"/>
  <c r="H46" i="19" s="1"/>
  <c r="F47" i="16"/>
  <c r="H47" i="19" s="1"/>
  <c r="H48" i="19"/>
  <c r="F49" i="16"/>
  <c r="H49" i="19" s="1"/>
  <c r="F50" i="16"/>
  <c r="H50" i="19" s="1"/>
  <c r="F51" i="16"/>
  <c r="H51" i="19" s="1"/>
  <c r="F52" i="16"/>
  <c r="H52" i="19" s="1"/>
  <c r="F53" i="16"/>
  <c r="H53" i="19" s="1"/>
  <c r="F55" i="16"/>
  <c r="H55" i="19" s="1"/>
  <c r="F56" i="16"/>
  <c r="H56" i="19" s="1"/>
  <c r="F57" i="16"/>
  <c r="H57" i="19" s="1"/>
  <c r="F58" i="16"/>
  <c r="H58" i="19" s="1"/>
  <c r="F59" i="16"/>
  <c r="H59" i="19" s="1"/>
  <c r="F60" i="16"/>
  <c r="H60" i="19" s="1"/>
  <c r="F61" i="16"/>
  <c r="H61" i="19" s="1"/>
  <c r="F62" i="16"/>
  <c r="H62" i="19" s="1"/>
  <c r="F63" i="16"/>
  <c r="H63" i="19" s="1"/>
  <c r="F64" i="16"/>
  <c r="H64" i="19" s="1"/>
  <c r="F65" i="16"/>
  <c r="H65" i="19" s="1"/>
  <c r="F66" i="16"/>
  <c r="H66" i="19" s="1"/>
  <c r="F67" i="16"/>
  <c r="H67" i="19" s="1"/>
  <c r="F68" i="16"/>
  <c r="H68" i="19" s="1"/>
  <c r="F69" i="16"/>
  <c r="H69" i="19" s="1"/>
  <c r="F70" i="16"/>
  <c r="H70" i="19" s="1"/>
  <c r="F71" i="16"/>
  <c r="H71" i="19" s="1"/>
  <c r="F72" i="16"/>
  <c r="H72" i="19" s="1"/>
  <c r="F73" i="16"/>
  <c r="H73" i="19" s="1"/>
  <c r="F74" i="16"/>
  <c r="H74" i="19" s="1"/>
  <c r="F75" i="16"/>
  <c r="H75" i="19" s="1"/>
  <c r="F78" i="16"/>
  <c r="H78" i="19" s="1"/>
  <c r="F79" i="16"/>
  <c r="H79" i="19" s="1"/>
  <c r="F80" i="16"/>
  <c r="H80" i="19" s="1"/>
  <c r="F81" i="16"/>
  <c r="H81" i="19" s="1"/>
  <c r="F82" i="16"/>
  <c r="H82" i="19" s="1"/>
  <c r="F84" i="16"/>
  <c r="H84" i="19" s="1"/>
  <c r="F85" i="16"/>
  <c r="H85" i="19" s="1"/>
  <c r="F88" i="16"/>
  <c r="H88" i="19" s="1"/>
  <c r="F89" i="16"/>
  <c r="H89" i="19" s="1"/>
  <c r="F90" i="16"/>
  <c r="H90" i="19" s="1"/>
  <c r="F91" i="16"/>
  <c r="H91" i="19" s="1"/>
  <c r="F92" i="16"/>
  <c r="H92" i="19" s="1"/>
  <c r="F93" i="16"/>
  <c r="H93" i="19" s="1"/>
  <c r="F94" i="16"/>
  <c r="H94" i="19" s="1"/>
  <c r="F95" i="16"/>
  <c r="H95" i="19" s="1"/>
  <c r="F96" i="16"/>
  <c r="H96" i="19" s="1"/>
  <c r="F97" i="16"/>
  <c r="H97" i="19" s="1"/>
  <c r="F98" i="16"/>
  <c r="H98" i="19" s="1"/>
  <c r="F100" i="16"/>
  <c r="H100" i="19" s="1"/>
  <c r="F102" i="16"/>
  <c r="H102" i="19" s="1"/>
  <c r="F103" i="16"/>
  <c r="H103" i="19" s="1"/>
  <c r="F104" i="16"/>
  <c r="H104" i="19" s="1"/>
  <c r="F105" i="16"/>
  <c r="H105" i="19" s="1"/>
  <c r="F106" i="16"/>
  <c r="H106" i="19" s="1"/>
  <c r="F107" i="16"/>
  <c r="H107" i="19" s="1"/>
  <c r="F108" i="16"/>
  <c r="H108" i="19" s="1"/>
  <c r="F109" i="16"/>
  <c r="H109" i="19" s="1"/>
  <c r="F112" i="16"/>
  <c r="H112" i="19" s="1"/>
  <c r="F113" i="16"/>
  <c r="H113" i="19" s="1"/>
  <c r="F114" i="16"/>
  <c r="H114" i="19" s="1"/>
  <c r="F115" i="16"/>
  <c r="H115" i="19" s="1"/>
  <c r="F116" i="16"/>
  <c r="H116" i="19" s="1"/>
  <c r="F117" i="16"/>
  <c r="H117" i="19" s="1"/>
  <c r="F118" i="16"/>
  <c r="H118" i="19" s="1"/>
  <c r="F119" i="16"/>
  <c r="H119" i="19" s="1"/>
  <c r="F121" i="16"/>
  <c r="H121" i="19" s="1"/>
  <c r="F122" i="16"/>
  <c r="F123" i="16"/>
  <c r="H123" i="19" s="1"/>
  <c r="F124" i="16"/>
  <c r="H124" i="19" s="1"/>
  <c r="F125" i="16"/>
  <c r="F126" i="16"/>
  <c r="H126" i="19" s="1"/>
  <c r="F127" i="16"/>
  <c r="H127" i="19" s="1"/>
  <c r="F130" i="16"/>
  <c r="H10" i="10"/>
  <c r="H15" i="10"/>
  <c r="H17" i="10"/>
  <c r="H18" i="10"/>
  <c r="H20" i="10"/>
  <c r="H26" i="10"/>
  <c r="H27" i="10"/>
  <c r="H28" i="10"/>
  <c r="H33" i="10"/>
  <c r="H37" i="10"/>
  <c r="H38" i="10"/>
  <c r="H39" i="10"/>
  <c r="H40" i="10"/>
  <c r="H41" i="10"/>
  <c r="H42" i="10"/>
  <c r="H44" i="10"/>
  <c r="H45" i="10"/>
  <c r="H46" i="10"/>
  <c r="H47" i="10"/>
  <c r="H48" i="10"/>
  <c r="H49" i="10"/>
  <c r="H50" i="10"/>
  <c r="H51" i="10"/>
  <c r="H52" i="10"/>
  <c r="H53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117" i="10"/>
  <c r="H118" i="10"/>
  <c r="H122" i="10"/>
  <c r="H125" i="10"/>
  <c r="H126" i="10"/>
  <c r="H130" i="10"/>
  <c r="H122" i="19" l="1"/>
  <c r="F10" i="20"/>
  <c r="H130" i="19"/>
  <c r="H125" i="19"/>
  <c r="H120" i="10"/>
  <c r="H39" i="7" l="1"/>
  <c r="H41" i="7"/>
  <c r="F19" i="11"/>
  <c r="F19" i="16" l="1"/>
  <c r="H19" i="19" s="1"/>
  <c r="F7" i="11"/>
  <c r="F7" i="16" s="1"/>
  <c r="H7" i="19" s="1"/>
  <c r="F125" i="15"/>
  <c r="G125" i="19" s="1"/>
  <c r="H34" i="11" l="1"/>
  <c r="H24" i="11"/>
  <c r="H23" i="11"/>
  <c r="H17" i="11"/>
  <c r="H12" i="11"/>
  <c r="H11" i="11"/>
  <c r="H10" i="11"/>
  <c r="H73" i="11"/>
  <c r="H38" i="12"/>
  <c r="H38" i="15" s="1"/>
  <c r="H9" i="12"/>
  <c r="H9" i="15" s="1"/>
  <c r="H12" i="12"/>
  <c r="H12" i="15" s="1"/>
  <c r="H11" i="12"/>
  <c r="H11" i="15" s="1"/>
  <c r="H18" i="12"/>
  <c r="H18" i="15" s="1"/>
  <c r="H17" i="12"/>
  <c r="H17" i="15" s="1"/>
  <c r="H16" i="12"/>
  <c r="H16" i="15" s="1"/>
  <c r="H24" i="12"/>
  <c r="H24" i="15" s="1"/>
  <c r="H23" i="12"/>
  <c r="H23" i="15" s="1"/>
  <c r="H127" i="15"/>
  <c r="H124" i="15"/>
  <c r="H123" i="15"/>
  <c r="H121" i="15"/>
  <c r="H119" i="15"/>
  <c r="H116" i="15"/>
  <c r="H115" i="15"/>
  <c r="H114" i="15"/>
  <c r="H113" i="15"/>
  <c r="H112" i="15"/>
  <c r="H109" i="15"/>
  <c r="H108" i="15"/>
  <c r="H107" i="15"/>
  <c r="H106" i="15"/>
  <c r="H102" i="15"/>
  <c r="H100" i="15"/>
  <c r="H98" i="15"/>
  <c r="H97" i="15"/>
  <c r="H96" i="15"/>
  <c r="H95" i="15"/>
  <c r="H94" i="15"/>
  <c r="H93" i="15"/>
  <c r="H92" i="15"/>
  <c r="H91" i="15"/>
  <c r="H90" i="15"/>
  <c r="H89" i="15"/>
  <c r="H88" i="15"/>
  <c r="H85" i="15"/>
  <c r="H84" i="15"/>
  <c r="H79" i="15"/>
  <c r="H14" i="15"/>
  <c r="H13" i="15"/>
  <c r="F120" i="7"/>
  <c r="F129" i="7" l="1"/>
  <c r="I138" i="7"/>
  <c r="G131" i="15"/>
  <c r="G130" i="15"/>
  <c r="G129" i="15"/>
  <c r="G128" i="15"/>
  <c r="G127" i="15"/>
  <c r="G126" i="15"/>
  <c r="G125" i="15"/>
  <c r="G124" i="15"/>
  <c r="G123" i="15"/>
  <c r="G122" i="15"/>
  <c r="G121" i="15"/>
  <c r="G120" i="15"/>
  <c r="G119" i="15"/>
  <c r="G118" i="15"/>
  <c r="G117" i="15"/>
  <c r="G116" i="15"/>
  <c r="G115" i="15"/>
  <c r="G114" i="15"/>
  <c r="G113" i="15"/>
  <c r="G112" i="15"/>
  <c r="G111" i="15"/>
  <c r="G110" i="15"/>
  <c r="G109" i="15"/>
  <c r="G108" i="15"/>
  <c r="G107" i="15"/>
  <c r="G106" i="15"/>
  <c r="G105" i="15"/>
  <c r="G104" i="15"/>
  <c r="G103" i="15"/>
  <c r="G102" i="15"/>
  <c r="G101" i="15"/>
  <c r="G100" i="15"/>
  <c r="G99" i="15"/>
  <c r="G98" i="15"/>
  <c r="G97" i="15"/>
  <c r="G96" i="15"/>
  <c r="G95" i="15"/>
  <c r="G94" i="15"/>
  <c r="G93" i="15"/>
  <c r="G92" i="15"/>
  <c r="G91" i="15"/>
  <c r="G90" i="15"/>
  <c r="G89" i="15"/>
  <c r="G88" i="15"/>
  <c r="G87" i="15"/>
  <c r="G86" i="15"/>
  <c r="G85" i="15"/>
  <c r="G84" i="15"/>
  <c r="G83" i="15"/>
  <c r="G82" i="15"/>
  <c r="G81" i="15"/>
  <c r="G80" i="15"/>
  <c r="G79" i="15"/>
  <c r="G78" i="15"/>
  <c r="G77" i="15"/>
  <c r="G76" i="15"/>
  <c r="G75" i="15"/>
  <c r="G74" i="15"/>
  <c r="G73" i="15"/>
  <c r="G72" i="15"/>
  <c r="G71" i="15"/>
  <c r="G70" i="15"/>
  <c r="G69" i="15"/>
  <c r="G68" i="15"/>
  <c r="G67" i="15"/>
  <c r="G66" i="15"/>
  <c r="G65" i="15"/>
  <c r="G64" i="15"/>
  <c r="G63" i="15"/>
  <c r="G62" i="15"/>
  <c r="G61" i="15"/>
  <c r="G60" i="15"/>
  <c r="G59" i="15"/>
  <c r="G58" i="15"/>
  <c r="G57" i="15"/>
  <c r="G56" i="15"/>
  <c r="G55" i="15"/>
  <c r="G54" i="15"/>
  <c r="G53" i="15"/>
  <c r="G52" i="15"/>
  <c r="G51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G38" i="15"/>
  <c r="G37" i="15"/>
  <c r="G36" i="15"/>
  <c r="G35" i="15"/>
  <c r="G34" i="15"/>
  <c r="G33" i="15"/>
  <c r="G32" i="15"/>
  <c r="G31" i="15"/>
  <c r="G30" i="15"/>
  <c r="G29" i="15"/>
  <c r="G28" i="15"/>
  <c r="G27" i="15"/>
  <c r="G26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F10" i="15" l="1"/>
  <c r="G10" i="19" s="1"/>
  <c r="F36" i="11" l="1"/>
  <c r="F36" i="16" l="1"/>
  <c r="H36" i="19" s="1"/>
  <c r="H118" i="12"/>
  <c r="H118" i="15" s="1"/>
  <c r="H20" i="11"/>
  <c r="G14" i="17"/>
  <c r="G13" i="17"/>
  <c r="K14" i="19"/>
  <c r="K13" i="19"/>
  <c r="H20" i="12"/>
  <c r="H20" i="15" s="1"/>
  <c r="H20" i="9"/>
  <c r="H80" i="12"/>
  <c r="H80" i="15" s="1"/>
  <c r="H104" i="15"/>
  <c r="H14" i="17" l="1"/>
  <c r="F130" i="15"/>
  <c r="F127" i="15"/>
  <c r="F126" i="15"/>
  <c r="F124" i="15"/>
  <c r="F123" i="15"/>
  <c r="F122" i="15"/>
  <c r="F121" i="15"/>
  <c r="F119" i="15"/>
  <c r="F118" i="15"/>
  <c r="F117" i="15"/>
  <c r="F116" i="15"/>
  <c r="G116" i="19" s="1"/>
  <c r="F115" i="15"/>
  <c r="G115" i="19" s="1"/>
  <c r="F114" i="15"/>
  <c r="G114" i="19" s="1"/>
  <c r="F113" i="15"/>
  <c r="G113" i="19" s="1"/>
  <c r="F112" i="15"/>
  <c r="G112" i="19" s="1"/>
  <c r="F109" i="15"/>
  <c r="G109" i="19" s="1"/>
  <c r="F108" i="15"/>
  <c r="G108" i="19" s="1"/>
  <c r="F107" i="15"/>
  <c r="G107" i="19" s="1"/>
  <c r="F106" i="15"/>
  <c r="F105" i="15"/>
  <c r="G105" i="19" s="1"/>
  <c r="F104" i="15"/>
  <c r="G104" i="19" s="1"/>
  <c r="F103" i="15"/>
  <c r="G103" i="19" s="1"/>
  <c r="F102" i="15"/>
  <c r="G102" i="19" s="1"/>
  <c r="F100" i="15"/>
  <c r="G100" i="19" s="1"/>
  <c r="F98" i="15"/>
  <c r="G98" i="19" s="1"/>
  <c r="F97" i="15"/>
  <c r="G97" i="19" s="1"/>
  <c r="F96" i="15"/>
  <c r="G96" i="19" s="1"/>
  <c r="F95" i="15"/>
  <c r="G95" i="19" s="1"/>
  <c r="F94" i="15"/>
  <c r="G94" i="19" s="1"/>
  <c r="F93" i="15"/>
  <c r="G93" i="19" s="1"/>
  <c r="F92" i="15"/>
  <c r="G92" i="19" s="1"/>
  <c r="F91" i="15"/>
  <c r="G91" i="19" s="1"/>
  <c r="F90" i="15"/>
  <c r="G90" i="19" s="1"/>
  <c r="F89" i="15"/>
  <c r="G89" i="19" s="1"/>
  <c r="F88" i="15"/>
  <c r="G88" i="19" s="1"/>
  <c r="F85" i="15"/>
  <c r="G85" i="19" s="1"/>
  <c r="F84" i="15"/>
  <c r="G84" i="19" s="1"/>
  <c r="F82" i="15"/>
  <c r="G82" i="19" s="1"/>
  <c r="F81" i="15"/>
  <c r="G81" i="19" s="1"/>
  <c r="F80" i="15"/>
  <c r="G80" i="19" s="1"/>
  <c r="F79" i="15"/>
  <c r="G79" i="19" s="1"/>
  <c r="F78" i="15"/>
  <c r="G78" i="19" s="1"/>
  <c r="F75" i="15"/>
  <c r="G75" i="19" s="1"/>
  <c r="F74" i="15"/>
  <c r="G74" i="19" s="1"/>
  <c r="F73" i="15"/>
  <c r="G73" i="19" s="1"/>
  <c r="F72" i="15"/>
  <c r="G72" i="19" s="1"/>
  <c r="F71" i="15"/>
  <c r="G71" i="19" s="1"/>
  <c r="F70" i="15"/>
  <c r="G70" i="19" s="1"/>
  <c r="F69" i="15"/>
  <c r="G69" i="19" s="1"/>
  <c r="F68" i="15"/>
  <c r="G68" i="19" s="1"/>
  <c r="F67" i="15"/>
  <c r="G67" i="19" s="1"/>
  <c r="F66" i="15"/>
  <c r="G66" i="19" s="1"/>
  <c r="F65" i="15"/>
  <c r="G65" i="19" s="1"/>
  <c r="F64" i="15"/>
  <c r="G64" i="19" s="1"/>
  <c r="F63" i="15"/>
  <c r="G63" i="19" s="1"/>
  <c r="F62" i="15"/>
  <c r="G62" i="19" s="1"/>
  <c r="F61" i="15"/>
  <c r="G61" i="19" s="1"/>
  <c r="F60" i="15"/>
  <c r="G60" i="19" s="1"/>
  <c r="F59" i="15"/>
  <c r="G59" i="19" s="1"/>
  <c r="F58" i="15"/>
  <c r="G58" i="19" s="1"/>
  <c r="F57" i="15"/>
  <c r="G57" i="19" s="1"/>
  <c r="F56" i="15"/>
  <c r="G56" i="19" s="1"/>
  <c r="F55" i="15"/>
  <c r="G55" i="19" s="1"/>
  <c r="F53" i="15"/>
  <c r="G53" i="19" s="1"/>
  <c r="F52" i="15"/>
  <c r="G52" i="19" s="1"/>
  <c r="F51" i="15"/>
  <c r="G51" i="19" s="1"/>
  <c r="F50" i="15"/>
  <c r="G50" i="19" s="1"/>
  <c r="F49" i="15"/>
  <c r="G49" i="19" s="1"/>
  <c r="F48" i="15"/>
  <c r="G48" i="19" s="1"/>
  <c r="F47" i="15"/>
  <c r="G47" i="19" s="1"/>
  <c r="F46" i="15"/>
  <c r="G46" i="19" s="1"/>
  <c r="F45" i="15"/>
  <c r="G45" i="19" s="1"/>
  <c r="F44" i="15"/>
  <c r="G44" i="19" s="1"/>
  <c r="F42" i="15"/>
  <c r="G42" i="19" s="1"/>
  <c r="F41" i="15"/>
  <c r="G41" i="19" s="1"/>
  <c r="F40" i="15"/>
  <c r="G40" i="19" s="1"/>
  <c r="F39" i="15"/>
  <c r="G39" i="19" s="1"/>
  <c r="F38" i="15"/>
  <c r="G38" i="19" s="1"/>
  <c r="F37" i="15"/>
  <c r="G37" i="19" s="1"/>
  <c r="F34" i="15"/>
  <c r="G34" i="19" s="1"/>
  <c r="F33" i="15"/>
  <c r="G33" i="19" s="1"/>
  <c r="F31" i="15"/>
  <c r="G31" i="19" s="1"/>
  <c r="F30" i="15"/>
  <c r="G30" i="19" s="1"/>
  <c r="F28" i="15"/>
  <c r="G28" i="19" s="1"/>
  <c r="F27" i="15"/>
  <c r="G27" i="19" s="1"/>
  <c r="F26" i="15"/>
  <c r="G26" i="19" s="1"/>
  <c r="F24" i="15"/>
  <c r="G24" i="19" s="1"/>
  <c r="F23" i="15"/>
  <c r="G23" i="19" s="1"/>
  <c r="F22" i="15"/>
  <c r="G22" i="19" s="1"/>
  <c r="F21" i="15"/>
  <c r="G21" i="19" s="1"/>
  <c r="F20" i="15"/>
  <c r="G20" i="19" s="1"/>
  <c r="F18" i="15"/>
  <c r="G18" i="19" s="1"/>
  <c r="F17" i="15"/>
  <c r="G17" i="19" s="1"/>
  <c r="F16" i="15"/>
  <c r="G16" i="19" s="1"/>
  <c r="F15" i="15"/>
  <c r="G15" i="19" s="1"/>
  <c r="F14" i="15"/>
  <c r="F13" i="15"/>
  <c r="G13" i="19" s="1"/>
  <c r="F12" i="15"/>
  <c r="G12" i="19" s="1"/>
  <c r="F11" i="15"/>
  <c r="G11" i="19" s="1"/>
  <c r="F9" i="15"/>
  <c r="G9" i="19" s="1"/>
  <c r="F6" i="15"/>
  <c r="G6" i="19" s="1"/>
  <c r="H19" i="10"/>
  <c r="G117" i="19" l="1"/>
  <c r="M117" i="19" s="1"/>
  <c r="G124" i="19"/>
  <c r="F124" i="17"/>
  <c r="I124" i="19" s="1"/>
  <c r="G118" i="19"/>
  <c r="F118" i="17"/>
  <c r="I118" i="19" s="1"/>
  <c r="G126" i="19"/>
  <c r="F126" i="17"/>
  <c r="I126" i="19" s="1"/>
  <c r="G119" i="19"/>
  <c r="F119" i="17"/>
  <c r="I119" i="19" s="1"/>
  <c r="F127" i="17"/>
  <c r="I127" i="19" s="1"/>
  <c r="G127" i="19"/>
  <c r="G106" i="19"/>
  <c r="M106" i="19" s="1"/>
  <c r="G121" i="19"/>
  <c r="F121" i="17"/>
  <c r="I121" i="19" s="1"/>
  <c r="G123" i="19"/>
  <c r="F123" i="17"/>
  <c r="I123" i="19" s="1"/>
  <c r="G14" i="19"/>
  <c r="M14" i="19" s="1"/>
  <c r="G122" i="19"/>
  <c r="F122" i="17"/>
  <c r="G130" i="19"/>
  <c r="M130" i="19" s="1"/>
  <c r="F130" i="17"/>
  <c r="I130" i="19" s="1"/>
  <c r="F14" i="17"/>
  <c r="I122" i="19" l="1"/>
  <c r="I14" i="19"/>
  <c r="L14" i="19" s="1"/>
  <c r="N14" i="19" s="1"/>
  <c r="F54" i="9"/>
  <c r="H11" i="9"/>
  <c r="H14" i="9"/>
  <c r="F13" i="9"/>
  <c r="H38" i="7"/>
  <c r="F7" i="9" l="1"/>
  <c r="J36" i="9" s="1"/>
  <c r="F13" i="14"/>
  <c r="H8" i="9"/>
  <c r="K33" i="9"/>
  <c r="H13" i="9"/>
  <c r="F101" i="15"/>
  <c r="G101" i="19" s="1"/>
  <c r="G106" i="16"/>
  <c r="H106" i="16"/>
  <c r="F101" i="16"/>
  <c r="H101" i="19" s="1"/>
  <c r="G73" i="16"/>
  <c r="H73" i="16"/>
  <c r="G50" i="16"/>
  <c r="K73" i="19"/>
  <c r="K50" i="19"/>
  <c r="K37" i="19"/>
  <c r="G31" i="21"/>
  <c r="F13" i="19" l="1"/>
  <c r="M13" i="19" s="1"/>
  <c r="H13" i="14"/>
  <c r="F110" i="16"/>
  <c r="H110" i="19" s="1"/>
  <c r="F13" i="17"/>
  <c r="H13" i="17"/>
  <c r="G38" i="21"/>
  <c r="G49" i="21"/>
  <c r="M50" i="19"/>
  <c r="G50" i="17"/>
  <c r="M74" i="19"/>
  <c r="M73" i="19"/>
  <c r="G37" i="17"/>
  <c r="M37" i="19"/>
  <c r="F54" i="10"/>
  <c r="H54" i="10" s="1"/>
  <c r="F43" i="10"/>
  <c r="H43" i="10" s="1"/>
  <c r="L130" i="14"/>
  <c r="H130" i="7"/>
  <c r="H130" i="8"/>
  <c r="H130" i="9"/>
  <c r="M134" i="10"/>
  <c r="H130" i="12"/>
  <c r="H130" i="15" s="1"/>
  <c r="E42" i="22"/>
  <c r="D42" i="22"/>
  <c r="D42" i="21" s="1"/>
  <c r="I13" i="19" l="1"/>
  <c r="L13" i="19" s="1"/>
  <c r="N13" i="19" s="1"/>
  <c r="F42" i="22"/>
  <c r="J50" i="19"/>
  <c r="F37" i="17"/>
  <c r="F50" i="17"/>
  <c r="F54" i="22"/>
  <c r="E36" i="22"/>
  <c r="D36" i="22"/>
  <c r="D36" i="21" s="1"/>
  <c r="F51" i="22"/>
  <c r="F50" i="22"/>
  <c r="F49" i="22"/>
  <c r="F47" i="22"/>
  <c r="F46" i="22"/>
  <c r="F45" i="22"/>
  <c r="F41" i="22"/>
  <c r="F40" i="22"/>
  <c r="F39" i="22"/>
  <c r="F37" i="22"/>
  <c r="F35" i="22"/>
  <c r="F34" i="22"/>
  <c r="F33" i="22"/>
  <c r="F32" i="22"/>
  <c r="F31" i="22"/>
  <c r="F27" i="22"/>
  <c r="F26" i="22"/>
  <c r="F25" i="22"/>
  <c r="F24" i="22"/>
  <c r="F23" i="22"/>
  <c r="F22" i="22"/>
  <c r="F21" i="22"/>
  <c r="E52" i="22"/>
  <c r="E48" i="22"/>
  <c r="H126" i="8"/>
  <c r="H103" i="9"/>
  <c r="E36" i="23"/>
  <c r="D36" i="23"/>
  <c r="E36" i="21" s="1"/>
  <c r="E42" i="23"/>
  <c r="D42" i="23"/>
  <c r="E42" i="21" s="1"/>
  <c r="H106" i="17"/>
  <c r="G106" i="17"/>
  <c r="F106" i="17"/>
  <c r="I106" i="19" s="1"/>
  <c r="H101" i="15"/>
  <c r="F54" i="23"/>
  <c r="F51" i="23"/>
  <c r="F50" i="23"/>
  <c r="F49" i="23"/>
  <c r="F47" i="23"/>
  <c r="F46" i="23"/>
  <c r="F45" i="23"/>
  <c r="F41" i="23"/>
  <c r="F40" i="23"/>
  <c r="F39" i="23"/>
  <c r="F38" i="23"/>
  <c r="F37" i="23"/>
  <c r="F35" i="23"/>
  <c r="F34" i="23"/>
  <c r="F33" i="23"/>
  <c r="F32" i="23"/>
  <c r="F31" i="23"/>
  <c r="F27" i="23"/>
  <c r="F26" i="23"/>
  <c r="F25" i="23"/>
  <c r="F24" i="23"/>
  <c r="F23" i="23"/>
  <c r="F22" i="23"/>
  <c r="F21" i="23"/>
  <c r="F19" i="23"/>
  <c r="F18" i="23"/>
  <c r="F17" i="23"/>
  <c r="F16" i="23"/>
  <c r="F14" i="23"/>
  <c r="F13" i="23"/>
  <c r="F12" i="23"/>
  <c r="F11" i="23"/>
  <c r="F9" i="23"/>
  <c r="F7" i="23"/>
  <c r="E52" i="23"/>
  <c r="E48" i="23"/>
  <c r="E28" i="23"/>
  <c r="E52" i="24"/>
  <c r="D52" i="24"/>
  <c r="F52" i="21" s="1"/>
  <c r="E48" i="24"/>
  <c r="D48" i="24"/>
  <c r="F48" i="21" s="1"/>
  <c r="E42" i="24"/>
  <c r="D42" i="24"/>
  <c r="F42" i="21" s="1"/>
  <c r="D36" i="24"/>
  <c r="F36" i="21" s="1"/>
  <c r="E36" i="24"/>
  <c r="E28" i="24"/>
  <c r="F51" i="24"/>
  <c r="F50" i="24"/>
  <c r="F49" i="24"/>
  <c r="F47" i="24"/>
  <c r="F46" i="24"/>
  <c r="F45" i="24"/>
  <c r="F41" i="24"/>
  <c r="F40" i="24"/>
  <c r="F39" i="24"/>
  <c r="F37" i="24"/>
  <c r="F35" i="24"/>
  <c r="F34" i="24"/>
  <c r="F33" i="24"/>
  <c r="F32" i="24"/>
  <c r="F23" i="24"/>
  <c r="F22" i="24"/>
  <c r="F21" i="24"/>
  <c r="F19" i="24"/>
  <c r="F18" i="24"/>
  <c r="F17" i="24"/>
  <c r="F16" i="24"/>
  <c r="F14" i="24"/>
  <c r="F13" i="24"/>
  <c r="F12" i="24"/>
  <c r="F11" i="24"/>
  <c r="F9" i="24"/>
  <c r="I37" i="19" l="1"/>
  <c r="L37" i="19" s="1"/>
  <c r="N37" i="19" s="1"/>
  <c r="I50" i="19"/>
  <c r="L50" i="19" s="1"/>
  <c r="N50" i="19" s="1"/>
  <c r="E53" i="24"/>
  <c r="E43" i="24"/>
  <c r="E29" i="24"/>
  <c r="E43" i="23"/>
  <c r="E29" i="23"/>
  <c r="E53" i="22"/>
  <c r="D53" i="24"/>
  <c r="F53" i="21" s="1"/>
  <c r="H110" i="15"/>
  <c r="F110" i="15"/>
  <c r="G110" i="19" s="1"/>
  <c r="F36" i="22"/>
  <c r="F36" i="23"/>
  <c r="F42" i="23"/>
  <c r="F48" i="24"/>
  <c r="D43" i="24"/>
  <c r="F43" i="21" s="1"/>
  <c r="F52" i="24"/>
  <c r="E53" i="23"/>
  <c r="F36" i="24"/>
  <c r="E28" i="22"/>
  <c r="D28" i="22"/>
  <c r="D28" i="21" s="1"/>
  <c r="F19" i="22"/>
  <c r="F18" i="22"/>
  <c r="F9" i="22"/>
  <c r="F7" i="22"/>
  <c r="F7" i="24"/>
  <c r="E55" i="24" l="1"/>
  <c r="E55" i="23"/>
  <c r="F28" i="22"/>
  <c r="D28" i="24"/>
  <c r="F28" i="21" s="1"/>
  <c r="D52" i="23"/>
  <c r="E52" i="21" s="1"/>
  <c r="D48" i="23"/>
  <c r="E48" i="21" s="1"/>
  <c r="D43" i="23"/>
  <c r="E43" i="21" s="1"/>
  <c r="D28" i="23"/>
  <c r="E28" i="21" s="1"/>
  <c r="D52" i="22"/>
  <c r="D52" i="21" s="1"/>
  <c r="E49" i="20"/>
  <c r="D48" i="22"/>
  <c r="D48" i="21" s="1"/>
  <c r="D43" i="22"/>
  <c r="D43" i="21" s="1"/>
  <c r="E21" i="20"/>
  <c r="E18" i="20"/>
  <c r="E13" i="20"/>
  <c r="E12" i="20"/>
  <c r="E11" i="20"/>
  <c r="H52" i="21"/>
  <c r="H48" i="21"/>
  <c r="G47" i="21"/>
  <c r="I47" i="21" s="1"/>
  <c r="G46" i="21"/>
  <c r="I46" i="21" s="1"/>
  <c r="G45" i="21"/>
  <c r="I45" i="21" s="1"/>
  <c r="H42" i="21"/>
  <c r="H43" i="21" s="1"/>
  <c r="G39" i="21"/>
  <c r="I39" i="21" s="1"/>
  <c r="H28" i="21"/>
  <c r="I13" i="21"/>
  <c r="I12" i="21"/>
  <c r="E51" i="20"/>
  <c r="D51" i="20"/>
  <c r="D49" i="20"/>
  <c r="D52" i="20" s="1"/>
  <c r="E47" i="20"/>
  <c r="D47" i="20"/>
  <c r="E45" i="20"/>
  <c r="E48" i="20" s="1"/>
  <c r="D45" i="20"/>
  <c r="D48" i="20" s="1"/>
  <c r="D42" i="20"/>
  <c r="E41" i="20"/>
  <c r="D41" i="20"/>
  <c r="E40" i="20"/>
  <c r="D40" i="20"/>
  <c r="E39" i="20"/>
  <c r="D39" i="20"/>
  <c r="D38" i="20"/>
  <c r="E37" i="20"/>
  <c r="D37" i="20"/>
  <c r="E35" i="20"/>
  <c r="D35" i="20"/>
  <c r="E34" i="20"/>
  <c r="D34" i="20"/>
  <c r="E33" i="20"/>
  <c r="D33" i="20"/>
  <c r="F33" i="20" s="1"/>
  <c r="E32" i="20"/>
  <c r="D32" i="20"/>
  <c r="D31" i="20"/>
  <c r="D27" i="20"/>
  <c r="D26" i="20"/>
  <c r="D25" i="20"/>
  <c r="D24" i="20"/>
  <c r="D23" i="20"/>
  <c r="D22" i="20"/>
  <c r="E19" i="20"/>
  <c r="D19" i="20"/>
  <c r="D18" i="20"/>
  <c r="D17" i="20"/>
  <c r="D16" i="20"/>
  <c r="E14" i="20"/>
  <c r="D14" i="20"/>
  <c r="D13" i="20"/>
  <c r="D12" i="20"/>
  <c r="D11" i="20"/>
  <c r="E9" i="20"/>
  <c r="D9" i="20"/>
  <c r="D7" i="20"/>
  <c r="E52" i="20" l="1"/>
  <c r="E57" i="23"/>
  <c r="D56" i="23" s="1"/>
  <c r="E56" i="21" s="1"/>
  <c r="F37" i="20"/>
  <c r="F39" i="20"/>
  <c r="F11" i="20"/>
  <c r="F45" i="20"/>
  <c r="F18" i="20"/>
  <c r="F12" i="20"/>
  <c r="F9" i="20"/>
  <c r="F49" i="20"/>
  <c r="F52" i="22"/>
  <c r="F41" i="20"/>
  <c r="F46" i="20"/>
  <c r="F50" i="20"/>
  <c r="H29" i="21"/>
  <c r="F8" i="23"/>
  <c r="F40" i="20"/>
  <c r="F52" i="23"/>
  <c r="D28" i="20"/>
  <c r="F32" i="20"/>
  <c r="F34" i="20"/>
  <c r="F51" i="20"/>
  <c r="H53" i="21"/>
  <c r="F21" i="20"/>
  <c r="F28" i="23"/>
  <c r="F47" i="20"/>
  <c r="F43" i="23"/>
  <c r="F13" i="20"/>
  <c r="F19" i="20"/>
  <c r="F35" i="20"/>
  <c r="D53" i="22"/>
  <c r="D53" i="21" s="1"/>
  <c r="F48" i="22"/>
  <c r="F14" i="20"/>
  <c r="G51" i="21"/>
  <c r="I51" i="21" s="1"/>
  <c r="D53" i="23"/>
  <c r="E53" i="21" s="1"/>
  <c r="F48" i="23"/>
  <c r="G19" i="21"/>
  <c r="I19" i="21" s="1"/>
  <c r="I18" i="21"/>
  <c r="G34" i="21"/>
  <c r="I34" i="21" s="1"/>
  <c r="G40" i="21"/>
  <c r="I40" i="21" s="1"/>
  <c r="I9" i="21"/>
  <c r="G32" i="21"/>
  <c r="I32" i="21" s="1"/>
  <c r="G37" i="21"/>
  <c r="I37" i="21" s="1"/>
  <c r="I49" i="21"/>
  <c r="D43" i="20"/>
  <c r="G23" i="21"/>
  <c r="I23" i="21" s="1"/>
  <c r="I21" i="21"/>
  <c r="G35" i="21"/>
  <c r="I35" i="21" s="1"/>
  <c r="F8" i="22"/>
  <c r="G22" i="21"/>
  <c r="I14" i="21"/>
  <c r="E22" i="20"/>
  <c r="D29" i="22"/>
  <c r="D29" i="21" s="1"/>
  <c r="E8" i="20"/>
  <c r="G20" i="21"/>
  <c r="I20" i="21" s="1"/>
  <c r="D36" i="20"/>
  <c r="I11" i="21"/>
  <c r="G33" i="21"/>
  <c r="I33" i="21" s="1"/>
  <c r="G41" i="21"/>
  <c r="I41" i="21" s="1"/>
  <c r="G50" i="21"/>
  <c r="I50" i="21" s="1"/>
  <c r="E23" i="20"/>
  <c r="F56" i="23" l="1"/>
  <c r="D53" i="20"/>
  <c r="H55" i="21"/>
  <c r="H57" i="21" s="1"/>
  <c r="I8" i="21"/>
  <c r="I22" i="21"/>
  <c r="F22" i="20"/>
  <c r="D29" i="23"/>
  <c r="E29" i="21" s="1"/>
  <c r="F23" i="20"/>
  <c r="F8" i="20"/>
  <c r="F53" i="23"/>
  <c r="F53" i="22"/>
  <c r="D55" i="22"/>
  <c r="D55" i="21" s="1"/>
  <c r="F20" i="23"/>
  <c r="D29" i="24"/>
  <c r="F29" i="21" s="1"/>
  <c r="F20" i="24"/>
  <c r="D55" i="23" l="1"/>
  <c r="E55" i="21" s="1"/>
  <c r="F29" i="23"/>
  <c r="D55" i="24"/>
  <c r="F55" i="21" s="1"/>
  <c r="D29" i="20"/>
  <c r="F55" i="23" l="1"/>
  <c r="D57" i="23"/>
  <c r="E57" i="21" s="1"/>
  <c r="D55" i="20"/>
  <c r="H126" i="7"/>
  <c r="H125" i="7"/>
  <c r="H122" i="7"/>
  <c r="H118" i="7"/>
  <c r="H126" i="9"/>
  <c r="F57" i="23" l="1"/>
  <c r="H125" i="8"/>
  <c r="H125" i="12"/>
  <c r="H125" i="15" s="1"/>
  <c r="K106" i="19"/>
  <c r="H41" i="8"/>
  <c r="H42" i="7"/>
  <c r="H69" i="7"/>
  <c r="H40" i="7"/>
  <c r="H37" i="7"/>
  <c r="H21" i="7"/>
  <c r="H72" i="8"/>
  <c r="H70" i="8"/>
  <c r="H66" i="8"/>
  <c r="H65" i="8"/>
  <c r="H61" i="8"/>
  <c r="H60" i="8"/>
  <c r="H59" i="8"/>
  <c r="H50" i="8"/>
  <c r="H28" i="7"/>
  <c r="H122" i="8"/>
  <c r="H118" i="8"/>
  <c r="H53" i="9"/>
  <c r="H52" i="9"/>
  <c r="H51" i="9"/>
  <c r="H50" i="9"/>
  <c r="H49" i="9"/>
  <c r="H48" i="9"/>
  <c r="H47" i="9"/>
  <c r="H46" i="9"/>
  <c r="H45" i="9"/>
  <c r="H44" i="9"/>
  <c r="H75" i="9"/>
  <c r="H74" i="9"/>
  <c r="H73" i="9"/>
  <c r="H72" i="9"/>
  <c r="H70" i="9"/>
  <c r="H69" i="9"/>
  <c r="H68" i="9"/>
  <c r="H67" i="9"/>
  <c r="H66" i="9"/>
  <c r="H65" i="9"/>
  <c r="H64" i="9"/>
  <c r="H63" i="9"/>
  <c r="H62" i="9"/>
  <c r="H61" i="9"/>
  <c r="H60" i="9"/>
  <c r="H59" i="9"/>
  <c r="H71" i="9"/>
  <c r="H104" i="9"/>
  <c r="H125" i="9"/>
  <c r="H122" i="9"/>
  <c r="H118" i="9"/>
  <c r="L106" i="19" l="1"/>
  <c r="N106" i="19" s="1"/>
  <c r="J106" i="19"/>
  <c r="F36" i="10"/>
  <c r="G73" i="17"/>
  <c r="H65" i="12"/>
  <c r="H65" i="15" s="1"/>
  <c r="H50" i="12"/>
  <c r="H50" i="15" s="1"/>
  <c r="H73" i="12"/>
  <c r="H73" i="15" s="1"/>
  <c r="H72" i="12"/>
  <c r="H72" i="15" s="1"/>
  <c r="H61" i="12"/>
  <c r="H61" i="15" s="1"/>
  <c r="H59" i="12"/>
  <c r="H59" i="15" s="1"/>
  <c r="H117" i="12"/>
  <c r="H117" i="15" s="1"/>
  <c r="H105" i="15"/>
  <c r="H103" i="15"/>
  <c r="F32" i="12"/>
  <c r="H31" i="12"/>
  <c r="H31" i="15" s="1"/>
  <c r="H34" i="12"/>
  <c r="H34" i="15" s="1"/>
  <c r="H33" i="12"/>
  <c r="H33" i="15" s="1"/>
  <c r="F128" i="11"/>
  <c r="H130" i="11"/>
  <c r="H117" i="11"/>
  <c r="H70" i="11"/>
  <c r="H67" i="11"/>
  <c r="H66" i="11"/>
  <c r="H65" i="11"/>
  <c r="H61" i="11"/>
  <c r="H59" i="11"/>
  <c r="H50" i="11"/>
  <c r="H50" i="16" s="1"/>
  <c r="H36" i="10" l="1"/>
  <c r="F128" i="16"/>
  <c r="H128" i="11"/>
  <c r="F29" i="12"/>
  <c r="K29" i="12" s="1"/>
  <c r="F32" i="15"/>
  <c r="G32" i="19" s="1"/>
  <c r="H73" i="17"/>
  <c r="J73" i="19"/>
  <c r="F73" i="17"/>
  <c r="H50" i="17"/>
  <c r="F36" i="12"/>
  <c r="F36" i="15" s="1"/>
  <c r="G36" i="19" s="1"/>
  <c r="H128" i="19" l="1"/>
  <c r="I73" i="19"/>
  <c r="L73" i="19" s="1"/>
  <c r="N73" i="19" s="1"/>
  <c r="F29" i="15"/>
  <c r="G29" i="19" s="1"/>
  <c r="H29" i="12"/>
  <c r="H29" i="15" s="1"/>
  <c r="H32" i="12"/>
  <c r="H32" i="15" s="1"/>
  <c r="H37" i="9"/>
  <c r="H37" i="12"/>
  <c r="H36" i="12"/>
  <c r="H36" i="15" s="1"/>
  <c r="F36" i="7"/>
  <c r="F36" i="8"/>
  <c r="F36" i="9"/>
  <c r="H37" i="11"/>
  <c r="F36" i="14" l="1"/>
  <c r="F36" i="19" s="1"/>
  <c r="H36" i="9"/>
  <c r="H37" i="15"/>
  <c r="H37" i="17" s="1"/>
  <c r="H36" i="7"/>
  <c r="H36" i="8"/>
  <c r="H36" i="11"/>
  <c r="H69" i="11"/>
  <c r="H36" i="14" l="1"/>
  <c r="H34" i="7"/>
  <c r="H33" i="7"/>
  <c r="H132" i="8" l="1"/>
  <c r="K6" i="19"/>
  <c r="K7" i="19"/>
  <c r="K8" i="19"/>
  <c r="K9" i="19"/>
  <c r="K10" i="19"/>
  <c r="K11" i="19"/>
  <c r="K12" i="19"/>
  <c r="K15" i="19"/>
  <c r="K16" i="19"/>
  <c r="K17" i="19"/>
  <c r="K18" i="19"/>
  <c r="K19" i="19"/>
  <c r="K20" i="19"/>
  <c r="K21" i="19"/>
  <c r="K22" i="19"/>
  <c r="K23" i="19"/>
  <c r="K24" i="19"/>
  <c r="K26" i="19"/>
  <c r="K27" i="19"/>
  <c r="K28" i="19"/>
  <c r="K29" i="19"/>
  <c r="K30" i="19"/>
  <c r="K31" i="19"/>
  <c r="K32" i="19"/>
  <c r="K33" i="19"/>
  <c r="K34" i="19"/>
  <c r="K35" i="19"/>
  <c r="K36" i="19"/>
  <c r="K38" i="19"/>
  <c r="K39" i="19"/>
  <c r="K40" i="19"/>
  <c r="K41" i="19"/>
  <c r="K42" i="19"/>
  <c r="K43" i="19"/>
  <c r="K44" i="19"/>
  <c r="K45" i="19"/>
  <c r="K46" i="19"/>
  <c r="K47" i="19"/>
  <c r="K48" i="19"/>
  <c r="K49" i="19"/>
  <c r="K51" i="19"/>
  <c r="K52" i="19"/>
  <c r="K53" i="19"/>
  <c r="K54" i="19"/>
  <c r="K55" i="19"/>
  <c r="K56" i="19"/>
  <c r="K57" i="19"/>
  <c r="K58" i="19"/>
  <c r="K59" i="19"/>
  <c r="K60" i="19"/>
  <c r="K61" i="19"/>
  <c r="K62" i="19"/>
  <c r="K63" i="19"/>
  <c r="K64" i="19"/>
  <c r="K65" i="19"/>
  <c r="K66" i="19"/>
  <c r="K67" i="19"/>
  <c r="K68" i="19"/>
  <c r="K69" i="19"/>
  <c r="K70" i="19"/>
  <c r="K71" i="19"/>
  <c r="K72" i="19"/>
  <c r="K74" i="19"/>
  <c r="K75" i="19"/>
  <c r="K76" i="19"/>
  <c r="K77" i="19"/>
  <c r="K78" i="19"/>
  <c r="K79" i="19"/>
  <c r="K80" i="19"/>
  <c r="K81" i="19"/>
  <c r="K82" i="19"/>
  <c r="K83" i="19"/>
  <c r="K84" i="19"/>
  <c r="K85" i="19"/>
  <c r="K86" i="19"/>
  <c r="K87" i="19"/>
  <c r="K88" i="19"/>
  <c r="K89" i="19"/>
  <c r="K90" i="19"/>
  <c r="K91" i="19"/>
  <c r="K92" i="19"/>
  <c r="K93" i="19"/>
  <c r="K94" i="19"/>
  <c r="K95" i="19"/>
  <c r="K96" i="19"/>
  <c r="K97" i="19"/>
  <c r="K98" i="19"/>
  <c r="K99" i="19"/>
  <c r="K100" i="19"/>
  <c r="K101" i="19"/>
  <c r="K102" i="19"/>
  <c r="K103" i="19"/>
  <c r="K104" i="19"/>
  <c r="K105" i="19"/>
  <c r="K107" i="19"/>
  <c r="K108" i="19"/>
  <c r="K109" i="19"/>
  <c r="K110" i="19"/>
  <c r="K111" i="19"/>
  <c r="K112" i="19"/>
  <c r="K113" i="19"/>
  <c r="K114" i="19"/>
  <c r="K115" i="19"/>
  <c r="K116" i="19"/>
  <c r="K119" i="19"/>
  <c r="K121" i="19"/>
  <c r="K122" i="19"/>
  <c r="K123" i="19"/>
  <c r="K124" i="19"/>
  <c r="K127" i="19"/>
  <c r="K129" i="19"/>
  <c r="K130" i="19"/>
  <c r="K131" i="19"/>
  <c r="K132" i="19"/>
  <c r="K133" i="19"/>
  <c r="G131" i="16" l="1"/>
  <c r="G131" i="17" s="1"/>
  <c r="G130" i="16"/>
  <c r="G130" i="17" s="1"/>
  <c r="G129" i="16"/>
  <c r="G128" i="16"/>
  <c r="H127" i="16"/>
  <c r="H127" i="17" s="1"/>
  <c r="G127" i="16"/>
  <c r="G127" i="17" s="1"/>
  <c r="H126" i="16"/>
  <c r="G126" i="16"/>
  <c r="G126" i="17" s="1"/>
  <c r="G125" i="16"/>
  <c r="H124" i="16"/>
  <c r="H124" i="17" s="1"/>
  <c r="G124" i="16"/>
  <c r="G124" i="17" s="1"/>
  <c r="H123" i="16"/>
  <c r="H123" i="17" s="1"/>
  <c r="G123" i="16"/>
  <c r="G123" i="17" s="1"/>
  <c r="G122" i="16"/>
  <c r="G122" i="17" s="1"/>
  <c r="G128" i="17" s="1"/>
  <c r="H121" i="16"/>
  <c r="H121" i="17" s="1"/>
  <c r="G121" i="16"/>
  <c r="G121" i="17" s="1"/>
  <c r="G120" i="16"/>
  <c r="H119" i="16"/>
  <c r="H119" i="17" s="1"/>
  <c r="G119" i="16"/>
  <c r="G119" i="17" s="1"/>
  <c r="H118" i="16"/>
  <c r="H118" i="17" s="1"/>
  <c r="G118" i="16"/>
  <c r="G118" i="17" s="1"/>
  <c r="H117" i="16"/>
  <c r="G117" i="16"/>
  <c r="H116" i="16"/>
  <c r="G116" i="16"/>
  <c r="H115" i="16"/>
  <c r="G115" i="16"/>
  <c r="H114" i="16"/>
  <c r="G114" i="16"/>
  <c r="H113" i="16"/>
  <c r="G113" i="16"/>
  <c r="H112" i="16"/>
  <c r="G112" i="16"/>
  <c r="G111" i="16"/>
  <c r="G110" i="16"/>
  <c r="H109" i="16"/>
  <c r="G109" i="16"/>
  <c r="H108" i="16"/>
  <c r="G108" i="16"/>
  <c r="H107" i="16"/>
  <c r="G107" i="16"/>
  <c r="H105" i="16"/>
  <c r="G105" i="16"/>
  <c r="H104" i="16"/>
  <c r="G104" i="16"/>
  <c r="H103" i="16"/>
  <c r="G103" i="16"/>
  <c r="H102" i="16"/>
  <c r="G102" i="16"/>
  <c r="H101" i="16"/>
  <c r="G101" i="16"/>
  <c r="H100" i="16"/>
  <c r="G100" i="16"/>
  <c r="G99" i="16"/>
  <c r="H98" i="16"/>
  <c r="G98" i="16"/>
  <c r="H97" i="16"/>
  <c r="G97" i="16"/>
  <c r="H96" i="16"/>
  <c r="G96" i="16"/>
  <c r="H95" i="16"/>
  <c r="G95" i="16"/>
  <c r="H94" i="16"/>
  <c r="G94" i="16"/>
  <c r="H93" i="16"/>
  <c r="G93" i="16"/>
  <c r="H92" i="16"/>
  <c r="G92" i="16"/>
  <c r="H91" i="16"/>
  <c r="G91" i="16"/>
  <c r="H90" i="16"/>
  <c r="G90" i="16"/>
  <c r="H89" i="16"/>
  <c r="G89" i="16"/>
  <c r="H88" i="16"/>
  <c r="G88" i="16"/>
  <c r="G87" i="16"/>
  <c r="G86" i="16"/>
  <c r="H85" i="16"/>
  <c r="G85" i="16"/>
  <c r="H84" i="16"/>
  <c r="G84" i="16"/>
  <c r="G83" i="16"/>
  <c r="G82" i="16"/>
  <c r="G81" i="16"/>
  <c r="H80" i="16"/>
  <c r="G80" i="16"/>
  <c r="H79" i="16"/>
  <c r="G79" i="16"/>
  <c r="H78" i="16"/>
  <c r="G78" i="16"/>
  <c r="G77" i="16"/>
  <c r="G76" i="16"/>
  <c r="G75" i="16"/>
  <c r="G74" i="16"/>
  <c r="G72" i="16"/>
  <c r="G71" i="16"/>
  <c r="H70" i="16"/>
  <c r="G70" i="16"/>
  <c r="H69" i="16"/>
  <c r="G69" i="16"/>
  <c r="G68" i="16"/>
  <c r="H67" i="16"/>
  <c r="G67" i="16"/>
  <c r="H66" i="16"/>
  <c r="G66" i="16"/>
  <c r="H65" i="16"/>
  <c r="G65" i="16"/>
  <c r="G64" i="16"/>
  <c r="G63" i="16"/>
  <c r="G62" i="16"/>
  <c r="H61" i="16"/>
  <c r="G61" i="16"/>
  <c r="G60" i="16"/>
  <c r="H59" i="16"/>
  <c r="G59" i="16"/>
  <c r="G58" i="16"/>
  <c r="G57" i="16"/>
  <c r="G56" i="16"/>
  <c r="G55" i="16"/>
  <c r="G54" i="16"/>
  <c r="G53" i="16"/>
  <c r="G52" i="16"/>
  <c r="G51" i="16"/>
  <c r="G49" i="16"/>
  <c r="G48" i="16"/>
  <c r="G47" i="16"/>
  <c r="G46" i="16"/>
  <c r="G45" i="16"/>
  <c r="G44" i="16"/>
  <c r="G43" i="16"/>
  <c r="G42" i="16"/>
  <c r="G41" i="16"/>
  <c r="G40" i="16"/>
  <c r="G39" i="16"/>
  <c r="G38" i="16"/>
  <c r="G36" i="16"/>
  <c r="H34" i="16"/>
  <c r="G34" i="16"/>
  <c r="G33" i="16"/>
  <c r="G32" i="16"/>
  <c r="G31" i="16"/>
  <c r="G30" i="16"/>
  <c r="G29" i="16"/>
  <c r="G28" i="16"/>
  <c r="G27" i="16"/>
  <c r="G26" i="16"/>
  <c r="H24" i="16"/>
  <c r="G24" i="16"/>
  <c r="H23" i="16"/>
  <c r="G23" i="16"/>
  <c r="G22" i="16"/>
  <c r="G21" i="16"/>
  <c r="H20" i="16"/>
  <c r="G20" i="16"/>
  <c r="G19" i="16"/>
  <c r="G18" i="16"/>
  <c r="H17" i="16"/>
  <c r="G17" i="16"/>
  <c r="G16" i="16"/>
  <c r="G15" i="16"/>
  <c r="H12" i="16"/>
  <c r="G12" i="16"/>
  <c r="H11" i="16"/>
  <c r="G11" i="16"/>
  <c r="H10" i="16"/>
  <c r="G10" i="16"/>
  <c r="G9" i="16"/>
  <c r="G8" i="16"/>
  <c r="G7" i="16"/>
  <c r="G6" i="16"/>
  <c r="F83" i="12"/>
  <c r="H82" i="12"/>
  <c r="H82" i="15" s="1"/>
  <c r="H81" i="12"/>
  <c r="H81" i="15" s="1"/>
  <c r="F83" i="11"/>
  <c r="H82" i="11"/>
  <c r="H82" i="16" s="1"/>
  <c r="H81" i="11"/>
  <c r="H81" i="16" s="1"/>
  <c r="F77" i="11"/>
  <c r="F54" i="11"/>
  <c r="F54" i="16" s="1"/>
  <c r="H54" i="19" s="1"/>
  <c r="H36" i="16"/>
  <c r="F32" i="11"/>
  <c r="H31" i="11"/>
  <c r="H31" i="16" s="1"/>
  <c r="H30" i="11"/>
  <c r="H30" i="16" s="1"/>
  <c r="H28" i="11"/>
  <c r="H28" i="16" s="1"/>
  <c r="H27" i="11"/>
  <c r="H27" i="16" s="1"/>
  <c r="H26" i="11"/>
  <c r="H26" i="16" s="1"/>
  <c r="H19" i="11"/>
  <c r="H19" i="16" s="1"/>
  <c r="H18" i="11"/>
  <c r="H18" i="16" s="1"/>
  <c r="F16" i="11"/>
  <c r="H15" i="11"/>
  <c r="H15" i="16" s="1"/>
  <c r="H6" i="16"/>
  <c r="G129" i="17" l="1"/>
  <c r="H128" i="17"/>
  <c r="H129" i="17" s="1"/>
  <c r="H7" i="11"/>
  <c r="H83" i="11"/>
  <c r="H83" i="16" s="1"/>
  <c r="F83" i="16"/>
  <c r="H83" i="19" s="1"/>
  <c r="H16" i="11"/>
  <c r="H16" i="16" s="1"/>
  <c r="F16" i="16"/>
  <c r="H16" i="19" s="1"/>
  <c r="H83" i="12"/>
  <c r="H83" i="15" s="1"/>
  <c r="F83" i="15"/>
  <c r="G83" i="19" s="1"/>
  <c r="H77" i="11"/>
  <c r="H77" i="16" s="1"/>
  <c r="F77" i="16"/>
  <c r="H77" i="19" s="1"/>
  <c r="H43" i="11"/>
  <c r="H43" i="16" s="1"/>
  <c r="F43" i="16"/>
  <c r="H43" i="19" s="1"/>
  <c r="H32" i="11"/>
  <c r="H32" i="16" s="1"/>
  <c r="F32" i="16"/>
  <c r="H32" i="19" s="1"/>
  <c r="H8" i="11"/>
  <c r="H8" i="16" s="1"/>
  <c r="F8" i="16"/>
  <c r="H8" i="19" s="1"/>
  <c r="F29" i="11"/>
  <c r="H54" i="11"/>
  <c r="H54" i="16" s="1"/>
  <c r="J130" i="19"/>
  <c r="F76" i="11"/>
  <c r="F29" i="16" l="1"/>
  <c r="H29" i="19" s="1"/>
  <c r="F35" i="11"/>
  <c r="F35" i="16" s="1"/>
  <c r="H35" i="19" s="1"/>
  <c r="F86" i="11"/>
  <c r="J136" i="11" s="1"/>
  <c r="J133" i="11" s="1"/>
  <c r="F76" i="16"/>
  <c r="H76" i="19" s="1"/>
  <c r="L130" i="19"/>
  <c r="N130" i="19" s="1"/>
  <c r="H29" i="11"/>
  <c r="H29" i="16" s="1"/>
  <c r="H76" i="11"/>
  <c r="H76" i="16" s="1"/>
  <c r="F77" i="12"/>
  <c r="F54" i="12"/>
  <c r="F54" i="15" s="1"/>
  <c r="G54" i="19" s="1"/>
  <c r="F43" i="12"/>
  <c r="H43" i="12" s="1"/>
  <c r="H43" i="15" s="1"/>
  <c r="H27" i="12"/>
  <c r="H27" i="15" s="1"/>
  <c r="H26" i="12"/>
  <c r="H26" i="15" s="1"/>
  <c r="F8" i="12"/>
  <c r="H18" i="7"/>
  <c r="F16" i="7"/>
  <c r="H16" i="7" s="1"/>
  <c r="H15" i="7"/>
  <c r="F8" i="7"/>
  <c r="H6" i="7"/>
  <c r="H27" i="8"/>
  <c r="H26" i="8"/>
  <c r="H32" i="8"/>
  <c r="F19" i="8"/>
  <c r="F19" i="14" s="1"/>
  <c r="F16" i="8"/>
  <c r="H18" i="8"/>
  <c r="H16" i="8"/>
  <c r="H15" i="8"/>
  <c r="F8" i="8"/>
  <c r="H8" i="8" s="1"/>
  <c r="H6" i="8"/>
  <c r="F32" i="9"/>
  <c r="F29" i="9" s="1"/>
  <c r="H19" i="9"/>
  <c r="H18" i="9"/>
  <c r="H15" i="9"/>
  <c r="F19" i="19" l="1"/>
  <c r="H19" i="14"/>
  <c r="F7" i="12"/>
  <c r="H8" i="7"/>
  <c r="H19" i="7"/>
  <c r="H19" i="8"/>
  <c r="F7" i="8"/>
  <c r="J36" i="8" s="1"/>
  <c r="H86" i="11"/>
  <c r="H86" i="16" s="1"/>
  <c r="F86" i="16"/>
  <c r="H86" i="19" s="1"/>
  <c r="H77" i="12"/>
  <c r="H77" i="15" s="1"/>
  <c r="F77" i="15"/>
  <c r="G77" i="19" s="1"/>
  <c r="F43" i="15"/>
  <c r="G43" i="19" s="1"/>
  <c r="F19" i="15"/>
  <c r="G19" i="19" s="1"/>
  <c r="F8" i="15"/>
  <c r="G8" i="19" s="1"/>
  <c r="H29" i="8"/>
  <c r="H54" i="12"/>
  <c r="H54" i="15" s="1"/>
  <c r="H16" i="9"/>
  <c r="H32" i="7"/>
  <c r="F29" i="7"/>
  <c r="F76" i="12"/>
  <c r="F76" i="15" s="1"/>
  <c r="G76" i="19" s="1"/>
  <c r="H19" i="12"/>
  <c r="H19" i="15" s="1"/>
  <c r="H8" i="12"/>
  <c r="H8" i="15" s="1"/>
  <c r="F32" i="10"/>
  <c r="F16" i="10"/>
  <c r="F16" i="14" s="1"/>
  <c r="F43" i="9"/>
  <c r="F43" i="14" s="1"/>
  <c r="F83" i="10"/>
  <c r="H83" i="10" s="1"/>
  <c r="F77" i="10"/>
  <c r="H77" i="10" s="1"/>
  <c r="F83" i="9"/>
  <c r="H83" i="9" s="1"/>
  <c r="F77" i="9"/>
  <c r="F76" i="9" s="1"/>
  <c r="H76" i="9" s="1"/>
  <c r="F83" i="8"/>
  <c r="H83" i="8" s="1"/>
  <c r="F77" i="8"/>
  <c r="H77" i="8" s="1"/>
  <c r="F54" i="8"/>
  <c r="F77" i="7"/>
  <c r="F54" i="7"/>
  <c r="H54" i="7" s="1"/>
  <c r="M12" i="19"/>
  <c r="M15" i="19"/>
  <c r="M17" i="19"/>
  <c r="M18" i="19"/>
  <c r="M20" i="19"/>
  <c r="M21" i="19"/>
  <c r="M22" i="19"/>
  <c r="M23" i="19"/>
  <c r="M24" i="19"/>
  <c r="M27" i="19"/>
  <c r="M28" i="19"/>
  <c r="M30" i="19"/>
  <c r="M31" i="19"/>
  <c r="M33" i="19"/>
  <c r="M34" i="19"/>
  <c r="G7" i="17"/>
  <c r="G9" i="17"/>
  <c r="G10" i="17"/>
  <c r="G11" i="17"/>
  <c r="G12" i="17"/>
  <c r="G15" i="17"/>
  <c r="G16" i="17"/>
  <c r="G17" i="17"/>
  <c r="G18" i="17"/>
  <c r="G19" i="17"/>
  <c r="G20" i="17"/>
  <c r="G21" i="17"/>
  <c r="G22" i="17"/>
  <c r="G23" i="17"/>
  <c r="G24" i="17"/>
  <c r="G27" i="17"/>
  <c r="G28" i="17"/>
  <c r="G30" i="17"/>
  <c r="G31" i="17"/>
  <c r="G34" i="17"/>
  <c r="G6" i="14"/>
  <c r="F6" i="14"/>
  <c r="F6" i="19" s="1"/>
  <c r="M127" i="19"/>
  <c r="M124" i="19"/>
  <c r="M123" i="19"/>
  <c r="M122" i="19"/>
  <c r="M121" i="19"/>
  <c r="G116" i="17"/>
  <c r="G114" i="17"/>
  <c r="G113" i="17"/>
  <c r="G112" i="17"/>
  <c r="M119" i="19"/>
  <c r="M116" i="19"/>
  <c r="M115" i="19"/>
  <c r="M114" i="19"/>
  <c r="M113" i="19"/>
  <c r="M112" i="19"/>
  <c r="G109" i="17"/>
  <c r="G108" i="17"/>
  <c r="G107" i="17"/>
  <c r="G105" i="17"/>
  <c r="G104" i="17"/>
  <c r="G103" i="17"/>
  <c r="G102" i="17"/>
  <c r="M109" i="19"/>
  <c r="M108" i="19"/>
  <c r="M107" i="19"/>
  <c r="M105" i="19"/>
  <c r="M104" i="19"/>
  <c r="M103" i="19"/>
  <c r="M102" i="19"/>
  <c r="M101" i="19"/>
  <c r="G82" i="17"/>
  <c r="G81" i="17"/>
  <c r="G80" i="17"/>
  <c r="G79" i="17"/>
  <c r="G78" i="17"/>
  <c r="M82" i="19"/>
  <c r="M81" i="19"/>
  <c r="M79" i="19"/>
  <c r="G98" i="17"/>
  <c r="G97" i="17"/>
  <c r="G96" i="17"/>
  <c r="G95" i="17"/>
  <c r="G94" i="17"/>
  <c r="G93" i="17"/>
  <c r="G92" i="17"/>
  <c r="G91" i="17"/>
  <c r="G90" i="17"/>
  <c r="G89" i="17"/>
  <c r="M98" i="19"/>
  <c r="M97" i="19"/>
  <c r="M96" i="19"/>
  <c r="M95" i="19"/>
  <c r="M94" i="19"/>
  <c r="M93" i="19"/>
  <c r="M92" i="19"/>
  <c r="M91" i="19"/>
  <c r="M90" i="19"/>
  <c r="M89" i="19"/>
  <c r="G85" i="17"/>
  <c r="G84" i="17"/>
  <c r="G75" i="17"/>
  <c r="G74" i="17"/>
  <c r="G72" i="17"/>
  <c r="G71" i="17"/>
  <c r="G70" i="17"/>
  <c r="G69" i="17"/>
  <c r="G68" i="17"/>
  <c r="G67" i="17"/>
  <c r="G66" i="17"/>
  <c r="G65" i="17"/>
  <c r="G64" i="17"/>
  <c r="G63" i="17"/>
  <c r="G62" i="17"/>
  <c r="G61" i="17"/>
  <c r="G60" i="17"/>
  <c r="G59" i="17"/>
  <c r="G58" i="17"/>
  <c r="G57" i="17"/>
  <c r="G56" i="17"/>
  <c r="G55" i="17"/>
  <c r="G53" i="17"/>
  <c r="G52" i="17"/>
  <c r="G51" i="17"/>
  <c r="G49" i="17"/>
  <c r="G48" i="17"/>
  <c r="G47" i="17"/>
  <c r="G46" i="17"/>
  <c r="G45" i="17"/>
  <c r="G44" i="17"/>
  <c r="G42" i="17"/>
  <c r="G41" i="17"/>
  <c r="G40" i="17"/>
  <c r="M85" i="19"/>
  <c r="M84" i="19"/>
  <c r="M56" i="19"/>
  <c r="M57" i="19"/>
  <c r="M58" i="19"/>
  <c r="M59" i="19"/>
  <c r="M60" i="19"/>
  <c r="M61" i="19"/>
  <c r="M62" i="19"/>
  <c r="M63" i="19"/>
  <c r="M64" i="19"/>
  <c r="M65" i="19"/>
  <c r="M66" i="19"/>
  <c r="M67" i="19"/>
  <c r="M68" i="19"/>
  <c r="M69" i="19"/>
  <c r="M70" i="19"/>
  <c r="M71" i="19"/>
  <c r="M72" i="19"/>
  <c r="M75" i="19"/>
  <c r="M55" i="19"/>
  <c r="M45" i="19"/>
  <c r="M46" i="19"/>
  <c r="M47" i="19"/>
  <c r="M48" i="19"/>
  <c r="M49" i="19"/>
  <c r="M51" i="19"/>
  <c r="M52" i="19"/>
  <c r="M53" i="19"/>
  <c r="M44" i="19"/>
  <c r="M39" i="19"/>
  <c r="M40" i="19"/>
  <c r="M41" i="19"/>
  <c r="M42" i="19"/>
  <c r="M38" i="19"/>
  <c r="H43" i="14" l="1"/>
  <c r="F43" i="19"/>
  <c r="H32" i="10"/>
  <c r="H29" i="10" s="1"/>
  <c r="F32" i="14"/>
  <c r="H16" i="14"/>
  <c r="F16" i="19"/>
  <c r="F86" i="8"/>
  <c r="J136" i="8" s="1"/>
  <c r="J133" i="8" s="1"/>
  <c r="F54" i="14"/>
  <c r="F35" i="12"/>
  <c r="F7" i="15"/>
  <c r="G7" i="19" s="1"/>
  <c r="M11" i="19"/>
  <c r="H11" i="17"/>
  <c r="M9" i="19"/>
  <c r="H29" i="7"/>
  <c r="F35" i="7"/>
  <c r="G8" i="17"/>
  <c r="G6" i="17"/>
  <c r="M88" i="19"/>
  <c r="M80" i="19"/>
  <c r="F80" i="17"/>
  <c r="I80" i="19" s="1"/>
  <c r="L80" i="19" s="1"/>
  <c r="N80" i="19" s="1"/>
  <c r="M100" i="19"/>
  <c r="M110" i="19"/>
  <c r="M78" i="19"/>
  <c r="F78" i="17"/>
  <c r="G99" i="17"/>
  <c r="G100" i="17"/>
  <c r="M126" i="19"/>
  <c r="K118" i="19"/>
  <c r="L25" i="19"/>
  <c r="N25" i="19" s="1"/>
  <c r="M26" i="19"/>
  <c r="M125" i="19"/>
  <c r="M118" i="19"/>
  <c r="K126" i="19"/>
  <c r="G26" i="17"/>
  <c r="M77" i="19"/>
  <c r="F76" i="8"/>
  <c r="F8" i="10"/>
  <c r="F8" i="14" s="1"/>
  <c r="H16" i="10"/>
  <c r="H83" i="7"/>
  <c r="F29" i="10"/>
  <c r="F29" i="14" s="1"/>
  <c r="F105" i="17"/>
  <c r="F86" i="12"/>
  <c r="M36" i="19"/>
  <c r="F76" i="7"/>
  <c r="H76" i="7" s="1"/>
  <c r="H43" i="8"/>
  <c r="H77" i="7"/>
  <c r="H77" i="9"/>
  <c r="H108" i="17"/>
  <c r="H43" i="7"/>
  <c r="M83" i="19"/>
  <c r="F76" i="10"/>
  <c r="G38" i="17"/>
  <c r="H54" i="9"/>
  <c r="F86" i="9"/>
  <c r="J136" i="9" s="1"/>
  <c r="J133" i="9" s="1"/>
  <c r="K54" i="14"/>
  <c r="H54" i="8"/>
  <c r="H43" i="9"/>
  <c r="H76" i="12"/>
  <c r="H76" i="15" s="1"/>
  <c r="M16" i="19"/>
  <c r="H88" i="17"/>
  <c r="J52" i="19"/>
  <c r="F52" i="17"/>
  <c r="J47" i="19"/>
  <c r="F47" i="17"/>
  <c r="J70" i="19"/>
  <c r="F70" i="17"/>
  <c r="J66" i="19"/>
  <c r="F66" i="17"/>
  <c r="J58" i="19"/>
  <c r="F58" i="17"/>
  <c r="J85" i="19"/>
  <c r="F85" i="17"/>
  <c r="J91" i="19"/>
  <c r="F91" i="17"/>
  <c r="J78" i="19"/>
  <c r="J82" i="19"/>
  <c r="F82" i="17"/>
  <c r="J101" i="19"/>
  <c r="F101" i="17"/>
  <c r="J105" i="19"/>
  <c r="J114" i="19"/>
  <c r="F114" i="17"/>
  <c r="J123" i="19"/>
  <c r="L123" i="19"/>
  <c r="N123" i="19" s="1"/>
  <c r="H31" i="17"/>
  <c r="J28" i="19"/>
  <c r="F28" i="17"/>
  <c r="J23" i="19"/>
  <c r="F23" i="17"/>
  <c r="J18" i="19"/>
  <c r="F18" i="17"/>
  <c r="J12" i="19"/>
  <c r="F12" i="17"/>
  <c r="J38" i="19"/>
  <c r="F38" i="17"/>
  <c r="J39" i="19"/>
  <c r="F39" i="17"/>
  <c r="J51" i="19"/>
  <c r="F51" i="17"/>
  <c r="J46" i="19"/>
  <c r="F46" i="17"/>
  <c r="J74" i="19"/>
  <c r="F74" i="17"/>
  <c r="J69" i="19"/>
  <c r="F69" i="17"/>
  <c r="J65" i="19"/>
  <c r="F65" i="17"/>
  <c r="J61" i="19"/>
  <c r="F61" i="17"/>
  <c r="J57" i="19"/>
  <c r="F57" i="17"/>
  <c r="J88" i="19"/>
  <c r="F88" i="17"/>
  <c r="J92" i="19"/>
  <c r="F92" i="17"/>
  <c r="J96" i="19"/>
  <c r="F96" i="17"/>
  <c r="H79" i="17"/>
  <c r="J79" i="19"/>
  <c r="F79" i="17"/>
  <c r="J102" i="19"/>
  <c r="F102" i="17"/>
  <c r="J107" i="19"/>
  <c r="F107" i="17"/>
  <c r="J115" i="19"/>
  <c r="F115" i="17"/>
  <c r="J119" i="19"/>
  <c r="L119" i="19"/>
  <c r="N119" i="19" s="1"/>
  <c r="H115" i="17"/>
  <c r="J124" i="19"/>
  <c r="L124" i="19"/>
  <c r="N124" i="19" s="1"/>
  <c r="J31" i="19"/>
  <c r="F31" i="17"/>
  <c r="J27" i="19"/>
  <c r="F27" i="17"/>
  <c r="J22" i="19"/>
  <c r="F22" i="17"/>
  <c r="J17" i="19"/>
  <c r="F17" i="17"/>
  <c r="J11" i="19"/>
  <c r="F11" i="17"/>
  <c r="J42" i="19"/>
  <c r="F42" i="17"/>
  <c r="J44" i="19"/>
  <c r="F44" i="17"/>
  <c r="M43" i="19"/>
  <c r="J49" i="19"/>
  <c r="F49" i="17"/>
  <c r="J45" i="19"/>
  <c r="F45" i="17"/>
  <c r="J72" i="19"/>
  <c r="F72" i="17"/>
  <c r="J68" i="19"/>
  <c r="F68" i="17"/>
  <c r="J64" i="19"/>
  <c r="F64" i="17"/>
  <c r="J60" i="19"/>
  <c r="F60" i="17"/>
  <c r="J56" i="19"/>
  <c r="F56" i="17"/>
  <c r="J89" i="19"/>
  <c r="F89" i="17"/>
  <c r="J93" i="19"/>
  <c r="F93" i="17"/>
  <c r="J97" i="19"/>
  <c r="F97" i="17"/>
  <c r="J80" i="19"/>
  <c r="J103" i="19"/>
  <c r="F103" i="17"/>
  <c r="J108" i="19"/>
  <c r="F108" i="17"/>
  <c r="J112" i="19"/>
  <c r="F112" i="17"/>
  <c r="J116" i="19"/>
  <c r="F116" i="17"/>
  <c r="J121" i="19"/>
  <c r="L121" i="19"/>
  <c r="N121" i="19" s="1"/>
  <c r="J6" i="19"/>
  <c r="F6" i="17"/>
  <c r="I6" i="19" s="1"/>
  <c r="N6" i="19" s="1"/>
  <c r="J34" i="19"/>
  <c r="F34" i="17"/>
  <c r="J30" i="19"/>
  <c r="F30" i="17"/>
  <c r="J26" i="19"/>
  <c r="F26" i="17"/>
  <c r="J41" i="19"/>
  <c r="F41" i="17"/>
  <c r="J53" i="19"/>
  <c r="F53" i="17"/>
  <c r="J48" i="19"/>
  <c r="F48" i="17"/>
  <c r="J55" i="19"/>
  <c r="F55" i="17"/>
  <c r="J71" i="19"/>
  <c r="F71" i="17"/>
  <c r="J67" i="19"/>
  <c r="F67" i="17"/>
  <c r="J63" i="19"/>
  <c r="F63" i="17"/>
  <c r="J59" i="19"/>
  <c r="F59" i="17"/>
  <c r="J84" i="19"/>
  <c r="F84" i="17"/>
  <c r="J90" i="19"/>
  <c r="F90" i="17"/>
  <c r="J94" i="19"/>
  <c r="F94" i="17"/>
  <c r="J98" i="19"/>
  <c r="F98" i="17"/>
  <c r="J77" i="19"/>
  <c r="F77" i="17"/>
  <c r="J81" i="19"/>
  <c r="F81" i="17"/>
  <c r="J100" i="19"/>
  <c r="F100" i="17"/>
  <c r="J104" i="19"/>
  <c r="F104" i="17"/>
  <c r="J109" i="19"/>
  <c r="F109" i="17"/>
  <c r="J113" i="19"/>
  <c r="F113" i="17"/>
  <c r="J117" i="19"/>
  <c r="J122" i="19"/>
  <c r="J126" i="19"/>
  <c r="J33" i="19"/>
  <c r="F33" i="17"/>
  <c r="J24" i="19"/>
  <c r="F24" i="17"/>
  <c r="J20" i="19"/>
  <c r="F20" i="17"/>
  <c r="J15" i="19"/>
  <c r="F15" i="17"/>
  <c r="J9" i="19"/>
  <c r="F9" i="17"/>
  <c r="J40" i="19"/>
  <c r="F40" i="17"/>
  <c r="J75" i="19"/>
  <c r="F75" i="17"/>
  <c r="J62" i="19"/>
  <c r="F62" i="17"/>
  <c r="J95" i="19"/>
  <c r="F95" i="17"/>
  <c r="J127" i="19"/>
  <c r="H24" i="17"/>
  <c r="H20" i="17"/>
  <c r="H103" i="17"/>
  <c r="H92" i="17"/>
  <c r="H96" i="17"/>
  <c r="H81" i="17"/>
  <c r="H84" i="17"/>
  <c r="H59" i="17"/>
  <c r="J21" i="19"/>
  <c r="F21" i="17"/>
  <c r="G83" i="17"/>
  <c r="H89" i="17"/>
  <c r="H93" i="17"/>
  <c r="H97" i="17"/>
  <c r="G101" i="17"/>
  <c r="H109" i="17"/>
  <c r="G88" i="17"/>
  <c r="H85" i="17"/>
  <c r="H91" i="17"/>
  <c r="H95" i="17"/>
  <c r="H102" i="17"/>
  <c r="H107" i="17"/>
  <c r="H113" i="17"/>
  <c r="H12" i="17"/>
  <c r="H114" i="17"/>
  <c r="G39" i="17"/>
  <c r="H104" i="17"/>
  <c r="G115" i="17"/>
  <c r="G120" i="17" s="1"/>
  <c r="H23" i="17"/>
  <c r="H65" i="17"/>
  <c r="H61" i="17"/>
  <c r="H90" i="17"/>
  <c r="H94" i="17"/>
  <c r="H98" i="17"/>
  <c r="H101" i="17"/>
  <c r="H105" i="17"/>
  <c r="H116" i="17"/>
  <c r="H6" i="14"/>
  <c r="H27" i="17"/>
  <c r="H18" i="17"/>
  <c r="H80" i="17"/>
  <c r="H82" i="17"/>
  <c r="H76" i="8"/>
  <c r="G76" i="17"/>
  <c r="M76" i="19"/>
  <c r="H34" i="17"/>
  <c r="H17" i="17"/>
  <c r="H122" i="12"/>
  <c r="H122" i="15" s="1"/>
  <c r="H122" i="17" s="1"/>
  <c r="H6" i="12"/>
  <c r="H6" i="15" s="1"/>
  <c r="H24" i="9"/>
  <c r="H117" i="7"/>
  <c r="H122" i="11"/>
  <c r="H122" i="16" s="1"/>
  <c r="K136" i="12" l="1"/>
  <c r="K133" i="12" s="1"/>
  <c r="J136" i="12"/>
  <c r="J133" i="12" s="1"/>
  <c r="I112" i="19"/>
  <c r="F120" i="17"/>
  <c r="H29" i="14"/>
  <c r="F29" i="19"/>
  <c r="M29" i="19" s="1"/>
  <c r="H32" i="14"/>
  <c r="F32" i="19"/>
  <c r="H8" i="14"/>
  <c r="F8" i="19"/>
  <c r="M8" i="19" s="1"/>
  <c r="F7" i="10"/>
  <c r="F7" i="14" s="1"/>
  <c r="H54" i="14"/>
  <c r="H54" i="17" s="1"/>
  <c r="F54" i="19"/>
  <c r="M54" i="19" s="1"/>
  <c r="I94" i="19"/>
  <c r="L94" i="19" s="1"/>
  <c r="N94" i="19" s="1"/>
  <c r="I30" i="19"/>
  <c r="L30" i="19" s="1"/>
  <c r="N30" i="19" s="1"/>
  <c r="I42" i="19"/>
  <c r="L42" i="19" s="1"/>
  <c r="N42" i="19" s="1"/>
  <c r="I23" i="19"/>
  <c r="L23" i="19" s="1"/>
  <c r="N23" i="19" s="1"/>
  <c r="I105" i="19"/>
  <c r="L105" i="19" s="1"/>
  <c r="N105" i="19" s="1"/>
  <c r="I95" i="19"/>
  <c r="L95" i="19" s="1"/>
  <c r="N95" i="19" s="1"/>
  <c r="I20" i="19"/>
  <c r="L20" i="19" s="1"/>
  <c r="N20" i="19" s="1"/>
  <c r="I97" i="19"/>
  <c r="L97" i="19" s="1"/>
  <c r="N97" i="19" s="1"/>
  <c r="I56" i="19"/>
  <c r="L56" i="19" s="1"/>
  <c r="N56" i="19" s="1"/>
  <c r="I68" i="19"/>
  <c r="L68" i="19" s="1"/>
  <c r="N68" i="19" s="1"/>
  <c r="I49" i="19"/>
  <c r="L49" i="19" s="1"/>
  <c r="N49" i="19" s="1"/>
  <c r="I107" i="19"/>
  <c r="L107" i="19" s="1"/>
  <c r="N107" i="19" s="1"/>
  <c r="I114" i="19"/>
  <c r="L114" i="19" s="1"/>
  <c r="N114" i="19" s="1"/>
  <c r="I58" i="19"/>
  <c r="L58" i="19" s="1"/>
  <c r="N58" i="19" s="1"/>
  <c r="I47" i="19"/>
  <c r="L47" i="19" s="1"/>
  <c r="N47" i="19" s="1"/>
  <c r="I109" i="19"/>
  <c r="L109" i="19" s="1"/>
  <c r="N109" i="19" s="1"/>
  <c r="I71" i="19"/>
  <c r="L71" i="19" s="1"/>
  <c r="N71" i="19" s="1"/>
  <c r="I22" i="19"/>
  <c r="L22" i="19" s="1"/>
  <c r="N22" i="19" s="1"/>
  <c r="I65" i="19"/>
  <c r="L65" i="19" s="1"/>
  <c r="N65" i="19" s="1"/>
  <c r="I78" i="19"/>
  <c r="L78" i="19" s="1"/>
  <c r="N78" i="19" s="1"/>
  <c r="I40" i="19"/>
  <c r="L40" i="19" s="1"/>
  <c r="N40" i="19" s="1"/>
  <c r="I21" i="19"/>
  <c r="L21" i="19" s="1"/>
  <c r="N21" i="19" s="1"/>
  <c r="I104" i="19"/>
  <c r="L104" i="19" s="1"/>
  <c r="N104" i="19" s="1"/>
  <c r="I77" i="19"/>
  <c r="L77" i="19" s="1"/>
  <c r="N77" i="19" s="1"/>
  <c r="I90" i="19"/>
  <c r="L90" i="19" s="1"/>
  <c r="N90" i="19" s="1"/>
  <c r="I63" i="19"/>
  <c r="L63" i="19" s="1"/>
  <c r="N63" i="19" s="1"/>
  <c r="I55" i="19"/>
  <c r="L55" i="19" s="1"/>
  <c r="N55" i="19" s="1"/>
  <c r="I41" i="19"/>
  <c r="L41" i="19" s="1"/>
  <c r="N41" i="19" s="1"/>
  <c r="I34" i="19"/>
  <c r="L34" i="19" s="1"/>
  <c r="N34" i="19" s="1"/>
  <c r="I116" i="19"/>
  <c r="N116" i="19" s="1"/>
  <c r="I103" i="19"/>
  <c r="L103" i="19" s="1"/>
  <c r="N103" i="19" s="1"/>
  <c r="I11" i="19"/>
  <c r="L11" i="19" s="1"/>
  <c r="N11" i="19" s="1"/>
  <c r="I27" i="19"/>
  <c r="L27" i="19" s="1"/>
  <c r="N27" i="19" s="1"/>
  <c r="I96" i="19"/>
  <c r="L96" i="19" s="1"/>
  <c r="N96" i="19" s="1"/>
  <c r="I57" i="19"/>
  <c r="L57" i="19" s="1"/>
  <c r="N57" i="19" s="1"/>
  <c r="I69" i="19"/>
  <c r="L69" i="19" s="1"/>
  <c r="N69" i="19" s="1"/>
  <c r="I51" i="19"/>
  <c r="L51" i="19" s="1"/>
  <c r="N51" i="19" s="1"/>
  <c r="I12" i="19"/>
  <c r="L12" i="19" s="1"/>
  <c r="N12" i="19" s="1"/>
  <c r="I28" i="19"/>
  <c r="L28" i="19" s="1"/>
  <c r="N28" i="19" s="1"/>
  <c r="I53" i="19"/>
  <c r="L53" i="19" s="1"/>
  <c r="N53" i="19" s="1"/>
  <c r="I46" i="19"/>
  <c r="L46" i="19" s="1"/>
  <c r="N46" i="19" s="1"/>
  <c r="I82" i="19"/>
  <c r="L82" i="19" s="1"/>
  <c r="N82" i="19" s="1"/>
  <c r="I9" i="19"/>
  <c r="L9" i="19" s="1"/>
  <c r="N9" i="19" s="1"/>
  <c r="I93" i="19"/>
  <c r="L93" i="19" s="1"/>
  <c r="N93" i="19" s="1"/>
  <c r="I60" i="19"/>
  <c r="L60" i="19" s="1"/>
  <c r="N60" i="19" s="1"/>
  <c r="I72" i="19"/>
  <c r="L72" i="19" s="1"/>
  <c r="N72" i="19" s="1"/>
  <c r="I102" i="19"/>
  <c r="L102" i="19" s="1"/>
  <c r="N102" i="19" s="1"/>
  <c r="I91" i="19"/>
  <c r="L91" i="19" s="1"/>
  <c r="N91" i="19" s="1"/>
  <c r="I66" i="19"/>
  <c r="L66" i="19" s="1"/>
  <c r="N66" i="19" s="1"/>
  <c r="I52" i="19"/>
  <c r="L52" i="19" s="1"/>
  <c r="N52" i="19" s="1"/>
  <c r="I88" i="19"/>
  <c r="L88" i="19" s="1"/>
  <c r="N88" i="19" s="1"/>
  <c r="I24" i="19"/>
  <c r="L24" i="19" s="1"/>
  <c r="N24" i="19" s="1"/>
  <c r="L113" i="19"/>
  <c r="N113" i="19" s="1"/>
  <c r="I113" i="19"/>
  <c r="I100" i="19"/>
  <c r="L100" i="19" s="1"/>
  <c r="N100" i="19" s="1"/>
  <c r="I98" i="19"/>
  <c r="L98" i="19" s="1"/>
  <c r="N98" i="19" s="1"/>
  <c r="I84" i="19"/>
  <c r="L84" i="19" s="1"/>
  <c r="N84" i="19" s="1"/>
  <c r="I67" i="19"/>
  <c r="L67" i="19" s="1"/>
  <c r="N67" i="19" s="1"/>
  <c r="I48" i="19"/>
  <c r="L48" i="19" s="1"/>
  <c r="N48" i="19" s="1"/>
  <c r="I26" i="19"/>
  <c r="L26" i="19" s="1"/>
  <c r="N26" i="19" s="1"/>
  <c r="I44" i="19"/>
  <c r="L44" i="19" s="1"/>
  <c r="N44" i="19" s="1"/>
  <c r="I17" i="19"/>
  <c r="L17" i="19" s="1"/>
  <c r="N17" i="19" s="1"/>
  <c r="I31" i="19"/>
  <c r="L31" i="19" s="1"/>
  <c r="N31" i="19" s="1"/>
  <c r="I92" i="19"/>
  <c r="L92" i="19" s="1"/>
  <c r="N92" i="19" s="1"/>
  <c r="I61" i="19"/>
  <c r="L61" i="19" s="1"/>
  <c r="N61" i="19" s="1"/>
  <c r="I74" i="19"/>
  <c r="L74" i="19" s="1"/>
  <c r="N74" i="19" s="1"/>
  <c r="I39" i="19"/>
  <c r="L39" i="19" s="1"/>
  <c r="N39" i="19" s="1"/>
  <c r="I18" i="19"/>
  <c r="L18" i="19" s="1"/>
  <c r="N18" i="19" s="1"/>
  <c r="I101" i="19"/>
  <c r="L101" i="19" s="1"/>
  <c r="N101" i="19" s="1"/>
  <c r="I81" i="19"/>
  <c r="L81" i="19" s="1"/>
  <c r="N81" i="19" s="1"/>
  <c r="I59" i="19"/>
  <c r="L59" i="19" s="1"/>
  <c r="N59" i="19" s="1"/>
  <c r="I108" i="19"/>
  <c r="L108" i="19" s="1"/>
  <c r="N108" i="19" s="1"/>
  <c r="I38" i="19"/>
  <c r="L38" i="19" s="1"/>
  <c r="N38" i="19" s="1"/>
  <c r="I62" i="19"/>
  <c r="L62" i="19" s="1"/>
  <c r="N62" i="19" s="1"/>
  <c r="I75" i="19"/>
  <c r="L75" i="19" s="1"/>
  <c r="N75" i="19" s="1"/>
  <c r="I15" i="19"/>
  <c r="L15" i="19" s="1"/>
  <c r="N15" i="19" s="1"/>
  <c r="I33" i="19"/>
  <c r="L33" i="19" s="1"/>
  <c r="N33" i="19" s="1"/>
  <c r="I89" i="19"/>
  <c r="L89" i="19" s="1"/>
  <c r="N89" i="19" s="1"/>
  <c r="I64" i="19"/>
  <c r="L64" i="19" s="1"/>
  <c r="N64" i="19" s="1"/>
  <c r="I45" i="19"/>
  <c r="L45" i="19" s="1"/>
  <c r="N45" i="19" s="1"/>
  <c r="I115" i="19"/>
  <c r="L115" i="19" s="1"/>
  <c r="N115" i="19" s="1"/>
  <c r="I79" i="19"/>
  <c r="L79" i="19" s="1"/>
  <c r="N79" i="19" s="1"/>
  <c r="I85" i="19"/>
  <c r="L85" i="19" s="1"/>
  <c r="N85" i="19" s="1"/>
  <c r="I70" i="19"/>
  <c r="L70" i="19" s="1"/>
  <c r="N70" i="19" s="1"/>
  <c r="L112" i="19"/>
  <c r="N112" i="19" s="1"/>
  <c r="L122" i="19"/>
  <c r="N122" i="19" s="1"/>
  <c r="J118" i="19"/>
  <c r="J125" i="19"/>
  <c r="H86" i="7"/>
  <c r="G110" i="17"/>
  <c r="G111" i="17"/>
  <c r="F10" i="17"/>
  <c r="M10" i="19"/>
  <c r="F32" i="17"/>
  <c r="H26" i="17"/>
  <c r="H8" i="10"/>
  <c r="F86" i="10"/>
  <c r="J136" i="10" s="1"/>
  <c r="J133" i="10" s="1"/>
  <c r="H76" i="10"/>
  <c r="H86" i="10" s="1"/>
  <c r="F86" i="7"/>
  <c r="L127" i="19"/>
  <c r="N127" i="19" s="1"/>
  <c r="H6" i="17"/>
  <c r="H86" i="8"/>
  <c r="F16" i="17"/>
  <c r="F29" i="17"/>
  <c r="F86" i="15"/>
  <c r="G86" i="19" s="1"/>
  <c r="H86" i="12"/>
  <c r="H86" i="15" s="1"/>
  <c r="H36" i="17"/>
  <c r="J83" i="19"/>
  <c r="F83" i="17"/>
  <c r="H83" i="17"/>
  <c r="H86" i="9"/>
  <c r="H16" i="17"/>
  <c r="J16" i="19"/>
  <c r="L118" i="19"/>
  <c r="N118" i="19" s="1"/>
  <c r="J43" i="19"/>
  <c r="F43" i="17"/>
  <c r="J36" i="19"/>
  <c r="F36" i="17"/>
  <c r="J76" i="19"/>
  <c r="F76" i="17"/>
  <c r="L126" i="19"/>
  <c r="N126" i="19" s="1"/>
  <c r="F54" i="17"/>
  <c r="H112" i="17"/>
  <c r="G36" i="17"/>
  <c r="G54" i="17"/>
  <c r="H77" i="17"/>
  <c r="G77" i="17"/>
  <c r="G43" i="17"/>
  <c r="H43" i="17"/>
  <c r="H100" i="17"/>
  <c r="H76" i="17"/>
  <c r="H15" i="12"/>
  <c r="H66" i="12"/>
  <c r="H67" i="12"/>
  <c r="H69" i="12"/>
  <c r="H69" i="15" s="1"/>
  <c r="H70" i="12"/>
  <c r="H70" i="15" s="1"/>
  <c r="H71" i="12"/>
  <c r="H71" i="15" s="1"/>
  <c r="H30" i="12"/>
  <c r="H28" i="12"/>
  <c r="H126" i="12"/>
  <c r="H120" i="17" l="1"/>
  <c r="J54" i="19"/>
  <c r="F86" i="14"/>
  <c r="F86" i="17" s="1"/>
  <c r="J36" i="10"/>
  <c r="F35" i="10"/>
  <c r="H7" i="14"/>
  <c r="F7" i="19"/>
  <c r="M7" i="19" s="1"/>
  <c r="I43" i="19"/>
  <c r="L43" i="19" s="1"/>
  <c r="N43" i="19" s="1"/>
  <c r="I29" i="19"/>
  <c r="L29" i="19" s="1"/>
  <c r="N29" i="19" s="1"/>
  <c r="I32" i="19"/>
  <c r="L32" i="19" s="1"/>
  <c r="I54" i="19"/>
  <c r="L54" i="19" s="1"/>
  <c r="N54" i="19" s="1"/>
  <c r="I83" i="19"/>
  <c r="L83" i="19" s="1"/>
  <c r="N83" i="19" s="1"/>
  <c r="I16" i="19"/>
  <c r="L16" i="19" s="1"/>
  <c r="N16" i="19" s="1"/>
  <c r="I76" i="19"/>
  <c r="L76" i="19" s="1"/>
  <c r="N76" i="19" s="1"/>
  <c r="I10" i="19"/>
  <c r="L10" i="19" s="1"/>
  <c r="N10" i="19" s="1"/>
  <c r="I36" i="19"/>
  <c r="L36" i="19" s="1"/>
  <c r="N36" i="19" s="1"/>
  <c r="J29" i="19"/>
  <c r="F8" i="17"/>
  <c r="H8" i="17"/>
  <c r="J10" i="19"/>
  <c r="F7" i="17"/>
  <c r="I7" i="19" s="1"/>
  <c r="M32" i="19"/>
  <c r="J32" i="19"/>
  <c r="J8" i="19"/>
  <c r="K120" i="19"/>
  <c r="L125" i="19"/>
  <c r="N125" i="19" s="1"/>
  <c r="K128" i="19"/>
  <c r="L86" i="14"/>
  <c r="H15" i="15"/>
  <c r="H15" i="17" s="1"/>
  <c r="H28" i="15"/>
  <c r="H28" i="17" s="1"/>
  <c r="H66" i="15"/>
  <c r="H66" i="17" s="1"/>
  <c r="H30" i="15"/>
  <c r="H30" i="17" s="1"/>
  <c r="H126" i="15"/>
  <c r="H126" i="17" s="1"/>
  <c r="H67" i="15"/>
  <c r="H67" i="17" s="1"/>
  <c r="L117" i="19"/>
  <c r="N117" i="19" s="1"/>
  <c r="H70" i="17"/>
  <c r="H69" i="17"/>
  <c r="G86" i="17"/>
  <c r="H10" i="12"/>
  <c r="F128" i="12"/>
  <c r="H120" i="12"/>
  <c r="H120" i="15" s="1"/>
  <c r="F120" i="12"/>
  <c r="F120" i="15" s="1"/>
  <c r="G120" i="19" s="1"/>
  <c r="H99" i="15"/>
  <c r="F99" i="15"/>
  <c r="G99" i="19" s="1"/>
  <c r="H75" i="12"/>
  <c r="H75" i="15" s="1"/>
  <c r="H74" i="12"/>
  <c r="H74" i="15" s="1"/>
  <c r="H68" i="12"/>
  <c r="H68" i="15" s="1"/>
  <c r="H64" i="12"/>
  <c r="H64" i="15" s="1"/>
  <c r="H63" i="12"/>
  <c r="H63" i="15" s="1"/>
  <c r="H62" i="12"/>
  <c r="H62" i="15" s="1"/>
  <c r="H60" i="12"/>
  <c r="H60" i="15" s="1"/>
  <c r="H58" i="12"/>
  <c r="H58" i="15" s="1"/>
  <c r="H57" i="12"/>
  <c r="H57" i="15" s="1"/>
  <c r="H56" i="12"/>
  <c r="H56" i="15" s="1"/>
  <c r="H55" i="12"/>
  <c r="H55" i="15" s="1"/>
  <c r="H53" i="12"/>
  <c r="H53" i="15" s="1"/>
  <c r="H52" i="12"/>
  <c r="H52" i="15" s="1"/>
  <c r="H51" i="12"/>
  <c r="H51" i="15" s="1"/>
  <c r="H49" i="12"/>
  <c r="H49" i="15" s="1"/>
  <c r="H48" i="12"/>
  <c r="H48" i="15" s="1"/>
  <c r="H47" i="12"/>
  <c r="H47" i="15" s="1"/>
  <c r="H46" i="12"/>
  <c r="H46" i="15" s="1"/>
  <c r="H45" i="12"/>
  <c r="H45" i="15" s="1"/>
  <c r="H44" i="12"/>
  <c r="H44" i="15" s="1"/>
  <c r="H42" i="12"/>
  <c r="H42" i="15" s="1"/>
  <c r="H41" i="12"/>
  <c r="H41" i="15" s="1"/>
  <c r="H40" i="12"/>
  <c r="H40" i="15" s="1"/>
  <c r="H39" i="12"/>
  <c r="H39" i="15" s="1"/>
  <c r="H22" i="12"/>
  <c r="H22" i="15" s="1"/>
  <c r="H21" i="12"/>
  <c r="H21" i="15" s="1"/>
  <c r="H86" i="14" l="1"/>
  <c r="H86" i="17" s="1"/>
  <c r="F86" i="19"/>
  <c r="N32" i="19"/>
  <c r="I86" i="19"/>
  <c r="L86" i="19" s="1"/>
  <c r="I8" i="19"/>
  <c r="L8" i="19" s="1"/>
  <c r="N8" i="19" s="1"/>
  <c r="H10" i="15"/>
  <c r="H10" i="17" s="1"/>
  <c r="H128" i="12"/>
  <c r="H128" i="15" s="1"/>
  <c r="F128" i="15"/>
  <c r="F111" i="15"/>
  <c r="G111" i="19" s="1"/>
  <c r="F129" i="12"/>
  <c r="H78" i="12"/>
  <c r="H125" i="11"/>
  <c r="H125" i="16" s="1"/>
  <c r="H64" i="11"/>
  <c r="H64" i="16" s="1"/>
  <c r="H64" i="17" s="1"/>
  <c r="H71" i="11"/>
  <c r="H71" i="16" s="1"/>
  <c r="H71" i="17" s="1"/>
  <c r="H52" i="11"/>
  <c r="H52" i="16" s="1"/>
  <c r="H51" i="11"/>
  <c r="H51" i="16" s="1"/>
  <c r="H48" i="11"/>
  <c r="H48" i="16" s="1"/>
  <c r="H44" i="11"/>
  <c r="H44" i="16" s="1"/>
  <c r="H33" i="11"/>
  <c r="H33" i="16" s="1"/>
  <c r="H22" i="11"/>
  <c r="H22" i="16" s="1"/>
  <c r="H22" i="17" s="1"/>
  <c r="H21" i="11"/>
  <c r="H21" i="16" s="1"/>
  <c r="H21" i="17" s="1"/>
  <c r="H9" i="11"/>
  <c r="H9" i="16" s="1"/>
  <c r="H9" i="17" s="1"/>
  <c r="H117" i="8"/>
  <c r="H120" i="8" s="1"/>
  <c r="G128" i="19" l="1"/>
  <c r="J86" i="19"/>
  <c r="M86" i="19"/>
  <c r="N86" i="19" s="1"/>
  <c r="H78" i="15"/>
  <c r="H78" i="17" s="1"/>
  <c r="H52" i="17"/>
  <c r="H44" i="17"/>
  <c r="H129" i="12"/>
  <c r="H129" i="15" s="1"/>
  <c r="F129" i="15"/>
  <c r="G129" i="19" s="1"/>
  <c r="H48" i="17"/>
  <c r="H111" i="15"/>
  <c r="H51" i="17"/>
  <c r="H130" i="16"/>
  <c r="H130" i="17" s="1"/>
  <c r="H128" i="16"/>
  <c r="F120" i="11"/>
  <c r="F120" i="16" s="1"/>
  <c r="H120" i="19" s="1"/>
  <c r="H120" i="11"/>
  <c r="H120" i="16" s="1"/>
  <c r="H110" i="16"/>
  <c r="H110" i="17" s="1"/>
  <c r="F99" i="16"/>
  <c r="H75" i="11"/>
  <c r="H75" i="16" s="1"/>
  <c r="H75" i="17" s="1"/>
  <c r="H74" i="11"/>
  <c r="H74" i="16" s="1"/>
  <c r="H74" i="17" s="1"/>
  <c r="H72" i="11"/>
  <c r="H72" i="16" s="1"/>
  <c r="H72" i="17" s="1"/>
  <c r="H68" i="11"/>
  <c r="H68" i="16" s="1"/>
  <c r="H68" i="17" s="1"/>
  <c r="H63" i="11"/>
  <c r="H63" i="16" s="1"/>
  <c r="H63" i="17" s="1"/>
  <c r="H62" i="11"/>
  <c r="H62" i="16" s="1"/>
  <c r="H62" i="17" s="1"/>
  <c r="H60" i="11"/>
  <c r="H60" i="16" s="1"/>
  <c r="H60" i="17" s="1"/>
  <c r="H58" i="11"/>
  <c r="H58" i="16" s="1"/>
  <c r="H58" i="17" s="1"/>
  <c r="H57" i="11"/>
  <c r="H57" i="16" s="1"/>
  <c r="H57" i="17" s="1"/>
  <c r="H56" i="11"/>
  <c r="H56" i="16" s="1"/>
  <c r="H56" i="17" s="1"/>
  <c r="H55" i="11"/>
  <c r="H55" i="16" s="1"/>
  <c r="H55" i="17" s="1"/>
  <c r="H53" i="11"/>
  <c r="H53" i="16" s="1"/>
  <c r="H53" i="17" s="1"/>
  <c r="H49" i="11"/>
  <c r="H49" i="16" s="1"/>
  <c r="H49" i="17" s="1"/>
  <c r="H47" i="11"/>
  <c r="H47" i="16" s="1"/>
  <c r="H47" i="17" s="1"/>
  <c r="H46" i="11"/>
  <c r="H46" i="16" s="1"/>
  <c r="H46" i="17" s="1"/>
  <c r="H45" i="11"/>
  <c r="H45" i="16" s="1"/>
  <c r="H45" i="17" s="1"/>
  <c r="H42" i="11"/>
  <c r="H42" i="16" s="1"/>
  <c r="H42" i="17" s="1"/>
  <c r="H41" i="11"/>
  <c r="H41" i="16" s="1"/>
  <c r="H41" i="17" s="1"/>
  <c r="H40" i="11"/>
  <c r="H40" i="16" s="1"/>
  <c r="H40" i="17" s="1"/>
  <c r="H39" i="11"/>
  <c r="H39" i="16" s="1"/>
  <c r="H39" i="17" s="1"/>
  <c r="H38" i="11"/>
  <c r="H38" i="16" s="1"/>
  <c r="H38" i="17" s="1"/>
  <c r="F128" i="10"/>
  <c r="F120" i="10"/>
  <c r="H99" i="19" l="1"/>
  <c r="M99" i="19" s="1"/>
  <c r="F129" i="10"/>
  <c r="H129" i="10" s="1"/>
  <c r="H128" i="10"/>
  <c r="N128" i="19"/>
  <c r="F129" i="11"/>
  <c r="J110" i="19"/>
  <c r="F110" i="17"/>
  <c r="J99" i="19"/>
  <c r="F99" i="17"/>
  <c r="F111" i="16"/>
  <c r="H111" i="19" s="1"/>
  <c r="H111" i="16"/>
  <c r="H99" i="16"/>
  <c r="H99" i="17" s="1"/>
  <c r="H117" i="9"/>
  <c r="H120" i="9" s="1"/>
  <c r="H41" i="9"/>
  <c r="H39" i="9"/>
  <c r="H38" i="9"/>
  <c r="H21" i="9"/>
  <c r="H12" i="9"/>
  <c r="F128" i="9"/>
  <c r="H128" i="9" s="1"/>
  <c r="F120" i="9"/>
  <c r="H99" i="9"/>
  <c r="F99" i="9"/>
  <c r="H58" i="9"/>
  <c r="H57" i="9"/>
  <c r="H56" i="9"/>
  <c r="H55" i="9"/>
  <c r="H42" i="9"/>
  <c r="H40" i="9"/>
  <c r="H22" i="9"/>
  <c r="H62" i="8"/>
  <c r="H58" i="8"/>
  <c r="H57" i="8"/>
  <c r="H56" i="8"/>
  <c r="H55" i="8"/>
  <c r="H53" i="8"/>
  <c r="H52" i="8"/>
  <c r="H51" i="8"/>
  <c r="H49" i="8"/>
  <c r="H48" i="8"/>
  <c r="H47" i="8"/>
  <c r="H44" i="8"/>
  <c r="H71" i="8"/>
  <c r="H69" i="8"/>
  <c r="H68" i="8"/>
  <c r="H42" i="8"/>
  <c r="H40" i="8"/>
  <c r="H28" i="8"/>
  <c r="H23" i="8"/>
  <c r="H22" i="8"/>
  <c r="F128" i="8"/>
  <c r="H128" i="8" s="1"/>
  <c r="F120" i="8"/>
  <c r="H75" i="8"/>
  <c r="H67" i="8"/>
  <c r="H64" i="8"/>
  <c r="H63" i="8"/>
  <c r="H128" i="7"/>
  <c r="H120" i="7"/>
  <c r="H110" i="7"/>
  <c r="H111" i="7" s="1"/>
  <c r="F110" i="7"/>
  <c r="H85" i="7"/>
  <c r="H75" i="7"/>
  <c r="H67" i="7"/>
  <c r="H65" i="7"/>
  <c r="H64" i="7"/>
  <c r="H63" i="7"/>
  <c r="H56" i="7"/>
  <c r="H24" i="7"/>
  <c r="F128" i="14" l="1"/>
  <c r="F128" i="19"/>
  <c r="H128" i="14"/>
  <c r="F120" i="14"/>
  <c r="F120" i="19" s="1"/>
  <c r="I99" i="19"/>
  <c r="L99" i="19" s="1"/>
  <c r="N99" i="19" s="1"/>
  <c r="I110" i="19"/>
  <c r="L110" i="19" s="1"/>
  <c r="N110" i="19" s="1"/>
  <c r="F111" i="8"/>
  <c r="F111" i="14" s="1"/>
  <c r="F111" i="17" s="1"/>
  <c r="H111" i="8"/>
  <c r="H129" i="11"/>
  <c r="H129" i="16" s="1"/>
  <c r="F129" i="16"/>
  <c r="F129" i="8"/>
  <c r="H129" i="8" s="1"/>
  <c r="F129" i="9"/>
  <c r="F111" i="7"/>
  <c r="J128" i="19" l="1"/>
  <c r="H120" i="14"/>
  <c r="F111" i="19"/>
  <c r="H111" i="14"/>
  <c r="H111" i="17" s="1"/>
  <c r="H129" i="9"/>
  <c r="F129" i="14"/>
  <c r="M120" i="19"/>
  <c r="N120" i="19" s="1"/>
  <c r="J120" i="19"/>
  <c r="H129" i="19"/>
  <c r="I129" i="19"/>
  <c r="I111" i="19"/>
  <c r="L111" i="19" s="1"/>
  <c r="L129" i="14"/>
  <c r="H129" i="7"/>
  <c r="J111" i="19" l="1"/>
  <c r="M111" i="19"/>
  <c r="N111" i="19" s="1"/>
  <c r="F129" i="19"/>
  <c r="J129" i="19" s="1"/>
  <c r="H129" i="14"/>
  <c r="M129" i="19"/>
  <c r="L129" i="19"/>
  <c r="M19" i="19"/>
  <c r="N129" i="19" l="1"/>
  <c r="J19" i="19"/>
  <c r="H19" i="17"/>
  <c r="F19" i="17"/>
  <c r="I19" i="19" l="1"/>
  <c r="L19" i="19" s="1"/>
  <c r="N19" i="19" s="1"/>
  <c r="H32" i="9"/>
  <c r="H33" i="9"/>
  <c r="H33" i="17"/>
  <c r="G33" i="17" l="1"/>
  <c r="G32" i="17"/>
  <c r="H32" i="17"/>
  <c r="H29" i="9"/>
  <c r="F132" i="9" l="1"/>
  <c r="G29" i="17"/>
  <c r="H132" i="9" l="1"/>
  <c r="G35" i="17"/>
  <c r="H29" i="17"/>
  <c r="G87" i="17" l="1"/>
  <c r="E7" i="20"/>
  <c r="I7" i="21"/>
  <c r="F7" i="20" l="1"/>
  <c r="E16" i="20" l="1"/>
  <c r="F16" i="20" s="1"/>
  <c r="I16" i="21"/>
  <c r="I17" i="21"/>
  <c r="E17" i="20"/>
  <c r="F17" i="22"/>
  <c r="E20" i="20" l="1"/>
  <c r="F20" i="22"/>
  <c r="E29" i="22"/>
  <c r="F17" i="20"/>
  <c r="E56" i="20"/>
  <c r="F54" i="24"/>
  <c r="I54" i="21" s="1"/>
  <c r="G52" i="21"/>
  <c r="I52" i="21" s="1"/>
  <c r="F52" i="20"/>
  <c r="E57" i="24"/>
  <c r="F55" i="24"/>
  <c r="F42" i="24"/>
  <c r="E31" i="20"/>
  <c r="F31" i="24"/>
  <c r="I31" i="21" s="1"/>
  <c r="D56" i="24" l="1"/>
  <c r="F56" i="21" s="1"/>
  <c r="F29" i="22"/>
  <c r="F31" i="20"/>
  <c r="F20" i="20"/>
  <c r="F54" i="20"/>
  <c r="E24" i="20"/>
  <c r="F24" i="24"/>
  <c r="G24" i="21"/>
  <c r="E25" i="20"/>
  <c r="F25" i="20" s="1"/>
  <c r="F25" i="24"/>
  <c r="G25" i="21" s="1"/>
  <c r="I25" i="21" s="1"/>
  <c r="E26" i="20"/>
  <c r="F26" i="24"/>
  <c r="G26" i="21" s="1"/>
  <c r="I26" i="21" s="1"/>
  <c r="E27" i="20"/>
  <c r="F27" i="24"/>
  <c r="G27" i="21" s="1"/>
  <c r="I27" i="21" s="1"/>
  <c r="G48" i="21"/>
  <c r="I48" i="21" s="1"/>
  <c r="F38" i="24"/>
  <c r="E29" i="20"/>
  <c r="F28" i="24"/>
  <c r="F29" i="24"/>
  <c r="F43" i="24"/>
  <c r="E53" i="20"/>
  <c r="F53" i="24"/>
  <c r="G53" i="21"/>
  <c r="I53" i="21" s="1"/>
  <c r="E36" i="20"/>
  <c r="G36" i="21"/>
  <c r="I36" i="21" s="1"/>
  <c r="E42" i="20"/>
  <c r="E38" i="20"/>
  <c r="F38" i="20" s="1"/>
  <c r="E43" i="22"/>
  <c r="F38" i="22"/>
  <c r="I38" i="21" s="1"/>
  <c r="G42" i="21"/>
  <c r="I42" i="21" s="1"/>
  <c r="E55" i="22" l="1"/>
  <c r="F55" i="22" s="1"/>
  <c r="G55" i="21" s="1"/>
  <c r="I55" i="21" s="1"/>
  <c r="G28" i="21"/>
  <c r="G29" i="21" s="1"/>
  <c r="I29" i="21" s="1"/>
  <c r="D57" i="24"/>
  <c r="F57" i="21" s="1"/>
  <c r="F56" i="24"/>
  <c r="F42" i="20"/>
  <c r="E28" i="20"/>
  <c r="F24" i="20"/>
  <c r="F48" i="20"/>
  <c r="F26" i="20"/>
  <c r="F36" i="20"/>
  <c r="F27" i="20"/>
  <c r="I24" i="21"/>
  <c r="F29" i="20"/>
  <c r="F53" i="20"/>
  <c r="F43" i="22"/>
  <c r="G43" i="21" s="1"/>
  <c r="I43" i="21" s="1"/>
  <c r="E43" i="20"/>
  <c r="E57" i="22" l="1"/>
  <c r="D56" i="22" s="1"/>
  <c r="E55" i="20"/>
  <c r="F55" i="20" s="1"/>
  <c r="F57" i="24"/>
  <c r="I28" i="21"/>
  <c r="F28" i="20"/>
  <c r="F43" i="20"/>
  <c r="E57" i="20"/>
  <c r="D56" i="21" l="1"/>
  <c r="G56" i="21" s="1"/>
  <c r="I56" i="21" s="1"/>
  <c r="F56" i="22"/>
  <c r="D56" i="20"/>
  <c r="F56" i="20" s="1"/>
  <c r="D57" i="22"/>
  <c r="D57" i="21" l="1"/>
  <c r="G57" i="21" s="1"/>
  <c r="I57" i="21" s="1"/>
  <c r="D57" i="20"/>
  <c r="F57" i="20" s="1"/>
  <c r="F57" i="22"/>
  <c r="F132" i="10"/>
  <c r="F132" i="14" s="1"/>
  <c r="H132" i="14" l="1"/>
  <c r="F132" i="19"/>
  <c r="H132" i="10"/>
  <c r="F132" i="12" l="1"/>
  <c r="G132" i="15"/>
  <c r="H132" i="12" l="1"/>
  <c r="H132" i="15" s="1"/>
  <c r="F132" i="15"/>
  <c r="G133" i="15"/>
  <c r="F35" i="9"/>
  <c r="H7" i="9"/>
  <c r="H35" i="9" s="1"/>
  <c r="H87" i="9" s="1"/>
  <c r="F35" i="8"/>
  <c r="K130" i="10"/>
  <c r="L7" i="19"/>
  <c r="N7" i="19" s="1"/>
  <c r="H7" i="10"/>
  <c r="H35" i="10" s="1"/>
  <c r="H7" i="8"/>
  <c r="H7" i="7"/>
  <c r="H7" i="12"/>
  <c r="H7" i="15" s="1"/>
  <c r="H7" i="16"/>
  <c r="J7" i="19"/>
  <c r="G132" i="19" l="1"/>
  <c r="F35" i="14"/>
  <c r="H35" i="14" s="1"/>
  <c r="H7" i="17"/>
  <c r="H35" i="12"/>
  <c r="H35" i="15" s="1"/>
  <c r="K130" i="12"/>
  <c r="H35" i="8"/>
  <c r="K130" i="8"/>
  <c r="F87" i="7"/>
  <c r="F131" i="7" s="1"/>
  <c r="K130" i="7"/>
  <c r="H35" i="11"/>
  <c r="H87" i="11" s="1"/>
  <c r="H87" i="16" s="1"/>
  <c r="K130" i="11"/>
  <c r="F87" i="9"/>
  <c r="F131" i="9" s="1"/>
  <c r="H131" i="9" s="1"/>
  <c r="K130" i="9"/>
  <c r="F35" i="15"/>
  <c r="G35" i="19" s="1"/>
  <c r="K35" i="14"/>
  <c r="F87" i="11"/>
  <c r="F87" i="16" s="1"/>
  <c r="H87" i="19" s="1"/>
  <c r="F87" i="10"/>
  <c r="H35" i="7"/>
  <c r="H87" i="7" s="1"/>
  <c r="F87" i="12"/>
  <c r="F87" i="8"/>
  <c r="H87" i="10" l="1"/>
  <c r="M133" i="10"/>
  <c r="H87" i="12"/>
  <c r="H87" i="15" s="1"/>
  <c r="F131" i="12"/>
  <c r="F35" i="19"/>
  <c r="F87" i="14"/>
  <c r="H87" i="14" s="1"/>
  <c r="H35" i="16"/>
  <c r="H35" i="17" s="1"/>
  <c r="L87" i="14"/>
  <c r="F133" i="9"/>
  <c r="H133" i="9" s="1"/>
  <c r="F131" i="11"/>
  <c r="F35" i="17"/>
  <c r="F131" i="8"/>
  <c r="H131" i="8" s="1"/>
  <c r="H87" i="8"/>
  <c r="F131" i="10"/>
  <c r="F87" i="15"/>
  <c r="G87" i="19" s="1"/>
  <c r="H131" i="7"/>
  <c r="F133" i="10" l="1"/>
  <c r="M132" i="10"/>
  <c r="H87" i="17"/>
  <c r="K131" i="14"/>
  <c r="F87" i="19"/>
  <c r="F131" i="14"/>
  <c r="I35" i="19"/>
  <c r="L35" i="19" s="1"/>
  <c r="F131" i="16"/>
  <c r="F133" i="11"/>
  <c r="H131" i="11"/>
  <c r="H131" i="16" s="1"/>
  <c r="F87" i="17"/>
  <c r="M35" i="19"/>
  <c r="J35" i="19"/>
  <c r="F133" i="8"/>
  <c r="H133" i="8" s="1"/>
  <c r="L131" i="14"/>
  <c r="H131" i="10"/>
  <c r="H133" i="10"/>
  <c r="F131" i="15"/>
  <c r="G131" i="19" s="1"/>
  <c r="F133" i="12"/>
  <c r="H131" i="12"/>
  <c r="H131" i="15" s="1"/>
  <c r="N35" i="19" l="1"/>
  <c r="H131" i="14"/>
  <c r="H131" i="17" s="1"/>
  <c r="F131" i="19"/>
  <c r="H131" i="19"/>
  <c r="F131" i="17"/>
  <c r="I131" i="19" s="1"/>
  <c r="L131" i="19" s="1"/>
  <c r="I87" i="19"/>
  <c r="L87" i="19" s="1"/>
  <c r="M87" i="19"/>
  <c r="J87" i="19"/>
  <c r="F133" i="15"/>
  <c r="G133" i="19" s="1"/>
  <c r="H133" i="12"/>
  <c r="H133" i="15" s="1"/>
  <c r="N87" i="19" l="1"/>
  <c r="J131" i="19"/>
  <c r="M131" i="19"/>
  <c r="N131" i="19" s="1"/>
  <c r="G133" i="16" l="1"/>
  <c r="G133" i="17" s="1"/>
  <c r="G132" i="16"/>
  <c r="G132" i="17" s="1"/>
  <c r="H132" i="11" l="1"/>
  <c r="H132" i="16" s="1"/>
  <c r="H132" i="17" s="1"/>
  <c r="F132" i="16"/>
  <c r="F133" i="16"/>
  <c r="H133" i="19" s="1"/>
  <c r="H133" i="11"/>
  <c r="H133" i="16" s="1"/>
  <c r="H132" i="19" l="1"/>
  <c r="F132" i="17"/>
  <c r="I132" i="19" s="1"/>
  <c r="H132" i="7"/>
  <c r="F133" i="7"/>
  <c r="F133" i="14" s="1"/>
  <c r="F133" i="17" l="1"/>
  <c r="I133" i="19" s="1"/>
  <c r="L133" i="19" s="1"/>
  <c r="F133" i="19"/>
  <c r="H133" i="14"/>
  <c r="H133" i="17" s="1"/>
  <c r="M132" i="19"/>
  <c r="J132" i="19"/>
  <c r="H133" i="7"/>
  <c r="L132" i="19"/>
  <c r="N132" i="19" l="1"/>
  <c r="M133" i="19"/>
  <c r="N133" i="19" s="1"/>
  <c r="J133" i="19"/>
</calcChain>
</file>

<file path=xl/sharedStrings.xml><?xml version="1.0" encoding="utf-8"?>
<sst xmlns="http://schemas.openxmlformats.org/spreadsheetml/2006/main" count="2667" uniqueCount="501">
  <si>
    <t>（単位：円）</t>
    <rPh sb="1" eb="3">
      <t>タンイ</t>
    </rPh>
    <rPh sb="4" eb="5">
      <t>エン</t>
    </rPh>
    <phoneticPr fontId="3"/>
  </si>
  <si>
    <t>勘定科目</t>
    <rPh sb="0" eb="2">
      <t>カンジョウ</t>
    </rPh>
    <rPh sb="2" eb="4">
      <t>カモク</t>
    </rPh>
    <phoneticPr fontId="3"/>
  </si>
  <si>
    <t>事業活動による収支</t>
    <rPh sb="0" eb="2">
      <t>ジギョウ</t>
    </rPh>
    <rPh sb="2" eb="4">
      <t>カツドウ</t>
    </rPh>
    <rPh sb="7" eb="9">
      <t>シュウシ</t>
    </rPh>
    <phoneticPr fontId="3"/>
  </si>
  <si>
    <t>収入</t>
    <rPh sb="0" eb="2">
      <t>シュウニュウ</t>
    </rPh>
    <phoneticPr fontId="3"/>
  </si>
  <si>
    <t>就労支援事業収入</t>
    <rPh sb="0" eb="2">
      <t>シュウロウ</t>
    </rPh>
    <rPh sb="2" eb="4">
      <t>シエン</t>
    </rPh>
    <rPh sb="4" eb="6">
      <t>ジギョウ</t>
    </rPh>
    <rPh sb="6" eb="8">
      <t>シュウニュウ</t>
    </rPh>
    <phoneticPr fontId="3"/>
  </si>
  <si>
    <t>障害福祉サービス等事業収入</t>
    <rPh sb="0" eb="2">
      <t>ショウガイ</t>
    </rPh>
    <rPh sb="2" eb="4">
      <t>フクシ</t>
    </rPh>
    <rPh sb="8" eb="9">
      <t>トウ</t>
    </rPh>
    <rPh sb="9" eb="11">
      <t>ジギョウ</t>
    </rPh>
    <rPh sb="11" eb="13">
      <t>シュウニュウ</t>
    </rPh>
    <phoneticPr fontId="3"/>
  </si>
  <si>
    <t>自立支援給付費収入</t>
    <rPh sb="0" eb="2">
      <t>ジリツ</t>
    </rPh>
    <rPh sb="2" eb="4">
      <t>シエン</t>
    </rPh>
    <rPh sb="4" eb="6">
      <t>キュウフ</t>
    </rPh>
    <rPh sb="6" eb="7">
      <t>ヒ</t>
    </rPh>
    <rPh sb="7" eb="9">
      <t>シュウニュウ</t>
    </rPh>
    <phoneticPr fontId="3"/>
  </si>
  <si>
    <t>介護給付費収入</t>
    <rPh sb="0" eb="2">
      <t>カイゴ</t>
    </rPh>
    <rPh sb="2" eb="4">
      <t>キュウフ</t>
    </rPh>
    <rPh sb="4" eb="5">
      <t>ヒ</t>
    </rPh>
    <rPh sb="5" eb="7">
      <t>シュウニュウ</t>
    </rPh>
    <phoneticPr fontId="3"/>
  </si>
  <si>
    <t>訓練等給付費収入</t>
    <rPh sb="0" eb="2">
      <t>クンレン</t>
    </rPh>
    <rPh sb="2" eb="3">
      <t>トウ</t>
    </rPh>
    <rPh sb="3" eb="5">
      <t>キュウフ</t>
    </rPh>
    <rPh sb="5" eb="6">
      <t>ヒ</t>
    </rPh>
    <rPh sb="6" eb="8">
      <t>シュウニュウ</t>
    </rPh>
    <phoneticPr fontId="3"/>
  </si>
  <si>
    <t>地域相談支援給付費収入</t>
    <rPh sb="0" eb="2">
      <t>チイキ</t>
    </rPh>
    <rPh sb="2" eb="4">
      <t>ソウダン</t>
    </rPh>
    <rPh sb="4" eb="6">
      <t>シエン</t>
    </rPh>
    <rPh sb="6" eb="8">
      <t>キュウフ</t>
    </rPh>
    <rPh sb="8" eb="9">
      <t>ヒ</t>
    </rPh>
    <rPh sb="9" eb="11">
      <t>シュウニュウ</t>
    </rPh>
    <phoneticPr fontId="3"/>
  </si>
  <si>
    <t>計画相談支援給付費収入</t>
    <rPh sb="0" eb="2">
      <t>ケイカク</t>
    </rPh>
    <rPh sb="2" eb="4">
      <t>ソウダン</t>
    </rPh>
    <rPh sb="4" eb="6">
      <t>シエン</t>
    </rPh>
    <rPh sb="6" eb="8">
      <t>キュウフ</t>
    </rPh>
    <rPh sb="8" eb="9">
      <t>ヒ</t>
    </rPh>
    <rPh sb="9" eb="11">
      <t>シュウニュウ</t>
    </rPh>
    <phoneticPr fontId="3"/>
  </si>
  <si>
    <t>利用者負担金収入</t>
    <rPh sb="0" eb="3">
      <t>リヨウシャ</t>
    </rPh>
    <rPh sb="3" eb="6">
      <t>フタンキン</t>
    </rPh>
    <rPh sb="6" eb="8">
      <t>シュウニュウ</t>
    </rPh>
    <phoneticPr fontId="3"/>
  </si>
  <si>
    <t>補足給付費収入</t>
    <rPh sb="0" eb="2">
      <t>ホソク</t>
    </rPh>
    <rPh sb="2" eb="4">
      <t>キュウフ</t>
    </rPh>
    <rPh sb="4" eb="5">
      <t>ヒ</t>
    </rPh>
    <rPh sb="5" eb="7">
      <t>シュウニュウ</t>
    </rPh>
    <phoneticPr fontId="3"/>
  </si>
  <si>
    <t>特定障害者特別給付費収入</t>
    <rPh sb="0" eb="2">
      <t>トクテイ</t>
    </rPh>
    <rPh sb="2" eb="5">
      <t>ショウガイシャ</t>
    </rPh>
    <rPh sb="5" eb="7">
      <t>トクベツ</t>
    </rPh>
    <rPh sb="7" eb="9">
      <t>キュウフ</t>
    </rPh>
    <rPh sb="9" eb="10">
      <t>ヒ</t>
    </rPh>
    <rPh sb="10" eb="12">
      <t>シュウニュウ</t>
    </rPh>
    <phoneticPr fontId="3"/>
  </si>
  <si>
    <t>特定費用収入</t>
    <rPh sb="0" eb="2">
      <t>トクテイ</t>
    </rPh>
    <rPh sb="2" eb="4">
      <t>ヒヨウ</t>
    </rPh>
    <rPh sb="4" eb="6">
      <t>シュウニュウ</t>
    </rPh>
    <phoneticPr fontId="3"/>
  </si>
  <si>
    <t>その他の事業収入</t>
    <rPh sb="2" eb="3">
      <t>タ</t>
    </rPh>
    <rPh sb="4" eb="6">
      <t>ジギョウ</t>
    </rPh>
    <rPh sb="6" eb="8">
      <t>シュウニュウ</t>
    </rPh>
    <phoneticPr fontId="3"/>
  </si>
  <si>
    <t>補助金事業収入（公費）</t>
    <rPh sb="0" eb="3">
      <t>ホジョキン</t>
    </rPh>
    <rPh sb="3" eb="5">
      <t>ジギョウ</t>
    </rPh>
    <rPh sb="5" eb="7">
      <t>シュウニュウ</t>
    </rPh>
    <rPh sb="8" eb="10">
      <t>コウヒ</t>
    </rPh>
    <phoneticPr fontId="3"/>
  </si>
  <si>
    <t>補助金事業収入（一般）</t>
    <rPh sb="0" eb="3">
      <t>ホジョキン</t>
    </rPh>
    <rPh sb="3" eb="5">
      <t>ジギョウ</t>
    </rPh>
    <rPh sb="5" eb="7">
      <t>シュウニュウ</t>
    </rPh>
    <rPh sb="8" eb="10">
      <t>イッパン</t>
    </rPh>
    <phoneticPr fontId="3"/>
  </si>
  <si>
    <t>受託事業収入（公費）</t>
    <rPh sb="0" eb="2">
      <t>ジュタク</t>
    </rPh>
    <rPh sb="2" eb="4">
      <t>ジギョウ</t>
    </rPh>
    <rPh sb="4" eb="6">
      <t>シュウニュウ</t>
    </rPh>
    <rPh sb="7" eb="9">
      <t>コウヒ</t>
    </rPh>
    <phoneticPr fontId="3"/>
  </si>
  <si>
    <t>受託事業収入（一般）</t>
    <rPh sb="0" eb="2">
      <t>ジュタク</t>
    </rPh>
    <rPh sb="2" eb="4">
      <t>ジギョウ</t>
    </rPh>
    <rPh sb="4" eb="6">
      <t>シュウニュウ</t>
    </rPh>
    <rPh sb="7" eb="9">
      <t>イッパン</t>
    </rPh>
    <phoneticPr fontId="3"/>
  </si>
  <si>
    <t>借入金利息補助金収入</t>
    <rPh sb="0" eb="2">
      <t>カリイレ</t>
    </rPh>
    <rPh sb="2" eb="3">
      <t>キン</t>
    </rPh>
    <rPh sb="3" eb="5">
      <t>リソク</t>
    </rPh>
    <rPh sb="5" eb="8">
      <t>ホジョキン</t>
    </rPh>
    <rPh sb="8" eb="10">
      <t>シュウニュウ</t>
    </rPh>
    <phoneticPr fontId="3"/>
  </si>
  <si>
    <t>経常経費寄附金収入</t>
    <rPh sb="0" eb="2">
      <t>ケイジョウ</t>
    </rPh>
    <rPh sb="2" eb="4">
      <t>ケイヒ</t>
    </rPh>
    <rPh sb="4" eb="7">
      <t>キフキン</t>
    </rPh>
    <rPh sb="7" eb="9">
      <t>シュウニュウ</t>
    </rPh>
    <phoneticPr fontId="3"/>
  </si>
  <si>
    <t>受取利息配当金収入</t>
    <rPh sb="0" eb="2">
      <t>ウケトリ</t>
    </rPh>
    <rPh sb="2" eb="4">
      <t>リソク</t>
    </rPh>
    <rPh sb="4" eb="7">
      <t>ハイトウキン</t>
    </rPh>
    <rPh sb="7" eb="9">
      <t>シュウニュウ</t>
    </rPh>
    <phoneticPr fontId="3"/>
  </si>
  <si>
    <t>その他の収入</t>
    <rPh sb="2" eb="3">
      <t>タ</t>
    </rPh>
    <rPh sb="4" eb="6">
      <t>シュウニュウ</t>
    </rPh>
    <phoneticPr fontId="3"/>
  </si>
  <si>
    <t>受入研修費収入</t>
    <rPh sb="0" eb="2">
      <t>ウケイレ</t>
    </rPh>
    <rPh sb="2" eb="5">
      <t>ケンシュウヒ</t>
    </rPh>
    <rPh sb="5" eb="7">
      <t>シュウニュウ</t>
    </rPh>
    <phoneticPr fontId="3"/>
  </si>
  <si>
    <t>利用者等外給食費収入</t>
    <rPh sb="0" eb="3">
      <t>リヨウシャ</t>
    </rPh>
    <rPh sb="3" eb="4">
      <t>トウ</t>
    </rPh>
    <rPh sb="4" eb="5">
      <t>ガイ</t>
    </rPh>
    <rPh sb="5" eb="8">
      <t>キュウショクヒ</t>
    </rPh>
    <rPh sb="8" eb="10">
      <t>シュウニュウ</t>
    </rPh>
    <phoneticPr fontId="3"/>
  </si>
  <si>
    <t>雑収入</t>
    <rPh sb="0" eb="3">
      <t>ザツシュウニュウ</t>
    </rPh>
    <phoneticPr fontId="3"/>
  </si>
  <si>
    <t>事業活動収入計（１）</t>
    <rPh sb="0" eb="2">
      <t>ジギョウ</t>
    </rPh>
    <rPh sb="2" eb="4">
      <t>カツドウ</t>
    </rPh>
    <rPh sb="4" eb="6">
      <t>シュウニュウ</t>
    </rPh>
    <rPh sb="6" eb="7">
      <t>ケイ</t>
    </rPh>
    <phoneticPr fontId="3"/>
  </si>
  <si>
    <t>支出</t>
    <rPh sb="0" eb="2">
      <t>シシュツ</t>
    </rPh>
    <phoneticPr fontId="3"/>
  </si>
  <si>
    <t>人件費支出</t>
    <rPh sb="0" eb="3">
      <t>ジンケンヒ</t>
    </rPh>
    <rPh sb="3" eb="5">
      <t>シシュツ</t>
    </rPh>
    <phoneticPr fontId="3"/>
  </si>
  <si>
    <t>職員給料支出</t>
    <rPh sb="0" eb="2">
      <t>ショクイン</t>
    </rPh>
    <rPh sb="2" eb="4">
      <t>キュウリョウ</t>
    </rPh>
    <rPh sb="4" eb="6">
      <t>シシュツ</t>
    </rPh>
    <phoneticPr fontId="3"/>
  </si>
  <si>
    <t>職員賞与支出</t>
    <rPh sb="0" eb="2">
      <t>ショクイン</t>
    </rPh>
    <rPh sb="2" eb="4">
      <t>ショウヨ</t>
    </rPh>
    <rPh sb="4" eb="6">
      <t>シシュツ</t>
    </rPh>
    <phoneticPr fontId="3"/>
  </si>
  <si>
    <t>非常勤職員給与支出</t>
    <rPh sb="0" eb="3">
      <t>ヒジョウキン</t>
    </rPh>
    <rPh sb="3" eb="5">
      <t>ショクイン</t>
    </rPh>
    <rPh sb="5" eb="7">
      <t>キュウヨ</t>
    </rPh>
    <rPh sb="7" eb="9">
      <t>シシュツ</t>
    </rPh>
    <phoneticPr fontId="3"/>
  </si>
  <si>
    <t>退職給付支出</t>
    <rPh sb="0" eb="2">
      <t>タイショク</t>
    </rPh>
    <rPh sb="2" eb="4">
      <t>キュウフ</t>
    </rPh>
    <rPh sb="4" eb="6">
      <t>シシュツ</t>
    </rPh>
    <phoneticPr fontId="3"/>
  </si>
  <si>
    <t>法定福利費支出</t>
    <rPh sb="0" eb="2">
      <t>ホウテイ</t>
    </rPh>
    <rPh sb="2" eb="4">
      <t>フクリ</t>
    </rPh>
    <rPh sb="4" eb="5">
      <t>ヒ</t>
    </rPh>
    <rPh sb="5" eb="7">
      <t>シシュツ</t>
    </rPh>
    <phoneticPr fontId="3"/>
  </si>
  <si>
    <t>事業費支出</t>
    <rPh sb="0" eb="2">
      <t>ジギョウ</t>
    </rPh>
    <rPh sb="2" eb="3">
      <t>ヒ</t>
    </rPh>
    <rPh sb="3" eb="5">
      <t>シシュツ</t>
    </rPh>
    <phoneticPr fontId="3"/>
  </si>
  <si>
    <t>給食費支出</t>
    <rPh sb="0" eb="3">
      <t>キュウショクヒ</t>
    </rPh>
    <rPh sb="3" eb="5">
      <t>シシュツ</t>
    </rPh>
    <phoneticPr fontId="3"/>
  </si>
  <si>
    <t>保健衛生費支出</t>
    <rPh sb="0" eb="2">
      <t>ホケン</t>
    </rPh>
    <rPh sb="2" eb="4">
      <t>エイセイ</t>
    </rPh>
    <rPh sb="4" eb="5">
      <t>ヒ</t>
    </rPh>
    <rPh sb="5" eb="7">
      <t>シシュツ</t>
    </rPh>
    <phoneticPr fontId="3"/>
  </si>
  <si>
    <t>教養娯楽費支出</t>
    <rPh sb="0" eb="2">
      <t>キョウヨウ</t>
    </rPh>
    <rPh sb="2" eb="5">
      <t>ゴラクヒ</t>
    </rPh>
    <rPh sb="5" eb="7">
      <t>シシュツ</t>
    </rPh>
    <phoneticPr fontId="3"/>
  </si>
  <si>
    <t>水道光熱費支出</t>
    <rPh sb="0" eb="2">
      <t>スイドウ</t>
    </rPh>
    <rPh sb="2" eb="5">
      <t>コウネツヒ</t>
    </rPh>
    <rPh sb="5" eb="7">
      <t>シシュツ</t>
    </rPh>
    <phoneticPr fontId="3"/>
  </si>
  <si>
    <t>教育指導費支出</t>
    <rPh sb="0" eb="2">
      <t>キョウイク</t>
    </rPh>
    <rPh sb="2" eb="4">
      <t>シドウ</t>
    </rPh>
    <rPh sb="4" eb="5">
      <t>ヒ</t>
    </rPh>
    <rPh sb="5" eb="7">
      <t>シシュツ</t>
    </rPh>
    <phoneticPr fontId="3"/>
  </si>
  <si>
    <t>車輌費支出</t>
    <rPh sb="0" eb="2">
      <t>シャリョウ</t>
    </rPh>
    <rPh sb="2" eb="3">
      <t>ヒ</t>
    </rPh>
    <rPh sb="3" eb="5">
      <t>シシュツ</t>
    </rPh>
    <phoneticPr fontId="3"/>
  </si>
  <si>
    <t>雑支出</t>
    <rPh sb="0" eb="1">
      <t>ザツ</t>
    </rPh>
    <rPh sb="1" eb="3">
      <t>シシュツ</t>
    </rPh>
    <phoneticPr fontId="3"/>
  </si>
  <si>
    <t>事務費支出</t>
    <rPh sb="0" eb="2">
      <t>ジム</t>
    </rPh>
    <rPh sb="2" eb="3">
      <t>ヒ</t>
    </rPh>
    <rPh sb="3" eb="5">
      <t>シシュツ</t>
    </rPh>
    <phoneticPr fontId="3"/>
  </si>
  <si>
    <t>福利厚生費支出</t>
    <rPh sb="0" eb="2">
      <t>フクリ</t>
    </rPh>
    <rPh sb="2" eb="5">
      <t>コウセイヒ</t>
    </rPh>
    <rPh sb="5" eb="7">
      <t>シシュツ</t>
    </rPh>
    <phoneticPr fontId="3"/>
  </si>
  <si>
    <t>旅費交通費支出</t>
    <rPh sb="0" eb="2">
      <t>リョヒ</t>
    </rPh>
    <rPh sb="2" eb="5">
      <t>コウツウヒ</t>
    </rPh>
    <rPh sb="5" eb="7">
      <t>シシュツ</t>
    </rPh>
    <phoneticPr fontId="3"/>
  </si>
  <si>
    <t>研修研究費支出</t>
    <rPh sb="0" eb="2">
      <t>ケンシュウ</t>
    </rPh>
    <rPh sb="2" eb="5">
      <t>ケンキュウヒ</t>
    </rPh>
    <rPh sb="5" eb="7">
      <t>シシュツ</t>
    </rPh>
    <phoneticPr fontId="3"/>
  </si>
  <si>
    <t>事務消耗品費支出</t>
    <rPh sb="0" eb="2">
      <t>ジム</t>
    </rPh>
    <rPh sb="2" eb="4">
      <t>ショウモウ</t>
    </rPh>
    <rPh sb="4" eb="5">
      <t>ヒン</t>
    </rPh>
    <rPh sb="5" eb="6">
      <t>ヒ</t>
    </rPh>
    <rPh sb="6" eb="8">
      <t>シシュツ</t>
    </rPh>
    <phoneticPr fontId="3"/>
  </si>
  <si>
    <t>印刷製本費支出</t>
    <rPh sb="0" eb="2">
      <t>インサツ</t>
    </rPh>
    <rPh sb="2" eb="4">
      <t>セイホン</t>
    </rPh>
    <rPh sb="4" eb="5">
      <t>ヒ</t>
    </rPh>
    <rPh sb="5" eb="7">
      <t>シシュツ</t>
    </rPh>
    <phoneticPr fontId="3"/>
  </si>
  <si>
    <t>燃料費支出</t>
    <rPh sb="0" eb="3">
      <t>ネンリョウヒ</t>
    </rPh>
    <rPh sb="3" eb="5">
      <t>シシュツ</t>
    </rPh>
    <phoneticPr fontId="3"/>
  </si>
  <si>
    <t>修繕費支出</t>
    <rPh sb="0" eb="3">
      <t>シュウゼンヒ</t>
    </rPh>
    <rPh sb="3" eb="5">
      <t>シシュツ</t>
    </rPh>
    <phoneticPr fontId="3"/>
  </si>
  <si>
    <t>通信運搬費支出</t>
    <rPh sb="0" eb="2">
      <t>ツウシン</t>
    </rPh>
    <rPh sb="2" eb="4">
      <t>ウンパン</t>
    </rPh>
    <rPh sb="4" eb="5">
      <t>ヒ</t>
    </rPh>
    <rPh sb="5" eb="7">
      <t>シシュツ</t>
    </rPh>
    <phoneticPr fontId="3"/>
  </si>
  <si>
    <t>会議費支出</t>
    <rPh sb="0" eb="3">
      <t>カイギヒ</t>
    </rPh>
    <rPh sb="3" eb="5">
      <t>シシュツ</t>
    </rPh>
    <phoneticPr fontId="3"/>
  </si>
  <si>
    <t>業務委託費支出</t>
    <rPh sb="0" eb="2">
      <t>ギョウム</t>
    </rPh>
    <rPh sb="2" eb="4">
      <t>イタク</t>
    </rPh>
    <rPh sb="4" eb="5">
      <t>ヒ</t>
    </rPh>
    <rPh sb="5" eb="7">
      <t>シシュツ</t>
    </rPh>
    <phoneticPr fontId="3"/>
  </si>
  <si>
    <t>手数料支出</t>
    <rPh sb="0" eb="3">
      <t>テスウリョウ</t>
    </rPh>
    <rPh sb="3" eb="5">
      <t>シシュツ</t>
    </rPh>
    <phoneticPr fontId="3"/>
  </si>
  <si>
    <t>保険料支出</t>
    <rPh sb="0" eb="3">
      <t>ホケンリョウ</t>
    </rPh>
    <rPh sb="3" eb="5">
      <t>シシュツ</t>
    </rPh>
    <phoneticPr fontId="3"/>
  </si>
  <si>
    <t>賃借料支出</t>
    <rPh sb="0" eb="3">
      <t>チンシャクリョウ</t>
    </rPh>
    <rPh sb="3" eb="5">
      <t>シシュツ</t>
    </rPh>
    <phoneticPr fontId="3"/>
  </si>
  <si>
    <t>土地・建物賃借料支出</t>
    <rPh sb="0" eb="2">
      <t>トチ</t>
    </rPh>
    <rPh sb="3" eb="5">
      <t>タテモノ</t>
    </rPh>
    <rPh sb="5" eb="8">
      <t>チンシャクリョウ</t>
    </rPh>
    <rPh sb="8" eb="10">
      <t>シシュツ</t>
    </rPh>
    <phoneticPr fontId="3"/>
  </si>
  <si>
    <t>租税公課支出</t>
    <rPh sb="0" eb="2">
      <t>ソゼイ</t>
    </rPh>
    <rPh sb="2" eb="4">
      <t>コウカ</t>
    </rPh>
    <rPh sb="4" eb="6">
      <t>シシュツ</t>
    </rPh>
    <phoneticPr fontId="3"/>
  </si>
  <si>
    <t>保守料支出</t>
    <rPh sb="0" eb="2">
      <t>ホシュ</t>
    </rPh>
    <rPh sb="2" eb="3">
      <t>リョウ</t>
    </rPh>
    <rPh sb="3" eb="5">
      <t>シシュツ</t>
    </rPh>
    <phoneticPr fontId="3"/>
  </si>
  <si>
    <t>諸会費支出</t>
    <rPh sb="0" eb="3">
      <t>ショカイヒ</t>
    </rPh>
    <rPh sb="3" eb="5">
      <t>シシュツ</t>
    </rPh>
    <phoneticPr fontId="3"/>
  </si>
  <si>
    <t>就労支援事業支出</t>
    <rPh sb="0" eb="2">
      <t>シュウロウ</t>
    </rPh>
    <rPh sb="2" eb="4">
      <t>シエン</t>
    </rPh>
    <rPh sb="4" eb="6">
      <t>ジギョウ</t>
    </rPh>
    <rPh sb="6" eb="8">
      <t>シシュツ</t>
    </rPh>
    <phoneticPr fontId="3"/>
  </si>
  <si>
    <t>就労支援事業販売原価支出</t>
    <rPh sb="0" eb="2">
      <t>シュウロウ</t>
    </rPh>
    <rPh sb="2" eb="4">
      <t>シエン</t>
    </rPh>
    <rPh sb="4" eb="6">
      <t>ジギョウ</t>
    </rPh>
    <rPh sb="6" eb="8">
      <t>ハンバイ</t>
    </rPh>
    <rPh sb="8" eb="10">
      <t>ゲンカ</t>
    </rPh>
    <rPh sb="10" eb="12">
      <t>シシュツ</t>
    </rPh>
    <phoneticPr fontId="3"/>
  </si>
  <si>
    <t>就労支援事業製造原価支出</t>
    <rPh sb="0" eb="2">
      <t>シュウロウ</t>
    </rPh>
    <rPh sb="2" eb="4">
      <t>シエン</t>
    </rPh>
    <rPh sb="4" eb="6">
      <t>ジギョウ</t>
    </rPh>
    <rPh sb="6" eb="8">
      <t>セイゾウ</t>
    </rPh>
    <rPh sb="8" eb="10">
      <t>ゲンカ</t>
    </rPh>
    <rPh sb="10" eb="12">
      <t>シシュツ</t>
    </rPh>
    <phoneticPr fontId="3"/>
  </si>
  <si>
    <t>就労支援事業仕入支出</t>
    <rPh sb="0" eb="2">
      <t>シュウロウ</t>
    </rPh>
    <rPh sb="2" eb="4">
      <t>シエン</t>
    </rPh>
    <rPh sb="4" eb="6">
      <t>ジギョウ</t>
    </rPh>
    <rPh sb="6" eb="8">
      <t>シイレ</t>
    </rPh>
    <rPh sb="8" eb="10">
      <t>シシュツ</t>
    </rPh>
    <phoneticPr fontId="3"/>
  </si>
  <si>
    <t>就労支援事業販管費支出</t>
    <rPh sb="0" eb="2">
      <t>シュウロウ</t>
    </rPh>
    <rPh sb="2" eb="4">
      <t>シエン</t>
    </rPh>
    <rPh sb="4" eb="6">
      <t>ジギョウ</t>
    </rPh>
    <rPh sb="6" eb="9">
      <t>ハンカンヒ</t>
    </rPh>
    <rPh sb="9" eb="11">
      <t>シシュツ</t>
    </rPh>
    <phoneticPr fontId="3"/>
  </si>
  <si>
    <t>利用者負担軽減額</t>
    <rPh sb="0" eb="3">
      <t>リヨウシャ</t>
    </rPh>
    <rPh sb="3" eb="5">
      <t>フタン</t>
    </rPh>
    <rPh sb="5" eb="7">
      <t>ケイゲン</t>
    </rPh>
    <rPh sb="7" eb="8">
      <t>ガク</t>
    </rPh>
    <phoneticPr fontId="3"/>
  </si>
  <si>
    <t>支払利息支出</t>
    <rPh sb="0" eb="2">
      <t>シハライ</t>
    </rPh>
    <rPh sb="2" eb="4">
      <t>リソク</t>
    </rPh>
    <rPh sb="4" eb="6">
      <t>シシュツ</t>
    </rPh>
    <phoneticPr fontId="3"/>
  </si>
  <si>
    <t>その他の支出</t>
    <rPh sb="2" eb="3">
      <t>タ</t>
    </rPh>
    <rPh sb="4" eb="6">
      <t>シシュツ</t>
    </rPh>
    <phoneticPr fontId="3"/>
  </si>
  <si>
    <t>利用者等外給食費支出</t>
    <rPh sb="0" eb="3">
      <t>リヨウシャ</t>
    </rPh>
    <rPh sb="3" eb="4">
      <t>トウ</t>
    </rPh>
    <rPh sb="4" eb="5">
      <t>ガイ</t>
    </rPh>
    <rPh sb="5" eb="8">
      <t>キュウショクヒ</t>
    </rPh>
    <rPh sb="8" eb="10">
      <t>シシュツ</t>
    </rPh>
    <phoneticPr fontId="3"/>
  </si>
  <si>
    <t>事業活動支出計（２）</t>
    <rPh sb="0" eb="2">
      <t>ジギョウ</t>
    </rPh>
    <rPh sb="2" eb="4">
      <t>カツドウ</t>
    </rPh>
    <rPh sb="4" eb="6">
      <t>シシュツ</t>
    </rPh>
    <rPh sb="6" eb="7">
      <t>ケイ</t>
    </rPh>
    <phoneticPr fontId="3"/>
  </si>
  <si>
    <t>事業活動資金収支差額（３）＝（１）－（２）</t>
    <rPh sb="0" eb="2">
      <t>ジギョウ</t>
    </rPh>
    <rPh sb="2" eb="4">
      <t>カツドウ</t>
    </rPh>
    <rPh sb="4" eb="6">
      <t>シキン</t>
    </rPh>
    <rPh sb="6" eb="8">
      <t>シュウシ</t>
    </rPh>
    <rPh sb="8" eb="10">
      <t>サガク</t>
    </rPh>
    <phoneticPr fontId="3"/>
  </si>
  <si>
    <t>施設整備等による収支</t>
    <rPh sb="0" eb="2">
      <t>シセツ</t>
    </rPh>
    <rPh sb="2" eb="4">
      <t>セイビ</t>
    </rPh>
    <rPh sb="4" eb="5">
      <t>トウ</t>
    </rPh>
    <rPh sb="8" eb="10">
      <t>シュウシ</t>
    </rPh>
    <phoneticPr fontId="3"/>
  </si>
  <si>
    <t>施設整備等補助金収入</t>
    <rPh sb="0" eb="2">
      <t>シセツ</t>
    </rPh>
    <rPh sb="2" eb="4">
      <t>セイビ</t>
    </rPh>
    <rPh sb="4" eb="5">
      <t>トウ</t>
    </rPh>
    <rPh sb="5" eb="8">
      <t>ホジョキン</t>
    </rPh>
    <rPh sb="8" eb="10">
      <t>シュウニュウ</t>
    </rPh>
    <phoneticPr fontId="3"/>
  </si>
  <si>
    <t>設備資金借入金元金償還補助金収入</t>
    <rPh sb="0" eb="2">
      <t>セツビ</t>
    </rPh>
    <rPh sb="2" eb="4">
      <t>シキン</t>
    </rPh>
    <rPh sb="4" eb="6">
      <t>カリイレ</t>
    </rPh>
    <rPh sb="6" eb="7">
      <t>キン</t>
    </rPh>
    <rPh sb="7" eb="9">
      <t>ガンキン</t>
    </rPh>
    <rPh sb="9" eb="11">
      <t>ショウカン</t>
    </rPh>
    <rPh sb="11" eb="14">
      <t>ホジョキン</t>
    </rPh>
    <rPh sb="14" eb="16">
      <t>シュウニュウ</t>
    </rPh>
    <phoneticPr fontId="3"/>
  </si>
  <si>
    <t>施設整備等寄附金収入</t>
    <rPh sb="0" eb="2">
      <t>シセツ</t>
    </rPh>
    <rPh sb="2" eb="4">
      <t>セイビ</t>
    </rPh>
    <rPh sb="4" eb="5">
      <t>トウ</t>
    </rPh>
    <rPh sb="5" eb="8">
      <t>キフキン</t>
    </rPh>
    <rPh sb="8" eb="10">
      <t>シュウニュウ</t>
    </rPh>
    <phoneticPr fontId="3"/>
  </si>
  <si>
    <t>設備資金借入金元金償還寄附金収入</t>
    <rPh sb="0" eb="2">
      <t>セツビ</t>
    </rPh>
    <rPh sb="2" eb="4">
      <t>シキン</t>
    </rPh>
    <rPh sb="4" eb="6">
      <t>カリイレ</t>
    </rPh>
    <rPh sb="6" eb="7">
      <t>キン</t>
    </rPh>
    <rPh sb="7" eb="9">
      <t>ガンキン</t>
    </rPh>
    <rPh sb="9" eb="11">
      <t>ショウカン</t>
    </rPh>
    <rPh sb="11" eb="14">
      <t>キフキン</t>
    </rPh>
    <rPh sb="14" eb="16">
      <t>シュウニュウ</t>
    </rPh>
    <phoneticPr fontId="3"/>
  </si>
  <si>
    <t>設備資金借入金収入</t>
    <rPh sb="0" eb="2">
      <t>セツビ</t>
    </rPh>
    <rPh sb="2" eb="4">
      <t>シキン</t>
    </rPh>
    <rPh sb="4" eb="6">
      <t>カリイレ</t>
    </rPh>
    <rPh sb="6" eb="7">
      <t>キン</t>
    </rPh>
    <rPh sb="7" eb="9">
      <t>シュウニュウ</t>
    </rPh>
    <phoneticPr fontId="3"/>
  </si>
  <si>
    <t>固定資産売却収入</t>
    <rPh sb="0" eb="2">
      <t>コテイ</t>
    </rPh>
    <rPh sb="2" eb="4">
      <t>シサン</t>
    </rPh>
    <rPh sb="4" eb="6">
      <t>バイキャク</t>
    </rPh>
    <rPh sb="6" eb="8">
      <t>シュウニュウ</t>
    </rPh>
    <phoneticPr fontId="3"/>
  </si>
  <si>
    <t>車両運搬具売却収入</t>
    <rPh sb="0" eb="2">
      <t>シャリョウ</t>
    </rPh>
    <rPh sb="2" eb="4">
      <t>ウンパン</t>
    </rPh>
    <rPh sb="4" eb="5">
      <t>グ</t>
    </rPh>
    <rPh sb="5" eb="7">
      <t>バイキャク</t>
    </rPh>
    <rPh sb="7" eb="9">
      <t>シュウニュウ</t>
    </rPh>
    <phoneticPr fontId="3"/>
  </si>
  <si>
    <t>器具及び備品売却収入</t>
    <rPh sb="0" eb="2">
      <t>キグ</t>
    </rPh>
    <rPh sb="2" eb="3">
      <t>オヨ</t>
    </rPh>
    <rPh sb="4" eb="6">
      <t>ビヒン</t>
    </rPh>
    <rPh sb="6" eb="8">
      <t>バイキャク</t>
    </rPh>
    <rPh sb="8" eb="10">
      <t>シュウニュウ</t>
    </rPh>
    <phoneticPr fontId="3"/>
  </si>
  <si>
    <t>その他の施設整備等による収入</t>
    <rPh sb="2" eb="3">
      <t>タ</t>
    </rPh>
    <rPh sb="4" eb="6">
      <t>シセツ</t>
    </rPh>
    <rPh sb="6" eb="8">
      <t>セイビ</t>
    </rPh>
    <rPh sb="8" eb="9">
      <t>トウ</t>
    </rPh>
    <rPh sb="12" eb="14">
      <t>シュウニュウ</t>
    </rPh>
    <phoneticPr fontId="3"/>
  </si>
  <si>
    <t>施設整備等収入計（４）</t>
    <rPh sb="0" eb="2">
      <t>シセツ</t>
    </rPh>
    <rPh sb="2" eb="4">
      <t>セイビ</t>
    </rPh>
    <rPh sb="4" eb="5">
      <t>トウ</t>
    </rPh>
    <rPh sb="5" eb="7">
      <t>シュウニュウ</t>
    </rPh>
    <rPh sb="7" eb="8">
      <t>ケイ</t>
    </rPh>
    <phoneticPr fontId="3"/>
  </si>
  <si>
    <t>設備資金借入金元金償還支出</t>
    <rPh sb="0" eb="2">
      <t>セツビ</t>
    </rPh>
    <rPh sb="2" eb="4">
      <t>シキン</t>
    </rPh>
    <rPh sb="4" eb="6">
      <t>カリイレ</t>
    </rPh>
    <rPh sb="6" eb="7">
      <t>キン</t>
    </rPh>
    <rPh sb="7" eb="9">
      <t>ガンキン</t>
    </rPh>
    <rPh sb="9" eb="11">
      <t>ショウカン</t>
    </rPh>
    <rPh sb="11" eb="13">
      <t>シシュツ</t>
    </rPh>
    <phoneticPr fontId="3"/>
  </si>
  <si>
    <t>固定資産取得支出</t>
    <rPh sb="0" eb="2">
      <t>コテイ</t>
    </rPh>
    <rPh sb="2" eb="4">
      <t>シサン</t>
    </rPh>
    <rPh sb="4" eb="6">
      <t>シュトク</t>
    </rPh>
    <rPh sb="6" eb="8">
      <t>シシュツ</t>
    </rPh>
    <phoneticPr fontId="3"/>
  </si>
  <si>
    <t>土地取得支出</t>
    <rPh sb="0" eb="2">
      <t>トチ</t>
    </rPh>
    <rPh sb="2" eb="4">
      <t>シュトク</t>
    </rPh>
    <rPh sb="4" eb="6">
      <t>シシュツ</t>
    </rPh>
    <phoneticPr fontId="3"/>
  </si>
  <si>
    <t>建物取得支出</t>
    <rPh sb="0" eb="2">
      <t>タテモノ</t>
    </rPh>
    <rPh sb="2" eb="4">
      <t>シュトク</t>
    </rPh>
    <rPh sb="4" eb="6">
      <t>シシュツ</t>
    </rPh>
    <phoneticPr fontId="3"/>
  </si>
  <si>
    <t>車両運搬具取得支出</t>
    <rPh sb="0" eb="2">
      <t>シャリョウ</t>
    </rPh>
    <rPh sb="2" eb="4">
      <t>ウンパン</t>
    </rPh>
    <rPh sb="4" eb="5">
      <t>グ</t>
    </rPh>
    <rPh sb="5" eb="7">
      <t>シュトク</t>
    </rPh>
    <rPh sb="7" eb="9">
      <t>シシュツ</t>
    </rPh>
    <phoneticPr fontId="3"/>
  </si>
  <si>
    <t>器具及び備品取得支出</t>
    <rPh sb="0" eb="2">
      <t>キグ</t>
    </rPh>
    <rPh sb="2" eb="3">
      <t>オヨ</t>
    </rPh>
    <rPh sb="4" eb="6">
      <t>ビヒン</t>
    </rPh>
    <phoneticPr fontId="3"/>
  </si>
  <si>
    <t>固定資産除却・廃棄支出</t>
    <rPh sb="0" eb="2">
      <t>コテイ</t>
    </rPh>
    <rPh sb="2" eb="4">
      <t>シサン</t>
    </rPh>
    <rPh sb="4" eb="6">
      <t>ジョキャク</t>
    </rPh>
    <rPh sb="7" eb="9">
      <t>ハイキ</t>
    </rPh>
    <rPh sb="9" eb="11">
      <t>シシュツ</t>
    </rPh>
    <phoneticPr fontId="3"/>
  </si>
  <si>
    <t>ファイナンス・リース債務の返済支出</t>
    <rPh sb="10" eb="12">
      <t>サイム</t>
    </rPh>
    <rPh sb="13" eb="15">
      <t>ヘンサイ</t>
    </rPh>
    <rPh sb="15" eb="17">
      <t>シシュツ</t>
    </rPh>
    <phoneticPr fontId="3"/>
  </si>
  <si>
    <t>その他の施設整備等による支出</t>
    <rPh sb="2" eb="3">
      <t>タ</t>
    </rPh>
    <rPh sb="4" eb="6">
      <t>シセツ</t>
    </rPh>
    <rPh sb="6" eb="8">
      <t>セイビ</t>
    </rPh>
    <rPh sb="8" eb="9">
      <t>トウ</t>
    </rPh>
    <rPh sb="12" eb="14">
      <t>シシュツ</t>
    </rPh>
    <phoneticPr fontId="3"/>
  </si>
  <si>
    <t>施設整備等支出計（５）</t>
    <rPh sb="0" eb="2">
      <t>シセツ</t>
    </rPh>
    <rPh sb="2" eb="4">
      <t>セイビ</t>
    </rPh>
    <rPh sb="4" eb="5">
      <t>トウ</t>
    </rPh>
    <rPh sb="5" eb="7">
      <t>シシュツ</t>
    </rPh>
    <rPh sb="7" eb="8">
      <t>ケイ</t>
    </rPh>
    <phoneticPr fontId="3"/>
  </si>
  <si>
    <t>施設整備等資金収支差額（６）＝（４）－（５）</t>
    <rPh sb="0" eb="2">
      <t>シセツ</t>
    </rPh>
    <rPh sb="2" eb="4">
      <t>セイビ</t>
    </rPh>
    <rPh sb="4" eb="5">
      <t>トウ</t>
    </rPh>
    <rPh sb="5" eb="7">
      <t>シキン</t>
    </rPh>
    <rPh sb="7" eb="9">
      <t>シュウシ</t>
    </rPh>
    <rPh sb="9" eb="11">
      <t>サガク</t>
    </rPh>
    <phoneticPr fontId="3"/>
  </si>
  <si>
    <t>その他の活動による収支</t>
    <rPh sb="2" eb="3">
      <t>タ</t>
    </rPh>
    <rPh sb="4" eb="6">
      <t>カツドウ</t>
    </rPh>
    <rPh sb="9" eb="11">
      <t>シュウシ</t>
    </rPh>
    <phoneticPr fontId="3"/>
  </si>
  <si>
    <t>長期運営資金借入金元金償還寄附金収入</t>
    <rPh sb="0" eb="2">
      <t>チョウキ</t>
    </rPh>
    <rPh sb="2" eb="4">
      <t>ウンエイ</t>
    </rPh>
    <rPh sb="4" eb="6">
      <t>シキン</t>
    </rPh>
    <rPh sb="6" eb="8">
      <t>カリイレ</t>
    </rPh>
    <rPh sb="8" eb="9">
      <t>キン</t>
    </rPh>
    <rPh sb="9" eb="11">
      <t>ガンキン</t>
    </rPh>
    <rPh sb="11" eb="13">
      <t>ショウカン</t>
    </rPh>
    <rPh sb="13" eb="16">
      <t>キフキン</t>
    </rPh>
    <rPh sb="16" eb="18">
      <t>シュウニュウ</t>
    </rPh>
    <phoneticPr fontId="3"/>
  </si>
  <si>
    <t>長期運営資金借入金収入</t>
    <rPh sb="0" eb="2">
      <t>チョウキ</t>
    </rPh>
    <rPh sb="2" eb="4">
      <t>ウンエイ</t>
    </rPh>
    <rPh sb="4" eb="6">
      <t>シキン</t>
    </rPh>
    <rPh sb="6" eb="8">
      <t>カリイレ</t>
    </rPh>
    <rPh sb="8" eb="9">
      <t>キン</t>
    </rPh>
    <rPh sb="9" eb="11">
      <t>シュウニュウ</t>
    </rPh>
    <phoneticPr fontId="3"/>
  </si>
  <si>
    <t>積立資産取崩収入</t>
    <rPh sb="0" eb="2">
      <t>ツミタテ</t>
    </rPh>
    <rPh sb="2" eb="4">
      <t>シサン</t>
    </rPh>
    <rPh sb="4" eb="6">
      <t>トリクズ</t>
    </rPh>
    <rPh sb="6" eb="8">
      <t>シュウニュウ</t>
    </rPh>
    <phoneticPr fontId="3"/>
  </si>
  <si>
    <t>拠点区分間長期借入金収入</t>
    <rPh sb="0" eb="2">
      <t>キョテン</t>
    </rPh>
    <rPh sb="2" eb="4">
      <t>クブン</t>
    </rPh>
    <rPh sb="4" eb="5">
      <t>カン</t>
    </rPh>
    <rPh sb="5" eb="7">
      <t>チョウキ</t>
    </rPh>
    <rPh sb="7" eb="9">
      <t>カリイレ</t>
    </rPh>
    <rPh sb="9" eb="10">
      <t>キン</t>
    </rPh>
    <rPh sb="10" eb="12">
      <t>シュウニュウ</t>
    </rPh>
    <phoneticPr fontId="3"/>
  </si>
  <si>
    <t>拠点区分間長期貸付金回収収入</t>
    <rPh sb="0" eb="2">
      <t>キョテン</t>
    </rPh>
    <rPh sb="2" eb="4">
      <t>クブン</t>
    </rPh>
    <rPh sb="4" eb="5">
      <t>カン</t>
    </rPh>
    <rPh sb="5" eb="7">
      <t>チョウキ</t>
    </rPh>
    <rPh sb="7" eb="9">
      <t>カシツケ</t>
    </rPh>
    <rPh sb="9" eb="10">
      <t>キン</t>
    </rPh>
    <rPh sb="10" eb="12">
      <t>カイシュウ</t>
    </rPh>
    <rPh sb="12" eb="14">
      <t>シュウニュウ</t>
    </rPh>
    <phoneticPr fontId="3"/>
  </si>
  <si>
    <t>拠点区分間繰入金収入</t>
    <rPh sb="0" eb="2">
      <t>キョテン</t>
    </rPh>
    <rPh sb="2" eb="4">
      <t>クブン</t>
    </rPh>
    <rPh sb="4" eb="5">
      <t>カン</t>
    </rPh>
    <rPh sb="5" eb="7">
      <t>クリイレ</t>
    </rPh>
    <rPh sb="7" eb="8">
      <t>キン</t>
    </rPh>
    <rPh sb="8" eb="10">
      <t>シュウニュウ</t>
    </rPh>
    <phoneticPr fontId="3"/>
  </si>
  <si>
    <t>その他の活動による収入</t>
    <rPh sb="2" eb="3">
      <t>タ</t>
    </rPh>
    <rPh sb="4" eb="6">
      <t>カツドウ</t>
    </rPh>
    <rPh sb="9" eb="11">
      <t>シュウニュウ</t>
    </rPh>
    <phoneticPr fontId="3"/>
  </si>
  <si>
    <t>その他の活動収入計（７）</t>
    <rPh sb="2" eb="3">
      <t>タ</t>
    </rPh>
    <rPh sb="4" eb="6">
      <t>カツドウ</t>
    </rPh>
    <rPh sb="6" eb="8">
      <t>シュウニュウ</t>
    </rPh>
    <rPh sb="8" eb="9">
      <t>ケイ</t>
    </rPh>
    <phoneticPr fontId="3"/>
  </si>
  <si>
    <t>長期運営資金借入金元金償還支出</t>
    <rPh sb="0" eb="2">
      <t>チョウキ</t>
    </rPh>
    <rPh sb="2" eb="4">
      <t>ウンエイ</t>
    </rPh>
    <rPh sb="4" eb="6">
      <t>シキン</t>
    </rPh>
    <rPh sb="6" eb="8">
      <t>カリイレ</t>
    </rPh>
    <rPh sb="8" eb="9">
      <t>キン</t>
    </rPh>
    <rPh sb="9" eb="11">
      <t>ガンキン</t>
    </rPh>
    <rPh sb="11" eb="13">
      <t>ショウカン</t>
    </rPh>
    <rPh sb="13" eb="15">
      <t>シシュツ</t>
    </rPh>
    <phoneticPr fontId="3"/>
  </si>
  <si>
    <t>積立資産支出</t>
    <rPh sb="0" eb="2">
      <t>ツミタテ</t>
    </rPh>
    <rPh sb="2" eb="4">
      <t>シサン</t>
    </rPh>
    <rPh sb="4" eb="6">
      <t>シシュツ</t>
    </rPh>
    <phoneticPr fontId="3"/>
  </si>
  <si>
    <t>拠点区分間長期貸付金支出</t>
    <rPh sb="0" eb="2">
      <t>キョテン</t>
    </rPh>
    <rPh sb="2" eb="4">
      <t>クブン</t>
    </rPh>
    <rPh sb="4" eb="5">
      <t>カン</t>
    </rPh>
    <rPh sb="5" eb="7">
      <t>チョウキ</t>
    </rPh>
    <rPh sb="7" eb="9">
      <t>カシツケ</t>
    </rPh>
    <rPh sb="9" eb="10">
      <t>キン</t>
    </rPh>
    <rPh sb="10" eb="12">
      <t>シシュツ</t>
    </rPh>
    <phoneticPr fontId="3"/>
  </si>
  <si>
    <t>拠点区分間長期貸付金返済支出</t>
    <rPh sb="0" eb="2">
      <t>キョテン</t>
    </rPh>
    <rPh sb="2" eb="4">
      <t>クブン</t>
    </rPh>
    <rPh sb="4" eb="5">
      <t>カン</t>
    </rPh>
    <rPh sb="5" eb="7">
      <t>チョウキ</t>
    </rPh>
    <rPh sb="7" eb="9">
      <t>カシツケ</t>
    </rPh>
    <rPh sb="9" eb="10">
      <t>キン</t>
    </rPh>
    <rPh sb="10" eb="12">
      <t>ヘンサイ</t>
    </rPh>
    <rPh sb="12" eb="14">
      <t>シシュツ</t>
    </rPh>
    <phoneticPr fontId="3"/>
  </si>
  <si>
    <t>拠点区分間繰入金支出</t>
    <rPh sb="0" eb="2">
      <t>キョテン</t>
    </rPh>
    <rPh sb="2" eb="4">
      <t>クブン</t>
    </rPh>
    <rPh sb="4" eb="5">
      <t>カン</t>
    </rPh>
    <rPh sb="5" eb="7">
      <t>クリイレ</t>
    </rPh>
    <rPh sb="7" eb="8">
      <t>キン</t>
    </rPh>
    <rPh sb="8" eb="10">
      <t>シシュツ</t>
    </rPh>
    <phoneticPr fontId="3"/>
  </si>
  <si>
    <t>その他の活動による支出</t>
    <rPh sb="2" eb="3">
      <t>タ</t>
    </rPh>
    <rPh sb="4" eb="6">
      <t>カツドウ</t>
    </rPh>
    <rPh sb="9" eb="11">
      <t>シシュツ</t>
    </rPh>
    <phoneticPr fontId="3"/>
  </si>
  <si>
    <t>その他の活動支出計（８）</t>
    <rPh sb="2" eb="3">
      <t>タ</t>
    </rPh>
    <rPh sb="4" eb="6">
      <t>カツドウ</t>
    </rPh>
    <rPh sb="6" eb="8">
      <t>シシュツ</t>
    </rPh>
    <rPh sb="8" eb="9">
      <t>ケイ</t>
    </rPh>
    <phoneticPr fontId="3"/>
  </si>
  <si>
    <t>その他の活動資金収支差額（９）＝（７）－（８）</t>
    <rPh sb="2" eb="3">
      <t>タ</t>
    </rPh>
    <rPh sb="4" eb="6">
      <t>カツドウ</t>
    </rPh>
    <rPh sb="6" eb="8">
      <t>シキン</t>
    </rPh>
    <rPh sb="8" eb="10">
      <t>シュウシ</t>
    </rPh>
    <rPh sb="10" eb="12">
      <t>サガク</t>
    </rPh>
    <phoneticPr fontId="3"/>
  </si>
  <si>
    <t>予備費支出（１０）</t>
    <rPh sb="0" eb="3">
      <t>ヨビヒ</t>
    </rPh>
    <rPh sb="3" eb="5">
      <t>シシュツ</t>
    </rPh>
    <phoneticPr fontId="3"/>
  </si>
  <si>
    <r>
      <t>当期資金収支差額合計</t>
    </r>
    <r>
      <rPr>
        <sz val="8"/>
        <color theme="1"/>
        <rFont val="ＭＳ Ｐ明朝"/>
        <family val="1"/>
        <charset val="128"/>
      </rPr>
      <t>（１１）＝（３）＋（６）＋（９）－（１０）</t>
    </r>
    <rPh sb="0" eb="2">
      <t>トウキ</t>
    </rPh>
    <rPh sb="2" eb="4">
      <t>シキン</t>
    </rPh>
    <rPh sb="4" eb="6">
      <t>シュウシ</t>
    </rPh>
    <rPh sb="6" eb="8">
      <t>サガク</t>
    </rPh>
    <rPh sb="8" eb="10">
      <t>ゴウケイ</t>
    </rPh>
    <phoneticPr fontId="3"/>
  </si>
  <si>
    <t>前期末支払資金残高（１２）</t>
    <rPh sb="0" eb="3">
      <t>ゼンキマツ</t>
    </rPh>
    <rPh sb="3" eb="5">
      <t>シハライ</t>
    </rPh>
    <rPh sb="5" eb="7">
      <t>シキン</t>
    </rPh>
    <rPh sb="7" eb="9">
      <t>ザンダカ</t>
    </rPh>
    <phoneticPr fontId="3"/>
  </si>
  <si>
    <t>当期末支払資金残高（１１）＋（１２）</t>
    <rPh sb="0" eb="2">
      <t>トウキ</t>
    </rPh>
    <rPh sb="2" eb="3">
      <t>マツ</t>
    </rPh>
    <rPh sb="3" eb="5">
      <t>シハライ</t>
    </rPh>
    <rPh sb="5" eb="7">
      <t>シキン</t>
    </rPh>
    <rPh sb="7" eb="9">
      <t>ザンダカ</t>
    </rPh>
    <phoneticPr fontId="3"/>
  </si>
  <si>
    <t>増　減</t>
    <rPh sb="0" eb="1">
      <t>ゾウ</t>
    </rPh>
    <rPh sb="2" eb="3">
      <t>ゲン</t>
    </rPh>
    <phoneticPr fontId="3"/>
  </si>
  <si>
    <t>備　考</t>
    <rPh sb="0" eb="1">
      <t>ソナエ</t>
    </rPh>
    <rPh sb="2" eb="3">
      <t>コウ</t>
    </rPh>
    <phoneticPr fontId="3"/>
  </si>
  <si>
    <t>会費</t>
    <rPh sb="0" eb="2">
      <t>カイヒ</t>
    </rPh>
    <phoneticPr fontId="3"/>
  </si>
  <si>
    <t>会費及び資料発送</t>
    <rPh sb="0" eb="2">
      <t>カイヒ</t>
    </rPh>
    <rPh sb="2" eb="3">
      <t>オヨ</t>
    </rPh>
    <rPh sb="4" eb="6">
      <t>シリョウ</t>
    </rPh>
    <rPh sb="6" eb="8">
      <t>ハッソウ</t>
    </rPh>
    <phoneticPr fontId="3"/>
  </si>
  <si>
    <t>会報作成</t>
    <rPh sb="0" eb="2">
      <t>カイホウ</t>
    </rPh>
    <rPh sb="2" eb="4">
      <t>サクセイ</t>
    </rPh>
    <phoneticPr fontId="3"/>
  </si>
  <si>
    <t>登記事務手数料他</t>
    <rPh sb="0" eb="2">
      <t>トウキ</t>
    </rPh>
    <rPh sb="2" eb="4">
      <t>ジム</t>
    </rPh>
    <rPh sb="4" eb="7">
      <t>テスウリョウ</t>
    </rPh>
    <rPh sb="7" eb="8">
      <t>ホカ</t>
    </rPh>
    <phoneticPr fontId="3"/>
  </si>
  <si>
    <t>雑収入</t>
    <rPh sb="0" eb="3">
      <t>ザッシュウニュウ</t>
    </rPh>
    <phoneticPr fontId="3"/>
  </si>
  <si>
    <t>※科目に不足を生じた場合は流用を認める。</t>
    <rPh sb="1" eb="3">
      <t>カモク</t>
    </rPh>
    <rPh sb="4" eb="6">
      <t>フソク</t>
    </rPh>
    <rPh sb="7" eb="8">
      <t>ショウ</t>
    </rPh>
    <rPh sb="10" eb="12">
      <t>バアイ</t>
    </rPh>
    <rPh sb="13" eb="15">
      <t>リュウヨウ</t>
    </rPh>
    <rPh sb="16" eb="17">
      <t>ミト</t>
    </rPh>
    <phoneticPr fontId="3"/>
  </si>
  <si>
    <t>裾野市委託料・日中一時</t>
    <rPh sb="0" eb="3">
      <t>スソノシ</t>
    </rPh>
    <rPh sb="3" eb="6">
      <t>イタクリョウ</t>
    </rPh>
    <rPh sb="7" eb="9">
      <t>ニッチュウ</t>
    </rPh>
    <rPh sb="9" eb="11">
      <t>イチジ</t>
    </rPh>
    <phoneticPr fontId="3"/>
  </si>
  <si>
    <t>地活会費</t>
    <rPh sb="0" eb="2">
      <t>チカツ</t>
    </rPh>
    <rPh sb="2" eb="4">
      <t>カイヒ</t>
    </rPh>
    <phoneticPr fontId="3"/>
  </si>
  <si>
    <t>図書教育費</t>
    <rPh sb="0" eb="2">
      <t>トショ</t>
    </rPh>
    <rPh sb="2" eb="5">
      <t>キョウイクヒ</t>
    </rPh>
    <phoneticPr fontId="3"/>
  </si>
  <si>
    <t>消耗器具備品費支出</t>
    <rPh sb="0" eb="2">
      <t>ショウモウ</t>
    </rPh>
    <rPh sb="2" eb="4">
      <t>キグ</t>
    </rPh>
    <rPh sb="4" eb="6">
      <t>ビヒン</t>
    </rPh>
    <rPh sb="6" eb="7">
      <t>ヒ</t>
    </rPh>
    <rPh sb="7" eb="9">
      <t>シシュツ</t>
    </rPh>
    <phoneticPr fontId="3"/>
  </si>
  <si>
    <t>図書教育費支出</t>
    <rPh sb="0" eb="2">
      <t>トショ</t>
    </rPh>
    <rPh sb="2" eb="5">
      <t>キョウイクヒ</t>
    </rPh>
    <rPh sb="5" eb="7">
      <t>シシュツ</t>
    </rPh>
    <phoneticPr fontId="3"/>
  </si>
  <si>
    <t>非常勤職員給与・賞与・諸手当</t>
    <rPh sb="0" eb="3">
      <t>ヒジョウキン</t>
    </rPh>
    <rPh sb="3" eb="5">
      <t>ショクイン</t>
    </rPh>
    <rPh sb="5" eb="7">
      <t>キュウヨ</t>
    </rPh>
    <rPh sb="8" eb="10">
      <t>ショウヨ</t>
    </rPh>
    <rPh sb="11" eb="14">
      <t>ショテアテ</t>
    </rPh>
    <phoneticPr fontId="3"/>
  </si>
  <si>
    <t>社会保険料他</t>
    <rPh sb="0" eb="2">
      <t>シャカイ</t>
    </rPh>
    <rPh sb="2" eb="5">
      <t>ホケンリョウ</t>
    </rPh>
    <rPh sb="5" eb="6">
      <t>ホカ</t>
    </rPh>
    <phoneticPr fontId="3"/>
  </si>
  <si>
    <t>お茶</t>
    <rPh sb="1" eb="2">
      <t>チャ</t>
    </rPh>
    <phoneticPr fontId="3"/>
  </si>
  <si>
    <t>クリスマス会・お楽しみ会他</t>
    <rPh sb="5" eb="6">
      <t>カイ</t>
    </rPh>
    <rPh sb="8" eb="9">
      <t>タノ</t>
    </rPh>
    <rPh sb="11" eb="12">
      <t>カイ</t>
    </rPh>
    <rPh sb="12" eb="13">
      <t>ホカ</t>
    </rPh>
    <phoneticPr fontId="3"/>
  </si>
  <si>
    <t>本・新聞代</t>
    <rPh sb="0" eb="1">
      <t>ホン</t>
    </rPh>
    <rPh sb="2" eb="5">
      <t>シンブンダイ</t>
    </rPh>
    <phoneticPr fontId="3"/>
  </si>
  <si>
    <t>調理・創作活動</t>
    <rPh sb="0" eb="2">
      <t>チョウリ</t>
    </rPh>
    <rPh sb="3" eb="5">
      <t>ソウサク</t>
    </rPh>
    <rPh sb="5" eb="7">
      <t>カツドウ</t>
    </rPh>
    <phoneticPr fontId="3"/>
  </si>
  <si>
    <t>車検修理代・ガソリン代他</t>
    <rPh sb="0" eb="2">
      <t>シャケン</t>
    </rPh>
    <rPh sb="2" eb="5">
      <t>シュウリダイ</t>
    </rPh>
    <rPh sb="10" eb="11">
      <t>ダイ</t>
    </rPh>
    <rPh sb="11" eb="12">
      <t>ホカ</t>
    </rPh>
    <phoneticPr fontId="3"/>
  </si>
  <si>
    <t>職員健康診断他</t>
    <rPh sb="0" eb="2">
      <t>ショクイン</t>
    </rPh>
    <rPh sb="2" eb="4">
      <t>ケンコウ</t>
    </rPh>
    <rPh sb="4" eb="6">
      <t>シンダン</t>
    </rPh>
    <rPh sb="6" eb="7">
      <t>ホカ</t>
    </rPh>
    <phoneticPr fontId="3"/>
  </si>
  <si>
    <t>施設研修・研究会参加費</t>
    <rPh sb="0" eb="2">
      <t>シセツ</t>
    </rPh>
    <rPh sb="2" eb="4">
      <t>ケンシュウ</t>
    </rPh>
    <rPh sb="5" eb="8">
      <t>ケンキュウカイ</t>
    </rPh>
    <rPh sb="8" eb="10">
      <t>サンカ</t>
    </rPh>
    <rPh sb="10" eb="11">
      <t>ヒ</t>
    </rPh>
    <phoneticPr fontId="3"/>
  </si>
  <si>
    <t>事務用品</t>
    <rPh sb="0" eb="2">
      <t>ジム</t>
    </rPh>
    <rPh sb="2" eb="4">
      <t>ヨウヒン</t>
    </rPh>
    <phoneticPr fontId="3"/>
  </si>
  <si>
    <t>器具備品修繕</t>
    <rPh sb="0" eb="2">
      <t>キグ</t>
    </rPh>
    <rPh sb="2" eb="4">
      <t>ビヒン</t>
    </rPh>
    <rPh sb="4" eb="6">
      <t>シュウゼン</t>
    </rPh>
    <phoneticPr fontId="3"/>
  </si>
  <si>
    <t>電話料・切手代</t>
    <rPh sb="0" eb="3">
      <t>デンワリョウ</t>
    </rPh>
    <rPh sb="4" eb="6">
      <t>キッテ</t>
    </rPh>
    <rPh sb="6" eb="7">
      <t>ダイ</t>
    </rPh>
    <phoneticPr fontId="3"/>
  </si>
  <si>
    <t>振込手数料他</t>
    <rPh sb="0" eb="2">
      <t>フリコミ</t>
    </rPh>
    <rPh sb="2" eb="5">
      <t>テスウリョウ</t>
    </rPh>
    <rPh sb="5" eb="6">
      <t>ホカ</t>
    </rPh>
    <phoneticPr fontId="3"/>
  </si>
  <si>
    <t>任意保険料他</t>
    <rPh sb="0" eb="2">
      <t>ニンイ</t>
    </rPh>
    <rPh sb="2" eb="5">
      <t>ホケンリョウ</t>
    </rPh>
    <rPh sb="5" eb="6">
      <t>ホカ</t>
    </rPh>
    <phoneticPr fontId="3"/>
  </si>
  <si>
    <t>コピー機リース他</t>
    <rPh sb="3" eb="4">
      <t>キ</t>
    </rPh>
    <rPh sb="7" eb="8">
      <t>ホカ</t>
    </rPh>
    <phoneticPr fontId="3"/>
  </si>
  <si>
    <t>収入印紙</t>
    <rPh sb="0" eb="2">
      <t>シュウニュウ</t>
    </rPh>
    <rPh sb="2" eb="4">
      <t>インシ</t>
    </rPh>
    <phoneticPr fontId="3"/>
  </si>
  <si>
    <t>重量税・収入印紙</t>
    <rPh sb="0" eb="3">
      <t>ジュウリョウゼイ</t>
    </rPh>
    <rPh sb="4" eb="6">
      <t>シュウニュウ</t>
    </rPh>
    <rPh sb="6" eb="8">
      <t>インシ</t>
    </rPh>
    <phoneticPr fontId="3"/>
  </si>
  <si>
    <t>研修・研修旅費</t>
    <rPh sb="0" eb="2">
      <t>ケンシュウ</t>
    </rPh>
    <rPh sb="3" eb="5">
      <t>ケンシュウ</t>
    </rPh>
    <rPh sb="5" eb="7">
      <t>リョヒ</t>
    </rPh>
    <phoneticPr fontId="3"/>
  </si>
  <si>
    <t>交通費・駐車料他</t>
    <rPh sb="0" eb="3">
      <t>コウツウヒ</t>
    </rPh>
    <rPh sb="4" eb="7">
      <t>チュウシャリョウ</t>
    </rPh>
    <rPh sb="7" eb="8">
      <t>ホカ</t>
    </rPh>
    <phoneticPr fontId="3"/>
  </si>
  <si>
    <t>車検代行料他</t>
    <rPh sb="0" eb="2">
      <t>シャケン</t>
    </rPh>
    <rPh sb="2" eb="5">
      <t>ダイコウリョウ</t>
    </rPh>
    <rPh sb="5" eb="6">
      <t>ホカ</t>
    </rPh>
    <phoneticPr fontId="3"/>
  </si>
  <si>
    <t>本代</t>
    <rPh sb="0" eb="1">
      <t>ホン</t>
    </rPh>
    <rPh sb="1" eb="2">
      <t>ダイ</t>
    </rPh>
    <phoneticPr fontId="3"/>
  </si>
  <si>
    <t>中退金</t>
    <rPh sb="0" eb="2">
      <t>チュウタイ</t>
    </rPh>
    <rPh sb="2" eb="3">
      <t>キン</t>
    </rPh>
    <phoneticPr fontId="3"/>
  </si>
  <si>
    <t>正職員給与・諸手当</t>
    <rPh sb="0" eb="3">
      <t>セイショクイン</t>
    </rPh>
    <rPh sb="3" eb="5">
      <t>キュウヨ</t>
    </rPh>
    <rPh sb="6" eb="9">
      <t>ショテアテ</t>
    </rPh>
    <phoneticPr fontId="3"/>
  </si>
  <si>
    <t>正職員賞与</t>
    <rPh sb="0" eb="3">
      <t>セイショクイン</t>
    </rPh>
    <rPh sb="3" eb="5">
      <t>ショウヨ</t>
    </rPh>
    <phoneticPr fontId="3"/>
  </si>
  <si>
    <t>国・県・市</t>
    <rPh sb="0" eb="1">
      <t>クニ</t>
    </rPh>
    <rPh sb="2" eb="3">
      <t>ケン</t>
    </rPh>
    <rPh sb="4" eb="5">
      <t>シ</t>
    </rPh>
    <phoneticPr fontId="3"/>
  </si>
  <si>
    <t>中退金助成金</t>
    <rPh sb="0" eb="2">
      <t>チュウタイ</t>
    </rPh>
    <rPh sb="2" eb="3">
      <t>キン</t>
    </rPh>
    <rPh sb="3" eb="5">
      <t>ジョセイ</t>
    </rPh>
    <rPh sb="5" eb="6">
      <t>キン</t>
    </rPh>
    <phoneticPr fontId="3"/>
  </si>
  <si>
    <t>裾野市委託料・区分認定調査</t>
    <rPh sb="0" eb="3">
      <t>スソノシ</t>
    </rPh>
    <rPh sb="3" eb="6">
      <t>イタクリョウ</t>
    </rPh>
    <rPh sb="7" eb="9">
      <t>クブン</t>
    </rPh>
    <rPh sb="9" eb="11">
      <t>ニンテイ</t>
    </rPh>
    <rPh sb="11" eb="13">
      <t>チョウサ</t>
    </rPh>
    <phoneticPr fontId="3"/>
  </si>
  <si>
    <t>バーベキュー他</t>
    <rPh sb="6" eb="7">
      <t>ホカ</t>
    </rPh>
    <phoneticPr fontId="3"/>
  </si>
  <si>
    <t>借上車ガソリン代他</t>
    <rPh sb="0" eb="3">
      <t>カリアゲシャ</t>
    </rPh>
    <rPh sb="7" eb="8">
      <t>ダイ</t>
    </rPh>
    <rPh sb="8" eb="9">
      <t>ホカ</t>
    </rPh>
    <phoneticPr fontId="3"/>
  </si>
  <si>
    <t>電気料・水道料・ガス代</t>
    <rPh sb="0" eb="2">
      <t>デンキ</t>
    </rPh>
    <rPh sb="2" eb="3">
      <t>リョウ</t>
    </rPh>
    <rPh sb="4" eb="7">
      <t>スイドウリョウ</t>
    </rPh>
    <rPh sb="10" eb="11">
      <t>ダイ</t>
    </rPh>
    <phoneticPr fontId="3"/>
  </si>
  <si>
    <t>電話料他</t>
    <rPh sb="0" eb="3">
      <t>デンワリョウ</t>
    </rPh>
    <rPh sb="3" eb="4">
      <t>ホカ</t>
    </rPh>
    <phoneticPr fontId="3"/>
  </si>
  <si>
    <t>火災保険料他</t>
    <rPh sb="0" eb="2">
      <t>カサイ</t>
    </rPh>
    <rPh sb="2" eb="5">
      <t>ホケンリョウ</t>
    </rPh>
    <rPh sb="5" eb="6">
      <t>ホカ</t>
    </rPh>
    <phoneticPr fontId="3"/>
  </si>
  <si>
    <t>サテライト借上料</t>
    <rPh sb="5" eb="7">
      <t>カリア</t>
    </rPh>
    <rPh sb="7" eb="8">
      <t>リョウ</t>
    </rPh>
    <phoneticPr fontId="3"/>
  </si>
  <si>
    <t>消防用設備点検</t>
    <rPh sb="0" eb="3">
      <t>ショウボウヨウ</t>
    </rPh>
    <rPh sb="3" eb="5">
      <t>セツビ</t>
    </rPh>
    <rPh sb="5" eb="7">
      <t>テンケン</t>
    </rPh>
    <phoneticPr fontId="3"/>
  </si>
  <si>
    <t>区・組費他</t>
    <rPh sb="0" eb="1">
      <t>ク</t>
    </rPh>
    <rPh sb="2" eb="3">
      <t>クミ</t>
    </rPh>
    <rPh sb="3" eb="4">
      <t>ヒ</t>
    </rPh>
    <rPh sb="4" eb="5">
      <t>ホカ</t>
    </rPh>
    <phoneticPr fontId="3"/>
  </si>
  <si>
    <t>日中一時</t>
    <rPh sb="0" eb="2">
      <t>ニッチュウ</t>
    </rPh>
    <rPh sb="2" eb="4">
      <t>イチジ</t>
    </rPh>
    <phoneticPr fontId="3"/>
  </si>
  <si>
    <t>花植え</t>
    <rPh sb="0" eb="1">
      <t>ハナ</t>
    </rPh>
    <rPh sb="1" eb="2">
      <t>ウ</t>
    </rPh>
    <phoneticPr fontId="3"/>
  </si>
  <si>
    <t>おやつ・お茶</t>
    <rPh sb="5" eb="6">
      <t>チャ</t>
    </rPh>
    <phoneticPr fontId="3"/>
  </si>
  <si>
    <t>健康診断他</t>
    <rPh sb="0" eb="2">
      <t>ケンコウ</t>
    </rPh>
    <rPh sb="2" eb="4">
      <t>シンダン</t>
    </rPh>
    <rPh sb="4" eb="5">
      <t>ホカ</t>
    </rPh>
    <phoneticPr fontId="3"/>
  </si>
  <si>
    <t>本代</t>
    <rPh sb="0" eb="2">
      <t>ホンダイ</t>
    </rPh>
    <phoneticPr fontId="3"/>
  </si>
  <si>
    <t>社会見学・創作活動他</t>
    <rPh sb="0" eb="2">
      <t>シャカイ</t>
    </rPh>
    <rPh sb="2" eb="4">
      <t>ケンガク</t>
    </rPh>
    <rPh sb="5" eb="7">
      <t>ソウサク</t>
    </rPh>
    <rPh sb="7" eb="9">
      <t>カツドウ</t>
    </rPh>
    <rPh sb="9" eb="10">
      <t>ホカ</t>
    </rPh>
    <phoneticPr fontId="3"/>
  </si>
  <si>
    <t>コピー機リース代</t>
    <rPh sb="3" eb="4">
      <t>キ</t>
    </rPh>
    <rPh sb="7" eb="8">
      <t>ダイ</t>
    </rPh>
    <phoneticPr fontId="3"/>
  </si>
  <si>
    <t>国・県・市</t>
  </si>
  <si>
    <t>サービス区分間繰入金収入</t>
    <rPh sb="4" eb="6">
      <t>クブン</t>
    </rPh>
    <rPh sb="6" eb="7">
      <t>カン</t>
    </rPh>
    <rPh sb="7" eb="9">
      <t>クリイレ</t>
    </rPh>
    <rPh sb="9" eb="10">
      <t>キン</t>
    </rPh>
    <rPh sb="10" eb="12">
      <t>シュウニュウ</t>
    </rPh>
    <phoneticPr fontId="3"/>
  </si>
  <si>
    <t>サービス区分間繰入金支出</t>
    <rPh sb="4" eb="6">
      <t>クブン</t>
    </rPh>
    <rPh sb="6" eb="7">
      <t>カン</t>
    </rPh>
    <rPh sb="7" eb="9">
      <t>クリイレ</t>
    </rPh>
    <rPh sb="9" eb="10">
      <t>キン</t>
    </rPh>
    <rPh sb="10" eb="12">
      <t>シシュツ</t>
    </rPh>
    <phoneticPr fontId="3"/>
  </si>
  <si>
    <t>石脇駐車場・農園</t>
    <rPh sb="0" eb="1">
      <t>イシ</t>
    </rPh>
    <rPh sb="1" eb="2">
      <t>ワキ</t>
    </rPh>
    <rPh sb="2" eb="5">
      <t>チュウシャジョウ</t>
    </rPh>
    <rPh sb="6" eb="8">
      <t>ノウエン</t>
    </rPh>
    <phoneticPr fontId="3"/>
  </si>
  <si>
    <t>任意保険・傷害保険料</t>
    <rPh sb="0" eb="2">
      <t>ニンイ</t>
    </rPh>
    <rPh sb="2" eb="4">
      <t>ホケン</t>
    </rPh>
    <rPh sb="5" eb="7">
      <t>ショウガイ</t>
    </rPh>
    <rPh sb="7" eb="9">
      <t>ホケン</t>
    </rPh>
    <rPh sb="9" eb="10">
      <t>リョウ</t>
    </rPh>
    <phoneticPr fontId="3"/>
  </si>
  <si>
    <t>振込手数料他</t>
    <rPh sb="0" eb="2">
      <t>フリコミ</t>
    </rPh>
    <rPh sb="2" eb="5">
      <t>テスウリョウ</t>
    </rPh>
    <rPh sb="5" eb="6">
      <t>ホカ</t>
    </rPh>
    <phoneticPr fontId="3"/>
  </si>
  <si>
    <t>電話料・切手代他</t>
    <rPh sb="0" eb="3">
      <t>デンワリョウ</t>
    </rPh>
    <rPh sb="4" eb="6">
      <t>キッテ</t>
    </rPh>
    <rPh sb="6" eb="7">
      <t>ダイ</t>
    </rPh>
    <rPh sb="7" eb="8">
      <t>ホカ</t>
    </rPh>
    <phoneticPr fontId="3"/>
  </si>
  <si>
    <t>交通費他</t>
    <rPh sb="0" eb="3">
      <t>コウツウヒ</t>
    </rPh>
    <rPh sb="3" eb="4">
      <t>ホカ</t>
    </rPh>
    <phoneticPr fontId="3"/>
  </si>
  <si>
    <t>社会見学・リフレッシュ教室他</t>
    <rPh sb="0" eb="2">
      <t>シャカイ</t>
    </rPh>
    <rPh sb="2" eb="4">
      <t>ケンガク</t>
    </rPh>
    <rPh sb="11" eb="13">
      <t>キョウシツ</t>
    </rPh>
    <rPh sb="13" eb="14">
      <t>ホカ</t>
    </rPh>
    <phoneticPr fontId="3"/>
  </si>
  <si>
    <t>作業所連合会わ・オールしずおか他</t>
    <rPh sb="0" eb="2">
      <t>サギョウ</t>
    </rPh>
    <rPh sb="2" eb="3">
      <t>ショ</t>
    </rPh>
    <rPh sb="3" eb="6">
      <t>レンゴウカイ</t>
    </rPh>
    <rPh sb="15" eb="16">
      <t>ホカ</t>
    </rPh>
    <phoneticPr fontId="3"/>
  </si>
  <si>
    <t>自動販売機他</t>
    <rPh sb="0" eb="2">
      <t>ジドウ</t>
    </rPh>
    <rPh sb="2" eb="5">
      <t>ハンバイキ</t>
    </rPh>
    <rPh sb="5" eb="6">
      <t>ホカ</t>
    </rPh>
    <phoneticPr fontId="3"/>
  </si>
  <si>
    <t>サービス区分間繰入金収入</t>
    <rPh sb="4" eb="6">
      <t>クブン</t>
    </rPh>
    <rPh sb="6" eb="7">
      <t>カン</t>
    </rPh>
    <rPh sb="7" eb="9">
      <t>クリイレ</t>
    </rPh>
    <rPh sb="9" eb="10">
      <t>キン</t>
    </rPh>
    <rPh sb="10" eb="12">
      <t>シュウニュウ</t>
    </rPh>
    <phoneticPr fontId="3"/>
  </si>
  <si>
    <t>サービス区分間繰入金支出</t>
    <rPh sb="4" eb="6">
      <t>クブン</t>
    </rPh>
    <rPh sb="6" eb="7">
      <t>カン</t>
    </rPh>
    <rPh sb="7" eb="9">
      <t>クリイレ</t>
    </rPh>
    <rPh sb="9" eb="10">
      <t>キン</t>
    </rPh>
    <rPh sb="10" eb="12">
      <t>シシュツ</t>
    </rPh>
    <phoneticPr fontId="3"/>
  </si>
  <si>
    <t>さくらんぼ拠点より</t>
    <rPh sb="5" eb="7">
      <t>キョテン</t>
    </rPh>
    <phoneticPr fontId="3"/>
  </si>
  <si>
    <t>サービス区分間繰入金収入</t>
    <rPh sb="4" eb="12">
      <t>クブンカンクリイレキンシュウニュウ</t>
    </rPh>
    <phoneticPr fontId="3"/>
  </si>
  <si>
    <t>育成会会費</t>
    <rPh sb="0" eb="3">
      <t>イクセイカイ</t>
    </rPh>
    <rPh sb="3" eb="5">
      <t>カイヒ</t>
    </rPh>
    <phoneticPr fontId="3"/>
  </si>
  <si>
    <t>さくらんぼ</t>
    <phoneticPr fontId="3"/>
  </si>
  <si>
    <t>みどり・ハイツ</t>
    <phoneticPr fontId="3"/>
  </si>
  <si>
    <t>相談</t>
    <rPh sb="0" eb="2">
      <t>ソウダン</t>
    </rPh>
    <phoneticPr fontId="3"/>
  </si>
  <si>
    <t>市委託料・日中一時</t>
    <rPh sb="0" eb="1">
      <t>シ</t>
    </rPh>
    <rPh sb="1" eb="4">
      <t>イタクリョウ</t>
    </rPh>
    <rPh sb="5" eb="7">
      <t>ニッチュウ</t>
    </rPh>
    <rPh sb="7" eb="9">
      <t>イチジ</t>
    </rPh>
    <phoneticPr fontId="3"/>
  </si>
  <si>
    <t>新聞・本</t>
    <rPh sb="0" eb="2">
      <t>シンブン</t>
    </rPh>
    <rPh sb="3" eb="4">
      <t>ホン</t>
    </rPh>
    <phoneticPr fontId="3"/>
  </si>
  <si>
    <t>コピー機・LEDリース他</t>
    <rPh sb="3" eb="4">
      <t>キ</t>
    </rPh>
    <rPh sb="11" eb="12">
      <t>ホカ</t>
    </rPh>
    <phoneticPr fontId="3"/>
  </si>
  <si>
    <t>工賃・当期材料仕入他</t>
    <rPh sb="0" eb="2">
      <t>コウチン</t>
    </rPh>
    <rPh sb="3" eb="5">
      <t>トウキ</t>
    </rPh>
    <rPh sb="5" eb="7">
      <t>ザイリョウ</t>
    </rPh>
    <rPh sb="7" eb="9">
      <t>シイレ</t>
    </rPh>
    <rPh sb="9" eb="10">
      <t>ホカ</t>
    </rPh>
    <phoneticPr fontId="3"/>
  </si>
  <si>
    <t>施設設備整備等積立金</t>
    <rPh sb="0" eb="2">
      <t>シセツ</t>
    </rPh>
    <rPh sb="2" eb="4">
      <t>セツビ</t>
    </rPh>
    <rPh sb="4" eb="6">
      <t>セイビ</t>
    </rPh>
    <rPh sb="6" eb="7">
      <t>トウ</t>
    </rPh>
    <rPh sb="7" eb="9">
      <t>ツミタテ</t>
    </rPh>
    <rPh sb="9" eb="10">
      <t>キン</t>
    </rPh>
    <phoneticPr fontId="3"/>
  </si>
  <si>
    <t>うぐいす拠点</t>
    <rPh sb="4" eb="6">
      <t>キョテン</t>
    </rPh>
    <phoneticPr fontId="3"/>
  </si>
  <si>
    <t>みどり作業所拠点</t>
    <rPh sb="3" eb="5">
      <t>サギョウ</t>
    </rPh>
    <rPh sb="5" eb="6">
      <t>ショ</t>
    </rPh>
    <rPh sb="6" eb="8">
      <t>キョテン</t>
    </rPh>
    <phoneticPr fontId="3"/>
  </si>
  <si>
    <t>さくらんぼ拠点</t>
    <rPh sb="5" eb="7">
      <t>キョテン</t>
    </rPh>
    <phoneticPr fontId="3"/>
  </si>
  <si>
    <t>合計</t>
    <rPh sb="0" eb="2">
      <t>ゴウケイ</t>
    </rPh>
    <phoneticPr fontId="3"/>
  </si>
  <si>
    <t>内部取引消去</t>
    <rPh sb="0" eb="2">
      <t>ナイブ</t>
    </rPh>
    <rPh sb="2" eb="4">
      <t>トリヒキ</t>
    </rPh>
    <rPh sb="4" eb="6">
      <t>ショウキョ</t>
    </rPh>
    <phoneticPr fontId="3"/>
  </si>
  <si>
    <t>事業区分合計</t>
    <rPh sb="0" eb="2">
      <t>ジギョウ</t>
    </rPh>
    <rPh sb="2" eb="4">
      <t>クブン</t>
    </rPh>
    <rPh sb="4" eb="6">
      <t>ゴウケイ</t>
    </rPh>
    <phoneticPr fontId="3"/>
  </si>
  <si>
    <t>確認</t>
    <rPh sb="0" eb="2">
      <t>カクニン</t>
    </rPh>
    <phoneticPr fontId="3"/>
  </si>
  <si>
    <t>当期資金収支差額合計（１１）＝（３）＋（６）＋（９）－（１０）</t>
    <rPh sb="0" eb="2">
      <t>トウキ</t>
    </rPh>
    <rPh sb="2" eb="4">
      <t>シキン</t>
    </rPh>
    <rPh sb="4" eb="6">
      <t>シュウシ</t>
    </rPh>
    <rPh sb="6" eb="8">
      <t>サガク</t>
    </rPh>
    <rPh sb="8" eb="10">
      <t>ゴウケイ</t>
    </rPh>
    <phoneticPr fontId="3"/>
  </si>
  <si>
    <t>法人：社会福祉法人裾野市手をつなぐ育成会</t>
    <rPh sb="0" eb="2">
      <t>ホウジン</t>
    </rPh>
    <rPh sb="3" eb="5">
      <t>シャカイ</t>
    </rPh>
    <rPh sb="5" eb="7">
      <t>フクシ</t>
    </rPh>
    <rPh sb="7" eb="9">
      <t>ホウジン</t>
    </rPh>
    <rPh sb="9" eb="12">
      <t>スソノシ</t>
    </rPh>
    <rPh sb="12" eb="13">
      <t>テ</t>
    </rPh>
    <rPh sb="17" eb="20">
      <t>イクセイカイ</t>
    </rPh>
    <phoneticPr fontId="3"/>
  </si>
  <si>
    <t>当初予算額</t>
    <rPh sb="0" eb="2">
      <t>トウショ</t>
    </rPh>
    <rPh sb="2" eb="4">
      <t>ヨサン</t>
    </rPh>
    <rPh sb="4" eb="5">
      <t>ガク</t>
    </rPh>
    <phoneticPr fontId="3"/>
  </si>
  <si>
    <t>前年度予算額</t>
    <rPh sb="0" eb="3">
      <t>ゼンネンド</t>
    </rPh>
    <rPh sb="3" eb="5">
      <t>ヨサン</t>
    </rPh>
    <rPh sb="5" eb="6">
      <t>ガク</t>
    </rPh>
    <phoneticPr fontId="3"/>
  </si>
  <si>
    <t>保険料支出</t>
    <rPh sb="0" eb="3">
      <t>ホケンリョウ</t>
    </rPh>
    <rPh sb="3" eb="5">
      <t>シシュツ</t>
    </rPh>
    <phoneticPr fontId="3"/>
  </si>
  <si>
    <t>役員報酬</t>
    <rPh sb="0" eb="2">
      <t>ヤクイン</t>
    </rPh>
    <rPh sb="2" eb="4">
      <t>ホウシュウ</t>
    </rPh>
    <phoneticPr fontId="3"/>
  </si>
  <si>
    <t>広報費支出</t>
    <rPh sb="0" eb="2">
      <t>コウホウ</t>
    </rPh>
    <rPh sb="2" eb="3">
      <t>ヒ</t>
    </rPh>
    <rPh sb="3" eb="5">
      <t>シシュツ</t>
    </rPh>
    <phoneticPr fontId="3"/>
  </si>
  <si>
    <t>渉外費支出</t>
    <rPh sb="0" eb="2">
      <t>ショウガイ</t>
    </rPh>
    <rPh sb="2" eb="3">
      <t>ヒ</t>
    </rPh>
    <rPh sb="3" eb="5">
      <t>シシュツ</t>
    </rPh>
    <phoneticPr fontId="3"/>
  </si>
  <si>
    <t>コピー機・LEDリース代</t>
    <rPh sb="3" eb="4">
      <t>キ</t>
    </rPh>
    <rPh sb="11" eb="12">
      <t>ダイ</t>
    </rPh>
    <phoneticPr fontId="3"/>
  </si>
  <si>
    <t>ＬＥＤリース料</t>
    <rPh sb="6" eb="7">
      <t>リョウ</t>
    </rPh>
    <phoneticPr fontId="3"/>
  </si>
  <si>
    <t>理事会・評議員会等費用弁償</t>
    <rPh sb="0" eb="2">
      <t>リジ</t>
    </rPh>
    <rPh sb="2" eb="3">
      <t>カイ</t>
    </rPh>
    <rPh sb="4" eb="7">
      <t>ヒョウギイン</t>
    </rPh>
    <rPh sb="7" eb="8">
      <t>カイ</t>
    </rPh>
    <rPh sb="8" eb="9">
      <t>トウ</t>
    </rPh>
    <rPh sb="9" eb="11">
      <t>ヒヨウ</t>
    </rPh>
    <rPh sb="11" eb="13">
      <t>ベンショウ</t>
    </rPh>
    <phoneticPr fontId="3"/>
  </si>
  <si>
    <t>理事会・評議員会会議費</t>
    <rPh sb="0" eb="2">
      <t>リジ</t>
    </rPh>
    <rPh sb="2" eb="3">
      <t>カイ</t>
    </rPh>
    <rPh sb="4" eb="7">
      <t>ヒョウギイン</t>
    </rPh>
    <rPh sb="7" eb="8">
      <t>カイ</t>
    </rPh>
    <rPh sb="8" eb="11">
      <t>カイギヒ</t>
    </rPh>
    <phoneticPr fontId="3"/>
  </si>
  <si>
    <t>財政調整積立金</t>
    <rPh sb="0" eb="2">
      <t>ザイセイ</t>
    </rPh>
    <rPh sb="2" eb="4">
      <t>チョウセイ</t>
    </rPh>
    <rPh sb="4" eb="6">
      <t>ツミタテ</t>
    </rPh>
    <rPh sb="6" eb="7">
      <t>キン</t>
    </rPh>
    <phoneticPr fontId="3"/>
  </si>
  <si>
    <t>法人：裾野市手をつなぐ育成会</t>
    <rPh sb="0" eb="2">
      <t>ホウジン</t>
    </rPh>
    <rPh sb="3" eb="5">
      <t>スソノ</t>
    </rPh>
    <rPh sb="4" eb="5">
      <t>ノ</t>
    </rPh>
    <rPh sb="5" eb="6">
      <t>シ</t>
    </rPh>
    <rPh sb="6" eb="7">
      <t>テ</t>
    </rPh>
    <rPh sb="11" eb="14">
      <t>イクセイカイ</t>
    </rPh>
    <phoneticPr fontId="3"/>
  </si>
  <si>
    <t>(単位：千円)</t>
    <rPh sb="1" eb="3">
      <t>タンイ</t>
    </rPh>
    <rPh sb="4" eb="6">
      <t>センエン</t>
    </rPh>
    <phoneticPr fontId="3"/>
  </si>
  <si>
    <t>大区分</t>
    <rPh sb="0" eb="3">
      <t>ダイクブン</t>
    </rPh>
    <phoneticPr fontId="3"/>
  </si>
  <si>
    <t>備考</t>
    <rPh sb="0" eb="2">
      <t>ビコウ</t>
    </rPh>
    <phoneticPr fontId="3"/>
  </si>
  <si>
    <t>中区分</t>
    <rPh sb="0" eb="1">
      <t>チュウ</t>
    </rPh>
    <rPh sb="1" eb="3">
      <t>クブン</t>
    </rPh>
    <phoneticPr fontId="3"/>
  </si>
  <si>
    <t>【事業活動による収支】</t>
    <rPh sb="1" eb="3">
      <t>ジギョウ</t>
    </rPh>
    <rPh sb="3" eb="5">
      <t>カツドウ</t>
    </rPh>
    <rPh sb="8" eb="10">
      <t>シュウシ</t>
    </rPh>
    <phoneticPr fontId="3"/>
  </si>
  <si>
    <t>受取利息配当金収入</t>
    <rPh sb="0" eb="2">
      <t>ウケトリ</t>
    </rPh>
    <rPh sb="2" eb="4">
      <t>リソク</t>
    </rPh>
    <rPh sb="4" eb="6">
      <t>ハイトウ</t>
    </rPh>
    <rPh sb="6" eb="7">
      <t>キン</t>
    </rPh>
    <rPh sb="7" eb="9">
      <t>シュウニュウ</t>
    </rPh>
    <phoneticPr fontId="3"/>
  </si>
  <si>
    <t>事業活動収入計（1）</t>
    <rPh sb="0" eb="2">
      <t>ジギョウ</t>
    </rPh>
    <rPh sb="2" eb="4">
      <t>カツドウ</t>
    </rPh>
    <rPh sb="4" eb="6">
      <t>シュウニュウ</t>
    </rPh>
    <rPh sb="6" eb="7">
      <t>ケイ</t>
    </rPh>
    <phoneticPr fontId="3"/>
  </si>
  <si>
    <t>事業活動支出計（2）</t>
    <rPh sb="0" eb="2">
      <t>ジギョウ</t>
    </rPh>
    <rPh sb="2" eb="4">
      <t>カツドウ</t>
    </rPh>
    <rPh sb="4" eb="6">
      <t>シシュツ</t>
    </rPh>
    <rPh sb="6" eb="7">
      <t>ケイ</t>
    </rPh>
    <phoneticPr fontId="3"/>
  </si>
  <si>
    <t>事業活動資金収支差額（3）＝（1）－（2）</t>
    <rPh sb="0" eb="2">
      <t>ジギョウ</t>
    </rPh>
    <rPh sb="2" eb="4">
      <t>カツドウ</t>
    </rPh>
    <rPh sb="4" eb="6">
      <t>シキン</t>
    </rPh>
    <rPh sb="6" eb="8">
      <t>シュウシ</t>
    </rPh>
    <rPh sb="8" eb="10">
      <t>サガク</t>
    </rPh>
    <phoneticPr fontId="3"/>
  </si>
  <si>
    <t>【施設整備等による収支】</t>
    <rPh sb="1" eb="3">
      <t>シセツ</t>
    </rPh>
    <rPh sb="3" eb="5">
      <t>セイビ</t>
    </rPh>
    <rPh sb="5" eb="6">
      <t>トウ</t>
    </rPh>
    <rPh sb="9" eb="11">
      <t>シュウシ</t>
    </rPh>
    <phoneticPr fontId="3"/>
  </si>
  <si>
    <t>施設整備等収入計（4）</t>
    <rPh sb="0" eb="2">
      <t>シセツ</t>
    </rPh>
    <rPh sb="2" eb="4">
      <t>セイビ</t>
    </rPh>
    <rPh sb="4" eb="5">
      <t>トウ</t>
    </rPh>
    <rPh sb="5" eb="7">
      <t>シュウニュウ</t>
    </rPh>
    <rPh sb="7" eb="8">
      <t>ケイ</t>
    </rPh>
    <phoneticPr fontId="3"/>
  </si>
  <si>
    <t>施設整備等支出計（5）</t>
    <rPh sb="0" eb="2">
      <t>シセツ</t>
    </rPh>
    <rPh sb="2" eb="4">
      <t>セイビ</t>
    </rPh>
    <rPh sb="4" eb="5">
      <t>トウ</t>
    </rPh>
    <rPh sb="5" eb="7">
      <t>シシュツ</t>
    </rPh>
    <rPh sb="7" eb="8">
      <t>ケイ</t>
    </rPh>
    <phoneticPr fontId="3"/>
  </si>
  <si>
    <t>施設整備等資金収支差額（6）＝（4）－（5）</t>
    <rPh sb="0" eb="2">
      <t>シセツ</t>
    </rPh>
    <rPh sb="2" eb="4">
      <t>セイビ</t>
    </rPh>
    <rPh sb="4" eb="5">
      <t>トウ</t>
    </rPh>
    <rPh sb="5" eb="7">
      <t>シキン</t>
    </rPh>
    <rPh sb="7" eb="9">
      <t>シュウシ</t>
    </rPh>
    <rPh sb="9" eb="11">
      <t>サガク</t>
    </rPh>
    <phoneticPr fontId="3"/>
  </si>
  <si>
    <t>【その他の活動による収支】</t>
    <rPh sb="3" eb="4">
      <t>タ</t>
    </rPh>
    <rPh sb="5" eb="7">
      <t>カツドウ</t>
    </rPh>
    <rPh sb="10" eb="12">
      <t>シュウシ</t>
    </rPh>
    <phoneticPr fontId="3"/>
  </si>
  <si>
    <t>積立資産取崩収入</t>
    <rPh sb="0" eb="2">
      <t>ツミタテ</t>
    </rPh>
    <rPh sb="2" eb="4">
      <t>シサン</t>
    </rPh>
    <rPh sb="4" eb="6">
      <t>トリクズシ</t>
    </rPh>
    <rPh sb="6" eb="8">
      <t>シュウニュウ</t>
    </rPh>
    <phoneticPr fontId="3"/>
  </si>
  <si>
    <t>その他の活動収入計（7）</t>
    <rPh sb="2" eb="3">
      <t>タ</t>
    </rPh>
    <rPh sb="4" eb="6">
      <t>カツドウ</t>
    </rPh>
    <rPh sb="6" eb="8">
      <t>シュウニュウ</t>
    </rPh>
    <rPh sb="8" eb="9">
      <t>ケイ</t>
    </rPh>
    <phoneticPr fontId="3"/>
  </si>
  <si>
    <t>その他の活動支出計（8）</t>
    <rPh sb="2" eb="3">
      <t>タ</t>
    </rPh>
    <rPh sb="4" eb="6">
      <t>カツドウ</t>
    </rPh>
    <rPh sb="6" eb="8">
      <t>シシュツ</t>
    </rPh>
    <rPh sb="8" eb="9">
      <t>ケイ</t>
    </rPh>
    <phoneticPr fontId="3"/>
  </si>
  <si>
    <t>その他の活動資金収支差額（9）＝（7）－（8）</t>
    <rPh sb="2" eb="3">
      <t>タ</t>
    </rPh>
    <rPh sb="4" eb="6">
      <t>カツドウ</t>
    </rPh>
    <rPh sb="6" eb="8">
      <t>シキン</t>
    </rPh>
    <rPh sb="8" eb="10">
      <t>シュウシ</t>
    </rPh>
    <rPh sb="10" eb="12">
      <t>サガク</t>
    </rPh>
    <phoneticPr fontId="3"/>
  </si>
  <si>
    <t>予備費支出（10）</t>
    <rPh sb="0" eb="3">
      <t>ヨビヒ</t>
    </rPh>
    <rPh sb="3" eb="5">
      <t>シシュツ</t>
    </rPh>
    <phoneticPr fontId="3"/>
  </si>
  <si>
    <r>
      <t>当期資金収支差額合計</t>
    </r>
    <r>
      <rPr>
        <b/>
        <sz val="9"/>
        <color theme="1"/>
        <rFont val="ＭＳ Ｐゴシック"/>
        <family val="3"/>
        <charset val="128"/>
        <scheme val="minor"/>
      </rPr>
      <t>（11）＝（3）＋（6）＋（9）－（10）</t>
    </r>
    <rPh sb="0" eb="2">
      <t>トウキ</t>
    </rPh>
    <rPh sb="2" eb="4">
      <t>シキン</t>
    </rPh>
    <rPh sb="4" eb="6">
      <t>シュウシ</t>
    </rPh>
    <rPh sb="6" eb="8">
      <t>サガク</t>
    </rPh>
    <rPh sb="8" eb="10">
      <t>ゴウケイ</t>
    </rPh>
    <phoneticPr fontId="3"/>
  </si>
  <si>
    <t>前期末支払資金残高（12）</t>
    <rPh sb="0" eb="3">
      <t>ゼンキマツ</t>
    </rPh>
    <rPh sb="3" eb="5">
      <t>シハライ</t>
    </rPh>
    <rPh sb="5" eb="7">
      <t>シキン</t>
    </rPh>
    <rPh sb="7" eb="9">
      <t>ザンダカ</t>
    </rPh>
    <phoneticPr fontId="3"/>
  </si>
  <si>
    <t>当期末支払資金残高（11）＋（12）</t>
    <rPh sb="0" eb="2">
      <t>トウキ</t>
    </rPh>
    <rPh sb="2" eb="3">
      <t>マツ</t>
    </rPh>
    <rPh sb="3" eb="5">
      <t>シハライ</t>
    </rPh>
    <rPh sb="5" eb="7">
      <t>シキン</t>
    </rPh>
    <rPh sb="7" eb="9">
      <t>ザンダカ</t>
    </rPh>
    <phoneticPr fontId="3"/>
  </si>
  <si>
    <r>
      <t>当期資金収支差額合計</t>
    </r>
    <r>
      <rPr>
        <b/>
        <sz val="8"/>
        <color theme="1"/>
        <rFont val="ＭＳ Ｐゴシック"/>
        <family val="3"/>
        <charset val="128"/>
        <scheme val="minor"/>
      </rPr>
      <t>（11）＝（3）＋（6）＋（9）－（10）</t>
    </r>
    <rPh sb="0" eb="2">
      <t>トウキ</t>
    </rPh>
    <rPh sb="2" eb="4">
      <t>シキン</t>
    </rPh>
    <rPh sb="4" eb="6">
      <t>シュウシ</t>
    </rPh>
    <rPh sb="6" eb="8">
      <t>サガク</t>
    </rPh>
    <rPh sb="8" eb="10">
      <t>ゴウケイ</t>
    </rPh>
    <phoneticPr fontId="3"/>
  </si>
  <si>
    <t>拠点：うぐいす拠点</t>
    <rPh sb="0" eb="2">
      <t>キョテン</t>
    </rPh>
    <rPh sb="7" eb="9">
      <t>キョテン</t>
    </rPh>
    <phoneticPr fontId="3"/>
  </si>
  <si>
    <t>拠点：みどり作業所拠点</t>
    <rPh sb="0" eb="2">
      <t>キョテン</t>
    </rPh>
    <rPh sb="6" eb="8">
      <t>サギョウ</t>
    </rPh>
    <rPh sb="8" eb="9">
      <t>ショ</t>
    </rPh>
    <rPh sb="9" eb="11">
      <t>キョテン</t>
    </rPh>
    <phoneticPr fontId="3"/>
  </si>
  <si>
    <t>拠点：さくらんぼ拠点</t>
    <rPh sb="0" eb="2">
      <t>キョテン</t>
    </rPh>
    <rPh sb="8" eb="10">
      <t>キョテン</t>
    </rPh>
    <phoneticPr fontId="3"/>
  </si>
  <si>
    <t>増減額</t>
    <rPh sb="0" eb="3">
      <t>ゾウゲンガク</t>
    </rPh>
    <phoneticPr fontId="3"/>
  </si>
  <si>
    <t>各拠点より</t>
    <rPh sb="0" eb="1">
      <t>カク</t>
    </rPh>
    <rPh sb="1" eb="3">
      <t>キョテン</t>
    </rPh>
    <phoneticPr fontId="3"/>
  </si>
  <si>
    <t>（11）+（12）</t>
  </si>
  <si>
    <t>（3）+（6）+（9）</t>
  </si>
  <si>
    <t>予備費（10）</t>
  </si>
  <si>
    <t>予定資金残高</t>
    <rPh sb="0" eb="2">
      <t>ヨテイ</t>
    </rPh>
    <rPh sb="2" eb="4">
      <t>シキン</t>
    </rPh>
    <rPh sb="4" eb="6">
      <t>ザンダカ</t>
    </rPh>
    <phoneticPr fontId="3"/>
  </si>
  <si>
    <t>障害児施設給付費収入</t>
    <rPh sb="0" eb="2">
      <t>ショウガイ</t>
    </rPh>
    <rPh sb="2" eb="3">
      <t>ジ</t>
    </rPh>
    <rPh sb="3" eb="5">
      <t>シセツ</t>
    </rPh>
    <rPh sb="5" eb="7">
      <t>キュウフ</t>
    </rPh>
    <rPh sb="7" eb="8">
      <t>ヒ</t>
    </rPh>
    <rPh sb="8" eb="10">
      <t>シュウニュウ</t>
    </rPh>
    <phoneticPr fontId="3"/>
  </si>
  <si>
    <t>障害児相談支援給付費収入</t>
    <rPh sb="0" eb="2">
      <t>ショウガイ</t>
    </rPh>
    <rPh sb="2" eb="3">
      <t>ジ</t>
    </rPh>
    <rPh sb="3" eb="5">
      <t>ソウダン</t>
    </rPh>
    <rPh sb="5" eb="7">
      <t>シエン</t>
    </rPh>
    <rPh sb="7" eb="9">
      <t>キュウフ</t>
    </rPh>
    <rPh sb="9" eb="10">
      <t>ヒ</t>
    </rPh>
    <rPh sb="10" eb="12">
      <t>シュウニュウ</t>
    </rPh>
    <phoneticPr fontId="3"/>
  </si>
  <si>
    <t>法人本部サービス区分　資金収支当初予算書　（案）</t>
    <rPh sb="0" eb="2">
      <t>ホウジン</t>
    </rPh>
    <rPh sb="2" eb="4">
      <t>ホンブ</t>
    </rPh>
    <rPh sb="8" eb="10">
      <t>クブン</t>
    </rPh>
    <rPh sb="11" eb="13">
      <t>シキン</t>
    </rPh>
    <rPh sb="13" eb="15">
      <t>シュウシ</t>
    </rPh>
    <rPh sb="15" eb="17">
      <t>トウショ</t>
    </rPh>
    <rPh sb="17" eb="20">
      <t>ヨサンショ</t>
    </rPh>
    <rPh sb="22" eb="23">
      <t>アン</t>
    </rPh>
    <phoneticPr fontId="3"/>
  </si>
  <si>
    <t>地域活動支援センターうぐいすサービス区分　資金収支当初予算書　（案）</t>
    <rPh sb="0" eb="2">
      <t>チイキ</t>
    </rPh>
    <rPh sb="2" eb="4">
      <t>カツドウ</t>
    </rPh>
    <rPh sb="4" eb="6">
      <t>シエン</t>
    </rPh>
    <rPh sb="18" eb="20">
      <t>クブン</t>
    </rPh>
    <rPh sb="21" eb="23">
      <t>シキン</t>
    </rPh>
    <rPh sb="23" eb="25">
      <t>シュウシ</t>
    </rPh>
    <rPh sb="25" eb="27">
      <t>トウショ</t>
    </rPh>
    <rPh sb="27" eb="30">
      <t>ヨサンショ</t>
    </rPh>
    <phoneticPr fontId="3"/>
  </si>
  <si>
    <t>相談支援センターうぐいすサービス区分　資金収支当初予算書　（案）</t>
    <rPh sb="0" eb="2">
      <t>ソウダン</t>
    </rPh>
    <rPh sb="2" eb="4">
      <t>シエン</t>
    </rPh>
    <rPh sb="16" eb="18">
      <t>クブン</t>
    </rPh>
    <rPh sb="19" eb="21">
      <t>シキン</t>
    </rPh>
    <rPh sb="21" eb="23">
      <t>シュウシ</t>
    </rPh>
    <rPh sb="23" eb="25">
      <t>トウショ</t>
    </rPh>
    <rPh sb="25" eb="28">
      <t>ヨサンショ</t>
    </rPh>
    <phoneticPr fontId="3"/>
  </si>
  <si>
    <t>グループホーム　みどりハイツサービス区分　資金収支当初予算書　（案）</t>
    <rPh sb="18" eb="20">
      <t>クブン</t>
    </rPh>
    <rPh sb="21" eb="23">
      <t>シキン</t>
    </rPh>
    <rPh sb="23" eb="25">
      <t>シュウシ</t>
    </rPh>
    <rPh sb="25" eb="27">
      <t>トウショ</t>
    </rPh>
    <rPh sb="27" eb="30">
      <t>ヨサンショ</t>
    </rPh>
    <phoneticPr fontId="3"/>
  </si>
  <si>
    <t>うぐいす拠点区分　資金収支当初予算書　（案）</t>
    <rPh sb="4" eb="6">
      <t>キョテン</t>
    </rPh>
    <rPh sb="6" eb="8">
      <t>クブン</t>
    </rPh>
    <rPh sb="9" eb="11">
      <t>シキン</t>
    </rPh>
    <rPh sb="11" eb="13">
      <t>シュウシ</t>
    </rPh>
    <rPh sb="13" eb="15">
      <t>トウショ</t>
    </rPh>
    <rPh sb="15" eb="18">
      <t>ヨサンショ</t>
    </rPh>
    <phoneticPr fontId="3"/>
  </si>
  <si>
    <t>みどり作業所拠点区分　資金収支当初予算書　（案）</t>
    <rPh sb="3" eb="5">
      <t>サギョウ</t>
    </rPh>
    <rPh sb="5" eb="6">
      <t>ショ</t>
    </rPh>
    <rPh sb="6" eb="8">
      <t>キョテン</t>
    </rPh>
    <rPh sb="8" eb="10">
      <t>クブン</t>
    </rPh>
    <rPh sb="11" eb="13">
      <t>シキン</t>
    </rPh>
    <rPh sb="13" eb="15">
      <t>シュウシ</t>
    </rPh>
    <rPh sb="15" eb="17">
      <t>トウショ</t>
    </rPh>
    <rPh sb="17" eb="20">
      <t>ヨサンショ</t>
    </rPh>
    <phoneticPr fontId="3"/>
  </si>
  <si>
    <t>指定就労継続支援Ｂ型　みどり作業所サービス区分　資金収支当初予算書　（案）</t>
    <rPh sb="0" eb="2">
      <t>シテイ</t>
    </rPh>
    <rPh sb="2" eb="4">
      <t>シュウロウ</t>
    </rPh>
    <rPh sb="4" eb="6">
      <t>ケイゾク</t>
    </rPh>
    <rPh sb="6" eb="8">
      <t>シエン</t>
    </rPh>
    <rPh sb="9" eb="10">
      <t>ガタ</t>
    </rPh>
    <rPh sb="14" eb="16">
      <t>サギョウ</t>
    </rPh>
    <rPh sb="16" eb="17">
      <t>ショ</t>
    </rPh>
    <rPh sb="21" eb="23">
      <t>クブン</t>
    </rPh>
    <rPh sb="24" eb="26">
      <t>シキン</t>
    </rPh>
    <rPh sb="26" eb="28">
      <t>シュウシ</t>
    </rPh>
    <rPh sb="28" eb="30">
      <t>トウショ</t>
    </rPh>
    <rPh sb="30" eb="33">
      <t>ヨサンショ</t>
    </rPh>
    <phoneticPr fontId="3"/>
  </si>
  <si>
    <t>さくらんぼ拠点区分　資金収支当初予算書　（案）</t>
    <rPh sb="5" eb="7">
      <t>キョテン</t>
    </rPh>
    <rPh sb="7" eb="9">
      <t>クブン</t>
    </rPh>
    <rPh sb="10" eb="12">
      <t>シキン</t>
    </rPh>
    <rPh sb="12" eb="14">
      <t>シュウシ</t>
    </rPh>
    <rPh sb="14" eb="16">
      <t>トウショ</t>
    </rPh>
    <rPh sb="16" eb="19">
      <t>ヨサンショ</t>
    </rPh>
    <phoneticPr fontId="3"/>
  </si>
  <si>
    <t>生活介護事業所　さくらんぼサービス区分　資金収支当初予算書　（案）</t>
    <rPh sb="0" eb="2">
      <t>セイカツ</t>
    </rPh>
    <rPh sb="2" eb="4">
      <t>カイゴ</t>
    </rPh>
    <rPh sb="4" eb="7">
      <t>ジギョウショ</t>
    </rPh>
    <rPh sb="17" eb="19">
      <t>クブン</t>
    </rPh>
    <rPh sb="20" eb="22">
      <t>シキン</t>
    </rPh>
    <rPh sb="22" eb="24">
      <t>シュウシ</t>
    </rPh>
    <rPh sb="24" eb="26">
      <t>トウショ</t>
    </rPh>
    <rPh sb="26" eb="29">
      <t>ヨサンショ</t>
    </rPh>
    <phoneticPr fontId="3"/>
  </si>
  <si>
    <t>資金収支当初予算内訳表　（案）</t>
    <rPh sb="0" eb="2">
      <t>シキン</t>
    </rPh>
    <rPh sb="2" eb="4">
      <t>シュウシ</t>
    </rPh>
    <rPh sb="4" eb="6">
      <t>トウショ</t>
    </rPh>
    <rPh sb="6" eb="8">
      <t>ヨサン</t>
    </rPh>
    <rPh sb="8" eb="10">
      <t>ウチワケ</t>
    </rPh>
    <rPh sb="10" eb="11">
      <t>ヒョウ</t>
    </rPh>
    <phoneticPr fontId="3"/>
  </si>
  <si>
    <t>資金収支当初予算書　（案）</t>
    <rPh sb="0" eb="2">
      <t>シキン</t>
    </rPh>
    <rPh sb="2" eb="4">
      <t>シュウシ</t>
    </rPh>
    <rPh sb="4" eb="6">
      <t>トウショ</t>
    </rPh>
    <rPh sb="6" eb="9">
      <t>ヨサンショ</t>
    </rPh>
    <phoneticPr fontId="3"/>
  </si>
  <si>
    <t>日用雑貨・感染症対策</t>
    <rPh sb="0" eb="2">
      <t>ニチヨウ</t>
    </rPh>
    <rPh sb="2" eb="4">
      <t>ザッカ</t>
    </rPh>
    <rPh sb="5" eb="8">
      <t>カンセンショウ</t>
    </rPh>
    <rPh sb="8" eb="10">
      <t>タイサク</t>
    </rPh>
    <phoneticPr fontId="3"/>
  </si>
  <si>
    <t>感染症対策</t>
    <rPh sb="0" eb="3">
      <t>カンセンショウ</t>
    </rPh>
    <rPh sb="3" eb="5">
      <t>タイサク</t>
    </rPh>
    <phoneticPr fontId="3"/>
  </si>
  <si>
    <t>経常経費3か月分</t>
    <rPh sb="0" eb="2">
      <t>ケイジョウ</t>
    </rPh>
    <rPh sb="2" eb="4">
      <t>ケイヒ</t>
    </rPh>
    <rPh sb="6" eb="7">
      <t>ゲツ</t>
    </rPh>
    <rPh sb="7" eb="8">
      <t>ブン</t>
    </rPh>
    <phoneticPr fontId="3"/>
  </si>
  <si>
    <t>経常経費2か月分</t>
    <rPh sb="0" eb="2">
      <t>ケイジョウ</t>
    </rPh>
    <rPh sb="2" eb="4">
      <t>ケイヒ</t>
    </rPh>
    <rPh sb="6" eb="7">
      <t>ゲツ</t>
    </rPh>
    <rPh sb="7" eb="8">
      <t>ブン</t>
    </rPh>
    <phoneticPr fontId="3"/>
  </si>
  <si>
    <t>自立支援　自己負担分</t>
    <rPh sb="0" eb="2">
      <t>ジリツ</t>
    </rPh>
    <rPh sb="2" eb="4">
      <t>シエン</t>
    </rPh>
    <rPh sb="5" eb="7">
      <t>ジコ</t>
    </rPh>
    <rPh sb="7" eb="9">
      <t>フタン</t>
    </rPh>
    <rPh sb="9" eb="10">
      <t>ブン</t>
    </rPh>
    <phoneticPr fontId="3"/>
  </si>
  <si>
    <t>駐車場、うぐいす賃借料他</t>
    <rPh sb="0" eb="3">
      <t>チュウシャジョウ</t>
    </rPh>
    <rPh sb="8" eb="11">
      <t>チンシャクリョウ</t>
    </rPh>
    <rPh sb="11" eb="12">
      <t>ホカ</t>
    </rPh>
    <phoneticPr fontId="3"/>
  </si>
  <si>
    <t>施設賠償責任保険</t>
    <rPh sb="0" eb="2">
      <t>シセツ</t>
    </rPh>
    <rPh sb="2" eb="4">
      <t>バイショウ</t>
    </rPh>
    <rPh sb="4" eb="6">
      <t>セキニン</t>
    </rPh>
    <rPh sb="6" eb="8">
      <t>ホケン</t>
    </rPh>
    <phoneticPr fontId="3"/>
  </si>
  <si>
    <t>地活</t>
    <rPh sb="0" eb="2">
      <t>チカツ</t>
    </rPh>
    <phoneticPr fontId="3"/>
  </si>
  <si>
    <t>相談</t>
    <rPh sb="0" eb="2">
      <t>ソウダン</t>
    </rPh>
    <phoneticPr fontId="3"/>
  </si>
  <si>
    <t>ハイツ</t>
    <phoneticPr fontId="3"/>
  </si>
  <si>
    <t>みどり</t>
    <phoneticPr fontId="3"/>
  </si>
  <si>
    <t>さくらんぼ</t>
    <phoneticPr fontId="3"/>
  </si>
  <si>
    <t>リフォーム代</t>
    <rPh sb="5" eb="6">
      <t>ダイ</t>
    </rPh>
    <phoneticPr fontId="3"/>
  </si>
  <si>
    <t>区分間収入計</t>
    <rPh sb="0" eb="2">
      <t>クブン</t>
    </rPh>
    <rPh sb="2" eb="3">
      <t>カン</t>
    </rPh>
    <rPh sb="3" eb="5">
      <t>シュウニュウ</t>
    </rPh>
    <rPh sb="5" eb="6">
      <t>ケイ</t>
    </rPh>
    <phoneticPr fontId="3"/>
  </si>
  <si>
    <t>理事長積算収入</t>
    <rPh sb="0" eb="3">
      <t>リジチョウ</t>
    </rPh>
    <rPh sb="3" eb="5">
      <t>セキサン</t>
    </rPh>
    <rPh sb="5" eb="7">
      <t>シュウニュウ</t>
    </rPh>
    <phoneticPr fontId="3"/>
  </si>
  <si>
    <t>その他収入</t>
    <rPh sb="2" eb="3">
      <t>タ</t>
    </rPh>
    <rPh sb="3" eb="5">
      <t>シュウニュウ</t>
    </rPh>
    <phoneticPr fontId="3"/>
  </si>
  <si>
    <t>販売手数料他</t>
    <rPh sb="0" eb="2">
      <t>ハンバイ</t>
    </rPh>
    <rPh sb="2" eb="5">
      <t>テスウリョウ</t>
    </rPh>
    <rPh sb="5" eb="6">
      <t>ホカ</t>
    </rPh>
    <phoneticPr fontId="3"/>
  </si>
  <si>
    <t>就労</t>
    <rPh sb="0" eb="2">
      <t>シュウロウ</t>
    </rPh>
    <phoneticPr fontId="3"/>
  </si>
  <si>
    <t>事務所賃料按分</t>
    <rPh sb="0" eb="2">
      <t>ジム</t>
    </rPh>
    <rPh sb="2" eb="3">
      <t>ショ</t>
    </rPh>
    <rPh sb="3" eb="5">
      <t>チンリョウ</t>
    </rPh>
    <rPh sb="5" eb="7">
      <t>アンブン</t>
    </rPh>
    <phoneticPr fontId="3"/>
  </si>
  <si>
    <t>地域移行活動費（育成会活動費）</t>
    <rPh sb="0" eb="2">
      <t>チイキ</t>
    </rPh>
    <rPh sb="2" eb="4">
      <t>イコウ</t>
    </rPh>
    <rPh sb="4" eb="6">
      <t>カツドウ</t>
    </rPh>
    <rPh sb="6" eb="7">
      <t>ヒ</t>
    </rPh>
    <rPh sb="8" eb="11">
      <t>イクセイカイ</t>
    </rPh>
    <rPh sb="11" eb="13">
      <t>カツドウ</t>
    </rPh>
    <rPh sb="13" eb="14">
      <t>ヒ</t>
    </rPh>
    <phoneticPr fontId="3"/>
  </si>
  <si>
    <t>裾野市委託料・区分認定調査他</t>
    <rPh sb="0" eb="3">
      <t>スソノシ</t>
    </rPh>
    <rPh sb="3" eb="6">
      <t>イタクリョウ</t>
    </rPh>
    <rPh sb="7" eb="9">
      <t>クブン</t>
    </rPh>
    <rPh sb="9" eb="11">
      <t>ニンテイ</t>
    </rPh>
    <rPh sb="11" eb="13">
      <t>チョウサ</t>
    </rPh>
    <rPh sb="13" eb="14">
      <t>ホカ</t>
    </rPh>
    <phoneticPr fontId="3"/>
  </si>
  <si>
    <t>コピー機・車両リース他</t>
    <rPh sb="3" eb="4">
      <t>キ</t>
    </rPh>
    <rPh sb="5" eb="7">
      <t>シャリョウ</t>
    </rPh>
    <rPh sb="10" eb="11">
      <t>ホカ</t>
    </rPh>
    <phoneticPr fontId="3"/>
  </si>
  <si>
    <t>正会員・賛助会員・東部地区連合会</t>
    <rPh sb="0" eb="3">
      <t>セイカイイン</t>
    </rPh>
    <rPh sb="4" eb="6">
      <t>サンジョ</t>
    </rPh>
    <rPh sb="6" eb="8">
      <t>カイイン</t>
    </rPh>
    <phoneticPr fontId="3"/>
  </si>
  <si>
    <t>振込手数料</t>
    <rPh sb="0" eb="2">
      <t>フリコミ</t>
    </rPh>
    <rPh sb="2" eb="5">
      <t>テスウリョウ</t>
    </rPh>
    <phoneticPr fontId="3"/>
  </si>
  <si>
    <t>利用者分電気代・水道料・ガス代</t>
    <rPh sb="0" eb="3">
      <t>リヨウシャ</t>
    </rPh>
    <rPh sb="3" eb="4">
      <t>ブン</t>
    </rPh>
    <rPh sb="4" eb="6">
      <t>デンキ</t>
    </rPh>
    <rPh sb="6" eb="7">
      <t>ダイ</t>
    </rPh>
    <rPh sb="8" eb="10">
      <t>スイドウ</t>
    </rPh>
    <rPh sb="10" eb="11">
      <t>リョウ</t>
    </rPh>
    <rPh sb="14" eb="15">
      <t>ダイ</t>
    </rPh>
    <phoneticPr fontId="3"/>
  </si>
  <si>
    <t>家賃・公益費・金銭管理費</t>
    <rPh sb="0" eb="2">
      <t>ヤチン</t>
    </rPh>
    <rPh sb="3" eb="5">
      <t>コウエキ</t>
    </rPh>
    <rPh sb="5" eb="6">
      <t>ヒ</t>
    </rPh>
    <rPh sb="7" eb="9">
      <t>キンセン</t>
    </rPh>
    <rPh sb="9" eb="11">
      <t>カンリ</t>
    </rPh>
    <rPh sb="11" eb="12">
      <t>ヒ</t>
    </rPh>
    <phoneticPr fontId="3"/>
  </si>
  <si>
    <t>賠償責任保険</t>
    <rPh sb="0" eb="2">
      <t>バイショウ</t>
    </rPh>
    <rPh sb="2" eb="4">
      <t>セキニン</t>
    </rPh>
    <rPh sb="4" eb="6">
      <t>ホケン</t>
    </rPh>
    <phoneticPr fontId="3"/>
  </si>
  <si>
    <t>GH家賃・公益費他</t>
    <rPh sb="2" eb="4">
      <t>ヤチン</t>
    </rPh>
    <rPh sb="5" eb="7">
      <t>コウエキ</t>
    </rPh>
    <rPh sb="7" eb="8">
      <t>ヒ</t>
    </rPh>
    <rPh sb="8" eb="9">
      <t>ホカ</t>
    </rPh>
    <phoneticPr fontId="3"/>
  </si>
  <si>
    <t>GH家賃補助　国・県・市</t>
    <rPh sb="2" eb="4">
      <t>ヤチン</t>
    </rPh>
    <rPh sb="4" eb="6">
      <t>ホジョ</t>
    </rPh>
    <rPh sb="7" eb="8">
      <t>クニ</t>
    </rPh>
    <rPh sb="9" eb="10">
      <t>ケン</t>
    </rPh>
    <rPh sb="11" eb="12">
      <t>シ</t>
    </rPh>
    <phoneticPr fontId="3"/>
  </si>
  <si>
    <t>地域移行活動費</t>
    <rPh sb="0" eb="2">
      <t>チイキ</t>
    </rPh>
    <rPh sb="2" eb="4">
      <t>イコウ</t>
    </rPh>
    <rPh sb="4" eb="6">
      <t>カツドウ</t>
    </rPh>
    <rPh sb="6" eb="7">
      <t>ヒ</t>
    </rPh>
    <phoneticPr fontId="3"/>
  </si>
  <si>
    <t>調理、創作活動</t>
    <rPh sb="0" eb="2">
      <t>チョウリ</t>
    </rPh>
    <rPh sb="3" eb="5">
      <t>ソウサク</t>
    </rPh>
    <rPh sb="5" eb="7">
      <t>カツドウ</t>
    </rPh>
    <phoneticPr fontId="3"/>
  </si>
  <si>
    <t>施設賠償責任保険</t>
    <rPh sb="0" eb="8">
      <t>シセツバイショウセキニンホケン</t>
    </rPh>
    <phoneticPr fontId="3"/>
  </si>
  <si>
    <t>感染症対策用品他</t>
    <rPh sb="0" eb="3">
      <t>カンセンショウ</t>
    </rPh>
    <rPh sb="3" eb="5">
      <t>タイサク</t>
    </rPh>
    <rPh sb="5" eb="7">
      <t>ヨウヒン</t>
    </rPh>
    <rPh sb="7" eb="8">
      <t>ホカ</t>
    </rPh>
    <phoneticPr fontId="3"/>
  </si>
  <si>
    <t>建物賃借料</t>
    <rPh sb="0" eb="2">
      <t>タテモノ</t>
    </rPh>
    <rPh sb="2" eb="5">
      <t>チンシャクリョウ</t>
    </rPh>
    <phoneticPr fontId="3"/>
  </si>
  <si>
    <t>国・県・市　地域移行・地域定着</t>
    <rPh sb="0" eb="1">
      <t>クニ</t>
    </rPh>
    <rPh sb="2" eb="3">
      <t>ケン</t>
    </rPh>
    <rPh sb="4" eb="5">
      <t>シ</t>
    </rPh>
    <rPh sb="6" eb="8">
      <t>チイキ</t>
    </rPh>
    <rPh sb="8" eb="10">
      <t>イコウ</t>
    </rPh>
    <rPh sb="11" eb="13">
      <t>チイキ</t>
    </rPh>
    <rPh sb="13" eb="15">
      <t>テイチャク</t>
    </rPh>
    <phoneticPr fontId="3"/>
  </si>
  <si>
    <t>国・県・市　計画相談</t>
    <rPh sb="0" eb="1">
      <t>クニ</t>
    </rPh>
    <rPh sb="2" eb="3">
      <t>ケン</t>
    </rPh>
    <rPh sb="4" eb="5">
      <t>シ</t>
    </rPh>
    <rPh sb="6" eb="8">
      <t>ケイカク</t>
    </rPh>
    <rPh sb="8" eb="10">
      <t>ソウダン</t>
    </rPh>
    <phoneticPr fontId="3"/>
  </si>
  <si>
    <t>国・県・市　障害児相談</t>
    <rPh sb="0" eb="1">
      <t>クニ</t>
    </rPh>
    <rPh sb="2" eb="3">
      <t>ケン</t>
    </rPh>
    <rPh sb="4" eb="5">
      <t>シ</t>
    </rPh>
    <rPh sb="6" eb="8">
      <t>ショウガイ</t>
    </rPh>
    <rPh sb="8" eb="9">
      <t>ジ</t>
    </rPh>
    <rPh sb="9" eb="11">
      <t>ソウダン</t>
    </rPh>
    <phoneticPr fontId="3"/>
  </si>
  <si>
    <t>相談員派遣他</t>
    <rPh sb="0" eb="3">
      <t>ソウダンイン</t>
    </rPh>
    <rPh sb="3" eb="5">
      <t>ハケン</t>
    </rPh>
    <rPh sb="5" eb="6">
      <t>ホカ</t>
    </rPh>
    <phoneticPr fontId="3"/>
  </si>
  <si>
    <t>国・県・市　家賃補助</t>
    <rPh sb="0" eb="1">
      <t>クニ</t>
    </rPh>
    <rPh sb="2" eb="3">
      <t>ケン</t>
    </rPh>
    <rPh sb="4" eb="5">
      <t>シ</t>
    </rPh>
    <rPh sb="6" eb="8">
      <t>ヤチン</t>
    </rPh>
    <rPh sb="8" eb="10">
      <t>ホジョ</t>
    </rPh>
    <phoneticPr fontId="3"/>
  </si>
  <si>
    <t>当初予算に入れる見込みの事業</t>
    <rPh sb="0" eb="2">
      <t>トウショ</t>
    </rPh>
    <rPh sb="2" eb="4">
      <t>ヨサン</t>
    </rPh>
    <rPh sb="5" eb="6">
      <t>イ</t>
    </rPh>
    <rPh sb="8" eb="10">
      <t>ミコ</t>
    </rPh>
    <rPh sb="12" eb="14">
      <t>ジギョウ</t>
    </rPh>
    <phoneticPr fontId="3"/>
  </si>
  <si>
    <t>表彰、記念事業</t>
    <rPh sb="0" eb="2">
      <t>ヒョウショウ</t>
    </rPh>
    <rPh sb="3" eb="5">
      <t>キネン</t>
    </rPh>
    <rPh sb="5" eb="7">
      <t>ジギョウ</t>
    </rPh>
    <phoneticPr fontId="3"/>
  </si>
  <si>
    <t>事務所エアコン取替</t>
    <rPh sb="0" eb="3">
      <t>ジムショ</t>
    </rPh>
    <rPh sb="7" eb="9">
      <t>トリカエ</t>
    </rPh>
    <phoneticPr fontId="3"/>
  </si>
  <si>
    <t>任意保険45000、自賠責40000</t>
    <rPh sb="0" eb="2">
      <t>ニンイ</t>
    </rPh>
    <rPh sb="2" eb="4">
      <t>ホケン</t>
    </rPh>
    <rPh sb="10" eb="13">
      <t>ジバイセキ</t>
    </rPh>
    <phoneticPr fontId="3"/>
  </si>
  <si>
    <t>火災保険・任意保険・自賠責保険</t>
    <rPh sb="0" eb="2">
      <t>カサイ</t>
    </rPh>
    <rPh sb="2" eb="4">
      <t>ホケン</t>
    </rPh>
    <rPh sb="5" eb="7">
      <t>ニンイ</t>
    </rPh>
    <rPh sb="7" eb="9">
      <t>ホケン</t>
    </rPh>
    <rPh sb="10" eb="13">
      <t>ジバイセキ</t>
    </rPh>
    <rPh sb="13" eb="15">
      <t>ホケン</t>
    </rPh>
    <phoneticPr fontId="3"/>
  </si>
  <si>
    <t>車検整備・ガソリン代他</t>
    <rPh sb="0" eb="2">
      <t>シャケン</t>
    </rPh>
    <rPh sb="2" eb="4">
      <t>セイビ</t>
    </rPh>
    <rPh sb="9" eb="10">
      <t>ダイ</t>
    </rPh>
    <rPh sb="10" eb="11">
      <t>ホカ</t>
    </rPh>
    <phoneticPr fontId="3"/>
  </si>
  <si>
    <t>車検整備代・ガソリン代他</t>
    <rPh sb="0" eb="2">
      <t>シャケン</t>
    </rPh>
    <rPh sb="2" eb="4">
      <t>セイビ</t>
    </rPh>
    <rPh sb="4" eb="5">
      <t>ダイ</t>
    </rPh>
    <rPh sb="10" eb="11">
      <t>ダイ</t>
    </rPh>
    <rPh sb="11" eb="12">
      <t>ホカ</t>
    </rPh>
    <phoneticPr fontId="3"/>
  </si>
  <si>
    <t>振込手数料・派遣紹介手数料</t>
    <rPh sb="0" eb="2">
      <t>フリコミ</t>
    </rPh>
    <rPh sb="2" eb="5">
      <t>テスウリョウ</t>
    </rPh>
    <rPh sb="6" eb="8">
      <t>ハケン</t>
    </rPh>
    <rPh sb="8" eb="10">
      <t>ショウカイ</t>
    </rPh>
    <rPh sb="10" eb="13">
      <t>テスウリョウ</t>
    </rPh>
    <phoneticPr fontId="3"/>
  </si>
  <si>
    <t>印紙税他</t>
    <rPh sb="0" eb="3">
      <t>インシゼイ</t>
    </rPh>
    <rPh sb="3" eb="4">
      <t>ホカ</t>
    </rPh>
    <phoneticPr fontId="3"/>
  </si>
  <si>
    <t>車検　大1台小1台</t>
    <rPh sb="3" eb="4">
      <t>ダイ</t>
    </rPh>
    <rPh sb="5" eb="6">
      <t>ダイ</t>
    </rPh>
    <phoneticPr fontId="3"/>
  </si>
  <si>
    <t>最終補正予算を前年度予算額に入れる</t>
    <rPh sb="0" eb="2">
      <t>サイシュウ</t>
    </rPh>
    <rPh sb="2" eb="4">
      <t>ホセイ</t>
    </rPh>
    <rPh sb="4" eb="6">
      <t>ヨサン</t>
    </rPh>
    <rPh sb="7" eb="10">
      <t>ゼンネンド</t>
    </rPh>
    <rPh sb="10" eb="12">
      <t>ヨサン</t>
    </rPh>
    <rPh sb="12" eb="13">
      <t>ガク</t>
    </rPh>
    <rPh sb="14" eb="15">
      <t>イ</t>
    </rPh>
    <phoneticPr fontId="3"/>
  </si>
  <si>
    <t>機械及び装置取得支出</t>
    <rPh sb="0" eb="2">
      <t>キカイ</t>
    </rPh>
    <rPh sb="2" eb="3">
      <t>オヨ</t>
    </rPh>
    <rPh sb="4" eb="6">
      <t>ソウチ</t>
    </rPh>
    <rPh sb="6" eb="8">
      <t>シュトク</t>
    </rPh>
    <rPh sb="8" eb="10">
      <t>シシュツ</t>
    </rPh>
    <phoneticPr fontId="3"/>
  </si>
  <si>
    <t>職員健康診断・職員慶弔他</t>
    <rPh sb="0" eb="2">
      <t>ショクイン</t>
    </rPh>
    <rPh sb="2" eb="4">
      <t>ケンコウ</t>
    </rPh>
    <rPh sb="4" eb="6">
      <t>シンダン</t>
    </rPh>
    <rPh sb="7" eb="9">
      <t>ショクイン</t>
    </rPh>
    <rPh sb="9" eb="11">
      <t>ケイチョウ</t>
    </rPh>
    <rPh sb="11" eb="12">
      <t>ホカ</t>
    </rPh>
    <phoneticPr fontId="3"/>
  </si>
  <si>
    <t>事業収入5％</t>
    <rPh sb="0" eb="2">
      <t>ジギョウ</t>
    </rPh>
    <rPh sb="2" eb="4">
      <t>シュウニュウ</t>
    </rPh>
    <phoneticPr fontId="3"/>
  </si>
  <si>
    <t>事業収入5％</t>
    <rPh sb="0" eb="4">
      <t>ジギョウシュウニュウ</t>
    </rPh>
    <phoneticPr fontId="3"/>
  </si>
  <si>
    <t>ＰＣ更新</t>
    <rPh sb="2" eb="4">
      <t>コウシン</t>
    </rPh>
    <phoneticPr fontId="3"/>
  </si>
  <si>
    <t>派遣紹介手数料40万円</t>
    <rPh sb="0" eb="2">
      <t>ハケン</t>
    </rPh>
    <rPh sb="2" eb="4">
      <t>ショウカイ</t>
    </rPh>
    <rPh sb="4" eb="7">
      <t>テスウリョウ</t>
    </rPh>
    <rPh sb="9" eb="11">
      <t>マンエン</t>
    </rPh>
    <phoneticPr fontId="3"/>
  </si>
  <si>
    <t>お茶・コーヒー代</t>
    <rPh sb="1" eb="2">
      <t>チャ</t>
    </rPh>
    <rPh sb="7" eb="8">
      <t>ダイ</t>
    </rPh>
    <phoneticPr fontId="3"/>
  </si>
  <si>
    <t>本・新聞代</t>
    <rPh sb="0" eb="1">
      <t>ホン</t>
    </rPh>
    <rPh sb="2" eb="4">
      <t>シンブン</t>
    </rPh>
    <rPh sb="4" eb="5">
      <t>ダイ</t>
    </rPh>
    <phoneticPr fontId="3"/>
  </si>
  <si>
    <t>周年記念事業</t>
    <rPh sb="0" eb="2">
      <t>シュウネン</t>
    </rPh>
    <rPh sb="2" eb="4">
      <t>キネン</t>
    </rPh>
    <rPh sb="4" eb="6">
      <t>ジギョウ</t>
    </rPh>
    <phoneticPr fontId="3"/>
  </si>
  <si>
    <t>中退金助成</t>
    <rPh sb="0" eb="2">
      <t>チュウタイ</t>
    </rPh>
    <rPh sb="2" eb="3">
      <t>キン</t>
    </rPh>
    <rPh sb="3" eb="5">
      <t>ジョセイ</t>
    </rPh>
    <phoneticPr fontId="3"/>
  </si>
  <si>
    <t>地域移行・地域定着</t>
    <rPh sb="0" eb="2">
      <t>チイキ</t>
    </rPh>
    <rPh sb="2" eb="4">
      <t>イコウ</t>
    </rPh>
    <rPh sb="5" eb="7">
      <t>チイキ</t>
    </rPh>
    <rPh sb="7" eb="9">
      <t>テイチャク</t>
    </rPh>
    <phoneticPr fontId="3"/>
  </si>
  <si>
    <t>授産収入</t>
    <rPh sb="0" eb="2">
      <t>ジュサン</t>
    </rPh>
    <rPh sb="2" eb="4">
      <t>シュウニュウ</t>
    </rPh>
    <phoneticPr fontId="3"/>
  </si>
  <si>
    <t>授産経費等支出</t>
    <rPh sb="0" eb="2">
      <t>ジュサン</t>
    </rPh>
    <rPh sb="2" eb="4">
      <t>ケイヒ</t>
    </rPh>
    <rPh sb="4" eb="5">
      <t>トウ</t>
    </rPh>
    <rPh sb="5" eb="7">
      <t>シシュツ</t>
    </rPh>
    <phoneticPr fontId="3"/>
  </si>
  <si>
    <t>農園機械</t>
    <rPh sb="0" eb="2">
      <t>ノウエン</t>
    </rPh>
    <rPh sb="2" eb="4">
      <t>キカイ</t>
    </rPh>
    <phoneticPr fontId="3"/>
  </si>
  <si>
    <t>家賃補助</t>
    <rPh sb="0" eb="2">
      <t>ヤチン</t>
    </rPh>
    <rPh sb="2" eb="4">
      <t>ホジョ</t>
    </rPh>
    <phoneticPr fontId="3"/>
  </si>
  <si>
    <t>家賃・光熱費他</t>
    <rPh sb="0" eb="2">
      <t>ヤチン</t>
    </rPh>
    <rPh sb="3" eb="6">
      <t>コウネツヒ</t>
    </rPh>
    <rPh sb="6" eb="7">
      <t>ホカ</t>
    </rPh>
    <phoneticPr fontId="3"/>
  </si>
  <si>
    <t>日中一時自己負担、地活会費</t>
    <rPh sb="0" eb="2">
      <t>ニッチュウ</t>
    </rPh>
    <rPh sb="2" eb="4">
      <t>イチジ</t>
    </rPh>
    <rPh sb="4" eb="6">
      <t>ジコ</t>
    </rPh>
    <rPh sb="6" eb="8">
      <t>フタン</t>
    </rPh>
    <rPh sb="9" eb="11">
      <t>チカツ</t>
    </rPh>
    <rPh sb="11" eb="13">
      <t>カイヒ</t>
    </rPh>
    <phoneticPr fontId="3"/>
  </si>
  <si>
    <t>理事・監事</t>
    <rPh sb="0" eb="2">
      <t>リジ</t>
    </rPh>
    <rPh sb="3" eb="5">
      <t>カンジ</t>
    </rPh>
    <phoneticPr fontId="3"/>
  </si>
  <si>
    <t>中退金他</t>
    <rPh sb="0" eb="2">
      <t>チュウタイ</t>
    </rPh>
    <rPh sb="2" eb="3">
      <t>キン</t>
    </rPh>
    <rPh sb="3" eb="4">
      <t>ホカ</t>
    </rPh>
    <phoneticPr fontId="3"/>
  </si>
  <si>
    <t>お茶他</t>
    <rPh sb="1" eb="2">
      <t>チャ</t>
    </rPh>
    <rPh sb="2" eb="3">
      <t>ホカ</t>
    </rPh>
    <phoneticPr fontId="3"/>
  </si>
  <si>
    <t>健康診断</t>
    <rPh sb="0" eb="2">
      <t>ケンコウ</t>
    </rPh>
    <rPh sb="2" eb="4">
      <t>シンダン</t>
    </rPh>
    <phoneticPr fontId="3"/>
  </si>
  <si>
    <t>クリスマス会・お楽しみ会</t>
    <rPh sb="5" eb="6">
      <t>カイ</t>
    </rPh>
    <rPh sb="8" eb="9">
      <t>タノ</t>
    </rPh>
    <rPh sb="11" eb="12">
      <t>カイ</t>
    </rPh>
    <phoneticPr fontId="3"/>
  </si>
  <si>
    <t>水道代・電気代・ガス代</t>
    <rPh sb="0" eb="2">
      <t>スイドウ</t>
    </rPh>
    <rPh sb="2" eb="3">
      <t>ダイ</t>
    </rPh>
    <rPh sb="4" eb="6">
      <t>デンキ</t>
    </rPh>
    <rPh sb="6" eb="7">
      <t>ダイ</t>
    </rPh>
    <rPh sb="10" eb="11">
      <t>ダイ</t>
    </rPh>
    <phoneticPr fontId="3"/>
  </si>
  <si>
    <t>日用品・感染症対策用品</t>
    <rPh sb="0" eb="3">
      <t>ニチヨウヒン</t>
    </rPh>
    <rPh sb="4" eb="7">
      <t>カンセンショウ</t>
    </rPh>
    <rPh sb="7" eb="9">
      <t>タイサク</t>
    </rPh>
    <rPh sb="9" eb="11">
      <t>ヨウヒン</t>
    </rPh>
    <phoneticPr fontId="3"/>
  </si>
  <si>
    <t>研修費・研修旅費</t>
    <rPh sb="0" eb="2">
      <t>ケンシュウ</t>
    </rPh>
    <rPh sb="2" eb="3">
      <t>ヒ</t>
    </rPh>
    <rPh sb="4" eb="6">
      <t>ケンシュウ</t>
    </rPh>
    <rPh sb="6" eb="8">
      <t>リョヒ</t>
    </rPh>
    <phoneticPr fontId="3"/>
  </si>
  <si>
    <t>任意保険料・火災保険料他</t>
    <rPh sb="0" eb="2">
      <t>ニンイ</t>
    </rPh>
    <rPh sb="2" eb="5">
      <t>ホケンリョウ</t>
    </rPh>
    <rPh sb="6" eb="8">
      <t>カサイ</t>
    </rPh>
    <rPh sb="8" eb="10">
      <t>ホケン</t>
    </rPh>
    <rPh sb="10" eb="11">
      <t>リョウ</t>
    </rPh>
    <rPh sb="11" eb="12">
      <t>ホカ</t>
    </rPh>
    <phoneticPr fontId="3"/>
  </si>
  <si>
    <t>消防設備点検・機器保守</t>
    <rPh sb="0" eb="2">
      <t>ショウボウ</t>
    </rPh>
    <rPh sb="2" eb="4">
      <t>セツビ</t>
    </rPh>
    <rPh sb="4" eb="6">
      <t>テンケン</t>
    </rPh>
    <rPh sb="7" eb="9">
      <t>キキ</t>
    </rPh>
    <rPh sb="9" eb="11">
      <t>ホシュ</t>
    </rPh>
    <phoneticPr fontId="3"/>
  </si>
  <si>
    <t>消防設備点検・システム保守他</t>
    <rPh sb="0" eb="2">
      <t>ショウボウ</t>
    </rPh>
    <rPh sb="2" eb="4">
      <t>セツビ</t>
    </rPh>
    <rPh sb="4" eb="6">
      <t>テンケン</t>
    </rPh>
    <rPh sb="11" eb="13">
      <t>ホシュ</t>
    </rPh>
    <rPh sb="13" eb="14">
      <t>ホカ</t>
    </rPh>
    <phoneticPr fontId="3"/>
  </si>
  <si>
    <t>システム保守他</t>
    <rPh sb="4" eb="6">
      <t>ホシュ</t>
    </rPh>
    <rPh sb="6" eb="7">
      <t>ホカ</t>
    </rPh>
    <phoneticPr fontId="3"/>
  </si>
  <si>
    <t>消防設備保守他</t>
    <rPh sb="0" eb="2">
      <t>ショウボウ</t>
    </rPh>
    <rPh sb="2" eb="4">
      <t>セツビ</t>
    </rPh>
    <rPh sb="4" eb="6">
      <t>ホシュ</t>
    </rPh>
    <rPh sb="6" eb="7">
      <t>ホカ</t>
    </rPh>
    <phoneticPr fontId="3"/>
  </si>
  <si>
    <t>区費・会費他</t>
    <rPh sb="0" eb="2">
      <t>クヒ</t>
    </rPh>
    <rPh sb="3" eb="5">
      <t>カイヒ</t>
    </rPh>
    <rPh sb="5" eb="6">
      <t>ホカ</t>
    </rPh>
    <phoneticPr fontId="3"/>
  </si>
  <si>
    <t>周年記念事業他</t>
    <rPh sb="0" eb="2">
      <t>シュウネン</t>
    </rPh>
    <rPh sb="2" eb="4">
      <t>キネン</t>
    </rPh>
    <rPh sb="4" eb="6">
      <t>ジギョウ</t>
    </rPh>
    <rPh sb="6" eb="7">
      <t>ホカ</t>
    </rPh>
    <phoneticPr fontId="3"/>
  </si>
  <si>
    <t>積立金利子</t>
    <rPh sb="0" eb="2">
      <t>ツミタテ</t>
    </rPh>
    <rPh sb="2" eb="3">
      <t>キン</t>
    </rPh>
    <rPh sb="3" eb="5">
      <t>リシ</t>
    </rPh>
    <phoneticPr fontId="3"/>
  </si>
  <si>
    <t>偶数年</t>
    <rPh sb="0" eb="2">
      <t>グウスウ</t>
    </rPh>
    <rPh sb="2" eb="3">
      <t>ネン</t>
    </rPh>
    <phoneticPr fontId="3"/>
  </si>
  <si>
    <t>車検　大1台小2台</t>
    <rPh sb="3" eb="4">
      <t>ダイ</t>
    </rPh>
    <rPh sb="5" eb="6">
      <t>ダイ</t>
    </rPh>
    <phoneticPr fontId="3"/>
  </si>
  <si>
    <t>車検大1小1</t>
    <rPh sb="0" eb="2">
      <t>シャケン</t>
    </rPh>
    <rPh sb="2" eb="3">
      <t>ダイ</t>
    </rPh>
    <rPh sb="4" eb="5">
      <t>ショウ</t>
    </rPh>
    <phoneticPr fontId="3"/>
  </si>
  <si>
    <t>奇数年</t>
    <rPh sb="0" eb="2">
      <t>キスウ</t>
    </rPh>
    <rPh sb="2" eb="3">
      <t>ネン</t>
    </rPh>
    <phoneticPr fontId="3"/>
  </si>
  <si>
    <t>車検なし</t>
    <rPh sb="0" eb="2">
      <t>シャケン</t>
    </rPh>
    <phoneticPr fontId="3"/>
  </si>
  <si>
    <t>従事者保険6326*2</t>
    <rPh sb="0" eb="3">
      <t>ジュウジシャ</t>
    </rPh>
    <rPh sb="3" eb="5">
      <t>ホケン</t>
    </rPh>
    <phoneticPr fontId="3"/>
  </si>
  <si>
    <t>コピー21230*12　印刷代60000</t>
    <rPh sb="12" eb="14">
      <t>インサツ</t>
    </rPh>
    <rPh sb="14" eb="15">
      <t>ダイ</t>
    </rPh>
    <phoneticPr fontId="3"/>
  </si>
  <si>
    <t>小1台</t>
    <rPh sb="0" eb="1">
      <t>チイ</t>
    </rPh>
    <rPh sb="2" eb="3">
      <t>ダイ</t>
    </rPh>
    <phoneticPr fontId="3"/>
  </si>
  <si>
    <t>小2台</t>
    <rPh sb="0" eb="1">
      <t>チイ</t>
    </rPh>
    <rPh sb="2" eb="3">
      <t>ダイ</t>
    </rPh>
    <phoneticPr fontId="3"/>
  </si>
  <si>
    <t>従事者保険8435*2</t>
    <rPh sb="0" eb="3">
      <t>ジュウジシャ</t>
    </rPh>
    <rPh sb="3" eb="5">
      <t>ホケン</t>
    </rPh>
    <phoneticPr fontId="3"/>
  </si>
  <si>
    <t>従事者保険42174*2</t>
    <rPh sb="0" eb="3">
      <t>ジュウジシャ</t>
    </rPh>
    <rPh sb="3" eb="5">
      <t>ホケン</t>
    </rPh>
    <phoneticPr fontId="3"/>
  </si>
  <si>
    <t>従事者保険29521*2</t>
    <rPh sb="0" eb="3">
      <t>ジュウジシャ</t>
    </rPh>
    <rPh sb="3" eb="5">
      <t>ホケン</t>
    </rPh>
    <phoneticPr fontId="3"/>
  </si>
  <si>
    <t>車691000（R6年12月まで）</t>
    <rPh sb="0" eb="1">
      <t>クルマ</t>
    </rPh>
    <rPh sb="10" eb="11">
      <t>ネン</t>
    </rPh>
    <rPh sb="13" eb="14">
      <t>ガツ</t>
    </rPh>
    <phoneticPr fontId="3"/>
  </si>
  <si>
    <t>PCソフト40260*12</t>
    <phoneticPr fontId="3"/>
  </si>
  <si>
    <t>第2相談室増床</t>
    <rPh sb="0" eb="1">
      <t>ダイ</t>
    </rPh>
    <rPh sb="2" eb="4">
      <t>ソウダン</t>
    </rPh>
    <rPh sb="4" eb="5">
      <t>シツ</t>
    </rPh>
    <rPh sb="5" eb="7">
      <t>ゾウショウ</t>
    </rPh>
    <phoneticPr fontId="3"/>
  </si>
  <si>
    <t>事務所家賃・職員駐車場・第2相談室</t>
    <rPh sb="0" eb="2">
      <t>ジム</t>
    </rPh>
    <rPh sb="2" eb="3">
      <t>ショ</t>
    </rPh>
    <rPh sb="3" eb="5">
      <t>ヤチン</t>
    </rPh>
    <rPh sb="6" eb="8">
      <t>ショクイン</t>
    </rPh>
    <rPh sb="8" eb="11">
      <t>チュウシャジョウ</t>
    </rPh>
    <rPh sb="12" eb="13">
      <t>ダイ</t>
    </rPh>
    <rPh sb="14" eb="16">
      <t>ソウダン</t>
    </rPh>
    <rPh sb="16" eb="17">
      <t>シツ</t>
    </rPh>
    <phoneticPr fontId="3"/>
  </si>
  <si>
    <t>JA IB利用料2200*12</t>
    <rPh sb="5" eb="8">
      <t>リヨウリョウ</t>
    </rPh>
    <phoneticPr fontId="3"/>
  </si>
  <si>
    <t>施設整備等積立、退職給付引当</t>
    <rPh sb="0" eb="2">
      <t>シセツ</t>
    </rPh>
    <rPh sb="2" eb="4">
      <t>セイビ</t>
    </rPh>
    <rPh sb="4" eb="5">
      <t>トウ</t>
    </rPh>
    <rPh sb="5" eb="7">
      <t>ツミタテ</t>
    </rPh>
    <rPh sb="8" eb="10">
      <t>タイショク</t>
    </rPh>
    <rPh sb="10" eb="12">
      <t>キュウフ</t>
    </rPh>
    <rPh sb="12" eb="14">
      <t>ヒキアテ</t>
    </rPh>
    <phoneticPr fontId="3"/>
  </si>
  <si>
    <t>大1台小1台</t>
    <rPh sb="0" eb="1">
      <t>ダイ</t>
    </rPh>
    <rPh sb="2" eb="3">
      <t>ダイ</t>
    </rPh>
    <rPh sb="3" eb="4">
      <t>ショウ</t>
    </rPh>
    <rPh sb="5" eb="6">
      <t>ダイ</t>
    </rPh>
    <phoneticPr fontId="3"/>
  </si>
  <si>
    <t>携帯＠3300×12</t>
    <rPh sb="0" eb="2">
      <t>ケイタイ</t>
    </rPh>
    <phoneticPr fontId="3"/>
  </si>
  <si>
    <t>任意385920</t>
    <rPh sb="0" eb="2">
      <t>ニンイ</t>
    </rPh>
    <phoneticPr fontId="3"/>
  </si>
  <si>
    <t>LED25600*12</t>
    <phoneticPr fontId="3"/>
  </si>
  <si>
    <t>中退金助成金・高齢者雇用助成金</t>
    <rPh sb="0" eb="2">
      <t>チュウタイ</t>
    </rPh>
    <rPh sb="2" eb="3">
      <t>キン</t>
    </rPh>
    <rPh sb="3" eb="6">
      <t>ジョセイキン</t>
    </rPh>
    <rPh sb="7" eb="10">
      <t>コウレイシャ</t>
    </rPh>
    <rPh sb="10" eb="12">
      <t>コヨウ</t>
    </rPh>
    <rPh sb="12" eb="15">
      <t>ジョセイキン</t>
    </rPh>
    <phoneticPr fontId="3"/>
  </si>
  <si>
    <t>奇数年　大1</t>
    <rPh sb="0" eb="2">
      <t>キスウ</t>
    </rPh>
    <rPh sb="2" eb="3">
      <t>ネン</t>
    </rPh>
    <rPh sb="4" eb="5">
      <t>ダイ</t>
    </rPh>
    <phoneticPr fontId="3"/>
  </si>
  <si>
    <t>偶数年　大2小1</t>
    <rPh sb="0" eb="2">
      <t>グウスウ</t>
    </rPh>
    <rPh sb="2" eb="3">
      <t>ネン</t>
    </rPh>
    <rPh sb="4" eb="5">
      <t>ダイ</t>
    </rPh>
    <rPh sb="6" eb="7">
      <t>ショウ</t>
    </rPh>
    <phoneticPr fontId="3"/>
  </si>
  <si>
    <t>消防設備点検・アルソック・浄化槽</t>
    <rPh sb="0" eb="2">
      <t>ショウボウ</t>
    </rPh>
    <rPh sb="2" eb="4">
      <t>セツビ</t>
    </rPh>
    <rPh sb="4" eb="6">
      <t>テンケン</t>
    </rPh>
    <rPh sb="13" eb="16">
      <t>ジョウカソウ</t>
    </rPh>
    <phoneticPr fontId="3"/>
  </si>
  <si>
    <t>ケータイ6600*12</t>
    <phoneticPr fontId="3"/>
  </si>
  <si>
    <t>WEB8000*12</t>
    <phoneticPr fontId="3"/>
  </si>
  <si>
    <t>ビニールハウス（金属パイプ）10年500000</t>
    <rPh sb="8" eb="10">
      <t>キンゾク</t>
    </rPh>
    <rPh sb="16" eb="17">
      <t>ネン</t>
    </rPh>
    <phoneticPr fontId="3"/>
  </si>
  <si>
    <t>PC150000</t>
    <phoneticPr fontId="3"/>
  </si>
  <si>
    <t>LED25056*12</t>
    <phoneticPr fontId="3"/>
  </si>
  <si>
    <t>コピー21230*12　印刷代140000</t>
    <rPh sb="12" eb="14">
      <t>インサツ</t>
    </rPh>
    <rPh sb="14" eb="15">
      <t>ダイ</t>
    </rPh>
    <phoneticPr fontId="3"/>
  </si>
  <si>
    <t>コピー機他リース代</t>
    <rPh sb="3" eb="4">
      <t>キ</t>
    </rPh>
    <rPh sb="4" eb="5">
      <t>ホカ</t>
    </rPh>
    <rPh sb="8" eb="9">
      <t>ダイ</t>
    </rPh>
    <phoneticPr fontId="3"/>
  </si>
  <si>
    <t>令和6年度</t>
    <rPh sb="0" eb="1">
      <t>レイ</t>
    </rPh>
    <rPh sb="1" eb="2">
      <t>ワ</t>
    </rPh>
    <rPh sb="3" eb="4">
      <t>ネン</t>
    </rPh>
    <rPh sb="4" eb="5">
      <t>ド</t>
    </rPh>
    <phoneticPr fontId="3"/>
  </si>
  <si>
    <t>（自）令和6年4月1日　　（至）令和7年3月31日</t>
    <rPh sb="1" eb="2">
      <t>ジ</t>
    </rPh>
    <rPh sb="3" eb="4">
      <t>レイ</t>
    </rPh>
    <rPh sb="4" eb="5">
      <t>ワ</t>
    </rPh>
    <rPh sb="6" eb="7">
      <t>ネン</t>
    </rPh>
    <rPh sb="8" eb="9">
      <t>ガツ</t>
    </rPh>
    <rPh sb="10" eb="11">
      <t>ニチ</t>
    </rPh>
    <rPh sb="14" eb="15">
      <t>イタル</t>
    </rPh>
    <rPh sb="16" eb="17">
      <t>レイ</t>
    </rPh>
    <rPh sb="17" eb="18">
      <t>ワ</t>
    </rPh>
    <rPh sb="19" eb="20">
      <t>ネン</t>
    </rPh>
    <rPh sb="21" eb="22">
      <t>ゲツ</t>
    </rPh>
    <rPh sb="24" eb="25">
      <t>ニチ</t>
    </rPh>
    <phoneticPr fontId="3"/>
  </si>
  <si>
    <t>令和6年度さくらんぼ拠点区分資金収支当初予算書（案）</t>
    <rPh sb="0" eb="1">
      <t>レイ</t>
    </rPh>
    <rPh sb="1" eb="2">
      <t>ワ</t>
    </rPh>
    <rPh sb="3" eb="5">
      <t>ネンド</t>
    </rPh>
    <rPh sb="5" eb="7">
      <t>ヘイネンド</t>
    </rPh>
    <rPh sb="10" eb="12">
      <t>キョテン</t>
    </rPh>
    <rPh sb="12" eb="14">
      <t>クブン</t>
    </rPh>
    <rPh sb="14" eb="16">
      <t>シキン</t>
    </rPh>
    <rPh sb="16" eb="18">
      <t>シュウシ</t>
    </rPh>
    <rPh sb="18" eb="20">
      <t>トウショ</t>
    </rPh>
    <rPh sb="20" eb="22">
      <t>ヨサン</t>
    </rPh>
    <rPh sb="22" eb="23">
      <t>ショ</t>
    </rPh>
    <phoneticPr fontId="3"/>
  </si>
  <si>
    <t>（自）令和6年4月1日　　（至）令和7年3月31日</t>
    <rPh sb="1" eb="2">
      <t>ジ</t>
    </rPh>
    <rPh sb="3" eb="4">
      <t>レイ</t>
    </rPh>
    <rPh sb="4" eb="5">
      <t>ワ</t>
    </rPh>
    <rPh sb="6" eb="7">
      <t>ネン</t>
    </rPh>
    <rPh sb="7" eb="8">
      <t>ヘイネン</t>
    </rPh>
    <rPh sb="8" eb="9">
      <t>ガツ</t>
    </rPh>
    <rPh sb="10" eb="11">
      <t>ニチ</t>
    </rPh>
    <rPh sb="14" eb="15">
      <t>イタル</t>
    </rPh>
    <rPh sb="16" eb="17">
      <t>レイ</t>
    </rPh>
    <rPh sb="17" eb="18">
      <t>ワ</t>
    </rPh>
    <rPh sb="19" eb="20">
      <t>ネン</t>
    </rPh>
    <rPh sb="21" eb="22">
      <t>ゲツ</t>
    </rPh>
    <rPh sb="24" eb="25">
      <t>ニチ</t>
    </rPh>
    <phoneticPr fontId="3"/>
  </si>
  <si>
    <t>令和6年度資金収支当初予算内訳表（案）</t>
    <rPh sb="0" eb="1">
      <t>レイ</t>
    </rPh>
    <rPh sb="1" eb="2">
      <t>ワ</t>
    </rPh>
    <rPh sb="3" eb="4">
      <t>ネン</t>
    </rPh>
    <rPh sb="4" eb="5">
      <t>ド</t>
    </rPh>
    <rPh sb="5" eb="7">
      <t>シキン</t>
    </rPh>
    <rPh sb="7" eb="9">
      <t>シュウシ</t>
    </rPh>
    <rPh sb="9" eb="11">
      <t>トウショ</t>
    </rPh>
    <rPh sb="11" eb="13">
      <t>ヨサン</t>
    </rPh>
    <phoneticPr fontId="3"/>
  </si>
  <si>
    <t>令和6年度資金収支当初予算書（案）</t>
    <rPh sb="0" eb="1">
      <t>レイ</t>
    </rPh>
    <rPh sb="1" eb="2">
      <t>ワ</t>
    </rPh>
    <rPh sb="3" eb="4">
      <t>ネン</t>
    </rPh>
    <rPh sb="4" eb="5">
      <t>ド</t>
    </rPh>
    <rPh sb="5" eb="7">
      <t>シキン</t>
    </rPh>
    <rPh sb="7" eb="9">
      <t>シュウシ</t>
    </rPh>
    <rPh sb="9" eb="11">
      <t>トウショ</t>
    </rPh>
    <rPh sb="11" eb="13">
      <t>ヨサン</t>
    </rPh>
    <rPh sb="13" eb="14">
      <t>ショ</t>
    </rPh>
    <rPh sb="15" eb="16">
      <t>アン</t>
    </rPh>
    <phoneticPr fontId="3"/>
  </si>
  <si>
    <t>令和6年度うぐいす拠点区分資金収支当初予算書（案）</t>
    <rPh sb="0" eb="1">
      <t>レイ</t>
    </rPh>
    <rPh sb="1" eb="2">
      <t>ワ</t>
    </rPh>
    <rPh sb="3" eb="4">
      <t>ネン</t>
    </rPh>
    <rPh sb="4" eb="5">
      <t>ド</t>
    </rPh>
    <rPh sb="9" eb="11">
      <t>キョテン</t>
    </rPh>
    <rPh sb="11" eb="13">
      <t>クブン</t>
    </rPh>
    <rPh sb="13" eb="15">
      <t>シキン</t>
    </rPh>
    <rPh sb="15" eb="17">
      <t>シュウシ</t>
    </rPh>
    <rPh sb="17" eb="19">
      <t>トウショ</t>
    </rPh>
    <rPh sb="19" eb="21">
      <t>ヨサン</t>
    </rPh>
    <rPh sb="21" eb="22">
      <t>ショ</t>
    </rPh>
    <phoneticPr fontId="3"/>
  </si>
  <si>
    <t>令和6年度みどり作業所拠点区分資金収支当初予算書（案）</t>
    <rPh sb="0" eb="1">
      <t>レイ</t>
    </rPh>
    <rPh sb="1" eb="2">
      <t>ワ</t>
    </rPh>
    <rPh sb="3" eb="4">
      <t>ネン</t>
    </rPh>
    <rPh sb="4" eb="5">
      <t>ド</t>
    </rPh>
    <rPh sb="8" eb="10">
      <t>サギョウ</t>
    </rPh>
    <rPh sb="10" eb="11">
      <t>ショ</t>
    </rPh>
    <rPh sb="11" eb="13">
      <t>キョテン</t>
    </rPh>
    <rPh sb="13" eb="15">
      <t>クブン</t>
    </rPh>
    <rPh sb="15" eb="17">
      <t>シキン</t>
    </rPh>
    <rPh sb="17" eb="19">
      <t>シュウシ</t>
    </rPh>
    <rPh sb="19" eb="21">
      <t>トウショ</t>
    </rPh>
    <rPh sb="21" eb="23">
      <t>ヨサン</t>
    </rPh>
    <rPh sb="23" eb="24">
      <t>ショ</t>
    </rPh>
    <phoneticPr fontId="3"/>
  </si>
  <si>
    <t>旅行500,000</t>
    <rPh sb="0" eb="2">
      <t>リョコウ</t>
    </rPh>
    <phoneticPr fontId="3"/>
  </si>
  <si>
    <t>あざれあ120,000</t>
    <phoneticPr fontId="3"/>
  </si>
  <si>
    <t>中退金助成</t>
    <rPh sb="0" eb="2">
      <t>チュウタイ</t>
    </rPh>
    <rPh sb="2" eb="3">
      <t>キン</t>
    </rPh>
    <rPh sb="3" eb="5">
      <t>ジョセイ</t>
    </rPh>
    <phoneticPr fontId="3"/>
  </si>
  <si>
    <t>1000×2、660×10</t>
    <phoneticPr fontId="3"/>
  </si>
  <si>
    <t>日中一時清水町20,000</t>
    <rPh sb="0" eb="2">
      <t>ニッチュウ</t>
    </rPh>
    <rPh sb="2" eb="4">
      <t>イチジ</t>
    </rPh>
    <rPh sb="4" eb="6">
      <t>シミズ</t>
    </rPh>
    <rPh sb="6" eb="7">
      <t>チョウ</t>
    </rPh>
    <phoneticPr fontId="3"/>
  </si>
  <si>
    <t>1000×10</t>
    <phoneticPr fontId="3"/>
  </si>
  <si>
    <t>PC入替</t>
    <rPh sb="2" eb="4">
      <t>イレカエ</t>
    </rPh>
    <phoneticPr fontId="3"/>
  </si>
  <si>
    <t>地活・ハイツへ</t>
    <rPh sb="0" eb="2">
      <t>チカツ</t>
    </rPh>
    <phoneticPr fontId="3"/>
  </si>
  <si>
    <t>1000×6、660×6</t>
    <phoneticPr fontId="3"/>
  </si>
  <si>
    <t>2～5月分</t>
    <rPh sb="3" eb="4">
      <t>ガツ</t>
    </rPh>
    <rPh sb="4" eb="5">
      <t>ブン</t>
    </rPh>
    <phoneticPr fontId="3"/>
  </si>
  <si>
    <t>処遇改善臨時特例交付金</t>
    <rPh sb="0" eb="11">
      <t>ショグウカイゼンリンジトクレイコウフキン</t>
    </rPh>
    <phoneticPr fontId="3"/>
  </si>
  <si>
    <t>＠660×16、＠1000×2、＠1330×6</t>
    <phoneticPr fontId="3"/>
  </si>
  <si>
    <t>国・県・市　共同生活援助</t>
    <rPh sb="0" eb="1">
      <t>クニ</t>
    </rPh>
    <rPh sb="2" eb="3">
      <t>ケン</t>
    </rPh>
    <rPh sb="4" eb="5">
      <t>シ</t>
    </rPh>
    <rPh sb="6" eb="8">
      <t>キョウドウ</t>
    </rPh>
    <rPh sb="8" eb="10">
      <t>セイカツ</t>
    </rPh>
    <rPh sb="10" eb="12">
      <t>エンジョ</t>
    </rPh>
    <phoneticPr fontId="3"/>
  </si>
  <si>
    <t>国・県・市　短期入所</t>
    <rPh sb="6" eb="8">
      <t>タンキ</t>
    </rPh>
    <rPh sb="8" eb="10">
      <t>ニュウショ</t>
    </rPh>
    <phoneticPr fontId="3"/>
  </si>
  <si>
    <t>売電収入</t>
    <rPh sb="0" eb="2">
      <t>バイデン</t>
    </rPh>
    <rPh sb="2" eb="4">
      <t>シュウニュウ</t>
    </rPh>
    <phoneticPr fontId="3"/>
  </si>
  <si>
    <t>委託料</t>
    <rPh sb="0" eb="3">
      <t>イタクリョウ</t>
    </rPh>
    <phoneticPr fontId="3"/>
  </si>
  <si>
    <t>増額分</t>
    <rPh sb="0" eb="2">
      <t>ゾウガク</t>
    </rPh>
    <rPh sb="2" eb="3">
      <t>ブン</t>
    </rPh>
    <phoneticPr fontId="3"/>
  </si>
  <si>
    <t>基幹</t>
    <rPh sb="0" eb="2">
      <t>キカン</t>
    </rPh>
    <phoneticPr fontId="3"/>
  </si>
  <si>
    <t>カラマ</t>
    <phoneticPr fontId="3"/>
  </si>
  <si>
    <t>認定調査</t>
    <rPh sb="0" eb="2">
      <t>ニンテイ</t>
    </rPh>
    <rPh sb="2" eb="4">
      <t>チョウサ</t>
    </rPh>
    <phoneticPr fontId="3"/>
  </si>
  <si>
    <t>消費税</t>
    <rPh sb="0" eb="3">
      <t>ショウヒゼイ</t>
    </rPh>
    <phoneticPr fontId="3"/>
  </si>
  <si>
    <t>車検　小1台</t>
    <phoneticPr fontId="3"/>
  </si>
  <si>
    <t>10000*1</t>
    <phoneticPr fontId="3"/>
  </si>
  <si>
    <t>15000*1</t>
    <phoneticPr fontId="3"/>
  </si>
  <si>
    <t>18000*1</t>
    <phoneticPr fontId="3"/>
  </si>
  <si>
    <t>任意保険54000</t>
    <rPh sb="0" eb="2">
      <t>ニンイ</t>
    </rPh>
    <rPh sb="2" eb="4">
      <t>ホケン</t>
    </rPh>
    <phoneticPr fontId="3"/>
  </si>
  <si>
    <t>コピー機・PCリース他</t>
    <rPh sb="3" eb="4">
      <t>キ</t>
    </rPh>
    <rPh sb="10" eb="11">
      <t>ホカ</t>
    </rPh>
    <phoneticPr fontId="3"/>
  </si>
  <si>
    <t>50000*1</t>
    <phoneticPr fontId="3"/>
  </si>
  <si>
    <t>12000*1</t>
    <phoneticPr fontId="3"/>
  </si>
  <si>
    <t>カラマ活動保険</t>
    <rPh sb="3" eb="5">
      <t>カツドウ</t>
    </rPh>
    <rPh sb="5" eb="7">
      <t>ホケン</t>
    </rPh>
    <phoneticPr fontId="3"/>
  </si>
  <si>
    <t>感染症対策・防災用品</t>
    <rPh sb="0" eb="3">
      <t>カンセンショウ</t>
    </rPh>
    <rPh sb="3" eb="5">
      <t>タイサク</t>
    </rPh>
    <rPh sb="6" eb="8">
      <t>ボウサイ</t>
    </rPh>
    <rPh sb="8" eb="10">
      <t>ヨウヒン</t>
    </rPh>
    <phoneticPr fontId="3"/>
  </si>
  <si>
    <t>カラマ活動検査</t>
    <rPh sb="3" eb="5">
      <t>カツドウ</t>
    </rPh>
    <rPh sb="5" eb="7">
      <t>ケンサ</t>
    </rPh>
    <phoneticPr fontId="3"/>
  </si>
  <si>
    <t>施設設備整備等積立金・退職功労</t>
    <rPh sb="0" eb="2">
      <t>シセツ</t>
    </rPh>
    <rPh sb="2" eb="4">
      <t>セツビ</t>
    </rPh>
    <rPh sb="4" eb="6">
      <t>セイビ</t>
    </rPh>
    <rPh sb="6" eb="7">
      <t>トウ</t>
    </rPh>
    <rPh sb="7" eb="9">
      <t>ツミタテ</t>
    </rPh>
    <rPh sb="9" eb="10">
      <t>キン</t>
    </rPh>
    <rPh sb="11" eb="13">
      <t>タイショク</t>
    </rPh>
    <rPh sb="13" eb="15">
      <t>コウロウ</t>
    </rPh>
    <phoneticPr fontId="3"/>
  </si>
  <si>
    <t>リフォーム代積立・退職功労</t>
    <rPh sb="5" eb="6">
      <t>ダイ</t>
    </rPh>
    <rPh sb="6" eb="8">
      <t>ツミタテ</t>
    </rPh>
    <rPh sb="9" eb="11">
      <t>タイショク</t>
    </rPh>
    <rPh sb="11" eb="13">
      <t>コウロウ</t>
    </rPh>
    <phoneticPr fontId="3"/>
  </si>
  <si>
    <t>退職功労</t>
    <rPh sb="0" eb="2">
      <t>タイショク</t>
    </rPh>
    <rPh sb="2" eb="4">
      <t>コウロウ</t>
    </rPh>
    <phoneticPr fontId="3"/>
  </si>
  <si>
    <t>財政調整積立金・退職功労積立金</t>
    <rPh sb="0" eb="2">
      <t>ザイセイ</t>
    </rPh>
    <rPh sb="2" eb="4">
      <t>チョウセイ</t>
    </rPh>
    <rPh sb="4" eb="6">
      <t>ツミタテ</t>
    </rPh>
    <rPh sb="6" eb="7">
      <t>キン</t>
    </rPh>
    <rPh sb="8" eb="10">
      <t>タイショク</t>
    </rPh>
    <rPh sb="10" eb="12">
      <t>コウロウ</t>
    </rPh>
    <rPh sb="12" eb="14">
      <t>ツミタテ</t>
    </rPh>
    <rPh sb="14" eb="15">
      <t>キン</t>
    </rPh>
    <phoneticPr fontId="3"/>
  </si>
  <si>
    <t>本部、地活、ハイツへ</t>
    <rPh sb="0" eb="2">
      <t>ホンブ</t>
    </rPh>
    <rPh sb="3" eb="5">
      <t>チカツ</t>
    </rPh>
    <phoneticPr fontId="3"/>
  </si>
  <si>
    <t>計</t>
    <rPh sb="0" eb="1">
      <t>ケイ</t>
    </rPh>
    <phoneticPr fontId="3"/>
  </si>
  <si>
    <t>（40％にかけるとして）</t>
    <phoneticPr fontId="3"/>
  </si>
  <si>
    <t>火災保険137130</t>
    <rPh sb="0" eb="2">
      <t>カサイ</t>
    </rPh>
    <rPh sb="2" eb="4">
      <t>ホケン</t>
    </rPh>
    <phoneticPr fontId="3"/>
  </si>
  <si>
    <t>1/4の買取価格</t>
    <rPh sb="4" eb="6">
      <t>カイトリ</t>
    </rPh>
    <rPh sb="6" eb="8">
      <t>カカク</t>
    </rPh>
    <phoneticPr fontId="3"/>
  </si>
  <si>
    <t>ハイツ1500000</t>
    <phoneticPr fontId="3"/>
  </si>
  <si>
    <t>車検　大4台小7台</t>
    <rPh sb="0" eb="2">
      <t>シャケン</t>
    </rPh>
    <phoneticPr fontId="3"/>
  </si>
  <si>
    <t>大4台小7台</t>
    <rPh sb="0" eb="1">
      <t>ダイ</t>
    </rPh>
    <rPh sb="2" eb="3">
      <t>ダイ</t>
    </rPh>
    <rPh sb="3" eb="4">
      <t>ショウ</t>
    </rPh>
    <rPh sb="5" eb="6">
      <t>ダイ</t>
    </rPh>
    <phoneticPr fontId="3"/>
  </si>
  <si>
    <t>＠12100</t>
    <phoneticPr fontId="3"/>
  </si>
  <si>
    <t>＠13500</t>
    <phoneticPr fontId="3"/>
  </si>
  <si>
    <t>小</t>
    <rPh sb="0" eb="1">
      <t>チイ</t>
    </rPh>
    <phoneticPr fontId="3"/>
  </si>
  <si>
    <t>大</t>
    <rPh sb="0" eb="1">
      <t>ダイ</t>
    </rPh>
    <phoneticPr fontId="3"/>
  </si>
  <si>
    <t>＠38000</t>
    <phoneticPr fontId="3"/>
  </si>
  <si>
    <t>＠50000</t>
    <phoneticPr fontId="3"/>
  </si>
  <si>
    <t>＠18000</t>
    <phoneticPr fontId="3"/>
  </si>
  <si>
    <t>コピー23230*12　印刷代80000</t>
    <rPh sb="12" eb="14">
      <t>インサツ</t>
    </rPh>
    <rPh sb="14" eb="15">
      <t>ダイ</t>
    </rPh>
    <phoneticPr fontId="3"/>
  </si>
  <si>
    <t>駐車場92444*12</t>
    <rPh sb="0" eb="2">
      <t>チュウシャ</t>
    </rPh>
    <rPh sb="2" eb="3">
      <t>ジョウ</t>
    </rPh>
    <phoneticPr fontId="3"/>
  </si>
  <si>
    <t>＠9000</t>
    <phoneticPr fontId="3"/>
  </si>
  <si>
    <t>＠25000</t>
    <phoneticPr fontId="3"/>
  </si>
  <si>
    <t>車検　大2小1台</t>
    <rPh sb="0" eb="2">
      <t>シャケン</t>
    </rPh>
    <rPh sb="3" eb="4">
      <t>オオ</t>
    </rPh>
    <rPh sb="5" eb="6">
      <t>ショウ</t>
    </rPh>
    <rPh sb="7" eb="8">
      <t>ダイ</t>
    </rPh>
    <phoneticPr fontId="3"/>
  </si>
  <si>
    <t>任意164810</t>
    <rPh sb="0" eb="2">
      <t>ニンイ</t>
    </rPh>
    <phoneticPr fontId="3"/>
  </si>
  <si>
    <t>本部1000000</t>
    <rPh sb="0" eb="2">
      <t>ホンブ</t>
    </rPh>
    <phoneticPr fontId="3"/>
  </si>
  <si>
    <t>地活2000000</t>
    <rPh sb="0" eb="2">
      <t>チカツ</t>
    </rPh>
    <phoneticPr fontId="3"/>
  </si>
  <si>
    <t>処遇改善臨時特例交付金</t>
    <rPh sb="0" eb="2">
      <t>ショグウ</t>
    </rPh>
    <rPh sb="2" eb="4">
      <t>カイゼン</t>
    </rPh>
    <rPh sb="4" eb="6">
      <t>リンジ</t>
    </rPh>
    <rPh sb="6" eb="8">
      <t>トクレイ</t>
    </rPh>
    <rPh sb="8" eb="11">
      <t>コウフキン</t>
    </rPh>
    <phoneticPr fontId="3"/>
  </si>
  <si>
    <t>安全運転21000</t>
    <rPh sb="0" eb="2">
      <t>アンゼン</t>
    </rPh>
    <rPh sb="2" eb="4">
      <t>ウンテン</t>
    </rPh>
    <phoneticPr fontId="3"/>
  </si>
  <si>
    <t>区費・防火8000</t>
    <rPh sb="0" eb="2">
      <t>クヒ</t>
    </rPh>
    <rPh sb="3" eb="5">
      <t>ボウカ</t>
    </rPh>
    <phoneticPr fontId="3"/>
  </si>
  <si>
    <t>わ8000</t>
    <phoneticPr fontId="3"/>
  </si>
  <si>
    <t>職員健康診断・勤続表彰他</t>
    <rPh sb="0" eb="2">
      <t>ショクイン</t>
    </rPh>
    <rPh sb="2" eb="4">
      <t>ケンコウ</t>
    </rPh>
    <rPh sb="4" eb="6">
      <t>シンダン</t>
    </rPh>
    <rPh sb="7" eb="9">
      <t>キンゾク</t>
    </rPh>
    <rPh sb="9" eb="11">
      <t>ヒョウショウ</t>
    </rPh>
    <rPh sb="11" eb="12">
      <t>ホカ</t>
    </rPh>
    <phoneticPr fontId="3"/>
  </si>
  <si>
    <t>010</t>
    <phoneticPr fontId="3"/>
  </si>
  <si>
    <t>020</t>
    <phoneticPr fontId="3"/>
  </si>
  <si>
    <t>021</t>
  </si>
  <si>
    <t>022</t>
  </si>
  <si>
    <t>023</t>
  </si>
  <si>
    <t>024</t>
  </si>
  <si>
    <t>025</t>
  </si>
  <si>
    <t>026</t>
  </si>
  <si>
    <t>030</t>
    <phoneticPr fontId="3"/>
  </si>
  <si>
    <t>040</t>
    <phoneticPr fontId="3"/>
  </si>
  <si>
    <t>050</t>
    <phoneticPr fontId="3"/>
  </si>
  <si>
    <t>060</t>
    <phoneticPr fontId="3"/>
  </si>
  <si>
    <t>070</t>
    <phoneticPr fontId="3"/>
  </si>
  <si>
    <t>099</t>
    <phoneticPr fontId="3"/>
  </si>
  <si>
    <t>110</t>
    <phoneticPr fontId="3"/>
  </si>
  <si>
    <t>120</t>
    <phoneticPr fontId="3"/>
  </si>
  <si>
    <t>130</t>
    <phoneticPr fontId="3"/>
  </si>
  <si>
    <t>140</t>
    <phoneticPr fontId="3"/>
  </si>
  <si>
    <t>150</t>
    <phoneticPr fontId="3"/>
  </si>
  <si>
    <t>160</t>
    <phoneticPr fontId="3"/>
  </si>
  <si>
    <t>170</t>
    <phoneticPr fontId="3"/>
  </si>
  <si>
    <t>198</t>
    <phoneticPr fontId="3"/>
  </si>
  <si>
    <t>199</t>
    <phoneticPr fontId="3"/>
  </si>
  <si>
    <t>210</t>
    <phoneticPr fontId="3"/>
  </si>
  <si>
    <t>220</t>
    <phoneticPr fontId="3"/>
  </si>
  <si>
    <t>230</t>
    <phoneticPr fontId="3"/>
  </si>
  <si>
    <t>240</t>
    <phoneticPr fontId="3"/>
  </si>
  <si>
    <t>250</t>
    <phoneticPr fontId="3"/>
  </si>
  <si>
    <t>299</t>
    <phoneticPr fontId="3"/>
  </si>
  <si>
    <t>310</t>
    <phoneticPr fontId="3"/>
  </si>
  <si>
    <t>320</t>
    <phoneticPr fontId="3"/>
  </si>
  <si>
    <t>330</t>
    <phoneticPr fontId="3"/>
  </si>
  <si>
    <t>340</t>
    <phoneticPr fontId="3"/>
  </si>
  <si>
    <t>350</t>
    <phoneticPr fontId="3"/>
  </si>
  <si>
    <t>398</t>
    <phoneticPr fontId="3"/>
  </si>
  <si>
    <t>399</t>
    <phoneticPr fontId="3"/>
  </si>
  <si>
    <t>410</t>
    <phoneticPr fontId="3"/>
  </si>
  <si>
    <t>420</t>
    <phoneticPr fontId="3"/>
  </si>
  <si>
    <t>430</t>
    <phoneticPr fontId="3"/>
  </si>
  <si>
    <t>499</t>
    <phoneticPr fontId="3"/>
  </si>
  <si>
    <t>510</t>
    <phoneticPr fontId="3"/>
  </si>
  <si>
    <t>520</t>
    <phoneticPr fontId="3"/>
  </si>
  <si>
    <t>530</t>
    <phoneticPr fontId="3"/>
  </si>
  <si>
    <t>598</t>
    <phoneticPr fontId="3"/>
  </si>
  <si>
    <t>599</t>
    <phoneticPr fontId="3"/>
  </si>
  <si>
    <t>600</t>
    <phoneticPr fontId="3"/>
  </si>
  <si>
    <t>700</t>
    <phoneticPr fontId="3"/>
  </si>
  <si>
    <t>800</t>
    <phoneticPr fontId="3"/>
  </si>
  <si>
    <t>900</t>
    <phoneticPr fontId="3"/>
  </si>
  <si>
    <t>国・県・市 2名増見込</t>
    <rPh sb="7" eb="8">
      <t>メイ</t>
    </rPh>
    <rPh sb="8" eb="9">
      <t>ゾウ</t>
    </rPh>
    <rPh sb="9" eb="11">
      <t>ミコミ</t>
    </rPh>
    <phoneticPr fontId="3"/>
  </si>
  <si>
    <t>対象者減</t>
    <rPh sb="0" eb="3">
      <t>タイショウシャ</t>
    </rPh>
    <rPh sb="3" eb="4">
      <t>ゲン</t>
    </rPh>
    <phoneticPr fontId="3"/>
  </si>
  <si>
    <t>中退金助成金</t>
    <rPh sb="0" eb="2">
      <t>チュウタイ</t>
    </rPh>
    <rPh sb="2" eb="3">
      <t>キン</t>
    </rPh>
    <rPh sb="3" eb="6">
      <t>ジョセイキン</t>
    </rPh>
    <phoneticPr fontId="3"/>
  </si>
  <si>
    <t>PC入替</t>
    <rPh sb="2" eb="4">
      <t>イレカエ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</si>
</sst>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0;&quot;△ &quot;0"/>
  </numFmts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9"/>
      <color theme="9" tint="-0.249977111117893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9"/>
      <color theme="9" tint="-0.249977111117893"/>
      <name val="ＭＳ Ｐ明朝"/>
      <family val="1"/>
      <charset val="128"/>
    </font>
    <font>
      <sz val="9"/>
      <name val="ＭＳ Ｐ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  <font>
      <sz val="10"/>
      <color rgb="FFFF0000"/>
      <name val="ＭＳ Ｐ明朝"/>
      <family val="1"/>
      <charset val="128"/>
    </font>
    <font>
      <b/>
      <sz val="10"/>
      <color rgb="FF00B0F0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sz val="10"/>
      <color theme="8" tint="0.39997558519241921"/>
      <name val="ＭＳ Ｐ明朝"/>
      <family val="1"/>
      <charset val="128"/>
    </font>
    <font>
      <sz val="9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8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6" fillId="0" borderId="0" xfId="0" applyFont="1">
      <alignment vertical="center"/>
    </xf>
    <xf numFmtId="176" fontId="2" fillId="0" borderId="8" xfId="1" applyNumberFormat="1" applyFont="1" applyBorder="1">
      <alignment vertical="center"/>
    </xf>
    <xf numFmtId="176" fontId="2" fillId="0" borderId="0" xfId="1" applyNumberFormat="1" applyFont="1">
      <alignment vertical="center"/>
    </xf>
    <xf numFmtId="176" fontId="2" fillId="0" borderId="3" xfId="1" applyNumberFormat="1" applyFont="1" applyBorder="1" applyAlignment="1">
      <alignment horizontal="center" vertical="center"/>
    </xf>
    <xf numFmtId="176" fontId="2" fillId="0" borderId="5" xfId="1" applyNumberFormat="1" applyFont="1" applyBorder="1">
      <alignment vertical="center"/>
    </xf>
    <xf numFmtId="176" fontId="2" fillId="0" borderId="3" xfId="1" applyNumberFormat="1" applyFont="1" applyBorder="1">
      <alignment vertical="center"/>
    </xf>
    <xf numFmtId="176" fontId="2" fillId="0" borderId="13" xfId="1" applyNumberFormat="1" applyFont="1" applyBorder="1">
      <alignment vertical="center"/>
    </xf>
    <xf numFmtId="176" fontId="2" fillId="0" borderId="0" xfId="1" applyNumberFormat="1" applyFont="1" applyBorder="1">
      <alignment vertical="center"/>
    </xf>
    <xf numFmtId="176" fontId="2" fillId="0" borderId="9" xfId="1" applyNumberFormat="1" applyFont="1" applyBorder="1">
      <alignment vertical="center"/>
    </xf>
    <xf numFmtId="0" fontId="7" fillId="0" borderId="0" xfId="0" applyFont="1">
      <alignment vertical="center"/>
    </xf>
    <xf numFmtId="176" fontId="2" fillId="0" borderId="9" xfId="1" applyNumberFormat="1" applyFont="1" applyBorder="1" applyAlignment="1">
      <alignment horizontal="center" vertical="center"/>
    </xf>
    <xf numFmtId="176" fontId="2" fillId="0" borderId="6" xfId="1" applyNumberFormat="1" applyFont="1" applyBorder="1">
      <alignment vertical="center"/>
    </xf>
    <xf numFmtId="176" fontId="2" fillId="0" borderId="12" xfId="1" applyNumberFormat="1" applyFont="1" applyBorder="1">
      <alignment vertical="center"/>
    </xf>
    <xf numFmtId="38" fontId="5" fillId="0" borderId="8" xfId="1" applyFont="1" applyBorder="1" applyAlignment="1">
      <alignment vertical="center" shrinkToFit="1"/>
    </xf>
    <xf numFmtId="38" fontId="2" fillId="0" borderId="6" xfId="1" applyFont="1" applyBorder="1">
      <alignment vertical="center"/>
    </xf>
    <xf numFmtId="38" fontId="2" fillId="0" borderId="8" xfId="1" applyFont="1" applyBorder="1">
      <alignment vertical="center"/>
    </xf>
    <xf numFmtId="38" fontId="2" fillId="0" borderId="12" xfId="1" applyFont="1" applyBorder="1">
      <alignment vertical="center"/>
    </xf>
    <xf numFmtId="38" fontId="2" fillId="0" borderId="13" xfId="1" applyFont="1" applyBorder="1">
      <alignment vertical="center"/>
    </xf>
    <xf numFmtId="38" fontId="6" fillId="0" borderId="8" xfId="1" applyFont="1" applyBorder="1" applyAlignment="1">
      <alignment vertical="center" shrinkToFit="1"/>
    </xf>
    <xf numFmtId="38" fontId="6" fillId="0" borderId="4" xfId="1" applyFont="1" applyBorder="1" applyAlignment="1">
      <alignment vertical="center" shrinkToFit="1"/>
    </xf>
    <xf numFmtId="38" fontId="6" fillId="0" borderId="7" xfId="1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38" fontId="6" fillId="0" borderId="15" xfId="1" applyFont="1" applyBorder="1" applyAlignment="1">
      <alignment vertical="center" shrinkToFit="1"/>
    </xf>
    <xf numFmtId="38" fontId="6" fillId="0" borderId="3" xfId="1" applyFont="1" applyBorder="1" applyAlignment="1">
      <alignment vertical="center" shrinkToFit="1"/>
    </xf>
    <xf numFmtId="38" fontId="6" fillId="0" borderId="5" xfId="1" applyFont="1" applyBorder="1" applyAlignment="1">
      <alignment vertical="center" shrinkToFit="1"/>
    </xf>
    <xf numFmtId="38" fontId="6" fillId="0" borderId="13" xfId="1" applyFont="1" applyBorder="1" applyAlignment="1">
      <alignment vertical="center" shrinkToFit="1"/>
    </xf>
    <xf numFmtId="38" fontId="6" fillId="0" borderId="0" xfId="1" applyFont="1" applyAlignment="1">
      <alignment horizontal="right" vertical="center" shrinkToFit="1"/>
    </xf>
    <xf numFmtId="38" fontId="6" fillId="0" borderId="11" xfId="1" applyFont="1" applyBorder="1" applyAlignment="1">
      <alignment horizontal="center" vertical="center" shrinkToFit="1"/>
    </xf>
    <xf numFmtId="38" fontId="6" fillId="0" borderId="0" xfId="1" applyFont="1" applyBorder="1" applyAlignment="1">
      <alignment vertical="center" shrinkToFit="1"/>
    </xf>
    <xf numFmtId="38" fontId="6" fillId="0" borderId="0" xfId="1" applyFont="1" applyAlignment="1">
      <alignment vertical="center" shrinkToFit="1"/>
    </xf>
    <xf numFmtId="38" fontId="2" fillId="0" borderId="0" xfId="1" applyFont="1">
      <alignment vertical="center"/>
    </xf>
    <xf numFmtId="176" fontId="8" fillId="0" borderId="8" xfId="1" applyNumberFormat="1" applyFont="1" applyBorder="1">
      <alignment vertical="center"/>
    </xf>
    <xf numFmtId="38" fontId="8" fillId="0" borderId="6" xfId="1" applyFont="1" applyBorder="1">
      <alignment vertical="center"/>
    </xf>
    <xf numFmtId="176" fontId="8" fillId="0" borderId="6" xfId="1" applyNumberFormat="1" applyFont="1" applyBorder="1">
      <alignment vertical="center"/>
    </xf>
    <xf numFmtId="176" fontId="2" fillId="0" borderId="0" xfId="0" applyNumberFormat="1" applyFont="1">
      <alignment vertical="center"/>
    </xf>
    <xf numFmtId="0" fontId="2" fillId="0" borderId="16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38" fontId="8" fillId="0" borderId="18" xfId="1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38" fontId="2" fillId="0" borderId="16" xfId="1" applyFont="1" applyBorder="1">
      <alignment vertical="center"/>
    </xf>
    <xf numFmtId="38" fontId="2" fillId="0" borderId="21" xfId="1" applyFont="1" applyBorder="1">
      <alignment vertical="center"/>
    </xf>
    <xf numFmtId="0" fontId="2" fillId="0" borderId="25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6" xfId="0" applyFont="1" applyBorder="1">
      <alignment vertical="center"/>
    </xf>
    <xf numFmtId="176" fontId="2" fillId="0" borderId="21" xfId="1" applyNumberFormat="1" applyFont="1" applyBorder="1">
      <alignment vertical="center"/>
    </xf>
    <xf numFmtId="176" fontId="8" fillId="0" borderId="27" xfId="1" applyNumberFormat="1" applyFont="1" applyBorder="1">
      <alignment vertical="center"/>
    </xf>
    <xf numFmtId="176" fontId="2" fillId="0" borderId="22" xfId="1" applyNumberFormat="1" applyFont="1" applyBorder="1">
      <alignment vertical="center"/>
    </xf>
    <xf numFmtId="176" fontId="2" fillId="0" borderId="27" xfId="1" applyNumberFormat="1" applyFont="1" applyBorder="1">
      <alignment vertical="center"/>
    </xf>
    <xf numFmtId="176" fontId="2" fillId="0" borderId="17" xfId="1" applyNumberFormat="1" applyFont="1" applyBorder="1">
      <alignment vertical="center"/>
    </xf>
    <xf numFmtId="38" fontId="8" fillId="0" borderId="26" xfId="1" applyFont="1" applyBorder="1">
      <alignment vertical="center"/>
    </xf>
    <xf numFmtId="38" fontId="8" fillId="0" borderId="27" xfId="1" applyFont="1" applyBorder="1">
      <alignment vertical="center"/>
    </xf>
    <xf numFmtId="176" fontId="8" fillId="0" borderId="18" xfId="1" applyNumberFormat="1" applyFont="1" applyBorder="1">
      <alignment vertical="center"/>
    </xf>
    <xf numFmtId="176" fontId="8" fillId="0" borderId="17" xfId="1" applyNumberFormat="1" applyFont="1" applyBorder="1">
      <alignment vertical="center"/>
    </xf>
    <xf numFmtId="176" fontId="8" fillId="0" borderId="26" xfId="1" applyNumberFormat="1" applyFont="1" applyBorder="1">
      <alignment vertical="center"/>
    </xf>
    <xf numFmtId="38" fontId="6" fillId="0" borderId="11" xfId="1" applyFont="1" applyBorder="1" applyAlignment="1">
      <alignment vertical="center" shrinkToFit="1"/>
    </xf>
    <xf numFmtId="38" fontId="2" fillId="0" borderId="0" xfId="1" applyFont="1" applyBorder="1">
      <alignment vertical="center"/>
    </xf>
    <xf numFmtId="176" fontId="2" fillId="0" borderId="11" xfId="1" applyNumberFormat="1" applyFont="1" applyBorder="1" applyAlignment="1">
      <alignment horizontal="center" vertical="center"/>
    </xf>
    <xf numFmtId="38" fontId="2" fillId="0" borderId="14" xfId="1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11" xfId="0" applyFont="1" applyBorder="1" applyAlignment="1">
      <alignment horizontal="left" vertical="center"/>
    </xf>
    <xf numFmtId="176" fontId="6" fillId="0" borderId="0" xfId="1" applyNumberFormat="1" applyFont="1">
      <alignment vertical="center"/>
    </xf>
    <xf numFmtId="176" fontId="9" fillId="0" borderId="0" xfId="1" applyNumberFormat="1" applyFont="1">
      <alignment vertical="center"/>
    </xf>
    <xf numFmtId="38" fontId="6" fillId="0" borderId="6" xfId="1" applyFont="1" applyBorder="1">
      <alignment vertical="center"/>
    </xf>
    <xf numFmtId="38" fontId="6" fillId="0" borderId="8" xfId="1" applyFont="1" applyBorder="1">
      <alignment vertical="center"/>
    </xf>
    <xf numFmtId="38" fontId="9" fillId="0" borderId="8" xfId="1" applyFont="1" applyBorder="1">
      <alignment vertical="center"/>
    </xf>
    <xf numFmtId="38" fontId="6" fillId="0" borderId="16" xfId="1" applyFont="1" applyBorder="1">
      <alignment vertical="center"/>
    </xf>
    <xf numFmtId="38" fontId="6" fillId="0" borderId="21" xfId="1" applyFont="1" applyBorder="1">
      <alignment vertical="center"/>
    </xf>
    <xf numFmtId="38" fontId="9" fillId="0" borderId="21" xfId="1" applyFont="1" applyBorder="1">
      <alignment vertical="center"/>
    </xf>
    <xf numFmtId="38" fontId="6" fillId="0" borderId="12" xfId="1" applyFont="1" applyBorder="1">
      <alignment vertical="center"/>
    </xf>
    <xf numFmtId="38" fontId="6" fillId="0" borderId="13" xfId="1" applyFont="1" applyBorder="1">
      <alignment vertical="center"/>
    </xf>
    <xf numFmtId="38" fontId="9" fillId="0" borderId="13" xfId="1" applyFont="1" applyBorder="1">
      <alignment vertical="center"/>
    </xf>
    <xf numFmtId="176" fontId="6" fillId="0" borderId="9" xfId="1" applyNumberFormat="1" applyFont="1" applyBorder="1">
      <alignment vertical="center"/>
    </xf>
    <xf numFmtId="176" fontId="9" fillId="0" borderId="9" xfId="1" applyNumberFormat="1" applyFont="1" applyBorder="1">
      <alignment vertical="center"/>
    </xf>
    <xf numFmtId="176" fontId="11" fillId="0" borderId="8" xfId="1" applyNumberFormat="1" applyFont="1" applyBorder="1">
      <alignment vertical="center"/>
    </xf>
    <xf numFmtId="176" fontId="6" fillId="0" borderId="8" xfId="1" applyNumberFormat="1" applyFont="1" applyBorder="1">
      <alignment vertical="center"/>
    </xf>
    <xf numFmtId="176" fontId="9" fillId="0" borderId="8" xfId="1" applyNumberFormat="1" applyFont="1" applyBorder="1">
      <alignment vertical="center"/>
    </xf>
    <xf numFmtId="176" fontId="6" fillId="0" borderId="21" xfId="1" applyNumberFormat="1" applyFont="1" applyBorder="1">
      <alignment vertical="center"/>
    </xf>
    <xf numFmtId="176" fontId="9" fillId="0" borderId="21" xfId="1" applyNumberFormat="1" applyFont="1" applyBorder="1">
      <alignment vertical="center"/>
    </xf>
    <xf numFmtId="176" fontId="6" fillId="0" borderId="3" xfId="1" applyNumberFormat="1" applyFont="1" applyBorder="1">
      <alignment vertical="center"/>
    </xf>
    <xf numFmtId="176" fontId="9" fillId="0" borderId="3" xfId="1" applyNumberFormat="1" applyFont="1" applyBorder="1">
      <alignment vertical="center"/>
    </xf>
    <xf numFmtId="176" fontId="6" fillId="0" borderId="13" xfId="1" applyNumberFormat="1" applyFont="1" applyBorder="1">
      <alignment vertical="center"/>
    </xf>
    <xf numFmtId="176" fontId="9" fillId="0" borderId="13" xfId="1" applyNumberFormat="1" applyFont="1" applyBorder="1">
      <alignment vertical="center"/>
    </xf>
    <xf numFmtId="176" fontId="6" fillId="0" borderId="0" xfId="1" applyNumberFormat="1" applyFont="1" applyBorder="1">
      <alignment vertical="center"/>
    </xf>
    <xf numFmtId="176" fontId="9" fillId="0" borderId="0" xfId="1" applyNumberFormat="1" applyFont="1" applyBorder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176" fontId="6" fillId="0" borderId="9" xfId="1" applyNumberFormat="1" applyFont="1" applyBorder="1" applyAlignment="1">
      <alignment horizontal="center" vertical="center" shrinkToFit="1"/>
    </xf>
    <xf numFmtId="176" fontId="5" fillId="0" borderId="3" xfId="1" applyNumberFormat="1" applyFont="1" applyBorder="1" applyAlignment="1">
      <alignment horizontal="center" vertical="center" shrinkToFit="1"/>
    </xf>
    <xf numFmtId="176" fontId="6" fillId="0" borderId="3" xfId="1" applyNumberFormat="1" applyFont="1" applyBorder="1" applyAlignment="1">
      <alignment horizontal="center" vertical="center" shrinkToFit="1"/>
    </xf>
    <xf numFmtId="176" fontId="9" fillId="0" borderId="3" xfId="1" applyNumberFormat="1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176" fontId="8" fillId="0" borderId="8" xfId="1" applyNumberFormat="1" applyFont="1" applyBorder="1" applyAlignment="1">
      <alignment vertical="center" shrinkToFit="1"/>
    </xf>
    <xf numFmtId="0" fontId="12" fillId="0" borderId="6" xfId="0" applyFont="1" applyBorder="1">
      <alignment vertical="center"/>
    </xf>
    <xf numFmtId="0" fontId="12" fillId="0" borderId="0" xfId="0" applyFont="1">
      <alignment vertical="center"/>
    </xf>
    <xf numFmtId="0" fontId="12" fillId="0" borderId="7" xfId="0" applyFont="1" applyBorder="1">
      <alignment vertical="center"/>
    </xf>
    <xf numFmtId="38" fontId="12" fillId="0" borderId="8" xfId="1" applyFont="1" applyBorder="1">
      <alignment vertical="center"/>
    </xf>
    <xf numFmtId="38" fontId="12" fillId="0" borderId="6" xfId="1" applyFont="1" applyBorder="1">
      <alignment vertical="center"/>
    </xf>
    <xf numFmtId="176" fontId="12" fillId="0" borderId="8" xfId="1" applyNumberFormat="1" applyFont="1" applyBorder="1">
      <alignment vertical="center"/>
    </xf>
    <xf numFmtId="0" fontId="12" fillId="0" borderId="13" xfId="0" applyFont="1" applyBorder="1">
      <alignment vertical="center"/>
    </xf>
    <xf numFmtId="176" fontId="12" fillId="0" borderId="3" xfId="1" applyNumberFormat="1" applyFont="1" applyBorder="1">
      <alignment vertical="center"/>
    </xf>
    <xf numFmtId="0" fontId="12" fillId="0" borderId="1" xfId="0" applyFont="1" applyBorder="1">
      <alignment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8" fillId="0" borderId="28" xfId="0" applyFont="1" applyBorder="1">
      <alignment vertical="center"/>
    </xf>
    <xf numFmtId="0" fontId="18" fillId="0" borderId="29" xfId="0" applyFont="1" applyBorder="1">
      <alignment vertical="center"/>
    </xf>
    <xf numFmtId="0" fontId="18" fillId="0" borderId="32" xfId="0" applyFont="1" applyBorder="1">
      <alignment vertical="center"/>
    </xf>
    <xf numFmtId="0" fontId="18" fillId="0" borderId="11" xfId="0" applyFont="1" applyBorder="1">
      <alignment vertical="center"/>
    </xf>
    <xf numFmtId="0" fontId="19" fillId="0" borderId="34" xfId="0" applyFont="1" applyBorder="1">
      <alignment vertical="center"/>
    </xf>
    <xf numFmtId="0" fontId="20" fillId="0" borderId="2" xfId="0" applyFont="1" applyBorder="1">
      <alignment vertical="center"/>
    </xf>
    <xf numFmtId="176" fontId="2" fillId="0" borderId="2" xfId="1" applyNumberFormat="1" applyFont="1" applyBorder="1">
      <alignment vertical="center"/>
    </xf>
    <xf numFmtId="0" fontId="0" fillId="0" borderId="35" xfId="0" applyBorder="1">
      <alignment vertical="center"/>
    </xf>
    <xf numFmtId="0" fontId="6" fillId="0" borderId="36" xfId="0" applyFont="1" applyBorder="1">
      <alignment vertical="center"/>
    </xf>
    <xf numFmtId="0" fontId="0" fillId="0" borderId="37" xfId="0" applyBorder="1">
      <alignment vertical="center"/>
    </xf>
    <xf numFmtId="0" fontId="19" fillId="0" borderId="38" xfId="0" applyFont="1" applyBorder="1">
      <alignment vertical="center"/>
    </xf>
    <xf numFmtId="0" fontId="20" fillId="0" borderId="39" xfId="0" applyFont="1" applyBorder="1">
      <alignment vertical="center"/>
    </xf>
    <xf numFmtId="176" fontId="18" fillId="0" borderId="40" xfId="1" applyNumberFormat="1" applyFont="1" applyBorder="1">
      <alignment vertical="center"/>
    </xf>
    <xf numFmtId="176" fontId="18" fillId="0" borderId="39" xfId="1" applyNumberFormat="1" applyFont="1" applyBorder="1">
      <alignment vertical="center"/>
    </xf>
    <xf numFmtId="0" fontId="0" fillId="0" borderId="41" xfId="0" applyBorder="1">
      <alignment vertical="center"/>
    </xf>
    <xf numFmtId="0" fontId="19" fillId="0" borderId="42" xfId="0" applyFont="1" applyBorder="1">
      <alignment vertical="center"/>
    </xf>
    <xf numFmtId="0" fontId="20" fillId="0" borderId="43" xfId="0" applyFont="1" applyBorder="1">
      <alignment vertical="center"/>
    </xf>
    <xf numFmtId="176" fontId="18" fillId="0" borderId="44" xfId="1" applyNumberFormat="1" applyFont="1" applyBorder="1">
      <alignment vertical="center"/>
    </xf>
    <xf numFmtId="176" fontId="18" fillId="0" borderId="43" xfId="1" applyNumberFormat="1" applyFont="1" applyBorder="1">
      <alignment vertical="center"/>
    </xf>
    <xf numFmtId="0" fontId="0" fillId="0" borderId="45" xfId="0" applyBorder="1">
      <alignment vertical="center"/>
    </xf>
    <xf numFmtId="0" fontId="10" fillId="0" borderId="36" xfId="0" applyFont="1" applyBorder="1">
      <alignment vertical="center"/>
    </xf>
    <xf numFmtId="0" fontId="19" fillId="0" borderId="36" xfId="0" applyFont="1" applyBorder="1">
      <alignment vertical="center"/>
    </xf>
    <xf numFmtId="0" fontId="20" fillId="0" borderId="0" xfId="0" applyFont="1">
      <alignment vertical="center"/>
    </xf>
    <xf numFmtId="0" fontId="19" fillId="0" borderId="0" xfId="0" applyFont="1">
      <alignment vertical="center"/>
    </xf>
    <xf numFmtId="0" fontId="19" fillId="0" borderId="39" xfId="0" applyFont="1" applyBorder="1">
      <alignment vertical="center"/>
    </xf>
    <xf numFmtId="176" fontId="17" fillId="0" borderId="40" xfId="1" applyNumberFormat="1" applyFont="1" applyBorder="1">
      <alignment vertical="center"/>
    </xf>
    <xf numFmtId="0" fontId="15" fillId="0" borderId="41" xfId="0" applyFont="1" applyBorder="1">
      <alignment vertical="center"/>
    </xf>
    <xf numFmtId="0" fontId="15" fillId="0" borderId="37" xfId="0" applyFont="1" applyBorder="1">
      <alignment vertical="center"/>
    </xf>
    <xf numFmtId="0" fontId="19" fillId="0" borderId="46" xfId="0" applyFont="1" applyBorder="1">
      <alignment vertical="center"/>
    </xf>
    <xf numFmtId="0" fontId="20" fillId="0" borderId="47" xfId="0" applyFont="1" applyBorder="1">
      <alignment vertical="center"/>
    </xf>
    <xf numFmtId="176" fontId="18" fillId="0" borderId="30" xfId="1" applyNumberFormat="1" applyFont="1" applyBorder="1">
      <alignment vertical="center"/>
    </xf>
    <xf numFmtId="176" fontId="18" fillId="0" borderId="47" xfId="1" applyNumberFormat="1" applyFont="1" applyBorder="1">
      <alignment vertical="center"/>
    </xf>
    <xf numFmtId="0" fontId="0" fillId="0" borderId="48" xfId="0" applyBorder="1">
      <alignment vertical="center"/>
    </xf>
    <xf numFmtId="0" fontId="18" fillId="0" borderId="0" xfId="0" applyFont="1">
      <alignment vertical="center"/>
    </xf>
    <xf numFmtId="0" fontId="21" fillId="0" borderId="28" xfId="0" applyFont="1" applyBorder="1">
      <alignment vertical="center"/>
    </xf>
    <xf numFmtId="0" fontId="20" fillId="0" borderId="29" xfId="0" applyFont="1" applyBorder="1">
      <alignment vertical="center"/>
    </xf>
    <xf numFmtId="0" fontId="20" fillId="0" borderId="29" xfId="0" applyFont="1" applyBorder="1" applyAlignment="1">
      <alignment horizontal="center" vertical="center" shrinkToFit="1"/>
    </xf>
    <xf numFmtId="0" fontId="20" fillId="0" borderId="29" xfId="0" applyFont="1" applyBorder="1" applyAlignment="1">
      <alignment vertical="center" shrinkToFit="1"/>
    </xf>
    <xf numFmtId="0" fontId="20" fillId="0" borderId="32" xfId="0" applyFont="1" applyBorder="1">
      <alignment vertical="center"/>
    </xf>
    <xf numFmtId="0" fontId="20" fillId="0" borderId="11" xfId="0" applyFont="1" applyBorder="1">
      <alignment vertical="center"/>
    </xf>
    <xf numFmtId="0" fontId="22" fillId="0" borderId="13" xfId="0" applyFont="1" applyBorder="1" applyAlignment="1">
      <alignment horizontal="center" vertical="center" shrinkToFit="1"/>
    </xf>
    <xf numFmtId="176" fontId="18" fillId="0" borderId="5" xfId="1" applyNumberFormat="1" applyFont="1" applyBorder="1">
      <alignment vertical="center"/>
    </xf>
    <xf numFmtId="0" fontId="23" fillId="0" borderId="37" xfId="0" applyFont="1" applyBorder="1">
      <alignment vertical="center"/>
    </xf>
    <xf numFmtId="0" fontId="23" fillId="0" borderId="0" xfId="0" applyFont="1">
      <alignment vertical="center"/>
    </xf>
    <xf numFmtId="176" fontId="18" fillId="0" borderId="8" xfId="1" applyNumberFormat="1" applyFont="1" applyBorder="1">
      <alignment vertical="center"/>
    </xf>
    <xf numFmtId="0" fontId="14" fillId="0" borderId="41" xfId="0" applyFont="1" applyBorder="1">
      <alignment vertical="center"/>
    </xf>
    <xf numFmtId="0" fontId="14" fillId="0" borderId="37" xfId="0" applyFont="1" applyBorder="1">
      <alignment vertical="center"/>
    </xf>
    <xf numFmtId="176" fontId="2" fillId="0" borderId="44" xfId="1" applyNumberFormat="1" applyFont="1" applyBorder="1">
      <alignment vertical="center"/>
    </xf>
    <xf numFmtId="0" fontId="25" fillId="0" borderId="37" xfId="0" applyFont="1" applyBorder="1">
      <alignment vertical="center"/>
    </xf>
    <xf numFmtId="0" fontId="21" fillId="0" borderId="37" xfId="0" applyFont="1" applyBorder="1">
      <alignment vertical="center"/>
    </xf>
    <xf numFmtId="0" fontId="21" fillId="0" borderId="37" xfId="0" applyFont="1" applyBorder="1" applyAlignment="1">
      <alignment horizontal="right" vertical="center"/>
    </xf>
    <xf numFmtId="49" fontId="0" fillId="0" borderId="37" xfId="0" applyNumberFormat="1" applyBorder="1">
      <alignment vertical="center"/>
    </xf>
    <xf numFmtId="49" fontId="26" fillId="0" borderId="37" xfId="0" applyNumberFormat="1" applyFont="1" applyBorder="1">
      <alignment vertical="center"/>
    </xf>
    <xf numFmtId="0" fontId="22" fillId="0" borderId="37" xfId="0" applyFont="1" applyBorder="1" applyAlignment="1">
      <alignment vertical="center" shrinkToFit="1"/>
    </xf>
    <xf numFmtId="176" fontId="2" fillId="0" borderId="0" xfId="1" applyNumberFormat="1" applyFont="1" applyBorder="1" applyAlignment="1">
      <alignment horizontal="center" vertical="center"/>
    </xf>
    <xf numFmtId="176" fontId="8" fillId="0" borderId="8" xfId="1" applyNumberFormat="1" applyFont="1" applyBorder="1" applyAlignment="1">
      <alignment horizontal="right" vertical="center"/>
    </xf>
    <xf numFmtId="177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38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 shrinkToFit="1"/>
    </xf>
    <xf numFmtId="38" fontId="5" fillId="0" borderId="0" xfId="1" applyFont="1">
      <alignment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176" fontId="23" fillId="0" borderId="8" xfId="1" applyNumberFormat="1" applyFont="1" applyBorder="1">
      <alignment vertical="center"/>
    </xf>
    <xf numFmtId="176" fontId="23" fillId="0" borderId="0" xfId="1" applyNumberFormat="1" applyFont="1" applyBorder="1">
      <alignment vertical="center"/>
    </xf>
    <xf numFmtId="176" fontId="1" fillId="0" borderId="40" xfId="1" applyNumberFormat="1" applyFont="1" applyBorder="1">
      <alignment vertical="center"/>
    </xf>
    <xf numFmtId="176" fontId="1" fillId="0" borderId="44" xfId="1" applyNumberFormat="1" applyFont="1" applyBorder="1">
      <alignment vertical="center"/>
    </xf>
    <xf numFmtId="176" fontId="14" fillId="0" borderId="40" xfId="1" applyNumberFormat="1" applyFont="1" applyBorder="1">
      <alignment vertical="center"/>
    </xf>
    <xf numFmtId="176" fontId="1" fillId="0" borderId="30" xfId="1" applyNumberFormat="1" applyFont="1" applyBorder="1">
      <alignment vertical="center"/>
    </xf>
    <xf numFmtId="176" fontId="1" fillId="0" borderId="44" xfId="1" applyNumberFormat="1" applyFont="1" applyFill="1" applyBorder="1">
      <alignment vertical="center"/>
    </xf>
    <xf numFmtId="176" fontId="1" fillId="0" borderId="43" xfId="1" applyNumberFormat="1" applyFont="1" applyFill="1" applyBorder="1">
      <alignment vertical="center"/>
    </xf>
    <xf numFmtId="176" fontId="23" fillId="0" borderId="8" xfId="1" applyNumberFormat="1" applyFont="1" applyFill="1" applyBorder="1">
      <alignment vertical="center"/>
    </xf>
    <xf numFmtId="176" fontId="23" fillId="0" borderId="0" xfId="1" applyNumberFormat="1" applyFont="1" applyFill="1" applyBorder="1">
      <alignment vertical="center"/>
    </xf>
    <xf numFmtId="176" fontId="1" fillId="0" borderId="39" xfId="1" applyNumberFormat="1" applyFont="1" applyBorder="1">
      <alignment vertical="center"/>
    </xf>
    <xf numFmtId="176" fontId="1" fillId="0" borderId="43" xfId="1" applyNumberFormat="1" applyFont="1" applyBorder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38" fontId="8" fillId="0" borderId="0" xfId="0" applyNumberFormat="1" applyFont="1">
      <alignment vertical="center"/>
    </xf>
    <xf numFmtId="10" fontId="2" fillId="0" borderId="0" xfId="2" applyNumberFormat="1" applyFont="1">
      <alignment vertical="center"/>
    </xf>
    <xf numFmtId="38" fontId="6" fillId="0" borderId="8" xfId="1" applyFont="1" applyBorder="1" applyAlignment="1">
      <alignment vertical="center" wrapText="1" shrinkToFit="1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0" xfId="0" applyFont="1" applyFill="1">
      <alignment vertical="center"/>
    </xf>
    <xf numFmtId="38" fontId="2" fillId="2" borderId="6" xfId="1" applyFont="1" applyFill="1" applyBorder="1">
      <alignment vertical="center"/>
    </xf>
    <xf numFmtId="176" fontId="2" fillId="2" borderId="8" xfId="1" applyNumberFormat="1" applyFont="1" applyFill="1" applyBorder="1">
      <alignment vertical="center"/>
    </xf>
    <xf numFmtId="38" fontId="6" fillId="2" borderId="7" xfId="1" applyFont="1" applyFill="1" applyBorder="1" applyAlignment="1">
      <alignment vertical="center" shrinkToFit="1"/>
    </xf>
    <xf numFmtId="0" fontId="2" fillId="2" borderId="26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4" xfId="0" applyFont="1" applyFill="1" applyBorder="1">
      <alignment vertical="center"/>
    </xf>
    <xf numFmtId="38" fontId="8" fillId="2" borderId="26" xfId="1" applyFont="1" applyFill="1" applyBorder="1">
      <alignment vertical="center"/>
    </xf>
    <xf numFmtId="176" fontId="8" fillId="2" borderId="27" xfId="1" applyNumberFormat="1" applyFont="1" applyFill="1" applyBorder="1">
      <alignment vertical="center"/>
    </xf>
    <xf numFmtId="0" fontId="2" fillId="2" borderId="7" xfId="0" applyFont="1" applyFill="1" applyBorder="1" applyAlignment="1">
      <alignment vertical="center" shrinkToFit="1"/>
    </xf>
    <xf numFmtId="38" fontId="8" fillId="2" borderId="6" xfId="1" applyFont="1" applyFill="1" applyBorder="1">
      <alignment vertical="center"/>
    </xf>
    <xf numFmtId="176" fontId="8" fillId="2" borderId="8" xfId="1" applyNumberFormat="1" applyFont="1" applyFill="1" applyBorder="1">
      <alignment vertical="center"/>
    </xf>
    <xf numFmtId="38" fontId="6" fillId="2" borderId="8" xfId="1" applyFont="1" applyFill="1" applyBorder="1" applyAlignment="1">
      <alignment vertical="center" shrinkToFit="1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4" xfId="0" applyFont="1" applyFill="1" applyBorder="1">
      <alignment vertical="center"/>
    </xf>
    <xf numFmtId="176" fontId="8" fillId="2" borderId="1" xfId="1" applyNumberFormat="1" applyFont="1" applyFill="1" applyBorder="1">
      <alignment vertical="center"/>
    </xf>
    <xf numFmtId="176" fontId="8" fillId="2" borderId="5" xfId="1" applyNumberFormat="1" applyFont="1" applyFill="1" applyBorder="1">
      <alignment vertical="center"/>
    </xf>
    <xf numFmtId="38" fontId="6" fillId="2" borderId="4" xfId="1" applyFont="1" applyFill="1" applyBorder="1" applyAlignment="1">
      <alignment vertical="center" shrinkToFit="1"/>
    </xf>
    <xf numFmtId="176" fontId="8" fillId="2" borderId="6" xfId="1" applyNumberFormat="1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19" xfId="0" applyFont="1" applyFill="1" applyBorder="1">
      <alignment vertical="center"/>
    </xf>
    <xf numFmtId="38" fontId="8" fillId="2" borderId="17" xfId="1" applyFont="1" applyFill="1" applyBorder="1">
      <alignment vertical="center"/>
    </xf>
    <xf numFmtId="38" fontId="8" fillId="2" borderId="19" xfId="1" applyFont="1" applyFill="1" applyBorder="1">
      <alignment vertical="center"/>
    </xf>
    <xf numFmtId="176" fontId="8" fillId="2" borderId="17" xfId="1" applyNumberFormat="1" applyFont="1" applyFill="1" applyBorder="1">
      <alignment vertical="center"/>
    </xf>
    <xf numFmtId="38" fontId="6" fillId="2" borderId="5" xfId="1" applyFont="1" applyFill="1" applyBorder="1" applyAlignment="1">
      <alignment vertical="center" shrinkToFit="1"/>
    </xf>
    <xf numFmtId="38" fontId="8" fillId="2" borderId="8" xfId="1" applyFont="1" applyFill="1" applyBorder="1">
      <alignment vertical="center"/>
    </xf>
    <xf numFmtId="38" fontId="8" fillId="2" borderId="0" xfId="1" applyFont="1" applyFill="1" applyBorder="1">
      <alignment vertical="center"/>
    </xf>
    <xf numFmtId="176" fontId="8" fillId="2" borderId="8" xfId="1" applyNumberFormat="1" applyFont="1" applyFill="1" applyBorder="1" applyAlignment="1">
      <alignment vertical="center" shrinkToFit="1"/>
    </xf>
    <xf numFmtId="0" fontId="2" fillId="2" borderId="20" xfId="0" applyFont="1" applyFill="1" applyBorder="1">
      <alignment vertical="center"/>
    </xf>
    <xf numFmtId="38" fontId="8" fillId="2" borderId="18" xfId="1" applyFont="1" applyFill="1" applyBorder="1">
      <alignment vertical="center"/>
    </xf>
    <xf numFmtId="0" fontId="6" fillId="2" borderId="18" xfId="0" applyFont="1" applyFill="1" applyBorder="1">
      <alignment vertical="center"/>
    </xf>
    <xf numFmtId="0" fontId="6" fillId="2" borderId="19" xfId="0" applyFont="1" applyFill="1" applyBorder="1">
      <alignment vertical="center"/>
    </xf>
    <xf numFmtId="0" fontId="6" fillId="2" borderId="20" xfId="0" applyFont="1" applyFill="1" applyBorder="1">
      <alignment vertical="center"/>
    </xf>
    <xf numFmtId="38" fontId="10" fillId="2" borderId="18" xfId="1" applyFont="1" applyFill="1" applyBorder="1">
      <alignment vertical="center"/>
    </xf>
    <xf numFmtId="38" fontId="10" fillId="2" borderId="17" xfId="1" applyFont="1" applyFill="1" applyBorder="1">
      <alignment vertical="center"/>
    </xf>
    <xf numFmtId="38" fontId="11" fillId="2" borderId="17" xfId="1" applyFont="1" applyFill="1" applyBorder="1">
      <alignment vertical="center"/>
    </xf>
    <xf numFmtId="176" fontId="5" fillId="2" borderId="0" xfId="0" applyNumberFormat="1" applyFont="1" applyFill="1">
      <alignment vertical="center"/>
    </xf>
    <xf numFmtId="0" fontId="6" fillId="2" borderId="6" xfId="0" applyFont="1" applyFill="1" applyBorder="1">
      <alignment vertical="center"/>
    </xf>
    <xf numFmtId="0" fontId="6" fillId="2" borderId="0" xfId="0" applyFont="1" applyFill="1">
      <alignment vertical="center"/>
    </xf>
    <xf numFmtId="0" fontId="6" fillId="2" borderId="7" xfId="0" applyFont="1" applyFill="1" applyBorder="1">
      <alignment vertical="center"/>
    </xf>
    <xf numFmtId="38" fontId="10" fillId="2" borderId="6" xfId="1" applyFont="1" applyFill="1" applyBorder="1">
      <alignment vertical="center"/>
    </xf>
    <xf numFmtId="38" fontId="10" fillId="2" borderId="8" xfId="1" applyFont="1" applyFill="1" applyBorder="1">
      <alignment vertical="center"/>
    </xf>
    <xf numFmtId="38" fontId="11" fillId="2" borderId="8" xfId="1" applyFont="1" applyFill="1" applyBorder="1">
      <alignment vertical="center"/>
    </xf>
    <xf numFmtId="176" fontId="2" fillId="2" borderId="6" xfId="1" applyNumberFormat="1" applyFont="1" applyFill="1" applyBorder="1">
      <alignment vertical="center"/>
    </xf>
    <xf numFmtId="38" fontId="6" fillId="2" borderId="6" xfId="1" applyFont="1" applyFill="1" applyBorder="1">
      <alignment vertical="center"/>
    </xf>
    <xf numFmtId="38" fontId="6" fillId="2" borderId="8" xfId="1" applyFont="1" applyFill="1" applyBorder="1">
      <alignment vertical="center"/>
    </xf>
    <xf numFmtId="38" fontId="2" fillId="2" borderId="8" xfId="1" applyFont="1" applyFill="1" applyBorder="1">
      <alignment vertical="center"/>
    </xf>
    <xf numFmtId="38" fontId="2" fillId="2" borderId="0" xfId="1" applyFont="1" applyFill="1" applyBorder="1">
      <alignment vertical="center"/>
    </xf>
    <xf numFmtId="38" fontId="9" fillId="2" borderId="8" xfId="1" applyFont="1" applyFill="1" applyBorder="1">
      <alignment vertical="center"/>
    </xf>
    <xf numFmtId="38" fontId="8" fillId="2" borderId="27" xfId="1" applyFont="1" applyFill="1" applyBorder="1">
      <alignment vertical="center"/>
    </xf>
    <xf numFmtId="38" fontId="8" fillId="2" borderId="25" xfId="1" applyFont="1" applyFill="1" applyBorder="1">
      <alignment vertical="center"/>
    </xf>
    <xf numFmtId="0" fontId="6" fillId="2" borderId="26" xfId="0" applyFont="1" applyFill="1" applyBorder="1">
      <alignment vertical="center"/>
    </xf>
    <xf numFmtId="0" fontId="6" fillId="2" borderId="25" xfId="0" applyFont="1" applyFill="1" applyBorder="1">
      <alignment vertical="center"/>
    </xf>
    <xf numFmtId="0" fontId="6" fillId="2" borderId="24" xfId="0" applyFont="1" applyFill="1" applyBorder="1">
      <alignment vertical="center"/>
    </xf>
    <xf numFmtId="38" fontId="10" fillId="2" borderId="26" xfId="1" applyFont="1" applyFill="1" applyBorder="1">
      <alignment vertical="center"/>
    </xf>
    <xf numFmtId="38" fontId="10" fillId="2" borderId="27" xfId="1" applyFont="1" applyFill="1" applyBorder="1">
      <alignment vertical="center"/>
    </xf>
    <xf numFmtId="38" fontId="11" fillId="2" borderId="27" xfId="1" applyFont="1" applyFill="1" applyBorder="1">
      <alignment vertical="center"/>
    </xf>
    <xf numFmtId="176" fontId="10" fillId="2" borderId="8" xfId="1" applyNumberFormat="1" applyFont="1" applyFill="1" applyBorder="1">
      <alignment vertical="center"/>
    </xf>
    <xf numFmtId="176" fontId="11" fillId="2" borderId="8" xfId="1" applyNumberFormat="1" applyFont="1" applyFill="1" applyBorder="1">
      <alignment vertical="center"/>
    </xf>
    <xf numFmtId="176" fontId="10" fillId="2" borderId="27" xfId="1" applyNumberFormat="1" applyFont="1" applyFill="1" applyBorder="1">
      <alignment vertical="center"/>
    </xf>
    <xf numFmtId="176" fontId="11" fillId="2" borderId="27" xfId="1" applyNumberFormat="1" applyFont="1" applyFill="1" applyBorder="1">
      <alignment vertical="center"/>
    </xf>
    <xf numFmtId="176" fontId="2" fillId="2" borderId="5" xfId="1" applyNumberFormat="1" applyFont="1" applyFill="1" applyBorder="1">
      <alignment vertical="center"/>
    </xf>
    <xf numFmtId="176" fontId="2" fillId="2" borderId="0" xfId="1" applyNumberFormat="1" applyFont="1" applyFill="1">
      <alignment vertical="center"/>
    </xf>
    <xf numFmtId="0" fontId="2" fillId="2" borderId="12" xfId="0" applyFont="1" applyFill="1" applyBorder="1">
      <alignment vertical="center"/>
    </xf>
    <xf numFmtId="176" fontId="2" fillId="2" borderId="27" xfId="1" applyNumberFormat="1" applyFont="1" applyFill="1" applyBorder="1">
      <alignment vertical="center"/>
    </xf>
    <xf numFmtId="176" fontId="2" fillId="2" borderId="25" xfId="1" applyNumberFormat="1" applyFont="1" applyFill="1" applyBorder="1">
      <alignment vertical="center"/>
    </xf>
    <xf numFmtId="38" fontId="2" fillId="2" borderId="5" xfId="1" applyFont="1" applyFill="1" applyBorder="1">
      <alignment vertical="center"/>
    </xf>
    <xf numFmtId="38" fontId="2" fillId="2" borderId="27" xfId="1" applyFont="1" applyFill="1" applyBorder="1">
      <alignment vertical="center"/>
    </xf>
    <xf numFmtId="38" fontId="2" fillId="2" borderId="26" xfId="1" applyFont="1" applyFill="1" applyBorder="1">
      <alignment vertical="center"/>
    </xf>
    <xf numFmtId="38" fontId="2" fillId="2" borderId="13" xfId="1" applyFont="1" applyFill="1" applyBorder="1">
      <alignment vertical="center"/>
    </xf>
    <xf numFmtId="0" fontId="6" fillId="2" borderId="1" xfId="0" applyFont="1" applyFill="1" applyBorder="1">
      <alignment vertical="center"/>
    </xf>
    <xf numFmtId="38" fontId="6" fillId="2" borderId="5" xfId="1" applyFont="1" applyFill="1" applyBorder="1">
      <alignment vertical="center"/>
    </xf>
    <xf numFmtId="176" fontId="6" fillId="2" borderId="8" xfId="1" applyNumberFormat="1" applyFont="1" applyFill="1" applyBorder="1">
      <alignment vertical="center"/>
    </xf>
    <xf numFmtId="176" fontId="9" fillId="2" borderId="8" xfId="1" applyNumberFormat="1" applyFont="1" applyFill="1" applyBorder="1">
      <alignment vertical="center"/>
    </xf>
    <xf numFmtId="38" fontId="6" fillId="2" borderId="27" xfId="1" applyFont="1" applyFill="1" applyBorder="1">
      <alignment vertical="center"/>
    </xf>
    <xf numFmtId="38" fontId="6" fillId="2" borderId="26" xfId="1" applyFont="1" applyFill="1" applyBorder="1">
      <alignment vertical="center"/>
    </xf>
    <xf numFmtId="176" fontId="6" fillId="2" borderId="27" xfId="1" applyNumberFormat="1" applyFont="1" applyFill="1" applyBorder="1">
      <alignment vertical="center"/>
    </xf>
    <xf numFmtId="176" fontId="9" fillId="2" borderId="27" xfId="1" applyNumberFormat="1" applyFont="1" applyFill="1" applyBorder="1">
      <alignment vertical="center"/>
    </xf>
    <xf numFmtId="0" fontId="6" fillId="2" borderId="12" xfId="0" applyFont="1" applyFill="1" applyBorder="1">
      <alignment vertical="center"/>
    </xf>
    <xf numFmtId="38" fontId="6" fillId="2" borderId="13" xfId="1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176" fontId="2" fillId="2" borderId="17" xfId="1" applyNumberFormat="1" applyFont="1" applyFill="1" applyBorder="1">
      <alignment vertical="center"/>
    </xf>
    <xf numFmtId="176" fontId="2" fillId="2" borderId="19" xfId="1" applyNumberFormat="1" applyFont="1" applyFill="1" applyBorder="1">
      <alignment vertical="center"/>
    </xf>
    <xf numFmtId="38" fontId="2" fillId="2" borderId="17" xfId="1" applyFont="1" applyFill="1" applyBorder="1">
      <alignment vertical="center"/>
    </xf>
    <xf numFmtId="38" fontId="2" fillId="2" borderId="18" xfId="1" applyFont="1" applyFill="1" applyBorder="1">
      <alignment vertical="center"/>
    </xf>
    <xf numFmtId="38" fontId="6" fillId="2" borderId="17" xfId="1" applyFont="1" applyFill="1" applyBorder="1">
      <alignment vertical="center"/>
    </xf>
    <xf numFmtId="38" fontId="6" fillId="2" borderId="18" xfId="1" applyFont="1" applyFill="1" applyBorder="1">
      <alignment vertical="center"/>
    </xf>
    <xf numFmtId="176" fontId="6" fillId="2" borderId="17" xfId="1" applyNumberFormat="1" applyFont="1" applyFill="1" applyBorder="1">
      <alignment vertical="center"/>
    </xf>
    <xf numFmtId="176" fontId="9" fillId="2" borderId="17" xfId="1" applyNumberFormat="1" applyFont="1" applyFill="1" applyBorder="1">
      <alignment vertical="center"/>
    </xf>
    <xf numFmtId="0" fontId="6" fillId="2" borderId="14" xfId="0" applyFont="1" applyFill="1" applyBorder="1">
      <alignment vertical="center"/>
    </xf>
    <xf numFmtId="0" fontId="6" fillId="2" borderId="15" xfId="0" applyFont="1" applyFill="1" applyBorder="1">
      <alignment vertical="center"/>
    </xf>
    <xf numFmtId="0" fontId="12" fillId="2" borderId="12" xfId="0" applyFont="1" applyFill="1" applyBorder="1">
      <alignment vertical="center"/>
    </xf>
    <xf numFmtId="0" fontId="12" fillId="2" borderId="14" xfId="0" applyFont="1" applyFill="1" applyBorder="1">
      <alignment vertical="center"/>
    </xf>
    <xf numFmtId="0" fontId="12" fillId="2" borderId="15" xfId="0" applyFont="1" applyFill="1" applyBorder="1">
      <alignment vertical="center"/>
    </xf>
    <xf numFmtId="38" fontId="12" fillId="2" borderId="8" xfId="1" applyFont="1" applyFill="1" applyBorder="1">
      <alignment vertical="center"/>
    </xf>
    <xf numFmtId="38" fontId="12" fillId="2" borderId="6" xfId="1" applyFont="1" applyFill="1" applyBorder="1">
      <alignment vertical="center"/>
    </xf>
    <xf numFmtId="176" fontId="12" fillId="2" borderId="8" xfId="1" applyNumberFormat="1" applyFont="1" applyFill="1" applyBorder="1">
      <alignment vertical="center"/>
    </xf>
    <xf numFmtId="0" fontId="12" fillId="2" borderId="6" xfId="0" applyFont="1" applyFill="1" applyBorder="1">
      <alignment vertical="center"/>
    </xf>
    <xf numFmtId="0" fontId="12" fillId="2" borderId="0" xfId="0" applyFont="1" applyFill="1">
      <alignment vertical="center"/>
    </xf>
    <xf numFmtId="0" fontId="12" fillId="2" borderId="7" xfId="0" applyFont="1" applyFill="1" applyBorder="1">
      <alignment vertical="center"/>
    </xf>
    <xf numFmtId="176" fontId="2" fillId="2" borderId="13" xfId="1" applyNumberFormat="1" applyFont="1" applyFill="1" applyBorder="1">
      <alignment vertical="center"/>
    </xf>
    <xf numFmtId="38" fontId="6" fillId="2" borderId="13" xfId="1" applyFont="1" applyFill="1" applyBorder="1" applyAlignment="1">
      <alignment vertical="center" shrinkToFit="1"/>
    </xf>
    <xf numFmtId="176" fontId="29" fillId="0" borderId="6" xfId="1" applyNumberFormat="1" applyFont="1" applyBorder="1">
      <alignment vertical="center"/>
    </xf>
    <xf numFmtId="38" fontId="30" fillId="2" borderId="6" xfId="1" applyFont="1" applyFill="1" applyBorder="1">
      <alignment vertical="center"/>
    </xf>
    <xf numFmtId="38" fontId="30" fillId="2" borderId="8" xfId="1" applyFont="1" applyFill="1" applyBorder="1">
      <alignment vertical="center"/>
    </xf>
    <xf numFmtId="38" fontId="10" fillId="2" borderId="21" xfId="1" applyFont="1" applyFill="1" applyBorder="1">
      <alignment vertical="center"/>
    </xf>
    <xf numFmtId="38" fontId="6" fillId="0" borderId="0" xfId="1" applyFont="1">
      <alignment vertical="center"/>
    </xf>
    <xf numFmtId="38" fontId="31" fillId="0" borderId="0" xfId="1" applyFont="1">
      <alignment vertical="center"/>
    </xf>
    <xf numFmtId="176" fontId="8" fillId="2" borderId="21" xfId="1" applyNumberFormat="1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0" fontId="6" fillId="0" borderId="0" xfId="0" quotePrefix="1" applyFont="1">
      <alignment vertical="center"/>
    </xf>
    <xf numFmtId="0" fontId="32" fillId="0" borderId="0" xfId="0" applyFont="1">
      <alignment vertical="center"/>
    </xf>
    <xf numFmtId="0" fontId="2" fillId="0" borderId="0" xfId="0" quotePrefix="1" applyFont="1">
      <alignment vertical="center"/>
    </xf>
    <xf numFmtId="49" fontId="22" fillId="0" borderId="0" xfId="0" applyNumberFormat="1" applyFont="1">
      <alignment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30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9" fillId="0" borderId="38" xfId="0" applyFont="1" applyBorder="1" applyAlignment="1">
      <alignment horizontal="left" vertical="center" shrinkToFit="1"/>
    </xf>
    <xf numFmtId="0" fontId="19" fillId="0" borderId="49" xfId="0" applyFont="1" applyBorder="1" applyAlignment="1">
      <alignment horizontal="left" vertical="center" shrinkToFit="1"/>
    </xf>
    <xf numFmtId="0" fontId="22" fillId="0" borderId="30" xfId="0" applyFont="1" applyBorder="1" applyAlignment="1">
      <alignment horizontal="center" vertical="center" shrinkToFit="1"/>
    </xf>
    <xf numFmtId="0" fontId="22" fillId="0" borderId="13" xfId="0" applyFont="1" applyBorder="1" applyAlignment="1">
      <alignment horizontal="center" vertical="center" shrinkToFit="1"/>
    </xf>
    <xf numFmtId="0" fontId="20" fillId="0" borderId="31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38" fontId="6" fillId="0" borderId="5" xfId="1" applyFont="1" applyBorder="1" applyAlignment="1">
      <alignment horizontal="left" vertical="center" shrinkToFit="1"/>
    </xf>
    <xf numFmtId="38" fontId="6" fillId="0" borderId="13" xfId="1" applyFont="1" applyBorder="1" applyAlignment="1">
      <alignment horizontal="left" vertical="center" shrinkToFit="1"/>
    </xf>
    <xf numFmtId="38" fontId="6" fillId="0" borderId="8" xfId="1" applyFont="1" applyBorder="1" applyAlignment="1">
      <alignment horizontal="left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topLeftCell="A22" workbookViewId="0">
      <selection activeCell="I37" sqref="I37"/>
    </sheetView>
  </sheetViews>
  <sheetFormatPr defaultRowHeight="13.5" x14ac:dyDescent="0.15"/>
  <cols>
    <col min="1" max="1" width="2.625" style="334" customWidth="1"/>
    <col min="2" max="2" width="2.125" style="170" customWidth="1"/>
    <col min="3" max="3" width="37.875" style="170" customWidth="1"/>
    <col min="4" max="6" width="10.625" customWidth="1"/>
    <col min="7" max="7" width="15.625" customWidth="1"/>
  </cols>
  <sheetData>
    <row r="1" spans="1:10" s="133" customFormat="1" ht="17.25" x14ac:dyDescent="0.15">
      <c r="A1" s="334"/>
      <c r="B1" s="335" t="s">
        <v>381</v>
      </c>
      <c r="C1" s="335"/>
      <c r="D1" s="335"/>
      <c r="E1" s="335"/>
      <c r="F1" s="335"/>
      <c r="G1" s="335"/>
    </row>
    <row r="2" spans="1:10" s="133" customFormat="1" x14ac:dyDescent="0.15">
      <c r="A2" s="334"/>
      <c r="B2" s="336" t="s">
        <v>379</v>
      </c>
      <c r="C2" s="336"/>
      <c r="D2" s="336"/>
      <c r="E2" s="336"/>
      <c r="F2" s="336"/>
      <c r="G2" s="336"/>
      <c r="H2" s="1"/>
      <c r="I2" s="1"/>
    </row>
    <row r="3" spans="1:10" ht="14.25" thickBot="1" x14ac:dyDescent="0.2">
      <c r="B3" s="134" t="s">
        <v>214</v>
      </c>
      <c r="C3" s="135"/>
      <c r="D3" s="135"/>
      <c r="E3" s="135"/>
      <c r="F3" s="135"/>
      <c r="G3" s="136" t="s">
        <v>215</v>
      </c>
    </row>
    <row r="4" spans="1:10" x14ac:dyDescent="0.15">
      <c r="B4" s="137" t="s">
        <v>216</v>
      </c>
      <c r="C4" s="138"/>
      <c r="D4" s="337" t="s">
        <v>203</v>
      </c>
      <c r="E4" s="337" t="s">
        <v>204</v>
      </c>
      <c r="F4" s="337" t="s">
        <v>241</v>
      </c>
      <c r="G4" s="339" t="s">
        <v>217</v>
      </c>
      <c r="I4" s="191"/>
      <c r="J4" s="191"/>
    </row>
    <row r="5" spans="1:10" x14ac:dyDescent="0.15">
      <c r="B5" s="139"/>
      <c r="C5" s="140" t="s">
        <v>218</v>
      </c>
      <c r="D5" s="338"/>
      <c r="E5" s="338"/>
      <c r="F5" s="338"/>
      <c r="G5" s="340"/>
    </row>
    <row r="6" spans="1:10" x14ac:dyDescent="0.15">
      <c r="B6" s="141" t="s">
        <v>219</v>
      </c>
      <c r="C6" s="142"/>
      <c r="D6" s="24"/>
      <c r="E6" s="143"/>
      <c r="F6" s="24"/>
      <c r="G6" s="144"/>
    </row>
    <row r="7" spans="1:10" x14ac:dyDescent="0.15">
      <c r="A7" s="334" t="s">
        <v>448</v>
      </c>
      <c r="B7" s="145" t="s">
        <v>4</v>
      </c>
      <c r="C7" s="20"/>
      <c r="D7" s="21">
        <f>うぐいす当初予算!D7+みどり当初予算!D7+さくらんぼ当初予算!D7</f>
        <v>42000</v>
      </c>
      <c r="E7" s="27">
        <f>うぐいす当初予算!E7+みどり当初予算!E7+さくらんぼ当初予算!E7</f>
        <v>42000</v>
      </c>
      <c r="F7" s="21">
        <f>D7-E7</f>
        <v>0</v>
      </c>
      <c r="G7" s="146"/>
    </row>
    <row r="8" spans="1:10" x14ac:dyDescent="0.15">
      <c r="A8" s="334" t="s">
        <v>449</v>
      </c>
      <c r="B8" s="145" t="s">
        <v>5</v>
      </c>
      <c r="C8" s="20"/>
      <c r="D8" s="21">
        <f>うぐいす当初予算!D8+みどり当初予算!D8+さくらんぼ当初予算!D8</f>
        <v>177828</v>
      </c>
      <c r="E8" s="27">
        <f>うぐいす当初予算!E8+みどり当初予算!E8+さくらんぼ当初予算!E8</f>
        <v>175975</v>
      </c>
      <c r="F8" s="21">
        <f t="shared" ref="F8:F57" si="0">D8-E8</f>
        <v>1853</v>
      </c>
      <c r="G8" s="146"/>
    </row>
    <row r="9" spans="1:10" x14ac:dyDescent="0.15">
      <c r="A9" s="334" t="s">
        <v>450</v>
      </c>
      <c r="B9" s="145"/>
      <c r="C9" s="20" t="s">
        <v>6</v>
      </c>
      <c r="D9" s="21">
        <f>うぐいす当初予算!D9+みどり当初予算!D9+さくらんぼ当初予算!D9</f>
        <v>138632</v>
      </c>
      <c r="E9" s="27">
        <f>うぐいす当初予算!E9+みどり当初予算!E9+さくらんぼ当初予算!E9</f>
        <v>136080</v>
      </c>
      <c r="F9" s="21">
        <f t="shared" si="0"/>
        <v>2552</v>
      </c>
      <c r="G9" s="146"/>
    </row>
    <row r="10" spans="1:10" x14ac:dyDescent="0.15">
      <c r="A10" s="334" t="s">
        <v>451</v>
      </c>
      <c r="B10" s="145"/>
      <c r="C10" s="20" t="s">
        <v>247</v>
      </c>
      <c r="D10" s="21">
        <f>うぐいす当初予算!D10+みどり当初予算!D10+さくらんぼ当初予算!D10</f>
        <v>1500</v>
      </c>
      <c r="E10" s="27">
        <f>うぐいす当初予算!E10+みどり当初予算!E10+さくらんぼ当初予算!E10</f>
        <v>1760</v>
      </c>
      <c r="F10" s="21">
        <f t="shared" ref="F10" si="1">D10-E10</f>
        <v>-260</v>
      </c>
      <c r="G10" s="146"/>
    </row>
    <row r="11" spans="1:10" x14ac:dyDescent="0.15">
      <c r="A11" s="334" t="s">
        <v>452</v>
      </c>
      <c r="B11" s="145"/>
      <c r="C11" s="20" t="s">
        <v>11</v>
      </c>
      <c r="D11" s="21">
        <f>うぐいす当初予算!D11+みどり当初予算!D11+さくらんぼ当初予算!D11</f>
        <v>1</v>
      </c>
      <c r="E11" s="27">
        <f>うぐいす当初予算!E11+みどり当初予算!E11+さくらんぼ当初予算!E11</f>
        <v>10</v>
      </c>
      <c r="F11" s="21">
        <f t="shared" si="0"/>
        <v>-9</v>
      </c>
      <c r="G11" s="146"/>
    </row>
    <row r="12" spans="1:10" x14ac:dyDescent="0.15">
      <c r="A12" s="334" t="s">
        <v>453</v>
      </c>
      <c r="B12" s="145"/>
      <c r="C12" s="20" t="s">
        <v>12</v>
      </c>
      <c r="D12" s="21">
        <f>うぐいす当初予算!D12+みどり当初予算!D12+さくらんぼ当初予算!D12</f>
        <v>1170</v>
      </c>
      <c r="E12" s="27">
        <f>うぐいす当初予算!E12+みどり当初予算!E12+さくらんぼ当初予算!E12</f>
        <v>1170</v>
      </c>
      <c r="F12" s="21">
        <f t="shared" si="0"/>
        <v>0</v>
      </c>
      <c r="G12" s="146"/>
    </row>
    <row r="13" spans="1:10" x14ac:dyDescent="0.15">
      <c r="A13" s="334" t="s">
        <v>454</v>
      </c>
      <c r="B13" s="145"/>
      <c r="C13" s="20" t="s">
        <v>14</v>
      </c>
      <c r="D13" s="21">
        <f>うぐいす当初予算!D13+みどり当初予算!D13+さくらんぼ当初予算!D13</f>
        <v>3583</v>
      </c>
      <c r="E13" s="27">
        <f>うぐいす当初予算!E13+みどり当初予算!E13+さくらんぼ当初予算!E13</f>
        <v>3575</v>
      </c>
      <c r="F13" s="21">
        <f t="shared" si="0"/>
        <v>8</v>
      </c>
      <c r="G13" s="146"/>
    </row>
    <row r="14" spans="1:10" x14ac:dyDescent="0.15">
      <c r="A14" s="334" t="s">
        <v>455</v>
      </c>
      <c r="B14" s="145"/>
      <c r="C14" s="20" t="s">
        <v>15</v>
      </c>
      <c r="D14" s="21">
        <f>うぐいす当初予算!D14+みどり当初予算!D14+さくらんぼ当初予算!D14</f>
        <v>32942</v>
      </c>
      <c r="E14" s="27">
        <f>うぐいす当初予算!E14+みどり当初予算!E14+さくらんぼ当初予算!E14</f>
        <v>33380</v>
      </c>
      <c r="F14" s="21">
        <f t="shared" si="0"/>
        <v>-438</v>
      </c>
      <c r="G14" s="146"/>
    </row>
    <row r="15" spans="1:10" x14ac:dyDescent="0.15">
      <c r="A15" s="334" t="s">
        <v>456</v>
      </c>
      <c r="B15" s="145" t="s">
        <v>23</v>
      </c>
      <c r="C15" s="20"/>
      <c r="D15" s="21">
        <f>うぐいす当初予算!D15+みどり当初予算!D15+さくらんぼ当初予算!D15</f>
        <v>280</v>
      </c>
      <c r="E15" s="27">
        <f>うぐいす当初予算!E15+みどり当初予算!E15+さくらんぼ当初予算!E15</f>
        <v>280</v>
      </c>
      <c r="F15" s="21">
        <f t="shared" ref="F15" si="2">D15-E15</f>
        <v>0</v>
      </c>
      <c r="G15" s="146"/>
    </row>
    <row r="16" spans="1:10" x14ac:dyDescent="0.15">
      <c r="A16" s="334" t="s">
        <v>457</v>
      </c>
      <c r="B16" s="145" t="s">
        <v>20</v>
      </c>
      <c r="C16" s="20"/>
      <c r="D16" s="21">
        <f>うぐいす当初予算!D16+みどり当初予算!D16+さくらんぼ当初予算!D16</f>
        <v>0</v>
      </c>
      <c r="E16" s="27">
        <f>うぐいす当初予算!E16+みどり当初予算!E16+さくらんぼ当初予算!E16</f>
        <v>0</v>
      </c>
      <c r="F16" s="21">
        <f t="shared" si="0"/>
        <v>0</v>
      </c>
      <c r="G16" s="146"/>
    </row>
    <row r="17" spans="1:7" x14ac:dyDescent="0.15">
      <c r="A17" s="334" t="s">
        <v>458</v>
      </c>
      <c r="B17" s="145" t="s">
        <v>21</v>
      </c>
      <c r="C17" s="20"/>
      <c r="D17" s="21">
        <f>うぐいす当初予算!D17+みどり当初予算!D17+さくらんぼ当初予算!D17</f>
        <v>0</v>
      </c>
      <c r="E17" s="27">
        <f>うぐいす当初予算!E17+みどり当初予算!E17+さくらんぼ当初予算!E17</f>
        <v>400</v>
      </c>
      <c r="F17" s="21">
        <f t="shared" si="0"/>
        <v>-400</v>
      </c>
      <c r="G17" s="146"/>
    </row>
    <row r="18" spans="1:7" x14ac:dyDescent="0.15">
      <c r="A18" s="334" t="s">
        <v>459</v>
      </c>
      <c r="B18" s="145" t="s">
        <v>220</v>
      </c>
      <c r="C18" s="20"/>
      <c r="D18" s="21">
        <f>うぐいす当初予算!D18+みどり当初予算!D18+さくらんぼ当初予算!D18</f>
        <v>4</v>
      </c>
      <c r="E18" s="27">
        <f>うぐいす当初予算!E18+みどり当初予算!E18+さくらんぼ当初予算!E18</f>
        <v>4</v>
      </c>
      <c r="F18" s="21">
        <f t="shared" si="0"/>
        <v>0</v>
      </c>
      <c r="G18" s="146"/>
    </row>
    <row r="19" spans="1:7" ht="14.25" thickBot="1" x14ac:dyDescent="0.2">
      <c r="A19" s="334" t="s">
        <v>460</v>
      </c>
      <c r="B19" s="145" t="s">
        <v>23</v>
      </c>
      <c r="C19" s="20"/>
      <c r="D19" s="21">
        <f>うぐいす当初予算!D19+みどり当初予算!D19+さくらんぼ当初予算!D19</f>
        <v>556</v>
      </c>
      <c r="E19" s="27">
        <f>うぐいす当初予算!E19+みどり当初予算!E19+さくらんぼ当初予算!E19</f>
        <v>932</v>
      </c>
      <c r="F19" s="21">
        <f t="shared" si="0"/>
        <v>-376</v>
      </c>
      <c r="G19" s="146"/>
    </row>
    <row r="20" spans="1:7" ht="14.25" thickBot="1" x14ac:dyDescent="0.2">
      <c r="A20" s="334" t="s">
        <v>461</v>
      </c>
      <c r="B20" s="147" t="s">
        <v>221</v>
      </c>
      <c r="C20" s="148"/>
      <c r="D20" s="149">
        <f>うぐいす当初予算!D20+みどり当初予算!D20+さくらんぼ当初予算!D20</f>
        <v>220668</v>
      </c>
      <c r="E20" s="150">
        <f>うぐいす当初予算!E20+みどり当初予算!E20+さくらんぼ当初予算!E20</f>
        <v>219591</v>
      </c>
      <c r="F20" s="149">
        <f t="shared" si="0"/>
        <v>1077</v>
      </c>
      <c r="G20" s="151"/>
    </row>
    <row r="21" spans="1:7" x14ac:dyDescent="0.15">
      <c r="A21" s="334" t="s">
        <v>462</v>
      </c>
      <c r="B21" s="145" t="s">
        <v>29</v>
      </c>
      <c r="C21" s="20"/>
      <c r="D21" s="21">
        <f>うぐいす当初予算!D21+みどり当初予算!D21+さくらんぼ当初予算!D21</f>
        <v>151204</v>
      </c>
      <c r="E21" s="27">
        <f>うぐいす当初予算!E21+みどり当初予算!E21+さくらんぼ当初予算!E21</f>
        <v>146447</v>
      </c>
      <c r="F21" s="21">
        <f t="shared" si="0"/>
        <v>4757</v>
      </c>
      <c r="G21" s="146"/>
    </row>
    <row r="22" spans="1:7" x14ac:dyDescent="0.15">
      <c r="A22" s="334" t="s">
        <v>463</v>
      </c>
      <c r="B22" s="145" t="s">
        <v>35</v>
      </c>
      <c r="C22" s="20"/>
      <c r="D22" s="21">
        <f>うぐいす当初予算!D22+みどり当初予算!D22+さくらんぼ当初予算!D22</f>
        <v>10881</v>
      </c>
      <c r="E22" s="27">
        <f>うぐいす当初予算!E22+みどり当初予算!E22+さくらんぼ当初予算!E22</f>
        <v>10185</v>
      </c>
      <c r="F22" s="21">
        <f t="shared" si="0"/>
        <v>696</v>
      </c>
      <c r="G22" s="146"/>
    </row>
    <row r="23" spans="1:7" x14ac:dyDescent="0.15">
      <c r="A23" s="334" t="s">
        <v>464</v>
      </c>
      <c r="B23" s="145" t="s">
        <v>43</v>
      </c>
      <c r="C23" s="20"/>
      <c r="D23" s="21">
        <f>うぐいす当初予算!D23+みどり当初予算!D23+さくらんぼ当初予算!D23</f>
        <v>16063</v>
      </c>
      <c r="E23" s="27">
        <f>うぐいす当初予算!E23+みどり当初予算!E23+さくらんぼ当初予算!E23</f>
        <v>15866</v>
      </c>
      <c r="F23" s="21">
        <f t="shared" si="0"/>
        <v>197</v>
      </c>
      <c r="G23" s="146"/>
    </row>
    <row r="24" spans="1:7" x14ac:dyDescent="0.15">
      <c r="A24" s="334" t="s">
        <v>465</v>
      </c>
      <c r="B24" s="145" t="s">
        <v>61</v>
      </c>
      <c r="C24" s="20"/>
      <c r="D24" s="21">
        <f>うぐいす当初予算!D24+みどり当初予算!D24+さくらんぼ当初予算!D24</f>
        <v>42000</v>
      </c>
      <c r="E24" s="27">
        <f>うぐいす当初予算!E24+みどり当初予算!E24+さくらんぼ当初予算!E24</f>
        <v>42000</v>
      </c>
      <c r="F24" s="21">
        <f t="shared" si="0"/>
        <v>0</v>
      </c>
      <c r="G24" s="146"/>
    </row>
    <row r="25" spans="1:7" x14ac:dyDescent="0.15">
      <c r="A25" s="334" t="s">
        <v>466</v>
      </c>
      <c r="B25" s="145" t="s">
        <v>66</v>
      </c>
      <c r="C25" s="20"/>
      <c r="D25" s="21">
        <f>うぐいす当初予算!D25+みどり当初予算!D25+さくらんぼ当初予算!D25</f>
        <v>0</v>
      </c>
      <c r="E25" s="27">
        <f>うぐいす当初予算!E25+みどり当初予算!E25+さくらんぼ当初予算!E25</f>
        <v>0</v>
      </c>
      <c r="F25" s="21">
        <f t="shared" si="0"/>
        <v>0</v>
      </c>
      <c r="G25" s="146"/>
    </row>
    <row r="26" spans="1:7" x14ac:dyDescent="0.15">
      <c r="A26" s="334" t="s">
        <v>467</v>
      </c>
      <c r="B26" s="145" t="s">
        <v>67</v>
      </c>
      <c r="C26" s="20"/>
      <c r="D26" s="21">
        <f>うぐいす当初予算!D26+みどり当初予算!D26+さくらんぼ当初予算!D26</f>
        <v>0</v>
      </c>
      <c r="E26" s="27">
        <f>うぐいす当初予算!E26+みどり当初予算!E26+さくらんぼ当初予算!E26</f>
        <v>0</v>
      </c>
      <c r="F26" s="21">
        <f t="shared" si="0"/>
        <v>0</v>
      </c>
      <c r="G26" s="146"/>
    </row>
    <row r="27" spans="1:7" ht="14.25" thickBot="1" x14ac:dyDescent="0.2">
      <c r="A27" s="334" t="s">
        <v>468</v>
      </c>
      <c r="B27" s="145" t="s">
        <v>68</v>
      </c>
      <c r="C27" s="20"/>
      <c r="D27" s="21">
        <f>うぐいす当初予算!D27+みどり当初予算!D27+さくらんぼ当初予算!D27</f>
        <v>500</v>
      </c>
      <c r="E27" s="27">
        <f>うぐいす当初予算!E27+みどり当初予算!E27+さくらんぼ当初予算!E27</f>
        <v>500</v>
      </c>
      <c r="F27" s="21">
        <f t="shared" si="0"/>
        <v>0</v>
      </c>
      <c r="G27" s="146"/>
    </row>
    <row r="28" spans="1:7" ht="14.25" thickBot="1" x14ac:dyDescent="0.2">
      <c r="A28" s="334" t="s">
        <v>469</v>
      </c>
      <c r="B28" s="147" t="s">
        <v>222</v>
      </c>
      <c r="C28" s="148"/>
      <c r="D28" s="149">
        <f>SUM(D21:D27)</f>
        <v>220648</v>
      </c>
      <c r="E28" s="149">
        <f>SUM(E21:E27)</f>
        <v>214998</v>
      </c>
      <c r="F28" s="149">
        <f>D28-E28</f>
        <v>5650</v>
      </c>
      <c r="G28" s="151"/>
    </row>
    <row r="29" spans="1:7" ht="14.25" thickBot="1" x14ac:dyDescent="0.2">
      <c r="A29" s="334" t="s">
        <v>470</v>
      </c>
      <c r="B29" s="152" t="s">
        <v>223</v>
      </c>
      <c r="C29" s="153"/>
      <c r="D29" s="154">
        <f>D20-D28</f>
        <v>20</v>
      </c>
      <c r="E29" s="155">
        <f>うぐいす当初予算!E29+みどり当初予算!E29+さくらんぼ当初予算!E29</f>
        <v>4593</v>
      </c>
      <c r="F29" s="154">
        <f t="shared" si="0"/>
        <v>-4573</v>
      </c>
      <c r="G29" s="156"/>
    </row>
    <row r="30" spans="1:7" x14ac:dyDescent="0.15">
      <c r="B30" s="157" t="s">
        <v>224</v>
      </c>
      <c r="C30" s="20"/>
      <c r="D30" s="21"/>
      <c r="E30" s="27"/>
      <c r="F30" s="21"/>
      <c r="G30" s="146"/>
    </row>
    <row r="31" spans="1:7" x14ac:dyDescent="0.15">
      <c r="A31" s="334" t="s">
        <v>471</v>
      </c>
      <c r="B31" s="145" t="s">
        <v>73</v>
      </c>
      <c r="C31" s="20"/>
      <c r="D31" s="21">
        <f>うぐいす当初予算!D31+みどり当初予算!D31+さくらんぼ当初予算!D31</f>
        <v>0</v>
      </c>
      <c r="E31" s="27">
        <f>うぐいす当初予算!E31+みどり当初予算!E31+さくらんぼ当初予算!E31</f>
        <v>3210</v>
      </c>
      <c r="F31" s="21">
        <f t="shared" si="0"/>
        <v>-3210</v>
      </c>
      <c r="G31" s="146"/>
    </row>
    <row r="32" spans="1:7" x14ac:dyDescent="0.15">
      <c r="A32" s="334" t="s">
        <v>472</v>
      </c>
      <c r="B32" s="145" t="s">
        <v>75</v>
      </c>
      <c r="C32" s="20"/>
      <c r="D32" s="21">
        <f>うぐいす当初予算!D32+みどり当初予算!D32+さくらんぼ当初予算!D32</f>
        <v>0</v>
      </c>
      <c r="E32" s="27">
        <f>うぐいす当初予算!E32+みどり当初予算!E32+さくらんぼ当初予算!E32</f>
        <v>0</v>
      </c>
      <c r="F32" s="21">
        <f t="shared" si="0"/>
        <v>0</v>
      </c>
      <c r="G32" s="146"/>
    </row>
    <row r="33" spans="1:7" x14ac:dyDescent="0.15">
      <c r="A33" s="334" t="s">
        <v>473</v>
      </c>
      <c r="B33" s="145" t="s">
        <v>77</v>
      </c>
      <c r="C33" s="20"/>
      <c r="D33" s="21">
        <f>うぐいす当初予算!D33+みどり当初予算!D33+さくらんぼ当初予算!D33</f>
        <v>0</v>
      </c>
      <c r="E33" s="27">
        <f>うぐいす当初予算!E33+みどり当初予算!E33+さくらんぼ当初予算!E33</f>
        <v>0</v>
      </c>
      <c r="F33" s="21">
        <f t="shared" si="0"/>
        <v>0</v>
      </c>
      <c r="G33" s="146"/>
    </row>
    <row r="34" spans="1:7" x14ac:dyDescent="0.15">
      <c r="A34" s="334" t="s">
        <v>474</v>
      </c>
      <c r="B34" s="145" t="s">
        <v>78</v>
      </c>
      <c r="C34" s="20"/>
      <c r="D34" s="21">
        <f>うぐいす当初予算!D34+みどり当初予算!D34+さくらんぼ当初予算!D34</f>
        <v>0</v>
      </c>
      <c r="E34" s="27">
        <f>うぐいす当初予算!E34+みどり当初予算!E34+さくらんぼ当初予算!E34</f>
        <v>0</v>
      </c>
      <c r="F34" s="21">
        <f t="shared" si="0"/>
        <v>0</v>
      </c>
      <c r="G34" s="146"/>
    </row>
    <row r="35" spans="1:7" ht="14.25" thickBot="1" x14ac:dyDescent="0.2">
      <c r="A35" s="334" t="s">
        <v>475</v>
      </c>
      <c r="B35" s="145" t="s">
        <v>81</v>
      </c>
      <c r="C35" s="20"/>
      <c r="D35" s="21">
        <f>うぐいす当初予算!D35+みどり当初予算!D35+さくらんぼ当初予算!D35</f>
        <v>0</v>
      </c>
      <c r="E35" s="27">
        <f>うぐいす当初予算!E35+みどり当初予算!E35+さくらんぼ当初予算!E35</f>
        <v>0</v>
      </c>
      <c r="F35" s="21">
        <f t="shared" si="0"/>
        <v>0</v>
      </c>
      <c r="G35" s="146"/>
    </row>
    <row r="36" spans="1:7" ht="14.25" thickBot="1" x14ac:dyDescent="0.2">
      <c r="A36" s="334" t="s">
        <v>476</v>
      </c>
      <c r="B36" s="147" t="s">
        <v>225</v>
      </c>
      <c r="C36" s="148"/>
      <c r="D36" s="149">
        <f>うぐいす当初予算!D36+みどり当初予算!D36+さくらんぼ当初予算!D36</f>
        <v>0</v>
      </c>
      <c r="E36" s="150">
        <f>うぐいす当初予算!E36+みどり当初予算!E36+さくらんぼ当初予算!E36</f>
        <v>3210</v>
      </c>
      <c r="F36" s="149">
        <f t="shared" si="0"/>
        <v>-3210</v>
      </c>
      <c r="G36" s="151"/>
    </row>
    <row r="37" spans="1:7" x14ac:dyDescent="0.15">
      <c r="A37" s="334" t="s">
        <v>477</v>
      </c>
      <c r="B37" s="145" t="s">
        <v>83</v>
      </c>
      <c r="C37" s="20"/>
      <c r="D37" s="21">
        <f>うぐいす当初予算!D37+みどり当初予算!D37+さくらんぼ当初予算!D37</f>
        <v>0</v>
      </c>
      <c r="E37" s="27">
        <f>うぐいす当初予算!E37+みどり当初予算!E37+さくらんぼ当初予算!E37</f>
        <v>0</v>
      </c>
      <c r="F37" s="21">
        <f t="shared" si="0"/>
        <v>0</v>
      </c>
      <c r="G37" s="146"/>
    </row>
    <row r="38" spans="1:7" x14ac:dyDescent="0.15">
      <c r="A38" s="334" t="s">
        <v>478</v>
      </c>
      <c r="B38" s="145" t="s">
        <v>84</v>
      </c>
      <c r="C38" s="20"/>
      <c r="D38" s="21">
        <f>うぐいす当初予算!D38+みどり当初予算!D38+さくらんぼ当初予算!D38</f>
        <v>300</v>
      </c>
      <c r="E38" s="27">
        <f>うぐいす当初予算!E38+みどり当初予算!E38+さくらんぼ当初予算!E38</f>
        <v>5330</v>
      </c>
      <c r="F38" s="21">
        <f t="shared" si="0"/>
        <v>-5030</v>
      </c>
      <c r="G38" s="146"/>
    </row>
    <row r="39" spans="1:7" x14ac:dyDescent="0.15">
      <c r="A39" s="334" t="s">
        <v>479</v>
      </c>
      <c r="B39" s="145" t="s">
        <v>89</v>
      </c>
      <c r="C39" s="20"/>
      <c r="D39" s="21">
        <f>うぐいす当初予算!D39+みどり当初予算!D39+さくらんぼ当初予算!D39</f>
        <v>0</v>
      </c>
      <c r="E39" s="27">
        <f>うぐいす当初予算!E39+みどり当初予算!E39+さくらんぼ当初予算!E39</f>
        <v>0</v>
      </c>
      <c r="F39" s="21">
        <f t="shared" si="0"/>
        <v>0</v>
      </c>
      <c r="G39" s="146"/>
    </row>
    <row r="40" spans="1:7" x14ac:dyDescent="0.15">
      <c r="A40" s="334" t="s">
        <v>480</v>
      </c>
      <c r="B40" s="145" t="s">
        <v>90</v>
      </c>
      <c r="C40" s="20"/>
      <c r="D40" s="21">
        <f>うぐいす当初予算!D40+みどり当初予算!D40+さくらんぼ当初予算!D40</f>
        <v>0</v>
      </c>
      <c r="E40" s="27">
        <f>うぐいす当初予算!E40+みどり当初予算!E40+さくらんぼ当初予算!E40</f>
        <v>0</v>
      </c>
      <c r="F40" s="21">
        <f t="shared" si="0"/>
        <v>0</v>
      </c>
      <c r="G40" s="146"/>
    </row>
    <row r="41" spans="1:7" ht="14.25" thickBot="1" x14ac:dyDescent="0.2">
      <c r="A41" s="334" t="s">
        <v>481</v>
      </c>
      <c r="B41" s="145" t="s">
        <v>91</v>
      </c>
      <c r="C41" s="20"/>
      <c r="D41" s="21">
        <f>うぐいす当初予算!D41+みどり当初予算!D41+さくらんぼ当初予算!D41</f>
        <v>0</v>
      </c>
      <c r="E41" s="27">
        <f>うぐいす当初予算!E41+みどり当初予算!E41+さくらんぼ当初予算!E41</f>
        <v>0</v>
      </c>
      <c r="F41" s="21">
        <f t="shared" si="0"/>
        <v>0</v>
      </c>
      <c r="G41" s="146"/>
    </row>
    <row r="42" spans="1:7" ht="14.25" thickBot="1" x14ac:dyDescent="0.2">
      <c r="A42" s="334" t="s">
        <v>482</v>
      </c>
      <c r="B42" s="147" t="s">
        <v>226</v>
      </c>
      <c r="C42" s="148"/>
      <c r="D42" s="149">
        <f>うぐいす当初予算!D42+みどり当初予算!D42+さくらんぼ当初予算!D42</f>
        <v>300</v>
      </c>
      <c r="E42" s="150">
        <f>うぐいす当初予算!E42+みどり当初予算!E42+さくらんぼ当初予算!E42</f>
        <v>5330</v>
      </c>
      <c r="F42" s="149">
        <f t="shared" si="0"/>
        <v>-5030</v>
      </c>
      <c r="G42" s="151"/>
    </row>
    <row r="43" spans="1:7" ht="14.25" thickBot="1" x14ac:dyDescent="0.2">
      <c r="A43" s="334" t="s">
        <v>483</v>
      </c>
      <c r="B43" s="152" t="s">
        <v>227</v>
      </c>
      <c r="C43" s="153"/>
      <c r="D43" s="154">
        <f>うぐいす当初予算!D43+みどり当初予算!D43+さくらんぼ当初予算!D43</f>
        <v>-300</v>
      </c>
      <c r="E43" s="155">
        <f>うぐいす当初予算!E43+みどり当初予算!E43+さくらんぼ当初予算!E43</f>
        <v>-2120</v>
      </c>
      <c r="F43" s="154">
        <f t="shared" si="0"/>
        <v>1820</v>
      </c>
      <c r="G43" s="156"/>
    </row>
    <row r="44" spans="1:7" x14ac:dyDescent="0.15">
      <c r="B44" s="158" t="s">
        <v>228</v>
      </c>
      <c r="C44" s="159"/>
      <c r="D44" s="21"/>
      <c r="E44" s="27"/>
      <c r="F44" s="21"/>
      <c r="G44" s="146"/>
    </row>
    <row r="45" spans="1:7" x14ac:dyDescent="0.15">
      <c r="A45" s="334" t="s">
        <v>484</v>
      </c>
      <c r="B45" s="145" t="s">
        <v>229</v>
      </c>
      <c r="C45" s="160"/>
      <c r="D45" s="21">
        <f>うぐいす当初予算!D45+みどり当初予算!D45+さくらんぼ当初予算!D45</f>
        <v>0</v>
      </c>
      <c r="E45" s="27">
        <f>うぐいす当初予算!E45+みどり当初予算!E45+さくらんぼ当初予算!E45</f>
        <v>0</v>
      </c>
      <c r="F45" s="21">
        <f t="shared" si="0"/>
        <v>0</v>
      </c>
      <c r="G45" s="146"/>
    </row>
    <row r="46" spans="1:7" x14ac:dyDescent="0.15">
      <c r="A46" s="334" t="s">
        <v>485</v>
      </c>
      <c r="B46" s="145" t="s">
        <v>100</v>
      </c>
      <c r="C46" s="20"/>
      <c r="D46" s="21">
        <v>0</v>
      </c>
      <c r="E46" s="27">
        <v>0</v>
      </c>
      <c r="F46" s="21">
        <f t="shared" si="0"/>
        <v>0</v>
      </c>
      <c r="G46" s="146"/>
    </row>
    <row r="47" spans="1:7" ht="14.25" thickBot="1" x14ac:dyDescent="0.2">
      <c r="A47" s="334" t="s">
        <v>486</v>
      </c>
      <c r="B47" s="145" t="s">
        <v>101</v>
      </c>
      <c r="C47" s="20"/>
      <c r="D47" s="21">
        <f>うぐいす当初予算!D47+みどり当初予算!D47+さくらんぼ当初予算!D47</f>
        <v>0</v>
      </c>
      <c r="E47" s="27">
        <f>うぐいす当初予算!E47+みどり当初予算!E47+さくらんぼ当初予算!E47</f>
        <v>0</v>
      </c>
      <c r="F47" s="21">
        <f t="shared" si="0"/>
        <v>0</v>
      </c>
      <c r="G47" s="146"/>
    </row>
    <row r="48" spans="1:7" ht="14.25" thickBot="1" x14ac:dyDescent="0.2">
      <c r="A48" s="334" t="s">
        <v>487</v>
      </c>
      <c r="B48" s="147" t="s">
        <v>230</v>
      </c>
      <c r="C48" s="161"/>
      <c r="D48" s="162">
        <f>SUM(D45:D47)</f>
        <v>0</v>
      </c>
      <c r="E48" s="162">
        <f>SUM(E45:E47)</f>
        <v>0</v>
      </c>
      <c r="F48" s="162">
        <f t="shared" si="0"/>
        <v>0</v>
      </c>
      <c r="G48" s="163"/>
    </row>
    <row r="49" spans="1:7" x14ac:dyDescent="0.15">
      <c r="A49" s="334" t="s">
        <v>488</v>
      </c>
      <c r="B49" s="145" t="s">
        <v>104</v>
      </c>
      <c r="C49" s="160"/>
      <c r="D49" s="21">
        <f>うぐいす当初予算!D49+みどり当初予算!D49+さくらんぼ当初予算!D49</f>
        <v>460</v>
      </c>
      <c r="E49" s="27">
        <f>うぐいす当初予算!E49+みどり当初予算!E49+さくらんぼ当初予算!E49</f>
        <v>7340</v>
      </c>
      <c r="F49" s="21">
        <f t="shared" si="0"/>
        <v>-6880</v>
      </c>
      <c r="G49" s="164"/>
    </row>
    <row r="50" spans="1:7" x14ac:dyDescent="0.15">
      <c r="A50" s="334" t="s">
        <v>489</v>
      </c>
      <c r="B50" s="145" t="s">
        <v>107</v>
      </c>
      <c r="C50" s="20"/>
      <c r="D50" s="21">
        <v>0</v>
      </c>
      <c r="E50" s="27">
        <v>0</v>
      </c>
      <c r="F50" s="21">
        <f t="shared" si="0"/>
        <v>0</v>
      </c>
      <c r="G50" s="146"/>
    </row>
    <row r="51" spans="1:7" ht="14.25" thickBot="1" x14ac:dyDescent="0.2">
      <c r="A51" s="334" t="s">
        <v>490</v>
      </c>
      <c r="B51" s="145" t="s">
        <v>108</v>
      </c>
      <c r="C51" s="20"/>
      <c r="D51" s="21">
        <f>うぐいす当初予算!D51+みどり当初予算!D51+さくらんぼ当初予算!D51</f>
        <v>0</v>
      </c>
      <c r="E51" s="27">
        <f>うぐいす当初予算!E51+みどり当初予算!E51+さくらんぼ当初予算!E51</f>
        <v>0</v>
      </c>
      <c r="F51" s="21">
        <f t="shared" si="0"/>
        <v>0</v>
      </c>
      <c r="G51" s="146"/>
    </row>
    <row r="52" spans="1:7" ht="14.25" thickBot="1" x14ac:dyDescent="0.2">
      <c r="A52" s="334" t="s">
        <v>491</v>
      </c>
      <c r="B52" s="147" t="s">
        <v>231</v>
      </c>
      <c r="C52" s="148"/>
      <c r="D52" s="149">
        <f>SUM(D49:D51)</f>
        <v>460</v>
      </c>
      <c r="E52" s="149">
        <f>SUM(E49:E51)</f>
        <v>7340</v>
      </c>
      <c r="F52" s="149">
        <f t="shared" si="0"/>
        <v>-6880</v>
      </c>
      <c r="G52" s="151"/>
    </row>
    <row r="53" spans="1:7" ht="14.25" thickBot="1" x14ac:dyDescent="0.2">
      <c r="A53" s="334" t="s">
        <v>492</v>
      </c>
      <c r="B53" s="152" t="s">
        <v>232</v>
      </c>
      <c r="C53" s="153"/>
      <c r="D53" s="154">
        <f>うぐいす当初予算!D53+みどり当初予算!D53+さくらんぼ当初予算!D53</f>
        <v>-460</v>
      </c>
      <c r="E53" s="155">
        <f>うぐいす当初予算!E53+みどり当初予算!E53+さくらんぼ当初予算!E53</f>
        <v>-7340</v>
      </c>
      <c r="F53" s="154">
        <f t="shared" si="0"/>
        <v>6880</v>
      </c>
      <c r="G53" s="156"/>
    </row>
    <row r="54" spans="1:7" ht="14.25" thickBot="1" x14ac:dyDescent="0.2">
      <c r="A54" s="334" t="s">
        <v>493</v>
      </c>
      <c r="B54" s="157" t="s">
        <v>233</v>
      </c>
      <c r="C54" s="20"/>
      <c r="D54" s="154">
        <f>うぐいす当初予算!D54+みどり当初予算!D54+さくらんぼ当初予算!D54</f>
        <v>660</v>
      </c>
      <c r="E54" s="27">
        <f>うぐいす当初予算!E54+みどり当初予算!E54+さくらんぼ当初予算!E54</f>
        <v>626</v>
      </c>
      <c r="F54" s="21">
        <f t="shared" si="0"/>
        <v>34</v>
      </c>
      <c r="G54" s="146"/>
    </row>
    <row r="55" spans="1:7" ht="14.25" thickBot="1" x14ac:dyDescent="0.2">
      <c r="A55" s="334" t="s">
        <v>494</v>
      </c>
      <c r="B55" s="165" t="s">
        <v>234</v>
      </c>
      <c r="C55" s="166"/>
      <c r="D55" s="167">
        <f>うぐいす当初予算!D55+みどり当初予算!D55+さくらんぼ当初予算!D55</f>
        <v>-1400</v>
      </c>
      <c r="E55" s="168">
        <f>うぐいす当初予算!E55+みどり当初予算!E55+さくらんぼ当初予算!E55</f>
        <v>-5493</v>
      </c>
      <c r="F55" s="167">
        <f t="shared" si="0"/>
        <v>4093</v>
      </c>
      <c r="G55" s="169"/>
    </row>
    <row r="56" spans="1:7" ht="14.25" thickBot="1" x14ac:dyDescent="0.2">
      <c r="A56" s="334" t="s">
        <v>495</v>
      </c>
      <c r="B56" s="147" t="s">
        <v>235</v>
      </c>
      <c r="C56" s="148"/>
      <c r="D56" s="149">
        <f>うぐいす当初予算!D56+みどり当初予算!D56+さくらんぼ当初予算!D56</f>
        <v>64900</v>
      </c>
      <c r="E56" s="150">
        <f>うぐいす当初予算!E56+みどり当初予算!E56+さくらんぼ当初予算!E56</f>
        <v>70393</v>
      </c>
      <c r="F56" s="149">
        <f>D56-E56</f>
        <v>-5493</v>
      </c>
      <c r="G56" s="151"/>
    </row>
    <row r="57" spans="1:7" ht="14.25" thickBot="1" x14ac:dyDescent="0.2">
      <c r="A57" s="334" t="s">
        <v>496</v>
      </c>
      <c r="B57" s="152" t="s">
        <v>236</v>
      </c>
      <c r="C57" s="153"/>
      <c r="D57" s="154">
        <f>うぐいす当初予算!D57+みどり当初予算!D57+さくらんぼ当初予算!D57</f>
        <v>63500</v>
      </c>
      <c r="E57" s="155">
        <f>うぐいす当初予算!E57+みどり当初予算!E57+さくらんぼ当初予算!E57</f>
        <v>64900</v>
      </c>
      <c r="F57" s="154">
        <f t="shared" si="0"/>
        <v>-1400</v>
      </c>
      <c r="G57" s="156"/>
    </row>
  </sheetData>
  <mergeCells count="6">
    <mergeCell ref="B1:G1"/>
    <mergeCell ref="B2:G2"/>
    <mergeCell ref="D4:D5"/>
    <mergeCell ref="E4:E5"/>
    <mergeCell ref="F4:F5"/>
    <mergeCell ref="G4:G5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39"/>
  <sheetViews>
    <sheetView topLeftCell="A24" zoomScaleNormal="100" workbookViewId="0">
      <selection activeCell="J37" sqref="J37"/>
    </sheetView>
  </sheetViews>
  <sheetFormatPr defaultRowHeight="12" x14ac:dyDescent="0.15"/>
  <cols>
    <col min="1" max="4" width="2.625" style="1" customWidth="1"/>
    <col min="5" max="5" width="28.625" style="1" customWidth="1"/>
    <col min="6" max="6" width="11.125" style="22" customWidth="1"/>
    <col min="7" max="7" width="11.375" style="22" bestFit="1" customWidth="1"/>
    <col min="8" max="8" width="11.375" style="22" customWidth="1"/>
    <col min="9" max="9" width="22.625" style="49" customWidth="1"/>
    <col min="10" max="10" width="9.5" style="1" bestFit="1" customWidth="1"/>
    <col min="11" max="16384" width="9" style="1"/>
  </cols>
  <sheetData>
    <row r="1" spans="1:9" ht="13.5" x14ac:dyDescent="0.15">
      <c r="A1" s="29" t="s">
        <v>376</v>
      </c>
      <c r="I1" s="46"/>
    </row>
    <row r="2" spans="1:9" ht="18" customHeight="1" x14ac:dyDescent="0.15">
      <c r="A2" s="347" t="s">
        <v>250</v>
      </c>
      <c r="B2" s="347"/>
      <c r="C2" s="347"/>
      <c r="D2" s="347"/>
      <c r="E2" s="347"/>
      <c r="F2" s="347"/>
      <c r="G2" s="347"/>
      <c r="H2" s="347"/>
      <c r="I2" s="347"/>
    </row>
    <row r="3" spans="1:9" x14ac:dyDescent="0.15">
      <c r="A3" s="336" t="s">
        <v>377</v>
      </c>
      <c r="B3" s="336"/>
      <c r="C3" s="336"/>
      <c r="D3" s="336"/>
      <c r="E3" s="336"/>
      <c r="F3" s="336"/>
      <c r="G3" s="336"/>
      <c r="H3" s="336"/>
      <c r="I3" s="336"/>
    </row>
    <row r="4" spans="1:9" x14ac:dyDescent="0.15">
      <c r="I4" s="46" t="s">
        <v>0</v>
      </c>
    </row>
    <row r="5" spans="1:9" x14ac:dyDescent="0.15">
      <c r="A5" s="348" t="s">
        <v>1</v>
      </c>
      <c r="B5" s="349"/>
      <c r="C5" s="349"/>
      <c r="D5" s="2"/>
      <c r="E5" s="2"/>
      <c r="F5" s="30" t="s">
        <v>203</v>
      </c>
      <c r="G5" s="23" t="s">
        <v>204</v>
      </c>
      <c r="H5" s="23" t="s">
        <v>115</v>
      </c>
      <c r="I5" s="47" t="s">
        <v>116</v>
      </c>
    </row>
    <row r="6" spans="1:9" x14ac:dyDescent="0.15">
      <c r="A6" s="350" t="s">
        <v>2</v>
      </c>
      <c r="B6" s="353" t="s">
        <v>3</v>
      </c>
      <c r="C6" s="56" t="s">
        <v>4</v>
      </c>
      <c r="D6" s="57"/>
      <c r="E6" s="58"/>
      <c r="F6" s="59">
        <v>0</v>
      </c>
      <c r="G6" s="59">
        <v>0</v>
      </c>
      <c r="H6" s="75">
        <f>F6-G6</f>
        <v>0</v>
      </c>
      <c r="I6" s="39"/>
    </row>
    <row r="7" spans="1:9" x14ac:dyDescent="0.15">
      <c r="A7" s="351"/>
      <c r="B7" s="353"/>
      <c r="C7" s="4" t="s">
        <v>5</v>
      </c>
      <c r="E7" s="5"/>
      <c r="F7" s="52">
        <f>SUM(F8,F15,F16,F18,F19,F25)</f>
        <v>10820000</v>
      </c>
      <c r="G7" s="52">
        <f>SUM(G8,G15,G16,G18,G19,G25)</f>
        <v>10850000</v>
      </c>
      <c r="H7" s="51">
        <f>F7-G7</f>
        <v>-30000</v>
      </c>
      <c r="I7" s="40"/>
    </row>
    <row r="8" spans="1:9" x14ac:dyDescent="0.15">
      <c r="A8" s="351"/>
      <c r="B8" s="353"/>
      <c r="C8" s="4"/>
      <c r="D8" s="5" t="s">
        <v>6</v>
      </c>
      <c r="F8" s="34">
        <f>SUM(F9:F12)</f>
        <v>0</v>
      </c>
      <c r="G8" s="34">
        <f>SUM(G9:G12)</f>
        <v>0</v>
      </c>
      <c r="H8" s="21">
        <f>F8-G8</f>
        <v>0</v>
      </c>
      <c r="I8" s="40"/>
    </row>
    <row r="9" spans="1:9" x14ac:dyDescent="0.15">
      <c r="A9" s="351"/>
      <c r="B9" s="353"/>
      <c r="C9" s="4"/>
      <c r="E9" s="1" t="s">
        <v>7</v>
      </c>
      <c r="F9" s="34"/>
      <c r="G9" s="34"/>
      <c r="H9" s="21"/>
      <c r="I9" s="40"/>
    </row>
    <row r="10" spans="1:9" x14ac:dyDescent="0.15">
      <c r="A10" s="351"/>
      <c r="B10" s="353"/>
      <c r="C10" s="4"/>
      <c r="E10" s="5" t="s">
        <v>8</v>
      </c>
      <c r="F10" s="34"/>
      <c r="G10" s="34"/>
      <c r="H10" s="21"/>
      <c r="I10" s="40"/>
    </row>
    <row r="11" spans="1:9" x14ac:dyDescent="0.15">
      <c r="A11" s="351"/>
      <c r="B11" s="353"/>
      <c r="C11" s="4"/>
      <c r="E11" s="5" t="s">
        <v>9</v>
      </c>
      <c r="F11" s="34"/>
      <c r="G11" s="34"/>
      <c r="H11" s="21"/>
      <c r="I11" s="40"/>
    </row>
    <row r="12" spans="1:9" x14ac:dyDescent="0.15">
      <c r="A12" s="351"/>
      <c r="B12" s="353"/>
      <c r="C12" s="4"/>
      <c r="E12" s="5" t="s">
        <v>10</v>
      </c>
      <c r="F12" s="34"/>
      <c r="G12" s="34"/>
      <c r="H12" s="21"/>
      <c r="I12" s="40"/>
    </row>
    <row r="13" spans="1:9" x14ac:dyDescent="0.15">
      <c r="A13" s="351"/>
      <c r="B13" s="353"/>
      <c r="C13" s="4"/>
      <c r="D13" s="1" t="s">
        <v>247</v>
      </c>
      <c r="E13" s="5"/>
      <c r="F13" s="31"/>
      <c r="G13" s="31"/>
      <c r="H13" s="21"/>
      <c r="I13" s="40"/>
    </row>
    <row r="14" spans="1:9" x14ac:dyDescent="0.15">
      <c r="A14" s="351"/>
      <c r="B14" s="353"/>
      <c r="C14" s="4"/>
      <c r="E14" s="5" t="s">
        <v>248</v>
      </c>
      <c r="F14" s="31"/>
      <c r="G14" s="31"/>
      <c r="H14" s="21"/>
      <c r="I14" s="40"/>
    </row>
    <row r="15" spans="1:9" x14ac:dyDescent="0.15">
      <c r="A15" s="351"/>
      <c r="B15" s="353"/>
      <c r="C15" s="4"/>
      <c r="D15" s="1" t="s">
        <v>11</v>
      </c>
      <c r="E15" s="5"/>
      <c r="F15" s="34">
        <v>0</v>
      </c>
      <c r="G15" s="34">
        <v>0</v>
      </c>
      <c r="H15" s="21">
        <f>F15-G15</f>
        <v>0</v>
      </c>
      <c r="I15" s="40"/>
    </row>
    <row r="16" spans="1:9" x14ac:dyDescent="0.15">
      <c r="A16" s="351"/>
      <c r="B16" s="353"/>
      <c r="C16" s="4"/>
      <c r="D16" s="1" t="s">
        <v>12</v>
      </c>
      <c r="E16" s="5"/>
      <c r="F16" s="34">
        <f>F17</f>
        <v>0</v>
      </c>
      <c r="G16" s="34">
        <v>0</v>
      </c>
      <c r="H16" s="21">
        <f>F16-G16</f>
        <v>0</v>
      </c>
      <c r="I16" s="40"/>
    </row>
    <row r="17" spans="1:10" x14ac:dyDescent="0.15">
      <c r="A17" s="351"/>
      <c r="B17" s="353"/>
      <c r="C17" s="4"/>
      <c r="E17" s="5" t="s">
        <v>13</v>
      </c>
      <c r="F17" s="34"/>
      <c r="G17" s="34"/>
      <c r="H17" s="21"/>
      <c r="I17" s="40"/>
    </row>
    <row r="18" spans="1:10" x14ac:dyDescent="0.15">
      <c r="A18" s="351"/>
      <c r="B18" s="353"/>
      <c r="C18" s="4"/>
      <c r="D18" s="1" t="s">
        <v>14</v>
      </c>
      <c r="E18" s="5"/>
      <c r="F18" s="34">
        <v>0</v>
      </c>
      <c r="G18" s="34">
        <v>0</v>
      </c>
      <c r="H18" s="21">
        <f>F18-G18</f>
        <v>0</v>
      </c>
      <c r="I18" s="40"/>
    </row>
    <row r="19" spans="1:10" x14ac:dyDescent="0.15">
      <c r="A19" s="351"/>
      <c r="B19" s="353"/>
      <c r="C19" s="4"/>
      <c r="D19" s="1" t="s">
        <v>15</v>
      </c>
      <c r="E19" s="5"/>
      <c r="F19" s="34">
        <f>SUM(F20:F24)</f>
        <v>10820000</v>
      </c>
      <c r="G19" s="34">
        <f>SUM(G20:G24)</f>
        <v>10850000</v>
      </c>
      <c r="H19" s="21">
        <f>F19-G19</f>
        <v>-30000</v>
      </c>
      <c r="I19" s="40"/>
    </row>
    <row r="20" spans="1:10" x14ac:dyDescent="0.15">
      <c r="A20" s="351"/>
      <c r="B20" s="353"/>
      <c r="C20" s="4"/>
      <c r="E20" s="5" t="s">
        <v>16</v>
      </c>
      <c r="F20" s="34"/>
      <c r="G20" s="34"/>
      <c r="H20" s="21"/>
      <c r="I20" s="40"/>
    </row>
    <row r="21" spans="1:10" x14ac:dyDescent="0.15">
      <c r="A21" s="351"/>
      <c r="B21" s="353"/>
      <c r="C21" s="4"/>
      <c r="E21" s="5" t="s">
        <v>17</v>
      </c>
      <c r="F21" s="34"/>
      <c r="G21" s="34"/>
      <c r="H21" s="21"/>
      <c r="I21" s="40"/>
    </row>
    <row r="22" spans="1:10" x14ac:dyDescent="0.15">
      <c r="A22" s="351"/>
      <c r="B22" s="353"/>
      <c r="C22" s="4"/>
      <c r="E22" s="5" t="s">
        <v>18</v>
      </c>
      <c r="F22" s="34">
        <f>9200000+1560000+20000</f>
        <v>10780000</v>
      </c>
      <c r="G22" s="34">
        <v>10810000</v>
      </c>
      <c r="H22" s="21">
        <f>F22-G22</f>
        <v>-30000</v>
      </c>
      <c r="I22" s="40" t="s">
        <v>123</v>
      </c>
      <c r="J22" s="20" t="s">
        <v>388</v>
      </c>
    </row>
    <row r="23" spans="1:10" x14ac:dyDescent="0.15">
      <c r="A23" s="351"/>
      <c r="B23" s="353"/>
      <c r="C23" s="4"/>
      <c r="E23" s="5" t="s">
        <v>19</v>
      </c>
      <c r="F23" s="34">
        <v>40000</v>
      </c>
      <c r="G23" s="34">
        <v>40000</v>
      </c>
      <c r="H23" s="21">
        <f>F23-G23</f>
        <v>0</v>
      </c>
      <c r="I23" s="40" t="s">
        <v>124</v>
      </c>
    </row>
    <row r="24" spans="1:10" x14ac:dyDescent="0.15">
      <c r="A24" s="351"/>
      <c r="B24" s="353"/>
      <c r="C24" s="4"/>
      <c r="E24" s="5" t="s">
        <v>15</v>
      </c>
      <c r="F24" s="34">
        <v>0</v>
      </c>
      <c r="G24" s="34">
        <v>0</v>
      </c>
      <c r="H24" s="21"/>
      <c r="I24" s="40"/>
    </row>
    <row r="25" spans="1:10" x14ac:dyDescent="0.15">
      <c r="A25" s="351"/>
      <c r="B25" s="353"/>
      <c r="C25" s="4" t="s">
        <v>23</v>
      </c>
      <c r="E25" s="5"/>
      <c r="F25" s="52">
        <v>0</v>
      </c>
      <c r="G25" s="52"/>
      <c r="H25" s="51">
        <f>F25-G25</f>
        <v>0</v>
      </c>
      <c r="I25" s="40"/>
    </row>
    <row r="26" spans="1:10" x14ac:dyDescent="0.15">
      <c r="A26" s="351"/>
      <c r="B26" s="353"/>
      <c r="C26" s="66" t="s">
        <v>20</v>
      </c>
      <c r="D26" s="64"/>
      <c r="E26" s="65"/>
      <c r="F26" s="72">
        <v>0</v>
      </c>
      <c r="G26" s="72">
        <v>0</v>
      </c>
      <c r="H26" s="68">
        <f t="shared" ref="H26:H27" si="0">F26-G26</f>
        <v>0</v>
      </c>
      <c r="I26" s="40"/>
    </row>
    <row r="27" spans="1:10" x14ac:dyDescent="0.15">
      <c r="A27" s="351"/>
      <c r="B27" s="353"/>
      <c r="C27" s="66" t="s">
        <v>21</v>
      </c>
      <c r="D27" s="64"/>
      <c r="E27" s="65"/>
      <c r="F27" s="72">
        <v>0</v>
      </c>
      <c r="G27" s="72">
        <v>0</v>
      </c>
      <c r="H27" s="68">
        <f t="shared" si="0"/>
        <v>0</v>
      </c>
      <c r="I27" s="40"/>
    </row>
    <row r="28" spans="1:10" x14ac:dyDescent="0.15">
      <c r="A28" s="351"/>
      <c r="B28" s="353"/>
      <c r="C28" s="66" t="s">
        <v>22</v>
      </c>
      <c r="D28" s="64"/>
      <c r="E28" s="65"/>
      <c r="F28" s="72">
        <v>0</v>
      </c>
      <c r="G28" s="72">
        <v>0</v>
      </c>
      <c r="H28" s="68">
        <f>F28-G28</f>
        <v>0</v>
      </c>
      <c r="I28" s="41"/>
    </row>
    <row r="29" spans="1:10" x14ac:dyDescent="0.15">
      <c r="A29" s="351"/>
      <c r="B29" s="353"/>
      <c r="C29" s="4" t="s">
        <v>23</v>
      </c>
      <c r="E29" s="5"/>
      <c r="F29" s="52">
        <f>SUM(F30:F32)</f>
        <v>8000</v>
      </c>
      <c r="G29" s="52">
        <f>SUM(G30:G32)</f>
        <v>15000</v>
      </c>
      <c r="H29" s="51">
        <f>F29-G29</f>
        <v>-7000</v>
      </c>
      <c r="I29" s="40"/>
    </row>
    <row r="30" spans="1:10" x14ac:dyDescent="0.15">
      <c r="A30" s="351"/>
      <c r="B30" s="353"/>
      <c r="C30" s="4"/>
      <c r="D30" s="1" t="s">
        <v>24</v>
      </c>
      <c r="E30" s="5"/>
      <c r="F30" s="34"/>
      <c r="G30" s="34"/>
      <c r="H30" s="21"/>
      <c r="I30" s="40"/>
    </row>
    <row r="31" spans="1:10" x14ac:dyDescent="0.15">
      <c r="A31" s="351"/>
      <c r="B31" s="353"/>
      <c r="C31" s="4"/>
      <c r="D31" s="1" t="s">
        <v>25</v>
      </c>
      <c r="E31" s="5"/>
      <c r="F31" s="34"/>
      <c r="G31" s="34"/>
      <c r="H31" s="21"/>
      <c r="I31" s="40"/>
    </row>
    <row r="32" spans="1:10" x14ac:dyDescent="0.15">
      <c r="A32" s="351"/>
      <c r="B32" s="353"/>
      <c r="C32" s="4"/>
      <c r="D32" s="1" t="s">
        <v>26</v>
      </c>
      <c r="E32" s="5"/>
      <c r="F32" s="34">
        <f>F34+F33</f>
        <v>8000</v>
      </c>
      <c r="G32" s="34">
        <f>G33+G34</f>
        <v>15000</v>
      </c>
      <c r="H32" s="21">
        <f>F32-G32</f>
        <v>-7000</v>
      </c>
      <c r="I32" s="40"/>
    </row>
    <row r="33" spans="1:13" x14ac:dyDescent="0.15">
      <c r="A33" s="351"/>
      <c r="B33" s="353"/>
      <c r="C33" s="4"/>
      <c r="E33" s="5" t="s">
        <v>121</v>
      </c>
      <c r="F33" s="34">
        <v>8000</v>
      </c>
      <c r="G33" s="34">
        <v>15000</v>
      </c>
      <c r="H33" s="21">
        <f>F33-G33</f>
        <v>-7000</v>
      </c>
      <c r="I33" s="40"/>
      <c r="J33" s="1" t="s">
        <v>386</v>
      </c>
      <c r="K33" s="1" t="s">
        <v>387</v>
      </c>
    </row>
    <row r="34" spans="1:13" x14ac:dyDescent="0.15">
      <c r="A34" s="351"/>
      <c r="B34" s="353"/>
      <c r="C34" s="4"/>
      <c r="E34" s="5" t="s">
        <v>117</v>
      </c>
      <c r="F34" s="36"/>
      <c r="G34" s="36"/>
      <c r="H34" s="26"/>
      <c r="I34" s="42"/>
    </row>
    <row r="35" spans="1:13" x14ac:dyDescent="0.15">
      <c r="A35" s="351"/>
      <c r="B35" s="353"/>
      <c r="C35" s="6" t="s">
        <v>27</v>
      </c>
      <c r="D35" s="7"/>
      <c r="E35" s="8"/>
      <c r="F35" s="28">
        <f>SUM(F6,F7,F26,F27,F28,F29)</f>
        <v>10828000</v>
      </c>
      <c r="G35" s="28">
        <f>SUM(G6,G7,G26,G27,G28,G29)</f>
        <v>10865000</v>
      </c>
      <c r="H35" s="28">
        <f>F35-G35</f>
        <v>-37000</v>
      </c>
      <c r="I35" s="43"/>
    </row>
    <row r="36" spans="1:13" x14ac:dyDescent="0.15">
      <c r="A36" s="351"/>
      <c r="B36" s="353" t="s">
        <v>28</v>
      </c>
      <c r="C36" s="4" t="s">
        <v>29</v>
      </c>
      <c r="E36" s="5"/>
      <c r="F36" s="51">
        <f>SUM(F37:F42)</f>
        <v>9120000</v>
      </c>
      <c r="G36" s="51">
        <f>SUM(G37:G42)</f>
        <v>8561000</v>
      </c>
      <c r="H36" s="123">
        <f>F36-G36</f>
        <v>559000</v>
      </c>
      <c r="I36" s="38"/>
      <c r="J36" s="215">
        <f>F36/F7</f>
        <v>0.84288354898336415</v>
      </c>
    </row>
    <row r="37" spans="1:13" x14ac:dyDescent="0.15">
      <c r="A37" s="351"/>
      <c r="B37" s="353"/>
      <c r="C37" s="4"/>
      <c r="D37" s="1" t="s">
        <v>206</v>
      </c>
      <c r="E37" s="5"/>
      <c r="F37" s="21">
        <v>0</v>
      </c>
      <c r="G37" s="21">
        <v>0</v>
      </c>
      <c r="H37" s="21">
        <f t="shared" ref="H37:H39" si="1">F37-G37</f>
        <v>0</v>
      </c>
      <c r="I37" s="38"/>
    </row>
    <row r="38" spans="1:13" x14ac:dyDescent="0.15">
      <c r="A38" s="351"/>
      <c r="B38" s="353"/>
      <c r="C38" s="4"/>
      <c r="D38" s="1" t="s">
        <v>30</v>
      </c>
      <c r="E38" s="5"/>
      <c r="F38" s="21">
        <v>1225000</v>
      </c>
      <c r="G38" s="21">
        <v>1250000</v>
      </c>
      <c r="H38" s="21">
        <f t="shared" si="1"/>
        <v>-25000</v>
      </c>
      <c r="I38" s="38"/>
    </row>
    <row r="39" spans="1:13" x14ac:dyDescent="0.15">
      <c r="A39" s="351"/>
      <c r="B39" s="353"/>
      <c r="C39" s="4"/>
      <c r="D39" s="1" t="s">
        <v>31</v>
      </c>
      <c r="E39" s="5"/>
      <c r="F39" s="21">
        <v>475000</v>
      </c>
      <c r="G39" s="21">
        <v>465000</v>
      </c>
      <c r="H39" s="21">
        <f t="shared" si="1"/>
        <v>10000</v>
      </c>
      <c r="I39" s="38"/>
    </row>
    <row r="40" spans="1:13" x14ac:dyDescent="0.15">
      <c r="A40" s="351"/>
      <c r="B40" s="353"/>
      <c r="C40" s="4"/>
      <c r="D40" s="1" t="s">
        <v>32</v>
      </c>
      <c r="E40" s="5"/>
      <c r="F40" s="21">
        <v>5900000</v>
      </c>
      <c r="G40" s="21">
        <v>5540000</v>
      </c>
      <c r="H40" s="21">
        <f>F40-G40</f>
        <v>360000</v>
      </c>
      <c r="I40" s="38" t="s">
        <v>128</v>
      </c>
    </row>
    <row r="41" spans="1:13" x14ac:dyDescent="0.15">
      <c r="A41" s="351"/>
      <c r="B41" s="353"/>
      <c r="C41" s="4"/>
      <c r="D41" s="1" t="s">
        <v>33</v>
      </c>
      <c r="E41" s="5"/>
      <c r="F41" s="21">
        <v>70000</v>
      </c>
      <c r="G41" s="21">
        <v>60000</v>
      </c>
      <c r="H41" s="21">
        <f>F41-G41</f>
        <v>10000</v>
      </c>
      <c r="I41" s="38"/>
      <c r="L41" s="1" t="s">
        <v>343</v>
      </c>
      <c r="M41" s="1" t="s">
        <v>345</v>
      </c>
    </row>
    <row r="42" spans="1:13" x14ac:dyDescent="0.15">
      <c r="A42" s="351"/>
      <c r="B42" s="353"/>
      <c r="C42" s="55"/>
      <c r="D42" s="60" t="s">
        <v>34</v>
      </c>
      <c r="E42" s="61"/>
      <c r="F42" s="67">
        <v>1450000</v>
      </c>
      <c r="G42" s="67">
        <v>1246000</v>
      </c>
      <c r="H42" s="67">
        <f>F42-G42</f>
        <v>204000</v>
      </c>
      <c r="I42" s="38" t="s">
        <v>129</v>
      </c>
      <c r="L42" s="1" t="s">
        <v>346</v>
      </c>
      <c r="M42" s="1" t="s">
        <v>347</v>
      </c>
    </row>
    <row r="43" spans="1:13" x14ac:dyDescent="0.15">
      <c r="A43" s="351"/>
      <c r="B43" s="353"/>
      <c r="C43" s="4" t="s">
        <v>35</v>
      </c>
      <c r="E43" s="5"/>
      <c r="F43" s="51">
        <f>SUM(F44:F53)</f>
        <v>1006000</v>
      </c>
      <c r="G43" s="51">
        <f>SUM(G44:G53)</f>
        <v>906000</v>
      </c>
      <c r="H43" s="51">
        <f>F43-G43</f>
        <v>100000</v>
      </c>
      <c r="I43" s="38"/>
    </row>
    <row r="44" spans="1:13" x14ac:dyDescent="0.15">
      <c r="A44" s="351"/>
      <c r="B44" s="353"/>
      <c r="C44" s="4"/>
      <c r="D44" s="1" t="s">
        <v>36</v>
      </c>
      <c r="E44" s="5"/>
      <c r="F44" s="21">
        <v>11000</v>
      </c>
      <c r="G44" s="21">
        <v>11000</v>
      </c>
      <c r="H44" s="21">
        <f>F44-G44</f>
        <v>0</v>
      </c>
      <c r="I44" s="38" t="s">
        <v>130</v>
      </c>
    </row>
    <row r="45" spans="1:13" x14ac:dyDescent="0.15">
      <c r="A45" s="351"/>
      <c r="B45" s="353"/>
      <c r="C45" s="4"/>
      <c r="D45" s="1" t="s">
        <v>37</v>
      </c>
      <c r="E45" s="5"/>
      <c r="F45" s="21">
        <v>5000</v>
      </c>
      <c r="G45" s="21">
        <v>5000</v>
      </c>
      <c r="H45" s="21">
        <f t="shared" ref="H45:H46" si="2">F45-G45</f>
        <v>0</v>
      </c>
      <c r="I45" s="38"/>
    </row>
    <row r="46" spans="1:13" x14ac:dyDescent="0.15">
      <c r="A46" s="351"/>
      <c r="B46" s="353"/>
      <c r="C46" s="4"/>
      <c r="D46" s="1" t="s">
        <v>38</v>
      </c>
      <c r="E46" s="5"/>
      <c r="F46" s="21">
        <v>80000</v>
      </c>
      <c r="G46" s="21">
        <v>70000</v>
      </c>
      <c r="H46" s="21">
        <f t="shared" si="2"/>
        <v>10000</v>
      </c>
      <c r="I46" s="38" t="s">
        <v>131</v>
      </c>
    </row>
    <row r="47" spans="1:13" x14ac:dyDescent="0.15">
      <c r="A47" s="351"/>
      <c r="B47" s="353"/>
      <c r="C47" s="4"/>
      <c r="D47" s="1" t="s">
        <v>127</v>
      </c>
      <c r="E47" s="5"/>
      <c r="F47" s="21">
        <v>50000</v>
      </c>
      <c r="G47" s="21">
        <v>50000</v>
      </c>
      <c r="H47" s="21">
        <f t="shared" ref="H47:H54" si="3">F47-G47</f>
        <v>0</v>
      </c>
      <c r="I47" s="38" t="s">
        <v>132</v>
      </c>
    </row>
    <row r="48" spans="1:13" x14ac:dyDescent="0.15">
      <c r="A48" s="351"/>
      <c r="B48" s="353"/>
      <c r="C48" s="4"/>
      <c r="D48" s="1" t="s">
        <v>39</v>
      </c>
      <c r="E48" s="5"/>
      <c r="F48" s="21">
        <v>460000</v>
      </c>
      <c r="G48" s="21">
        <v>440000</v>
      </c>
      <c r="H48" s="21">
        <f t="shared" si="3"/>
        <v>20000</v>
      </c>
      <c r="I48" s="38" t="s">
        <v>157</v>
      </c>
    </row>
    <row r="49" spans="1:14" x14ac:dyDescent="0.15">
      <c r="A49" s="351"/>
      <c r="B49" s="353"/>
      <c r="C49" s="4"/>
      <c r="D49" s="1" t="s">
        <v>126</v>
      </c>
      <c r="E49" s="5"/>
      <c r="F49" s="21">
        <v>120000</v>
      </c>
      <c r="G49" s="21">
        <v>120000</v>
      </c>
      <c r="H49" s="21">
        <f t="shared" si="3"/>
        <v>0</v>
      </c>
      <c r="I49" s="38" t="s">
        <v>260</v>
      </c>
      <c r="J49" s="1" t="s">
        <v>301</v>
      </c>
    </row>
    <row r="50" spans="1:14" x14ac:dyDescent="0.15">
      <c r="A50" s="351"/>
      <c r="B50" s="353"/>
      <c r="C50" s="4"/>
      <c r="D50" s="1" t="s">
        <v>205</v>
      </c>
      <c r="E50" s="5"/>
      <c r="F50" s="21">
        <v>25000</v>
      </c>
      <c r="G50" s="21">
        <v>25000</v>
      </c>
      <c r="H50" s="21">
        <f t="shared" si="3"/>
        <v>0</v>
      </c>
      <c r="I50" s="38" t="s">
        <v>286</v>
      </c>
    </row>
    <row r="51" spans="1:14" x14ac:dyDescent="0.15">
      <c r="A51" s="351"/>
      <c r="B51" s="353"/>
      <c r="C51" s="4"/>
      <c r="D51" s="1" t="s">
        <v>40</v>
      </c>
      <c r="E51" s="5"/>
      <c r="F51" s="21">
        <v>100000</v>
      </c>
      <c r="G51" s="21">
        <v>100000</v>
      </c>
      <c r="H51" s="21">
        <f t="shared" si="3"/>
        <v>0</v>
      </c>
      <c r="I51" s="38" t="s">
        <v>133</v>
      </c>
    </row>
    <row r="52" spans="1:14" x14ac:dyDescent="0.15">
      <c r="A52" s="351"/>
      <c r="B52" s="353"/>
      <c r="C52" s="4"/>
      <c r="D52" s="1" t="s">
        <v>41</v>
      </c>
      <c r="E52" s="5"/>
      <c r="F52" s="21">
        <f>80000+40000</f>
        <v>120000</v>
      </c>
      <c r="G52" s="21">
        <v>80000</v>
      </c>
      <c r="H52" s="21">
        <f t="shared" si="3"/>
        <v>40000</v>
      </c>
      <c r="I52" s="38" t="s">
        <v>305</v>
      </c>
      <c r="L52" s="1" t="s">
        <v>308</v>
      </c>
      <c r="N52" s="1">
        <v>40000</v>
      </c>
    </row>
    <row r="53" spans="1:14" x14ac:dyDescent="0.15">
      <c r="A53" s="351"/>
      <c r="B53" s="353"/>
      <c r="C53" s="55"/>
      <c r="D53" s="60" t="s">
        <v>42</v>
      </c>
      <c r="E53" s="61"/>
      <c r="F53" s="67">
        <f>13000+22000</f>
        <v>35000</v>
      </c>
      <c r="G53" s="67">
        <v>5000</v>
      </c>
      <c r="H53" s="67">
        <f t="shared" si="3"/>
        <v>30000</v>
      </c>
      <c r="I53" s="38"/>
      <c r="L53" s="1" t="s">
        <v>344</v>
      </c>
      <c r="N53" s="1">
        <v>22000</v>
      </c>
    </row>
    <row r="54" spans="1:14" x14ac:dyDescent="0.15">
      <c r="A54" s="351"/>
      <c r="B54" s="353"/>
      <c r="C54" s="4" t="s">
        <v>43</v>
      </c>
      <c r="E54" s="5"/>
      <c r="F54" s="51">
        <f>SUM(F55:F75)</f>
        <v>2955000</v>
      </c>
      <c r="G54" s="51">
        <f>SUM(G55:G75)</f>
        <v>2676000</v>
      </c>
      <c r="H54" s="51">
        <f t="shared" si="3"/>
        <v>279000</v>
      </c>
      <c r="I54" s="38"/>
    </row>
    <row r="55" spans="1:14" x14ac:dyDescent="0.15">
      <c r="A55" s="351"/>
      <c r="B55" s="353"/>
      <c r="C55" s="4"/>
      <c r="D55" s="1" t="s">
        <v>44</v>
      </c>
      <c r="E55" s="5"/>
      <c r="F55" s="21">
        <v>150000</v>
      </c>
      <c r="G55" s="21">
        <v>100000</v>
      </c>
      <c r="H55" s="21">
        <f t="shared" ref="H55:H61" si="4">F55-G55</f>
        <v>50000</v>
      </c>
      <c r="I55" s="38" t="s">
        <v>135</v>
      </c>
    </row>
    <row r="56" spans="1:14" x14ac:dyDescent="0.15">
      <c r="A56" s="351"/>
      <c r="B56" s="353"/>
      <c r="C56" s="4"/>
      <c r="D56" s="1" t="s">
        <v>45</v>
      </c>
      <c r="E56" s="5"/>
      <c r="F56" s="21">
        <v>90000</v>
      </c>
      <c r="G56" s="21">
        <v>90000</v>
      </c>
      <c r="H56" s="21">
        <f t="shared" si="4"/>
        <v>0</v>
      </c>
      <c r="I56" s="38"/>
    </row>
    <row r="57" spans="1:14" x14ac:dyDescent="0.15">
      <c r="A57" s="351"/>
      <c r="B57" s="353"/>
      <c r="C57" s="4"/>
      <c r="D57" s="1" t="s">
        <v>46</v>
      </c>
      <c r="E57" s="5"/>
      <c r="F57" s="21">
        <v>30000</v>
      </c>
      <c r="G57" s="21">
        <v>25000</v>
      </c>
      <c r="H57" s="21">
        <f t="shared" si="4"/>
        <v>5000</v>
      </c>
      <c r="I57" s="38" t="s">
        <v>136</v>
      </c>
    </row>
    <row r="58" spans="1:14" x14ac:dyDescent="0.15">
      <c r="A58" s="351"/>
      <c r="B58" s="353"/>
      <c r="C58" s="4"/>
      <c r="D58" s="1" t="s">
        <v>47</v>
      </c>
      <c r="E58" s="5"/>
      <c r="F58" s="21">
        <v>100000</v>
      </c>
      <c r="G58" s="21">
        <v>100000</v>
      </c>
      <c r="H58" s="21">
        <f t="shared" si="4"/>
        <v>0</v>
      </c>
      <c r="I58" s="38" t="s">
        <v>137</v>
      </c>
    </row>
    <row r="59" spans="1:14" x14ac:dyDescent="0.15">
      <c r="A59" s="351"/>
      <c r="B59" s="353"/>
      <c r="C59" s="4"/>
      <c r="D59" s="1" t="s">
        <v>48</v>
      </c>
      <c r="E59" s="5"/>
      <c r="F59" s="21">
        <v>0</v>
      </c>
      <c r="G59" s="21">
        <v>0</v>
      </c>
      <c r="H59" s="21">
        <f t="shared" si="4"/>
        <v>0</v>
      </c>
      <c r="I59" s="38"/>
    </row>
    <row r="60" spans="1:14" x14ac:dyDescent="0.15">
      <c r="A60" s="351"/>
      <c r="B60" s="353"/>
      <c r="C60" s="4"/>
      <c r="D60" s="1" t="s">
        <v>39</v>
      </c>
      <c r="E60" s="5"/>
      <c r="F60" s="21">
        <v>120000</v>
      </c>
      <c r="G60" s="21">
        <v>90000</v>
      </c>
      <c r="H60" s="21">
        <f t="shared" si="4"/>
        <v>30000</v>
      </c>
      <c r="I60" s="38" t="s">
        <v>157</v>
      </c>
    </row>
    <row r="61" spans="1:14" x14ac:dyDescent="0.15">
      <c r="A61" s="351"/>
      <c r="B61" s="353"/>
      <c r="C61" s="4"/>
      <c r="D61" s="1" t="s">
        <v>49</v>
      </c>
      <c r="E61" s="5"/>
      <c r="F61" s="21">
        <v>0</v>
      </c>
      <c r="G61" s="21">
        <v>0</v>
      </c>
      <c r="H61" s="21">
        <f t="shared" si="4"/>
        <v>0</v>
      </c>
      <c r="I61" s="38"/>
    </row>
    <row r="62" spans="1:14" x14ac:dyDescent="0.15">
      <c r="A62" s="351"/>
      <c r="B62" s="353"/>
      <c r="C62" s="4"/>
      <c r="D62" s="1" t="s">
        <v>50</v>
      </c>
      <c r="E62" s="5"/>
      <c r="F62" s="21">
        <v>120000</v>
      </c>
      <c r="G62" s="21">
        <v>10000</v>
      </c>
      <c r="H62" s="21">
        <f t="shared" ref="H62" si="5">F62-G62</f>
        <v>110000</v>
      </c>
      <c r="I62" s="38" t="s">
        <v>138</v>
      </c>
      <c r="L62" s="1" t="s">
        <v>308</v>
      </c>
      <c r="N62" s="1">
        <v>100000</v>
      </c>
    </row>
    <row r="63" spans="1:14" x14ac:dyDescent="0.15">
      <c r="A63" s="351"/>
      <c r="B63" s="353"/>
      <c r="C63" s="4"/>
      <c r="D63" s="1" t="s">
        <v>51</v>
      </c>
      <c r="E63" s="5"/>
      <c r="F63" s="21">
        <v>220000</v>
      </c>
      <c r="G63" s="21">
        <v>220000</v>
      </c>
      <c r="H63" s="21">
        <f t="shared" ref="H63:H66" si="6">F63-G63</f>
        <v>0</v>
      </c>
      <c r="I63" s="38" t="s">
        <v>139</v>
      </c>
    </row>
    <row r="64" spans="1:14" x14ac:dyDescent="0.15">
      <c r="A64" s="351"/>
      <c r="B64" s="353"/>
      <c r="C64" s="4"/>
      <c r="D64" s="1" t="s">
        <v>52</v>
      </c>
      <c r="E64" s="5"/>
      <c r="F64" s="21">
        <v>5000</v>
      </c>
      <c r="G64" s="21">
        <v>5000</v>
      </c>
      <c r="H64" s="21">
        <f t="shared" si="6"/>
        <v>0</v>
      </c>
      <c r="I64" s="38"/>
    </row>
    <row r="65" spans="1:15" x14ac:dyDescent="0.15">
      <c r="A65" s="351"/>
      <c r="B65" s="353"/>
      <c r="C65" s="4"/>
      <c r="D65" s="1" t="s">
        <v>207</v>
      </c>
      <c r="E65" s="5"/>
      <c r="F65" s="21">
        <v>0</v>
      </c>
      <c r="G65" s="21">
        <v>0</v>
      </c>
      <c r="H65" s="21">
        <f t="shared" si="6"/>
        <v>0</v>
      </c>
      <c r="I65" s="38"/>
    </row>
    <row r="66" spans="1:15" x14ac:dyDescent="0.15">
      <c r="A66" s="351"/>
      <c r="B66" s="353"/>
      <c r="C66" s="4"/>
      <c r="D66" s="1" t="s">
        <v>53</v>
      </c>
      <c r="E66" s="5"/>
      <c r="F66" s="21">
        <v>0</v>
      </c>
      <c r="G66" s="21">
        <v>0</v>
      </c>
      <c r="H66" s="21">
        <f t="shared" si="6"/>
        <v>0</v>
      </c>
      <c r="I66" s="38"/>
    </row>
    <row r="67" spans="1:15" x14ac:dyDescent="0.15">
      <c r="A67" s="351"/>
      <c r="B67" s="353"/>
      <c r="C67" s="4"/>
      <c r="D67" s="1" t="s">
        <v>54</v>
      </c>
      <c r="E67" s="5"/>
      <c r="F67" s="21">
        <v>30000</v>
      </c>
      <c r="G67" s="21">
        <v>30000</v>
      </c>
      <c r="H67" s="21">
        <f t="shared" ref="H67:H74" si="7">F67-G67</f>
        <v>0</v>
      </c>
      <c r="I67" s="38" t="s">
        <v>140</v>
      </c>
    </row>
    <row r="68" spans="1:15" x14ac:dyDescent="0.15">
      <c r="A68" s="351"/>
      <c r="B68" s="353"/>
      <c r="C68" s="4"/>
      <c r="D68" s="1" t="s">
        <v>55</v>
      </c>
      <c r="E68" s="5"/>
      <c r="F68" s="21">
        <f>G68+39000</f>
        <v>105000</v>
      </c>
      <c r="G68" s="21">
        <v>66000</v>
      </c>
      <c r="H68" s="21">
        <f t="shared" si="7"/>
        <v>39000</v>
      </c>
      <c r="I68" s="38" t="s">
        <v>141</v>
      </c>
      <c r="J68" s="20" t="s">
        <v>302</v>
      </c>
      <c r="L68" s="1" t="s">
        <v>308</v>
      </c>
      <c r="N68" s="1">
        <v>37000</v>
      </c>
      <c r="O68" s="20" t="s">
        <v>348</v>
      </c>
    </row>
    <row r="69" spans="1:15" x14ac:dyDescent="0.15">
      <c r="A69" s="351"/>
      <c r="B69" s="353"/>
      <c r="C69" s="4"/>
      <c r="D69" s="1" t="s">
        <v>56</v>
      </c>
      <c r="E69" s="5"/>
      <c r="F69" s="21">
        <v>340000</v>
      </c>
      <c r="G69" s="21">
        <v>340000</v>
      </c>
      <c r="H69" s="21">
        <f t="shared" si="7"/>
        <v>0</v>
      </c>
      <c r="I69" s="38" t="s">
        <v>142</v>
      </c>
      <c r="L69" s="20" t="s">
        <v>349</v>
      </c>
    </row>
    <row r="70" spans="1:15" x14ac:dyDescent="0.15">
      <c r="A70" s="351"/>
      <c r="B70" s="353"/>
      <c r="C70" s="4"/>
      <c r="D70" s="1" t="s">
        <v>57</v>
      </c>
      <c r="E70" s="5"/>
      <c r="F70" s="21">
        <f>1560000</f>
        <v>1560000</v>
      </c>
      <c r="G70" s="21">
        <v>1560000</v>
      </c>
      <c r="H70" s="21">
        <f t="shared" si="7"/>
        <v>0</v>
      </c>
      <c r="I70" s="38"/>
    </row>
    <row r="71" spans="1:15" x14ac:dyDescent="0.15">
      <c r="A71" s="351"/>
      <c r="B71" s="353"/>
      <c r="C71" s="4"/>
      <c r="D71" s="1" t="s">
        <v>58</v>
      </c>
      <c r="E71" s="5"/>
      <c r="F71" s="21">
        <f>25000+45000</f>
        <v>70000</v>
      </c>
      <c r="G71" s="21">
        <v>25000</v>
      </c>
      <c r="H71" s="21">
        <f t="shared" si="7"/>
        <v>45000</v>
      </c>
      <c r="I71" s="38" t="s">
        <v>143</v>
      </c>
      <c r="L71" s="1" t="s">
        <v>308</v>
      </c>
      <c r="N71" s="1">
        <v>45000</v>
      </c>
    </row>
    <row r="72" spans="1:15" x14ac:dyDescent="0.15">
      <c r="A72" s="351"/>
      <c r="B72" s="353"/>
      <c r="C72" s="4"/>
      <c r="D72" s="1" t="s">
        <v>59</v>
      </c>
      <c r="E72" s="5"/>
      <c r="F72" s="21">
        <v>0</v>
      </c>
      <c r="G72" s="21">
        <v>0</v>
      </c>
      <c r="H72" s="21">
        <f t="shared" si="7"/>
        <v>0</v>
      </c>
      <c r="I72" s="38"/>
    </row>
    <row r="73" spans="1:15" x14ac:dyDescent="0.15">
      <c r="A73" s="351"/>
      <c r="B73" s="353"/>
      <c r="C73" s="4"/>
      <c r="D73" s="1" t="s">
        <v>208</v>
      </c>
      <c r="E73" s="5"/>
      <c r="F73" s="21">
        <v>5000</v>
      </c>
      <c r="G73" s="21">
        <v>5000</v>
      </c>
      <c r="H73" s="21">
        <f t="shared" si="7"/>
        <v>0</v>
      </c>
      <c r="I73" s="38"/>
    </row>
    <row r="74" spans="1:15" x14ac:dyDescent="0.15">
      <c r="A74" s="351"/>
      <c r="B74" s="353"/>
      <c r="C74" s="4"/>
      <c r="D74" s="1" t="s">
        <v>60</v>
      </c>
      <c r="E74" s="5"/>
      <c r="F74" s="21">
        <v>0</v>
      </c>
      <c r="G74" s="21">
        <v>0</v>
      </c>
      <c r="H74" s="21">
        <f t="shared" si="7"/>
        <v>0</v>
      </c>
      <c r="I74" s="38"/>
    </row>
    <row r="75" spans="1:15" x14ac:dyDescent="0.15">
      <c r="A75" s="351"/>
      <c r="B75" s="353"/>
      <c r="C75" s="55"/>
      <c r="D75" s="60" t="s">
        <v>42</v>
      </c>
      <c r="E75" s="61"/>
      <c r="F75" s="67">
        <v>10000</v>
      </c>
      <c r="G75" s="67">
        <v>10000</v>
      </c>
      <c r="H75" s="67">
        <f>F75-G75</f>
        <v>0</v>
      </c>
      <c r="I75" s="38"/>
    </row>
    <row r="76" spans="1:15" x14ac:dyDescent="0.15">
      <c r="A76" s="351"/>
      <c r="B76" s="353"/>
      <c r="C76" s="4" t="s">
        <v>61</v>
      </c>
      <c r="E76" s="5"/>
      <c r="F76" s="51">
        <f>F77+F80</f>
        <v>0</v>
      </c>
      <c r="G76" s="51">
        <v>0</v>
      </c>
      <c r="H76" s="51">
        <f t="shared" ref="H76:H77" si="8">F76-G76</f>
        <v>0</v>
      </c>
      <c r="I76" s="38"/>
    </row>
    <row r="77" spans="1:15" x14ac:dyDescent="0.15">
      <c r="A77" s="351"/>
      <c r="B77" s="353"/>
      <c r="C77" s="4"/>
      <c r="D77" s="1" t="s">
        <v>62</v>
      </c>
      <c r="E77" s="5"/>
      <c r="F77" s="21">
        <f>F78+F79</f>
        <v>0</v>
      </c>
      <c r="G77" s="21">
        <v>0</v>
      </c>
      <c r="H77" s="21">
        <f t="shared" si="8"/>
        <v>0</v>
      </c>
      <c r="I77" s="38"/>
    </row>
    <row r="78" spans="1:15" x14ac:dyDescent="0.15">
      <c r="A78" s="351"/>
      <c r="B78" s="353"/>
      <c r="C78" s="4"/>
      <c r="E78" s="5" t="s">
        <v>63</v>
      </c>
      <c r="F78" s="21"/>
      <c r="G78" s="21"/>
      <c r="H78" s="21"/>
      <c r="I78" s="38"/>
    </row>
    <row r="79" spans="1:15" x14ac:dyDescent="0.15">
      <c r="A79" s="351"/>
      <c r="B79" s="353"/>
      <c r="C79" s="4"/>
      <c r="E79" s="5" t="s">
        <v>64</v>
      </c>
      <c r="F79" s="21"/>
      <c r="G79" s="21"/>
      <c r="H79" s="21"/>
      <c r="I79" s="38"/>
    </row>
    <row r="80" spans="1:15" x14ac:dyDescent="0.15">
      <c r="A80" s="351"/>
      <c r="B80" s="353"/>
      <c r="C80" s="55"/>
      <c r="D80" s="60" t="s">
        <v>65</v>
      </c>
      <c r="E80" s="61"/>
      <c r="F80" s="67"/>
      <c r="G80" s="67"/>
      <c r="H80" s="67"/>
      <c r="I80" s="38"/>
    </row>
    <row r="81" spans="1:9" x14ac:dyDescent="0.15">
      <c r="A81" s="351"/>
      <c r="B81" s="353"/>
      <c r="C81" s="66" t="s">
        <v>66</v>
      </c>
      <c r="D81" s="64"/>
      <c r="E81" s="65"/>
      <c r="F81" s="68"/>
      <c r="G81" s="68"/>
      <c r="H81" s="68"/>
      <c r="I81" s="38"/>
    </row>
    <row r="82" spans="1:9" x14ac:dyDescent="0.15">
      <c r="A82" s="351"/>
      <c r="B82" s="353"/>
      <c r="C82" s="66" t="s">
        <v>67</v>
      </c>
      <c r="D82" s="64"/>
      <c r="E82" s="65"/>
      <c r="F82" s="68"/>
      <c r="G82" s="68"/>
      <c r="H82" s="68"/>
      <c r="I82" s="38"/>
    </row>
    <row r="83" spans="1:9" x14ac:dyDescent="0.15">
      <c r="A83" s="351"/>
      <c r="B83" s="353"/>
      <c r="C83" s="4" t="s">
        <v>68</v>
      </c>
      <c r="E83" s="5"/>
      <c r="F83" s="51">
        <f>SUM(F84:F85)</f>
        <v>0</v>
      </c>
      <c r="G83" s="51">
        <v>0</v>
      </c>
      <c r="H83" s="51">
        <f t="shared" ref="H83" si="9">F83-G83</f>
        <v>0</v>
      </c>
      <c r="I83" s="38"/>
    </row>
    <row r="84" spans="1:9" x14ac:dyDescent="0.15">
      <c r="A84" s="351"/>
      <c r="B84" s="353"/>
      <c r="C84" s="4"/>
      <c r="D84" s="1" t="s">
        <v>69</v>
      </c>
      <c r="E84" s="5"/>
      <c r="F84" s="21"/>
      <c r="G84" s="21"/>
      <c r="H84" s="21"/>
      <c r="I84" s="38"/>
    </row>
    <row r="85" spans="1:9" x14ac:dyDescent="0.15">
      <c r="A85" s="351"/>
      <c r="B85" s="353"/>
      <c r="C85" s="4"/>
      <c r="D85" s="1" t="s">
        <v>42</v>
      </c>
      <c r="E85" s="5"/>
      <c r="F85" s="21"/>
      <c r="G85" s="21"/>
      <c r="H85" s="21"/>
      <c r="I85" s="38"/>
    </row>
    <row r="86" spans="1:9" x14ac:dyDescent="0.15">
      <c r="A86" s="351"/>
      <c r="B86" s="354"/>
      <c r="C86" s="9" t="s">
        <v>70</v>
      </c>
      <c r="D86" s="8"/>
      <c r="E86" s="8"/>
      <c r="F86" s="25">
        <f>SUM(F36,F43,F54,F76,F81:F83)</f>
        <v>13081000</v>
      </c>
      <c r="G86" s="25">
        <f>SUM(G36,G43,G54,G76,G81:G83)</f>
        <v>12143000</v>
      </c>
      <c r="H86" s="25">
        <f>F86-G86</f>
        <v>938000</v>
      </c>
      <c r="I86" s="43"/>
    </row>
    <row r="87" spans="1:9" x14ac:dyDescent="0.15">
      <c r="A87" s="352"/>
      <c r="B87" s="355" t="s">
        <v>71</v>
      </c>
      <c r="C87" s="356"/>
      <c r="D87" s="356"/>
      <c r="E87" s="357"/>
      <c r="F87" s="21">
        <f>F35-F86</f>
        <v>-2253000</v>
      </c>
      <c r="G87" s="21">
        <f>G35-G86</f>
        <v>-1278000</v>
      </c>
      <c r="H87" s="25">
        <f>F87-G87</f>
        <v>-975000</v>
      </c>
      <c r="I87" s="38"/>
    </row>
    <row r="88" spans="1:9" x14ac:dyDescent="0.15">
      <c r="A88" s="351" t="s">
        <v>72</v>
      </c>
      <c r="B88" s="358" t="s">
        <v>3</v>
      </c>
      <c r="C88" s="3" t="s">
        <v>73</v>
      </c>
      <c r="E88" s="5"/>
      <c r="F88" s="24">
        <f>F89+F90</f>
        <v>0</v>
      </c>
      <c r="G88" s="24">
        <f>G89+G90</f>
        <v>0</v>
      </c>
      <c r="H88" s="21">
        <f t="shared" ref="H88:H89" si="10">F88-G88</f>
        <v>0</v>
      </c>
      <c r="I88" s="44"/>
    </row>
    <row r="89" spans="1:9" x14ac:dyDescent="0.15">
      <c r="A89" s="351"/>
      <c r="B89" s="358"/>
      <c r="C89" s="4"/>
      <c r="D89" s="1" t="s">
        <v>73</v>
      </c>
      <c r="E89" s="5"/>
      <c r="F89" s="21">
        <v>0</v>
      </c>
      <c r="G89" s="21">
        <v>0</v>
      </c>
      <c r="H89" s="21">
        <f t="shared" si="10"/>
        <v>0</v>
      </c>
      <c r="I89" s="38"/>
    </row>
    <row r="90" spans="1:9" x14ac:dyDescent="0.15">
      <c r="A90" s="351"/>
      <c r="B90" s="358"/>
      <c r="C90" s="55"/>
      <c r="D90" s="60" t="s">
        <v>74</v>
      </c>
      <c r="E90" s="61"/>
      <c r="F90" s="67"/>
      <c r="G90" s="67"/>
      <c r="H90" s="67"/>
      <c r="I90" s="38"/>
    </row>
    <row r="91" spans="1:9" x14ac:dyDescent="0.15">
      <c r="A91" s="351"/>
      <c r="B91" s="353"/>
      <c r="C91" s="4" t="s">
        <v>75</v>
      </c>
      <c r="E91" s="5"/>
      <c r="F91" s="21"/>
      <c r="G91" s="21">
        <v>0</v>
      </c>
      <c r="H91" s="21"/>
      <c r="I91" s="38"/>
    </row>
    <row r="92" spans="1:9" x14ac:dyDescent="0.15">
      <c r="A92" s="351"/>
      <c r="B92" s="353"/>
      <c r="C92" s="4"/>
      <c r="D92" s="1" t="s">
        <v>75</v>
      </c>
      <c r="E92" s="5"/>
      <c r="F92" s="21"/>
      <c r="G92" s="21">
        <v>0</v>
      </c>
      <c r="H92" s="21"/>
      <c r="I92" s="38"/>
    </row>
    <row r="93" spans="1:9" x14ac:dyDescent="0.15">
      <c r="A93" s="351"/>
      <c r="B93" s="353"/>
      <c r="C93" s="55"/>
      <c r="D93" s="60" t="s">
        <v>76</v>
      </c>
      <c r="E93" s="61"/>
      <c r="F93" s="67"/>
      <c r="G93" s="67"/>
      <c r="H93" s="67"/>
      <c r="I93" s="38"/>
    </row>
    <row r="94" spans="1:9" x14ac:dyDescent="0.15">
      <c r="A94" s="351"/>
      <c r="B94" s="353"/>
      <c r="C94" s="66" t="s">
        <v>77</v>
      </c>
      <c r="D94" s="64"/>
      <c r="E94" s="65"/>
      <c r="F94" s="70"/>
      <c r="G94" s="70"/>
      <c r="H94" s="70"/>
      <c r="I94" s="38"/>
    </row>
    <row r="95" spans="1:9" x14ac:dyDescent="0.15">
      <c r="A95" s="351"/>
      <c r="B95" s="353"/>
      <c r="C95" s="5" t="s">
        <v>78</v>
      </c>
      <c r="D95" s="5"/>
      <c r="E95" s="5"/>
      <c r="F95" s="21"/>
      <c r="G95" s="21">
        <v>0</v>
      </c>
      <c r="H95" s="21"/>
      <c r="I95" s="38"/>
    </row>
    <row r="96" spans="1:9" x14ac:dyDescent="0.15">
      <c r="A96" s="351"/>
      <c r="B96" s="353"/>
      <c r="D96" s="1" t="s">
        <v>79</v>
      </c>
      <c r="E96" s="5"/>
      <c r="F96" s="21"/>
      <c r="G96" s="21">
        <v>0</v>
      </c>
      <c r="H96" s="21"/>
      <c r="I96" s="38"/>
    </row>
    <row r="97" spans="1:9" x14ac:dyDescent="0.15">
      <c r="A97" s="351"/>
      <c r="B97" s="353"/>
      <c r="C97" s="55"/>
      <c r="D97" s="60" t="s">
        <v>80</v>
      </c>
      <c r="E97" s="61"/>
      <c r="F97" s="67"/>
      <c r="G97" s="67"/>
      <c r="H97" s="67"/>
      <c r="I97" s="38"/>
    </row>
    <row r="98" spans="1:9" x14ac:dyDescent="0.15">
      <c r="A98" s="351"/>
      <c r="B98" s="353"/>
      <c r="C98" s="10" t="s">
        <v>81</v>
      </c>
      <c r="E98" s="5"/>
      <c r="F98" s="21"/>
      <c r="G98" s="21"/>
      <c r="H98" s="21"/>
      <c r="I98" s="38"/>
    </row>
    <row r="99" spans="1:9" x14ac:dyDescent="0.15">
      <c r="A99" s="351"/>
      <c r="B99" s="353"/>
      <c r="C99" s="9" t="s">
        <v>82</v>
      </c>
      <c r="D99" s="9"/>
      <c r="E99" s="9"/>
      <c r="F99" s="25">
        <f>SUM(F88,F91,F94:F95,F98)</f>
        <v>0</v>
      </c>
      <c r="G99" s="25">
        <f>SUM(G88,G91,G94:G95,G98)</f>
        <v>0</v>
      </c>
      <c r="H99" s="25">
        <f>F99-G99</f>
        <v>0</v>
      </c>
      <c r="I99" s="43"/>
    </row>
    <row r="100" spans="1:9" x14ac:dyDescent="0.15">
      <c r="A100" s="351"/>
      <c r="B100" s="353" t="s">
        <v>28</v>
      </c>
      <c r="C100" s="56" t="s">
        <v>83</v>
      </c>
      <c r="D100" s="57"/>
      <c r="E100" s="58"/>
      <c r="F100" s="71"/>
      <c r="G100" s="71"/>
      <c r="H100" s="71"/>
      <c r="I100" s="38"/>
    </row>
    <row r="101" spans="1:9" x14ac:dyDescent="0.15">
      <c r="A101" s="351"/>
      <c r="B101" s="353"/>
      <c r="C101" s="4" t="s">
        <v>84</v>
      </c>
      <c r="E101" s="5"/>
      <c r="F101" s="21">
        <f>SUM(F102:F106)</f>
        <v>150000</v>
      </c>
      <c r="G101" s="21">
        <f>SUM(G102:G106)</f>
        <v>0</v>
      </c>
      <c r="H101" s="21">
        <f t="shared" ref="H101" si="11">F101-G101</f>
        <v>150000</v>
      </c>
      <c r="I101" s="38"/>
    </row>
    <row r="102" spans="1:9" x14ac:dyDescent="0.15">
      <c r="A102" s="351"/>
      <c r="B102" s="353"/>
      <c r="C102" s="4"/>
      <c r="D102" s="1" t="s">
        <v>85</v>
      </c>
      <c r="E102" s="5"/>
      <c r="F102" s="21"/>
      <c r="G102" s="21"/>
      <c r="H102" s="21"/>
      <c r="I102" s="38"/>
    </row>
    <row r="103" spans="1:9" x14ac:dyDescent="0.15">
      <c r="A103" s="351"/>
      <c r="B103" s="353"/>
      <c r="C103" s="4"/>
      <c r="D103" s="1" t="s">
        <v>86</v>
      </c>
      <c r="E103" s="5"/>
      <c r="F103" s="21"/>
      <c r="G103" s="21"/>
      <c r="H103" s="21"/>
      <c r="I103" s="38"/>
    </row>
    <row r="104" spans="1:9" x14ac:dyDescent="0.15">
      <c r="A104" s="351"/>
      <c r="B104" s="353"/>
      <c r="C104" s="4"/>
      <c r="D104" s="1" t="s">
        <v>87</v>
      </c>
      <c r="E104" s="5"/>
      <c r="F104" s="21"/>
      <c r="G104" s="21"/>
      <c r="H104" s="21"/>
      <c r="I104" s="38"/>
    </row>
    <row r="105" spans="1:9" x14ac:dyDescent="0.15">
      <c r="A105" s="351"/>
      <c r="B105" s="353"/>
      <c r="C105" s="4"/>
      <c r="D105" s="1" t="s">
        <v>88</v>
      </c>
      <c r="E105" s="5"/>
      <c r="F105" s="21">
        <v>150000</v>
      </c>
      <c r="G105" s="21">
        <v>0</v>
      </c>
      <c r="H105" s="21"/>
      <c r="I105" s="38" t="s">
        <v>314</v>
      </c>
    </row>
    <row r="106" spans="1:9" x14ac:dyDescent="0.15">
      <c r="A106" s="351"/>
      <c r="B106" s="353"/>
      <c r="C106" s="55"/>
      <c r="D106" s="60" t="s">
        <v>310</v>
      </c>
      <c r="E106" s="61"/>
      <c r="F106" s="67"/>
      <c r="G106" s="67"/>
      <c r="H106" s="67"/>
      <c r="I106" s="38"/>
    </row>
    <row r="107" spans="1:9" x14ac:dyDescent="0.15">
      <c r="A107" s="351"/>
      <c r="B107" s="353"/>
      <c r="C107" s="66" t="s">
        <v>89</v>
      </c>
      <c r="D107" s="64"/>
      <c r="E107" s="65"/>
      <c r="F107" s="70"/>
      <c r="G107" s="70"/>
      <c r="H107" s="70"/>
      <c r="I107" s="38"/>
    </row>
    <row r="108" spans="1:9" x14ac:dyDescent="0.15">
      <c r="A108" s="351"/>
      <c r="B108" s="353"/>
      <c r="C108" s="66" t="s">
        <v>90</v>
      </c>
      <c r="D108" s="64"/>
      <c r="E108" s="65"/>
      <c r="F108" s="70"/>
      <c r="G108" s="70"/>
      <c r="H108" s="70"/>
      <c r="I108" s="38"/>
    </row>
    <row r="109" spans="1:9" x14ac:dyDescent="0.15">
      <c r="A109" s="351"/>
      <c r="B109" s="353"/>
      <c r="C109" s="10" t="s">
        <v>91</v>
      </c>
      <c r="D109" s="11"/>
      <c r="E109" s="12"/>
      <c r="F109" s="21"/>
      <c r="G109" s="21"/>
      <c r="H109" s="21"/>
      <c r="I109" s="38"/>
    </row>
    <row r="110" spans="1:9" x14ac:dyDescent="0.15">
      <c r="A110" s="351"/>
      <c r="B110" s="354"/>
      <c r="C110" s="5" t="s">
        <v>92</v>
      </c>
      <c r="D110" s="5"/>
      <c r="E110" s="5"/>
      <c r="F110" s="25">
        <f>SUM(F100,F101,F107:F108,F109)</f>
        <v>150000</v>
      </c>
      <c r="G110" s="25">
        <f>SUM(G100,G101,G107:G108,G109)</f>
        <v>0</v>
      </c>
      <c r="H110" s="25">
        <f>F110-G110</f>
        <v>150000</v>
      </c>
      <c r="I110" s="43"/>
    </row>
    <row r="111" spans="1:9" x14ac:dyDescent="0.15">
      <c r="A111" s="352"/>
      <c r="B111" s="355" t="s">
        <v>93</v>
      </c>
      <c r="C111" s="356"/>
      <c r="D111" s="356"/>
      <c r="E111" s="357"/>
      <c r="F111" s="25">
        <f>F99-F110</f>
        <v>-150000</v>
      </c>
      <c r="G111" s="25">
        <f>G99-G110</f>
        <v>0</v>
      </c>
      <c r="H111" s="25">
        <f t="shared" ref="H111" si="12">H99-H110</f>
        <v>-150000</v>
      </c>
      <c r="I111" s="43"/>
    </row>
    <row r="112" spans="1:9" x14ac:dyDescent="0.15">
      <c r="A112" s="351" t="s">
        <v>94</v>
      </c>
      <c r="B112" s="358" t="s">
        <v>3</v>
      </c>
      <c r="C112" s="3" t="s">
        <v>95</v>
      </c>
      <c r="E112" s="5"/>
      <c r="F112" s="21"/>
      <c r="G112" s="21"/>
      <c r="H112" s="21"/>
      <c r="I112" s="38"/>
    </row>
    <row r="113" spans="1:9" x14ac:dyDescent="0.15">
      <c r="A113" s="351"/>
      <c r="B113" s="353"/>
      <c r="C113" s="4" t="s">
        <v>96</v>
      </c>
      <c r="E113" s="5"/>
      <c r="F113" s="21"/>
      <c r="G113" s="21"/>
      <c r="H113" s="21"/>
      <c r="I113" s="38"/>
    </row>
    <row r="114" spans="1:9" x14ac:dyDescent="0.15">
      <c r="A114" s="351"/>
      <c r="B114" s="353"/>
      <c r="C114" s="4" t="s">
        <v>97</v>
      </c>
      <c r="E114" s="5"/>
      <c r="F114" s="21">
        <v>0</v>
      </c>
      <c r="G114" s="21">
        <v>0</v>
      </c>
      <c r="H114" s="21">
        <f t="shared" ref="H114" si="13">F114-G114</f>
        <v>0</v>
      </c>
      <c r="I114" s="38"/>
    </row>
    <row r="115" spans="1:9" x14ac:dyDescent="0.15">
      <c r="A115" s="351"/>
      <c r="B115" s="353"/>
      <c r="C115" s="4" t="s">
        <v>98</v>
      </c>
      <c r="E115" s="5"/>
      <c r="F115" s="21"/>
      <c r="G115" s="21"/>
      <c r="H115" s="21"/>
      <c r="I115" s="38"/>
    </row>
    <row r="116" spans="1:9" x14ac:dyDescent="0.15">
      <c r="A116" s="351"/>
      <c r="B116" s="353"/>
      <c r="C116" s="4" t="s">
        <v>99</v>
      </c>
      <c r="E116" s="5"/>
      <c r="F116" s="21"/>
      <c r="G116" s="21"/>
      <c r="H116" s="21"/>
      <c r="I116" s="38"/>
    </row>
    <row r="117" spans="1:9" x14ac:dyDescent="0.15">
      <c r="A117" s="351"/>
      <c r="B117" s="353"/>
      <c r="C117" s="4" t="s">
        <v>100</v>
      </c>
      <c r="E117" s="5"/>
      <c r="F117" s="21">
        <v>2000000</v>
      </c>
      <c r="G117" s="21">
        <v>400000</v>
      </c>
      <c r="H117" s="21">
        <f>F117-G117</f>
        <v>1600000</v>
      </c>
      <c r="I117" s="38" t="s">
        <v>183</v>
      </c>
    </row>
    <row r="118" spans="1:9" x14ac:dyDescent="0.15">
      <c r="A118" s="351"/>
      <c r="B118" s="353"/>
      <c r="C118" s="4" t="s">
        <v>184</v>
      </c>
      <c r="E118" s="5"/>
      <c r="F118" s="21">
        <v>0</v>
      </c>
      <c r="G118" s="21">
        <v>0</v>
      </c>
      <c r="H118" s="21">
        <f>F118-G118</f>
        <v>0</v>
      </c>
      <c r="I118" s="38"/>
    </row>
    <row r="119" spans="1:9" x14ac:dyDescent="0.15">
      <c r="A119" s="351"/>
      <c r="B119" s="353"/>
      <c r="C119" s="10" t="s">
        <v>101</v>
      </c>
      <c r="D119" s="11"/>
      <c r="E119" s="12"/>
      <c r="F119" s="21"/>
      <c r="G119" s="21"/>
      <c r="H119" s="21"/>
      <c r="I119" s="38"/>
    </row>
    <row r="120" spans="1:9" x14ac:dyDescent="0.15">
      <c r="A120" s="351"/>
      <c r="B120" s="353"/>
      <c r="C120" s="13" t="s">
        <v>102</v>
      </c>
      <c r="D120" s="13"/>
      <c r="E120" s="13"/>
      <c r="F120" s="25">
        <f>SUM(F112:F119)</f>
        <v>2000000</v>
      </c>
      <c r="G120" s="25">
        <f>SUM(G112:G119)</f>
        <v>400000</v>
      </c>
      <c r="H120" s="25">
        <f>SUM(H112:H119)</f>
        <v>1600000</v>
      </c>
      <c r="I120" s="43"/>
    </row>
    <row r="121" spans="1:9" x14ac:dyDescent="0.15">
      <c r="A121" s="351"/>
      <c r="B121" s="353" t="s">
        <v>28</v>
      </c>
      <c r="C121" s="3" t="s">
        <v>103</v>
      </c>
      <c r="E121" s="5"/>
      <c r="F121" s="21"/>
      <c r="G121" s="21"/>
      <c r="H121" s="21"/>
      <c r="I121" s="38"/>
    </row>
    <row r="122" spans="1:9" x14ac:dyDescent="0.15">
      <c r="A122" s="351"/>
      <c r="B122" s="353"/>
      <c r="C122" s="4" t="s">
        <v>104</v>
      </c>
      <c r="E122" s="5"/>
      <c r="F122" s="21">
        <v>40000</v>
      </c>
      <c r="G122" s="21">
        <v>0</v>
      </c>
      <c r="H122" s="21">
        <f>F122-G122</f>
        <v>40000</v>
      </c>
      <c r="I122" s="38" t="s">
        <v>418</v>
      </c>
    </row>
    <row r="123" spans="1:9" x14ac:dyDescent="0.15">
      <c r="A123" s="351"/>
      <c r="B123" s="353"/>
      <c r="C123" s="4" t="s">
        <v>105</v>
      </c>
      <c r="E123" s="5"/>
      <c r="F123" s="21"/>
      <c r="G123" s="21"/>
      <c r="H123" s="21"/>
      <c r="I123" s="38"/>
    </row>
    <row r="124" spans="1:9" x14ac:dyDescent="0.15">
      <c r="A124" s="351"/>
      <c r="B124" s="353"/>
      <c r="C124" s="4" t="s">
        <v>106</v>
      </c>
      <c r="E124" s="5"/>
      <c r="F124" s="21"/>
      <c r="G124" s="21"/>
      <c r="H124" s="21"/>
      <c r="I124" s="38"/>
    </row>
    <row r="125" spans="1:9" x14ac:dyDescent="0.15">
      <c r="A125" s="351"/>
      <c r="B125" s="353"/>
      <c r="C125" s="4" t="s">
        <v>107</v>
      </c>
      <c r="E125" s="5"/>
      <c r="F125" s="21">
        <v>0</v>
      </c>
      <c r="G125" s="21">
        <v>0</v>
      </c>
      <c r="H125" s="21">
        <f>F125-G125</f>
        <v>0</v>
      </c>
      <c r="I125" s="38"/>
    </row>
    <row r="126" spans="1:9" x14ac:dyDescent="0.15">
      <c r="A126" s="351"/>
      <c r="B126" s="354"/>
      <c r="C126" s="4" t="s">
        <v>182</v>
      </c>
      <c r="E126" s="5"/>
      <c r="F126" s="21">
        <v>0</v>
      </c>
      <c r="G126" s="21">
        <v>0</v>
      </c>
      <c r="H126" s="21">
        <f>F126-G126</f>
        <v>0</v>
      </c>
      <c r="I126" s="38"/>
    </row>
    <row r="127" spans="1:9" x14ac:dyDescent="0.15">
      <c r="A127" s="351"/>
      <c r="B127" s="354"/>
      <c r="C127" s="10" t="s">
        <v>108</v>
      </c>
      <c r="D127" s="11"/>
      <c r="E127" s="12"/>
      <c r="F127" s="26"/>
      <c r="G127" s="26"/>
      <c r="H127" s="26"/>
      <c r="I127" s="45"/>
    </row>
    <row r="128" spans="1:9" x14ac:dyDescent="0.15">
      <c r="A128" s="351"/>
      <c r="B128" s="354"/>
      <c r="C128" s="9" t="s">
        <v>109</v>
      </c>
      <c r="D128" s="9"/>
      <c r="E128" s="9"/>
      <c r="F128" s="21">
        <f>SUM(F121:F127)</f>
        <v>40000</v>
      </c>
      <c r="G128" s="21">
        <f>SUM(G121:G127)</f>
        <v>0</v>
      </c>
      <c r="H128" s="21">
        <f t="shared" ref="H128:H133" si="14">F128-G128</f>
        <v>40000</v>
      </c>
      <c r="I128" s="38"/>
    </row>
    <row r="129" spans="1:11" x14ac:dyDescent="0.15">
      <c r="A129" s="351"/>
      <c r="B129" s="355" t="s">
        <v>110</v>
      </c>
      <c r="C129" s="356"/>
      <c r="D129" s="356"/>
      <c r="E129" s="357"/>
      <c r="F129" s="25">
        <f>F120-F128</f>
        <v>1960000</v>
      </c>
      <c r="G129" s="25">
        <f>G120-G128</f>
        <v>400000</v>
      </c>
      <c r="H129" s="25">
        <f t="shared" si="14"/>
        <v>1560000</v>
      </c>
      <c r="I129" s="43"/>
    </row>
    <row r="130" spans="1:11" x14ac:dyDescent="0.15">
      <c r="A130" s="14" t="s">
        <v>111</v>
      </c>
      <c r="B130" s="15"/>
      <c r="C130" s="16"/>
      <c r="D130" s="16"/>
      <c r="E130" s="16"/>
      <c r="F130" s="26">
        <v>27000</v>
      </c>
      <c r="G130" s="26">
        <v>21201</v>
      </c>
      <c r="H130" s="26">
        <f t="shared" si="14"/>
        <v>5799</v>
      </c>
      <c r="I130" s="43"/>
      <c r="J130" s="1" t="s">
        <v>312</v>
      </c>
      <c r="K130" s="50">
        <f>F35*0.05</f>
        <v>541400</v>
      </c>
    </row>
    <row r="131" spans="1:11" x14ac:dyDescent="0.15">
      <c r="A131" s="17" t="s">
        <v>112</v>
      </c>
      <c r="B131" s="18"/>
      <c r="C131" s="19"/>
      <c r="D131" s="19"/>
      <c r="E131" s="19"/>
      <c r="F131" s="26">
        <f>F87+F111+F129-F130</f>
        <v>-470000</v>
      </c>
      <c r="G131" s="26">
        <f>G87+G111+G129-G130</f>
        <v>-899201</v>
      </c>
      <c r="H131" s="26">
        <f t="shared" si="14"/>
        <v>429201</v>
      </c>
      <c r="I131" s="45"/>
    </row>
    <row r="132" spans="1:11" x14ac:dyDescent="0.15">
      <c r="A132" s="14" t="s">
        <v>113</v>
      </c>
      <c r="B132" s="15"/>
      <c r="C132" s="16"/>
      <c r="D132" s="16"/>
      <c r="E132" s="16"/>
      <c r="F132" s="25">
        <f>G133</f>
        <v>4000000</v>
      </c>
      <c r="G132" s="25">
        <v>4899201</v>
      </c>
      <c r="H132" s="25">
        <f t="shared" si="14"/>
        <v>-899201</v>
      </c>
      <c r="I132" s="43"/>
    </row>
    <row r="133" spans="1:11" x14ac:dyDescent="0.15">
      <c r="A133" s="355" t="s">
        <v>114</v>
      </c>
      <c r="B133" s="356"/>
      <c r="C133" s="356"/>
      <c r="D133" s="356"/>
      <c r="E133" s="357"/>
      <c r="F133" s="25">
        <f>F131+F132</f>
        <v>3530000</v>
      </c>
      <c r="G133" s="25">
        <f>G131+G132</f>
        <v>4000000</v>
      </c>
      <c r="H133" s="25">
        <f t="shared" si="14"/>
        <v>-470000</v>
      </c>
      <c r="I133" s="45"/>
      <c r="J133" s="50">
        <f>J136/6</f>
        <v>2180166.6666666665</v>
      </c>
    </row>
    <row r="134" spans="1:11" ht="9.9499999999999993" customHeight="1" x14ac:dyDescent="0.15">
      <c r="F134" s="27"/>
      <c r="G134" s="27"/>
      <c r="H134" s="27"/>
      <c r="I134" s="48"/>
      <c r="J134" s="1" t="s">
        <v>263</v>
      </c>
    </row>
    <row r="135" spans="1:11" x14ac:dyDescent="0.15">
      <c r="A135" s="1" t="s">
        <v>122</v>
      </c>
    </row>
    <row r="136" spans="1:11" x14ac:dyDescent="0.15">
      <c r="J136" s="54">
        <f>F86</f>
        <v>13081000</v>
      </c>
    </row>
    <row r="137" spans="1:11" x14ac:dyDescent="0.15">
      <c r="A137" s="20"/>
      <c r="J137" s="54"/>
    </row>
    <row r="138" spans="1:11" x14ac:dyDescent="0.15">
      <c r="A138" s="20"/>
    </row>
    <row r="139" spans="1:11" x14ac:dyDescent="0.15">
      <c r="A139" s="20"/>
    </row>
  </sheetData>
  <mergeCells count="16">
    <mergeCell ref="A2:I2"/>
    <mergeCell ref="A3:I3"/>
    <mergeCell ref="A5:C5"/>
    <mergeCell ref="A6:A87"/>
    <mergeCell ref="B6:B35"/>
    <mergeCell ref="B36:B86"/>
    <mergeCell ref="B87:E87"/>
    <mergeCell ref="A133:E133"/>
    <mergeCell ref="A88:A111"/>
    <mergeCell ref="B88:B99"/>
    <mergeCell ref="B100:B110"/>
    <mergeCell ref="B111:E111"/>
    <mergeCell ref="A112:A129"/>
    <mergeCell ref="B112:B120"/>
    <mergeCell ref="B121:B128"/>
    <mergeCell ref="B129:E129"/>
  </mergeCells>
  <phoneticPr fontId="3"/>
  <pageMargins left="0.51181102362204722" right="0.23622047244094491" top="0.74803149606299213" bottom="0.74803149606299213" header="0.31496062992125984" footer="0.31496062992125984"/>
  <pageSetup paperSize="9" orientation="portrait" r:id="rId1"/>
  <headerFooter>
    <oddFooter>&amp;C&amp;"ＭＳ Ｐ明朝,標準"&amp;9&amp;A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39"/>
  <sheetViews>
    <sheetView topLeftCell="A19" zoomScaleNormal="100" workbookViewId="0">
      <selection activeCell="J37" sqref="J37"/>
    </sheetView>
  </sheetViews>
  <sheetFormatPr defaultRowHeight="12" x14ac:dyDescent="0.15"/>
  <cols>
    <col min="1" max="4" width="2.625" style="1" customWidth="1"/>
    <col min="5" max="5" width="28.625" style="1" customWidth="1"/>
    <col min="6" max="7" width="11.375" style="22" customWidth="1"/>
    <col min="8" max="8" width="12.375" style="22" bestFit="1" customWidth="1"/>
    <col min="9" max="9" width="21.25" style="49" customWidth="1"/>
    <col min="10" max="10" width="9" style="1"/>
    <col min="11" max="11" width="9.5" style="1" bestFit="1" customWidth="1"/>
    <col min="12" max="12" width="10.375" style="1" customWidth="1"/>
    <col min="13" max="13" width="9.5" style="1" bestFit="1" customWidth="1"/>
    <col min="14" max="16384" width="9" style="1"/>
  </cols>
  <sheetData>
    <row r="1" spans="1:9" ht="13.5" x14ac:dyDescent="0.15">
      <c r="A1" s="29" t="s">
        <v>376</v>
      </c>
      <c r="I1" s="46"/>
    </row>
    <row r="2" spans="1:9" ht="18" customHeight="1" x14ac:dyDescent="0.15">
      <c r="A2" s="347" t="s">
        <v>251</v>
      </c>
      <c r="B2" s="347"/>
      <c r="C2" s="347"/>
      <c r="D2" s="347"/>
      <c r="E2" s="347"/>
      <c r="F2" s="347"/>
      <c r="G2" s="347"/>
      <c r="H2" s="347"/>
      <c r="I2" s="347"/>
    </row>
    <row r="3" spans="1:9" x14ac:dyDescent="0.15">
      <c r="A3" s="336" t="s">
        <v>377</v>
      </c>
      <c r="B3" s="336"/>
      <c r="C3" s="336"/>
      <c r="D3" s="336"/>
      <c r="E3" s="336"/>
      <c r="F3" s="336"/>
      <c r="G3" s="336"/>
      <c r="H3" s="336"/>
      <c r="I3" s="336"/>
    </row>
    <row r="4" spans="1:9" x14ac:dyDescent="0.15">
      <c r="I4" s="46" t="s">
        <v>0</v>
      </c>
    </row>
    <row r="5" spans="1:9" x14ac:dyDescent="0.15">
      <c r="A5" s="348" t="s">
        <v>1</v>
      </c>
      <c r="B5" s="349"/>
      <c r="C5" s="349"/>
      <c r="D5" s="2"/>
      <c r="E5" s="2"/>
      <c r="F5" s="30" t="s">
        <v>203</v>
      </c>
      <c r="G5" s="23" t="s">
        <v>204</v>
      </c>
      <c r="H5" s="23" t="s">
        <v>115</v>
      </c>
      <c r="I5" s="47" t="s">
        <v>116</v>
      </c>
    </row>
    <row r="6" spans="1:9" x14ac:dyDescent="0.15">
      <c r="A6" s="350" t="s">
        <v>2</v>
      </c>
      <c r="B6" s="353" t="s">
        <v>3</v>
      </c>
      <c r="C6" s="56" t="s">
        <v>4</v>
      </c>
      <c r="D6" s="57"/>
      <c r="E6" s="58"/>
      <c r="F6" s="59">
        <v>0</v>
      </c>
      <c r="G6" s="59">
        <v>0</v>
      </c>
      <c r="H6" s="75">
        <f>F6-G6</f>
        <v>0</v>
      </c>
      <c r="I6" s="39"/>
    </row>
    <row r="7" spans="1:9" x14ac:dyDescent="0.15">
      <c r="A7" s="351"/>
      <c r="B7" s="353"/>
      <c r="C7" s="4" t="s">
        <v>5</v>
      </c>
      <c r="E7" s="5"/>
      <c r="F7" s="52">
        <f>SUM(F8,F13,F15,F16,F18,F19,F25)</f>
        <v>26898000</v>
      </c>
      <c r="G7" s="52">
        <f>SUM(G8,G13,G15,G16,G18,G19,G25)</f>
        <v>27148000</v>
      </c>
      <c r="H7" s="51">
        <f>F7-G7</f>
        <v>-250000</v>
      </c>
      <c r="I7" s="40"/>
    </row>
    <row r="8" spans="1:9" x14ac:dyDescent="0.15">
      <c r="A8" s="351"/>
      <c r="B8" s="353"/>
      <c r="C8" s="4"/>
      <c r="D8" s="5" t="s">
        <v>6</v>
      </c>
      <c r="F8" s="34">
        <f>SUM(F9:F12)</f>
        <v>8340000</v>
      </c>
      <c r="G8" s="34">
        <f>SUM(G9:G12)</f>
        <v>8358000</v>
      </c>
      <c r="H8" s="21">
        <f>F8-G8</f>
        <v>-18000</v>
      </c>
      <c r="I8" s="40"/>
    </row>
    <row r="9" spans="1:9" x14ac:dyDescent="0.15">
      <c r="A9" s="351"/>
      <c r="B9" s="353"/>
      <c r="C9" s="4"/>
      <c r="E9" s="1" t="s">
        <v>7</v>
      </c>
      <c r="F9" s="34"/>
      <c r="G9" s="34"/>
      <c r="H9" s="21"/>
      <c r="I9" s="40"/>
    </row>
    <row r="10" spans="1:9" x14ac:dyDescent="0.15">
      <c r="A10" s="351"/>
      <c r="B10" s="353"/>
      <c r="C10" s="4"/>
      <c r="E10" s="5" t="s">
        <v>8</v>
      </c>
      <c r="F10" s="34"/>
      <c r="G10" s="34"/>
      <c r="H10" s="21"/>
      <c r="I10" s="40"/>
    </row>
    <row r="11" spans="1:9" x14ac:dyDescent="0.15">
      <c r="A11" s="351"/>
      <c r="B11" s="353"/>
      <c r="C11" s="4"/>
      <c r="E11" s="5" t="s">
        <v>9</v>
      </c>
      <c r="F11" s="34">
        <v>40000</v>
      </c>
      <c r="G11" s="34">
        <v>58000</v>
      </c>
      <c r="H11" s="21">
        <f>F11-G11</f>
        <v>-18000</v>
      </c>
      <c r="I11" s="40" t="s">
        <v>294</v>
      </c>
    </row>
    <row r="12" spans="1:9" x14ac:dyDescent="0.15">
      <c r="A12" s="351"/>
      <c r="B12" s="353"/>
      <c r="C12" s="4"/>
      <c r="E12" s="5" t="s">
        <v>10</v>
      </c>
      <c r="F12" s="34">
        <v>8300000</v>
      </c>
      <c r="G12" s="34">
        <v>8300000</v>
      </c>
      <c r="H12" s="21">
        <f>F12-G12</f>
        <v>0</v>
      </c>
      <c r="I12" s="40" t="s">
        <v>295</v>
      </c>
    </row>
    <row r="13" spans="1:9" x14ac:dyDescent="0.15">
      <c r="A13" s="351"/>
      <c r="B13" s="353"/>
      <c r="C13" s="4"/>
      <c r="D13" s="1" t="s">
        <v>247</v>
      </c>
      <c r="E13" s="5"/>
      <c r="F13" s="34">
        <f>F14</f>
        <v>1500000</v>
      </c>
      <c r="G13" s="34">
        <f>G14</f>
        <v>1760000</v>
      </c>
      <c r="H13" s="21">
        <f t="shared" ref="H13:H14" si="0">F13-G13</f>
        <v>-260000</v>
      </c>
      <c r="I13" s="40"/>
    </row>
    <row r="14" spans="1:9" x14ac:dyDescent="0.15">
      <c r="A14" s="351"/>
      <c r="B14" s="353"/>
      <c r="C14" s="4"/>
      <c r="E14" s="5" t="s">
        <v>248</v>
      </c>
      <c r="F14" s="31">
        <v>1500000</v>
      </c>
      <c r="G14" s="31">
        <v>1760000</v>
      </c>
      <c r="H14" s="21">
        <f t="shared" si="0"/>
        <v>-260000</v>
      </c>
      <c r="I14" s="40" t="s">
        <v>296</v>
      </c>
    </row>
    <row r="15" spans="1:9" x14ac:dyDescent="0.15">
      <c r="A15" s="351"/>
      <c r="B15" s="353"/>
      <c r="C15" s="4"/>
      <c r="D15" s="1" t="s">
        <v>11</v>
      </c>
      <c r="E15" s="5"/>
      <c r="F15" s="34">
        <v>0</v>
      </c>
      <c r="G15" s="34">
        <v>0</v>
      </c>
      <c r="H15" s="21">
        <f>F15-G15</f>
        <v>0</v>
      </c>
      <c r="I15" s="40"/>
    </row>
    <row r="16" spans="1:9" x14ac:dyDescent="0.15">
      <c r="A16" s="351"/>
      <c r="B16" s="353"/>
      <c r="C16" s="4"/>
      <c r="D16" s="1" t="s">
        <v>12</v>
      </c>
      <c r="E16" s="5"/>
      <c r="F16" s="34">
        <f>F17</f>
        <v>0</v>
      </c>
      <c r="G16" s="34">
        <v>0</v>
      </c>
      <c r="H16" s="21">
        <f>F16-G16</f>
        <v>0</v>
      </c>
      <c r="I16" s="40"/>
    </row>
    <row r="17" spans="1:13" x14ac:dyDescent="0.15">
      <c r="A17" s="351"/>
      <c r="B17" s="353"/>
      <c r="C17" s="4"/>
      <c r="E17" s="5" t="s">
        <v>13</v>
      </c>
      <c r="F17" s="34"/>
      <c r="G17" s="34"/>
      <c r="H17" s="21"/>
      <c r="I17" s="40"/>
    </row>
    <row r="18" spans="1:13" x14ac:dyDescent="0.15">
      <c r="A18" s="351"/>
      <c r="B18" s="353"/>
      <c r="C18" s="4"/>
      <c r="D18" s="1" t="s">
        <v>14</v>
      </c>
      <c r="E18" s="5"/>
      <c r="F18" s="34">
        <v>8000</v>
      </c>
      <c r="G18" s="34">
        <v>0</v>
      </c>
      <c r="H18" s="21">
        <f>F18-G18</f>
        <v>8000</v>
      </c>
      <c r="I18" s="40"/>
    </row>
    <row r="19" spans="1:13" x14ac:dyDescent="0.15">
      <c r="A19" s="351"/>
      <c r="B19" s="353"/>
      <c r="C19" s="4"/>
      <c r="D19" s="1" t="s">
        <v>15</v>
      </c>
      <c r="E19" s="5"/>
      <c r="F19" s="34">
        <f>SUM(F20:F24)</f>
        <v>17050000</v>
      </c>
      <c r="G19" s="34">
        <f>SUM(G20:G24)</f>
        <v>17030000</v>
      </c>
      <c r="H19" s="21">
        <f>F19-G19</f>
        <v>20000</v>
      </c>
      <c r="I19" s="40"/>
    </row>
    <row r="20" spans="1:13" x14ac:dyDescent="0.15">
      <c r="A20" s="351"/>
      <c r="B20" s="353"/>
      <c r="C20" s="4"/>
      <c r="E20" s="5" t="s">
        <v>16</v>
      </c>
      <c r="F20" s="34">
        <v>0</v>
      </c>
      <c r="G20" s="34">
        <v>30000</v>
      </c>
      <c r="H20" s="21">
        <f>F20-G20</f>
        <v>-30000</v>
      </c>
      <c r="I20" s="40"/>
      <c r="L20" s="50"/>
    </row>
    <row r="21" spans="1:13" x14ac:dyDescent="0.15">
      <c r="A21" s="351"/>
      <c r="B21" s="353"/>
      <c r="C21" s="4"/>
      <c r="E21" s="5" t="s">
        <v>17</v>
      </c>
      <c r="F21" s="34">
        <v>0</v>
      </c>
      <c r="G21" s="34"/>
      <c r="H21" s="21">
        <f t="shared" ref="H21" si="1">F21-G21</f>
        <v>0</v>
      </c>
      <c r="I21" s="40"/>
      <c r="L21" s="50"/>
      <c r="M21" s="1" t="s">
        <v>421</v>
      </c>
    </row>
    <row r="22" spans="1:13" x14ac:dyDescent="0.15">
      <c r="A22" s="351"/>
      <c r="B22" s="353"/>
      <c r="C22" s="4"/>
      <c r="E22" s="5" t="s">
        <v>18</v>
      </c>
      <c r="F22" s="34">
        <v>17050000</v>
      </c>
      <c r="G22" s="34">
        <v>17000000</v>
      </c>
      <c r="H22" s="21">
        <f>F22-G22</f>
        <v>50000</v>
      </c>
      <c r="I22" s="40" t="s">
        <v>280</v>
      </c>
      <c r="K22" s="1" t="s">
        <v>399</v>
      </c>
      <c r="L22" s="50">
        <v>15037000</v>
      </c>
      <c r="M22" s="195">
        <f>SUM(L22:L27)</f>
        <v>17038480</v>
      </c>
    </row>
    <row r="23" spans="1:13" x14ac:dyDescent="0.15">
      <c r="A23" s="351"/>
      <c r="B23" s="353"/>
      <c r="C23" s="4"/>
      <c r="E23" s="5" t="s">
        <v>19</v>
      </c>
      <c r="F23" s="34"/>
      <c r="G23" s="34"/>
      <c r="H23" s="21"/>
      <c r="I23" s="40"/>
      <c r="K23" s="1" t="s">
        <v>400</v>
      </c>
      <c r="L23" s="50">
        <v>300000</v>
      </c>
    </row>
    <row r="24" spans="1:13" x14ac:dyDescent="0.15">
      <c r="A24" s="351"/>
      <c r="B24" s="353"/>
      <c r="C24" s="4"/>
      <c r="E24" s="5" t="s">
        <v>15</v>
      </c>
      <c r="F24" s="34">
        <v>0</v>
      </c>
      <c r="G24" s="34">
        <v>0</v>
      </c>
      <c r="H24" s="21">
        <f t="shared" ref="H24:H28" si="2">F24-G24</f>
        <v>0</v>
      </c>
      <c r="I24" s="40" t="s">
        <v>297</v>
      </c>
      <c r="K24" s="1" t="s">
        <v>401</v>
      </c>
      <c r="L24" s="50">
        <v>400000</v>
      </c>
    </row>
    <row r="25" spans="1:13" x14ac:dyDescent="0.15">
      <c r="A25" s="351"/>
      <c r="B25" s="353"/>
      <c r="C25" s="4" t="s">
        <v>23</v>
      </c>
      <c r="E25" s="5"/>
      <c r="F25" s="52">
        <v>0</v>
      </c>
      <c r="G25" s="52">
        <v>0</v>
      </c>
      <c r="H25" s="51">
        <f>F25-G25</f>
        <v>0</v>
      </c>
      <c r="I25" s="40"/>
      <c r="K25" s="1" t="s">
        <v>402</v>
      </c>
      <c r="L25" s="50">
        <v>400000</v>
      </c>
    </row>
    <row r="26" spans="1:13" x14ac:dyDescent="0.15">
      <c r="A26" s="351"/>
      <c r="B26" s="353"/>
      <c r="C26" s="66" t="s">
        <v>20</v>
      </c>
      <c r="D26" s="64"/>
      <c r="E26" s="65"/>
      <c r="F26" s="72">
        <v>0</v>
      </c>
      <c r="G26" s="72">
        <v>0</v>
      </c>
      <c r="H26" s="68">
        <f t="shared" si="2"/>
        <v>0</v>
      </c>
      <c r="I26" s="40"/>
      <c r="K26" s="1" t="s">
        <v>403</v>
      </c>
      <c r="L26" s="50">
        <v>300000</v>
      </c>
    </row>
    <row r="27" spans="1:13" x14ac:dyDescent="0.15">
      <c r="A27" s="351"/>
      <c r="B27" s="353"/>
      <c r="C27" s="66" t="s">
        <v>21</v>
      </c>
      <c r="D27" s="64"/>
      <c r="E27" s="65"/>
      <c r="F27" s="72">
        <v>0</v>
      </c>
      <c r="G27" s="72">
        <v>0</v>
      </c>
      <c r="H27" s="68">
        <f t="shared" si="2"/>
        <v>0</v>
      </c>
      <c r="I27" s="40"/>
      <c r="K27" s="1" t="s">
        <v>404</v>
      </c>
      <c r="L27" s="50">
        <f>L22*0.4*0.1</f>
        <v>601480</v>
      </c>
      <c r="M27" s="1" t="s">
        <v>422</v>
      </c>
    </row>
    <row r="28" spans="1:13" x14ac:dyDescent="0.15">
      <c r="A28" s="351"/>
      <c r="B28" s="353"/>
      <c r="C28" s="66" t="s">
        <v>22</v>
      </c>
      <c r="D28" s="64"/>
      <c r="E28" s="65"/>
      <c r="F28" s="72">
        <v>0</v>
      </c>
      <c r="G28" s="72">
        <v>0</v>
      </c>
      <c r="H28" s="68">
        <f t="shared" si="2"/>
        <v>0</v>
      </c>
      <c r="I28" s="41"/>
    </row>
    <row r="29" spans="1:13" x14ac:dyDescent="0.15">
      <c r="A29" s="351"/>
      <c r="B29" s="353"/>
      <c r="C29" s="4" t="s">
        <v>23</v>
      </c>
      <c r="E29" s="5"/>
      <c r="F29" s="52">
        <f>SUM(F30:F32)</f>
        <v>10000</v>
      </c>
      <c r="G29" s="52">
        <f>SUM(G30:G32)</f>
        <v>10000</v>
      </c>
      <c r="H29" s="51">
        <f t="shared" ref="H29" si="3">F29-G29</f>
        <v>0</v>
      </c>
      <c r="I29" s="40"/>
    </row>
    <row r="30" spans="1:13" x14ac:dyDescent="0.15">
      <c r="A30" s="351"/>
      <c r="B30" s="353"/>
      <c r="C30" s="4"/>
      <c r="D30" s="1" t="s">
        <v>24</v>
      </c>
      <c r="E30" s="5"/>
      <c r="F30" s="34"/>
      <c r="G30" s="34"/>
      <c r="H30" s="21"/>
      <c r="I30" s="40"/>
      <c r="K30" s="1" t="s">
        <v>274</v>
      </c>
    </row>
    <row r="31" spans="1:13" x14ac:dyDescent="0.15">
      <c r="A31" s="351"/>
      <c r="B31" s="353"/>
      <c r="C31" s="4"/>
      <c r="D31" s="1" t="s">
        <v>25</v>
      </c>
      <c r="E31" s="5"/>
      <c r="F31" s="34"/>
      <c r="G31" s="34"/>
      <c r="H31" s="21"/>
      <c r="I31" s="40"/>
      <c r="K31" s="50">
        <f>14723000+7600000</f>
        <v>22323000</v>
      </c>
    </row>
    <row r="32" spans="1:13" x14ac:dyDescent="0.15">
      <c r="A32" s="351"/>
      <c r="B32" s="353"/>
      <c r="C32" s="4"/>
      <c r="D32" s="1" t="s">
        <v>26</v>
      </c>
      <c r="E32" s="5"/>
      <c r="F32" s="34">
        <f>F33+F34</f>
        <v>10000</v>
      </c>
      <c r="G32" s="34">
        <f>G33+G34</f>
        <v>10000</v>
      </c>
      <c r="H32" s="21">
        <f>F32-G32</f>
        <v>0</v>
      </c>
      <c r="I32" s="40"/>
      <c r="K32" s="1" t="s">
        <v>275</v>
      </c>
    </row>
    <row r="33" spans="1:11" x14ac:dyDescent="0.15">
      <c r="A33" s="351"/>
      <c r="B33" s="353"/>
      <c r="C33" s="4"/>
      <c r="E33" s="5" t="s">
        <v>121</v>
      </c>
      <c r="F33" s="34">
        <v>10000</v>
      </c>
      <c r="G33" s="34">
        <v>10000</v>
      </c>
      <c r="H33" s="21">
        <f>F33-G33</f>
        <v>0</v>
      </c>
      <c r="I33" s="40" t="s">
        <v>153</v>
      </c>
      <c r="J33" s="1" t="s">
        <v>389</v>
      </c>
      <c r="K33" s="195">
        <f>F11+F13+F24+F33-578</f>
        <v>1549422</v>
      </c>
    </row>
    <row r="34" spans="1:11" x14ac:dyDescent="0.15">
      <c r="A34" s="351"/>
      <c r="B34" s="353"/>
      <c r="C34" s="4"/>
      <c r="E34" s="5" t="s">
        <v>117</v>
      </c>
      <c r="F34" s="36"/>
      <c r="G34" s="36">
        <v>0</v>
      </c>
      <c r="H34" s="26"/>
      <c r="I34" s="42"/>
    </row>
    <row r="35" spans="1:11" x14ac:dyDescent="0.15">
      <c r="A35" s="351"/>
      <c r="B35" s="353"/>
      <c r="C35" s="6" t="s">
        <v>27</v>
      </c>
      <c r="D35" s="7"/>
      <c r="E35" s="8"/>
      <c r="F35" s="28">
        <f>SUM(F6,F7,F26,F27,F28,F29)</f>
        <v>26908000</v>
      </c>
      <c r="G35" s="28">
        <f>SUM(G6,G7,G26,G27,G28,G29)</f>
        <v>27158000</v>
      </c>
      <c r="H35" s="28">
        <f t="shared" ref="H35" si="4">SUM(H6,H7,H26,H27,H28,H29)</f>
        <v>-250000</v>
      </c>
      <c r="I35" s="43"/>
    </row>
    <row r="36" spans="1:11" x14ac:dyDescent="0.15">
      <c r="A36" s="351"/>
      <c r="B36" s="353" t="s">
        <v>28</v>
      </c>
      <c r="C36" s="4" t="s">
        <v>29</v>
      </c>
      <c r="E36" s="5"/>
      <c r="F36" s="51">
        <f>SUM(F37:F42)</f>
        <v>22138000</v>
      </c>
      <c r="G36" s="51">
        <f>SUM(G37:G42)</f>
        <v>22075000</v>
      </c>
      <c r="H36" s="123">
        <f>F36-G36</f>
        <v>63000</v>
      </c>
      <c r="I36" s="38"/>
      <c r="J36" s="215">
        <f>F36/F7</f>
        <v>0.82303516990110792</v>
      </c>
    </row>
    <row r="37" spans="1:11" x14ac:dyDescent="0.15">
      <c r="A37" s="351"/>
      <c r="B37" s="353"/>
      <c r="C37" s="4"/>
      <c r="D37" s="1" t="s">
        <v>206</v>
      </c>
      <c r="E37" s="5"/>
      <c r="F37" s="21">
        <v>0</v>
      </c>
      <c r="G37" s="21">
        <v>0</v>
      </c>
      <c r="H37" s="21">
        <f t="shared" ref="H37:H53" si="5">F37-G37</f>
        <v>0</v>
      </c>
      <c r="I37" s="38"/>
    </row>
    <row r="38" spans="1:11" x14ac:dyDescent="0.15">
      <c r="A38" s="351"/>
      <c r="B38" s="353"/>
      <c r="C38" s="4"/>
      <c r="D38" s="1" t="s">
        <v>30</v>
      </c>
      <c r="E38" s="5"/>
      <c r="F38" s="21">
        <f>11220000+1225000</f>
        <v>12445000</v>
      </c>
      <c r="G38" s="21">
        <v>12516000</v>
      </c>
      <c r="H38" s="21">
        <f t="shared" si="5"/>
        <v>-71000</v>
      </c>
      <c r="I38" s="38" t="s">
        <v>150</v>
      </c>
    </row>
    <row r="39" spans="1:11" x14ac:dyDescent="0.15">
      <c r="A39" s="351"/>
      <c r="B39" s="353"/>
      <c r="C39" s="4"/>
      <c r="D39" s="1" t="s">
        <v>31</v>
      </c>
      <c r="E39" s="5"/>
      <c r="F39" s="21">
        <f>3350000+475000</f>
        <v>3825000</v>
      </c>
      <c r="G39" s="21">
        <v>3823000</v>
      </c>
      <c r="H39" s="21">
        <f t="shared" si="5"/>
        <v>2000</v>
      </c>
      <c r="I39" s="38" t="s">
        <v>151</v>
      </c>
    </row>
    <row r="40" spans="1:11" x14ac:dyDescent="0.15">
      <c r="A40" s="351"/>
      <c r="B40" s="353"/>
      <c r="C40" s="4"/>
      <c r="D40" s="1" t="s">
        <v>32</v>
      </c>
      <c r="E40" s="5"/>
      <c r="F40" s="21">
        <v>2700000</v>
      </c>
      <c r="G40" s="21">
        <v>2670000</v>
      </c>
      <c r="H40" s="21">
        <f t="shared" si="5"/>
        <v>30000</v>
      </c>
      <c r="I40" s="38" t="s">
        <v>128</v>
      </c>
    </row>
    <row r="41" spans="1:11" x14ac:dyDescent="0.15">
      <c r="A41" s="351"/>
      <c r="B41" s="353"/>
      <c r="C41" s="4"/>
      <c r="D41" s="1" t="s">
        <v>33</v>
      </c>
      <c r="E41" s="5"/>
      <c r="F41" s="21">
        <f>498000+70000</f>
        <v>568000</v>
      </c>
      <c r="G41" s="21">
        <v>520000</v>
      </c>
      <c r="H41" s="21">
        <f t="shared" si="5"/>
        <v>48000</v>
      </c>
      <c r="I41" s="38" t="s">
        <v>149</v>
      </c>
    </row>
    <row r="42" spans="1:11" x14ac:dyDescent="0.15">
      <c r="A42" s="351"/>
      <c r="B42" s="353"/>
      <c r="C42" s="55"/>
      <c r="D42" s="60" t="s">
        <v>34</v>
      </c>
      <c r="E42" s="61"/>
      <c r="F42" s="67">
        <v>2600000</v>
      </c>
      <c r="G42" s="67">
        <v>2546000</v>
      </c>
      <c r="H42" s="67">
        <f t="shared" si="5"/>
        <v>54000</v>
      </c>
      <c r="I42" s="38" t="s">
        <v>129</v>
      </c>
    </row>
    <row r="43" spans="1:11" x14ac:dyDescent="0.15">
      <c r="A43" s="351"/>
      <c r="B43" s="353"/>
      <c r="C43" s="4" t="s">
        <v>35</v>
      </c>
      <c r="E43" s="5"/>
      <c r="F43" s="51">
        <f>SUM(F44:F53)</f>
        <v>723000</v>
      </c>
      <c r="G43" s="51">
        <f>SUM(G44:G53)</f>
        <v>780000</v>
      </c>
      <c r="H43" s="51">
        <f t="shared" si="5"/>
        <v>-57000</v>
      </c>
      <c r="I43" s="38"/>
    </row>
    <row r="44" spans="1:11" x14ac:dyDescent="0.15">
      <c r="A44" s="351"/>
      <c r="B44" s="353"/>
      <c r="C44" s="4"/>
      <c r="D44" s="1" t="s">
        <v>36</v>
      </c>
      <c r="E44" s="5"/>
      <c r="F44" s="21">
        <v>0</v>
      </c>
      <c r="G44" s="21">
        <v>0</v>
      </c>
      <c r="H44" s="21">
        <f t="shared" si="5"/>
        <v>0</v>
      </c>
      <c r="I44" s="38"/>
    </row>
    <row r="45" spans="1:11" x14ac:dyDescent="0.15">
      <c r="A45" s="351"/>
      <c r="B45" s="353"/>
      <c r="C45" s="4"/>
      <c r="D45" s="1" t="s">
        <v>37</v>
      </c>
      <c r="E45" s="5"/>
      <c r="F45" s="21">
        <v>2000</v>
      </c>
      <c r="G45" s="21">
        <v>2000</v>
      </c>
      <c r="H45" s="21">
        <f t="shared" si="5"/>
        <v>0</v>
      </c>
      <c r="I45" s="38" t="s">
        <v>415</v>
      </c>
    </row>
    <row r="46" spans="1:11" x14ac:dyDescent="0.15">
      <c r="A46" s="351"/>
      <c r="B46" s="353"/>
      <c r="C46" s="4"/>
      <c r="D46" s="1" t="s">
        <v>38</v>
      </c>
      <c r="E46" s="5"/>
      <c r="F46" s="21">
        <v>0</v>
      </c>
      <c r="G46" s="21">
        <v>0</v>
      </c>
      <c r="H46" s="21">
        <f t="shared" si="5"/>
        <v>0</v>
      </c>
      <c r="I46" s="38"/>
    </row>
    <row r="47" spans="1:11" x14ac:dyDescent="0.15">
      <c r="A47" s="351"/>
      <c r="B47" s="353"/>
      <c r="C47" s="4"/>
      <c r="D47" s="1" t="s">
        <v>127</v>
      </c>
      <c r="E47" s="5"/>
      <c r="F47" s="21">
        <v>90000</v>
      </c>
      <c r="G47" s="21">
        <v>100000</v>
      </c>
      <c r="H47" s="21">
        <f t="shared" si="5"/>
        <v>-10000</v>
      </c>
      <c r="I47" s="38" t="s">
        <v>148</v>
      </c>
    </row>
    <row r="48" spans="1:11" x14ac:dyDescent="0.15">
      <c r="A48" s="351"/>
      <c r="B48" s="353"/>
      <c r="C48" s="4"/>
      <c r="D48" s="1" t="s">
        <v>39</v>
      </c>
      <c r="E48" s="5"/>
      <c r="F48" s="21">
        <v>0</v>
      </c>
      <c r="G48" s="21">
        <v>0</v>
      </c>
      <c r="H48" s="21">
        <f t="shared" si="5"/>
        <v>0</v>
      </c>
      <c r="I48" s="38"/>
    </row>
    <row r="49" spans="1:15" x14ac:dyDescent="0.15">
      <c r="A49" s="351"/>
      <c r="B49" s="353"/>
      <c r="C49" s="4"/>
      <c r="D49" s="1" t="s">
        <v>126</v>
      </c>
      <c r="E49" s="5"/>
      <c r="F49" s="21">
        <v>40000</v>
      </c>
      <c r="G49" s="21">
        <v>60000</v>
      </c>
      <c r="H49" s="21">
        <f t="shared" si="5"/>
        <v>-20000</v>
      </c>
      <c r="I49" s="38" t="s">
        <v>414</v>
      </c>
    </row>
    <row r="50" spans="1:15" x14ac:dyDescent="0.15">
      <c r="A50" s="351"/>
      <c r="B50" s="353"/>
      <c r="C50" s="4"/>
      <c r="D50" s="1" t="s">
        <v>205</v>
      </c>
      <c r="E50" s="5"/>
      <c r="F50" s="21">
        <v>18000</v>
      </c>
      <c r="G50" s="21">
        <v>18000</v>
      </c>
      <c r="H50" s="21">
        <f t="shared" si="5"/>
        <v>0</v>
      </c>
      <c r="I50" s="38" t="s">
        <v>413</v>
      </c>
      <c r="N50" s="1" t="s">
        <v>343</v>
      </c>
      <c r="O50" s="1" t="s">
        <v>350</v>
      </c>
    </row>
    <row r="51" spans="1:15" x14ac:dyDescent="0.15">
      <c r="A51" s="351"/>
      <c r="B51" s="353"/>
      <c r="C51" s="4"/>
      <c r="D51" s="1" t="s">
        <v>40</v>
      </c>
      <c r="E51" s="5"/>
      <c r="F51" s="21">
        <v>120000</v>
      </c>
      <c r="G51" s="21">
        <v>120000</v>
      </c>
      <c r="H51" s="21">
        <f t="shared" si="5"/>
        <v>0</v>
      </c>
      <c r="I51" s="38"/>
      <c r="N51" s="1" t="s">
        <v>346</v>
      </c>
      <c r="O51" s="1" t="s">
        <v>351</v>
      </c>
    </row>
    <row r="52" spans="1:15" x14ac:dyDescent="0.15">
      <c r="A52" s="351"/>
      <c r="B52" s="353"/>
      <c r="C52" s="4"/>
      <c r="D52" s="1" t="s">
        <v>41</v>
      </c>
      <c r="E52" s="5"/>
      <c r="F52" s="21">
        <f>G52-15000</f>
        <v>435000</v>
      </c>
      <c r="G52" s="21">
        <v>450000</v>
      </c>
      <c r="H52" s="21">
        <f t="shared" si="5"/>
        <v>-15000</v>
      </c>
      <c r="I52" s="38" t="s">
        <v>305</v>
      </c>
      <c r="J52" s="1" t="s">
        <v>405</v>
      </c>
      <c r="L52" s="1" t="s">
        <v>407</v>
      </c>
    </row>
    <row r="53" spans="1:15" x14ac:dyDescent="0.15">
      <c r="A53" s="351"/>
      <c r="B53" s="353"/>
      <c r="C53" s="55"/>
      <c r="D53" s="60" t="s">
        <v>42</v>
      </c>
      <c r="E53" s="61"/>
      <c r="F53" s="67">
        <f>G53-12000</f>
        <v>18000</v>
      </c>
      <c r="G53" s="67">
        <v>30000</v>
      </c>
      <c r="H53" s="67">
        <f t="shared" si="5"/>
        <v>-12000</v>
      </c>
      <c r="I53" s="38" t="s">
        <v>147</v>
      </c>
      <c r="J53" s="1" t="s">
        <v>405</v>
      </c>
      <c r="L53" s="1" t="s">
        <v>412</v>
      </c>
    </row>
    <row r="54" spans="1:15" x14ac:dyDescent="0.15">
      <c r="A54" s="351"/>
      <c r="B54" s="353"/>
      <c r="C54" s="4" t="s">
        <v>43</v>
      </c>
      <c r="E54" s="5"/>
      <c r="F54" s="51">
        <f>SUM(F55:F75)</f>
        <v>3430000</v>
      </c>
      <c r="G54" s="51">
        <f>SUM(G55:G75)</f>
        <v>3951000</v>
      </c>
      <c r="H54" s="51">
        <f t="shared" ref="H54" si="6">F54-G54</f>
        <v>-521000</v>
      </c>
      <c r="I54" s="38"/>
    </row>
    <row r="55" spans="1:15" x14ac:dyDescent="0.15">
      <c r="A55" s="351"/>
      <c r="B55" s="353"/>
      <c r="C55" s="4"/>
      <c r="D55" s="1" t="s">
        <v>44</v>
      </c>
      <c r="E55" s="5"/>
      <c r="F55" s="21">
        <v>190000</v>
      </c>
      <c r="G55" s="21">
        <v>85000</v>
      </c>
      <c r="H55" s="21">
        <f t="shared" ref="H55:H70" si="7">F55-G55</f>
        <v>105000</v>
      </c>
      <c r="I55" s="38" t="s">
        <v>447</v>
      </c>
    </row>
    <row r="56" spans="1:15" x14ac:dyDescent="0.15">
      <c r="A56" s="351"/>
      <c r="B56" s="353"/>
      <c r="C56" s="4"/>
      <c r="D56" s="1" t="s">
        <v>45</v>
      </c>
      <c r="E56" s="5"/>
      <c r="F56" s="21">
        <v>100000</v>
      </c>
      <c r="G56" s="21">
        <v>110000</v>
      </c>
      <c r="H56" s="21">
        <f t="shared" si="7"/>
        <v>-10000</v>
      </c>
      <c r="I56" s="38" t="s">
        <v>146</v>
      </c>
    </row>
    <row r="57" spans="1:15" x14ac:dyDescent="0.15">
      <c r="A57" s="351"/>
      <c r="B57" s="353"/>
      <c r="C57" s="4"/>
      <c r="D57" s="1" t="s">
        <v>46</v>
      </c>
      <c r="E57" s="5"/>
      <c r="F57" s="21">
        <v>150000</v>
      </c>
      <c r="G57" s="21">
        <v>130000</v>
      </c>
      <c r="H57" s="21">
        <f t="shared" si="7"/>
        <v>20000</v>
      </c>
      <c r="I57" s="38" t="s">
        <v>145</v>
      </c>
    </row>
    <row r="58" spans="1:15" x14ac:dyDescent="0.15">
      <c r="A58" s="351"/>
      <c r="B58" s="353"/>
      <c r="C58" s="4"/>
      <c r="D58" s="1" t="s">
        <v>47</v>
      </c>
      <c r="E58" s="5"/>
      <c r="F58" s="21">
        <v>200000</v>
      </c>
      <c r="G58" s="21">
        <v>200000</v>
      </c>
      <c r="H58" s="21">
        <f t="shared" si="7"/>
        <v>0</v>
      </c>
      <c r="I58" s="38" t="s">
        <v>137</v>
      </c>
    </row>
    <row r="59" spans="1:15" x14ac:dyDescent="0.15">
      <c r="A59" s="351"/>
      <c r="B59" s="353"/>
      <c r="C59" s="4"/>
      <c r="D59" s="1" t="s">
        <v>48</v>
      </c>
      <c r="E59" s="5"/>
      <c r="F59" s="21">
        <v>0</v>
      </c>
      <c r="G59" s="21">
        <v>0</v>
      </c>
      <c r="H59" s="21">
        <f t="shared" si="7"/>
        <v>0</v>
      </c>
      <c r="I59" s="38"/>
    </row>
    <row r="60" spans="1:15" x14ac:dyDescent="0.15">
      <c r="A60" s="351"/>
      <c r="B60" s="353"/>
      <c r="C60" s="4"/>
      <c r="D60" s="1" t="s">
        <v>39</v>
      </c>
      <c r="E60" s="5"/>
      <c r="F60" s="21">
        <v>210000</v>
      </c>
      <c r="G60" s="21">
        <v>170000</v>
      </c>
      <c r="H60" s="21">
        <f t="shared" si="7"/>
        <v>40000</v>
      </c>
      <c r="I60" s="38" t="s">
        <v>157</v>
      </c>
    </row>
    <row r="61" spans="1:15" x14ac:dyDescent="0.15">
      <c r="A61" s="351"/>
      <c r="B61" s="353"/>
      <c r="C61" s="4"/>
      <c r="D61" s="1" t="s">
        <v>49</v>
      </c>
      <c r="E61" s="5"/>
      <c r="F61" s="21">
        <v>0</v>
      </c>
      <c r="G61" s="21">
        <v>0</v>
      </c>
      <c r="H61" s="21">
        <f t="shared" si="7"/>
        <v>0</v>
      </c>
      <c r="I61" s="38"/>
    </row>
    <row r="62" spans="1:15" x14ac:dyDescent="0.15">
      <c r="A62" s="351"/>
      <c r="B62" s="353"/>
      <c r="C62" s="4"/>
      <c r="D62" s="1" t="s">
        <v>50</v>
      </c>
      <c r="E62" s="5"/>
      <c r="F62" s="21">
        <f>120000</f>
        <v>120000</v>
      </c>
      <c r="G62" s="21">
        <v>120000</v>
      </c>
      <c r="H62" s="21">
        <f t="shared" si="7"/>
        <v>0</v>
      </c>
      <c r="I62" s="38" t="s">
        <v>138</v>
      </c>
      <c r="J62" s="1" t="s">
        <v>405</v>
      </c>
      <c r="L62" s="1" t="s">
        <v>411</v>
      </c>
    </row>
    <row r="63" spans="1:15" x14ac:dyDescent="0.15">
      <c r="A63" s="351"/>
      <c r="B63" s="353"/>
      <c r="C63" s="4"/>
      <c r="D63" s="1" t="s">
        <v>51</v>
      </c>
      <c r="E63" s="5"/>
      <c r="F63" s="21">
        <v>480000</v>
      </c>
      <c r="G63" s="21">
        <v>476000</v>
      </c>
      <c r="H63" s="21">
        <f t="shared" si="7"/>
        <v>4000</v>
      </c>
      <c r="I63" s="38" t="s">
        <v>139</v>
      </c>
      <c r="K63" s="20" t="s">
        <v>359</v>
      </c>
    </row>
    <row r="64" spans="1:15" x14ac:dyDescent="0.15">
      <c r="A64" s="351"/>
      <c r="B64" s="353"/>
      <c r="C64" s="4"/>
      <c r="D64" s="1" t="s">
        <v>52</v>
      </c>
      <c r="E64" s="5"/>
      <c r="F64" s="21">
        <v>5000</v>
      </c>
      <c r="G64" s="21">
        <v>5000</v>
      </c>
      <c r="H64" s="21">
        <f t="shared" si="7"/>
        <v>0</v>
      </c>
      <c r="I64" s="38"/>
    </row>
    <row r="65" spans="1:14" x14ac:dyDescent="0.15">
      <c r="A65" s="351"/>
      <c r="B65" s="353"/>
      <c r="C65" s="4"/>
      <c r="D65" s="1" t="s">
        <v>207</v>
      </c>
      <c r="E65" s="5"/>
      <c r="F65" s="21">
        <v>0</v>
      </c>
      <c r="G65" s="21">
        <v>0</v>
      </c>
      <c r="H65" s="21">
        <f t="shared" si="7"/>
        <v>0</v>
      </c>
      <c r="I65" s="38"/>
    </row>
    <row r="66" spans="1:14" x14ac:dyDescent="0.15">
      <c r="A66" s="351"/>
      <c r="B66" s="353"/>
      <c r="C66" s="4"/>
      <c r="D66" s="1" t="s">
        <v>53</v>
      </c>
      <c r="E66" s="5"/>
      <c r="F66" s="21">
        <v>0</v>
      </c>
      <c r="G66" s="21">
        <v>0</v>
      </c>
      <c r="H66" s="21">
        <f t="shared" si="7"/>
        <v>0</v>
      </c>
      <c r="I66" s="38"/>
    </row>
    <row r="67" spans="1:14" x14ac:dyDescent="0.15">
      <c r="A67" s="351"/>
      <c r="B67" s="353"/>
      <c r="C67" s="4"/>
      <c r="D67" s="1" t="s">
        <v>54</v>
      </c>
      <c r="E67" s="5"/>
      <c r="F67" s="21">
        <v>5000</v>
      </c>
      <c r="G67" s="21">
        <v>5000</v>
      </c>
      <c r="H67" s="21">
        <f t="shared" si="7"/>
        <v>0</v>
      </c>
      <c r="I67" s="38" t="s">
        <v>140</v>
      </c>
    </row>
    <row r="68" spans="1:14" x14ac:dyDescent="0.15">
      <c r="A68" s="351"/>
      <c r="B68" s="353"/>
      <c r="C68" s="4"/>
      <c r="D68" s="1" t="s">
        <v>55</v>
      </c>
      <c r="E68" s="5"/>
      <c r="F68" s="21">
        <v>90000</v>
      </c>
      <c r="G68" s="21">
        <v>100000</v>
      </c>
      <c r="H68" s="21">
        <f t="shared" si="7"/>
        <v>-10000</v>
      </c>
      <c r="I68" s="38" t="s">
        <v>141</v>
      </c>
      <c r="J68" s="1" t="s">
        <v>405</v>
      </c>
      <c r="K68" s="1" t="s">
        <v>408</v>
      </c>
      <c r="L68" s="20" t="s">
        <v>409</v>
      </c>
      <c r="M68" s="20" t="s">
        <v>352</v>
      </c>
    </row>
    <row r="69" spans="1:14" x14ac:dyDescent="0.15">
      <c r="A69" s="351"/>
      <c r="B69" s="353"/>
      <c r="C69" s="4"/>
      <c r="D69" s="1" t="s">
        <v>56</v>
      </c>
      <c r="E69" s="5"/>
      <c r="F69" s="21">
        <v>810000</v>
      </c>
      <c r="G69" s="21">
        <v>1500000</v>
      </c>
      <c r="H69" s="21">
        <f t="shared" si="7"/>
        <v>-690000</v>
      </c>
      <c r="I69" s="38" t="s">
        <v>410</v>
      </c>
      <c r="K69" s="20" t="s">
        <v>349</v>
      </c>
      <c r="M69" s="332" t="s">
        <v>355</v>
      </c>
      <c r="N69" s="20" t="s">
        <v>356</v>
      </c>
    </row>
    <row r="70" spans="1:14" x14ac:dyDescent="0.15">
      <c r="A70" s="351"/>
      <c r="B70" s="353"/>
      <c r="C70" s="4"/>
      <c r="D70" s="1" t="s">
        <v>57</v>
      </c>
      <c r="E70" s="5"/>
      <c r="F70" s="21">
        <v>670000</v>
      </c>
      <c r="G70" s="21">
        <v>670000</v>
      </c>
      <c r="H70" s="21">
        <f t="shared" si="7"/>
        <v>0</v>
      </c>
      <c r="I70" s="38" t="s">
        <v>358</v>
      </c>
      <c r="K70" s="20" t="s">
        <v>357</v>
      </c>
    </row>
    <row r="71" spans="1:14" x14ac:dyDescent="0.15">
      <c r="A71" s="351"/>
      <c r="B71" s="353"/>
      <c r="C71" s="4"/>
      <c r="D71" s="1" t="s">
        <v>58</v>
      </c>
      <c r="E71" s="5"/>
      <c r="F71" s="21">
        <f>25000+355000</f>
        <v>380000</v>
      </c>
      <c r="G71" s="21">
        <v>365000</v>
      </c>
      <c r="H71" s="21">
        <f>F71-G71</f>
        <v>15000</v>
      </c>
      <c r="I71" s="38" t="s">
        <v>144</v>
      </c>
      <c r="J71" s="1" t="s">
        <v>405</v>
      </c>
      <c r="L71" s="1" t="s">
        <v>406</v>
      </c>
      <c r="M71" s="1" t="s">
        <v>404</v>
      </c>
      <c r="N71" s="50">
        <v>355000</v>
      </c>
    </row>
    <row r="72" spans="1:14" x14ac:dyDescent="0.15">
      <c r="A72" s="351"/>
      <c r="B72" s="353"/>
      <c r="C72" s="4"/>
      <c r="D72" s="1" t="s">
        <v>59</v>
      </c>
      <c r="E72" s="5"/>
      <c r="F72" s="21">
        <v>0</v>
      </c>
      <c r="G72" s="21">
        <v>0</v>
      </c>
      <c r="H72" s="21">
        <f t="shared" ref="H72:H75" si="8">F72-G72</f>
        <v>0</v>
      </c>
      <c r="I72" s="38"/>
    </row>
    <row r="73" spans="1:14" x14ac:dyDescent="0.15">
      <c r="A73" s="351"/>
      <c r="B73" s="353"/>
      <c r="C73" s="4"/>
      <c r="D73" s="1" t="s">
        <v>208</v>
      </c>
      <c r="E73" s="5"/>
      <c r="F73" s="21">
        <v>5000</v>
      </c>
      <c r="G73" s="21">
        <v>5000</v>
      </c>
      <c r="H73" s="21">
        <f t="shared" si="8"/>
        <v>0</v>
      </c>
      <c r="I73" s="38"/>
    </row>
    <row r="74" spans="1:14" x14ac:dyDescent="0.15">
      <c r="A74" s="351"/>
      <c r="B74" s="353"/>
      <c r="C74" s="4"/>
      <c r="D74" s="1" t="s">
        <v>60</v>
      </c>
      <c r="E74" s="5"/>
      <c r="F74" s="21">
        <v>10000</v>
      </c>
      <c r="G74" s="21">
        <v>5000</v>
      </c>
      <c r="H74" s="21">
        <f t="shared" si="8"/>
        <v>5000</v>
      </c>
      <c r="I74" s="38"/>
    </row>
    <row r="75" spans="1:14" x14ac:dyDescent="0.15">
      <c r="A75" s="351"/>
      <c r="B75" s="353"/>
      <c r="C75" s="55"/>
      <c r="D75" s="60" t="s">
        <v>42</v>
      </c>
      <c r="E75" s="61"/>
      <c r="F75" s="67">
        <v>5000</v>
      </c>
      <c r="G75" s="67">
        <v>5000</v>
      </c>
      <c r="H75" s="67">
        <f t="shared" si="8"/>
        <v>0</v>
      </c>
      <c r="I75" s="38"/>
    </row>
    <row r="76" spans="1:14" x14ac:dyDescent="0.15">
      <c r="A76" s="351"/>
      <c r="B76" s="353"/>
      <c r="C76" s="4" t="s">
        <v>61</v>
      </c>
      <c r="E76" s="5"/>
      <c r="F76" s="51">
        <f>F77+F80</f>
        <v>0</v>
      </c>
      <c r="G76" s="51">
        <f>G77+G80</f>
        <v>0</v>
      </c>
      <c r="H76" s="51">
        <f t="shared" ref="H76:H77" si="9">F76-G76</f>
        <v>0</v>
      </c>
      <c r="I76" s="38"/>
    </row>
    <row r="77" spans="1:14" x14ac:dyDescent="0.15">
      <c r="A77" s="351"/>
      <c r="B77" s="353"/>
      <c r="C77" s="4"/>
      <c r="D77" s="1" t="s">
        <v>62</v>
      </c>
      <c r="E77" s="5"/>
      <c r="F77" s="21">
        <f>F78+F79</f>
        <v>0</v>
      </c>
      <c r="G77" s="21">
        <f>G78+G79</f>
        <v>0</v>
      </c>
      <c r="H77" s="21">
        <f t="shared" si="9"/>
        <v>0</v>
      </c>
      <c r="I77" s="38"/>
    </row>
    <row r="78" spans="1:14" x14ac:dyDescent="0.15">
      <c r="A78" s="351"/>
      <c r="B78" s="353"/>
      <c r="C78" s="4"/>
      <c r="E78" s="5" t="s">
        <v>63</v>
      </c>
      <c r="F78" s="21"/>
      <c r="G78" s="21"/>
      <c r="H78" s="21"/>
      <c r="I78" s="38"/>
    </row>
    <row r="79" spans="1:14" x14ac:dyDescent="0.15">
      <c r="A79" s="351"/>
      <c r="B79" s="353"/>
      <c r="C79" s="4"/>
      <c r="E79" s="5" t="s">
        <v>64</v>
      </c>
      <c r="F79" s="21"/>
      <c r="G79" s="21"/>
      <c r="H79" s="21"/>
      <c r="I79" s="38"/>
    </row>
    <row r="80" spans="1:14" x14ac:dyDescent="0.15">
      <c r="A80" s="351"/>
      <c r="B80" s="353"/>
      <c r="C80" s="55"/>
      <c r="D80" s="60" t="s">
        <v>65</v>
      </c>
      <c r="E80" s="61"/>
      <c r="F80" s="67"/>
      <c r="G80" s="67"/>
      <c r="H80" s="67"/>
      <c r="I80" s="38"/>
    </row>
    <row r="81" spans="1:9" x14ac:dyDescent="0.15">
      <c r="A81" s="351"/>
      <c r="B81" s="353"/>
      <c r="C81" s="66" t="s">
        <v>66</v>
      </c>
      <c r="D81" s="64"/>
      <c r="E81" s="65"/>
      <c r="F81" s="68"/>
      <c r="G81" s="68"/>
      <c r="H81" s="68"/>
      <c r="I81" s="38"/>
    </row>
    <row r="82" spans="1:9" x14ac:dyDescent="0.15">
      <c r="A82" s="351"/>
      <c r="B82" s="353"/>
      <c r="C82" s="66" t="s">
        <v>67</v>
      </c>
      <c r="D82" s="64"/>
      <c r="E82" s="65"/>
      <c r="F82" s="68"/>
      <c r="G82" s="68"/>
      <c r="H82" s="68"/>
      <c r="I82" s="38"/>
    </row>
    <row r="83" spans="1:9" x14ac:dyDescent="0.15">
      <c r="A83" s="351"/>
      <c r="B83" s="353"/>
      <c r="C83" s="4" t="s">
        <v>68</v>
      </c>
      <c r="E83" s="5"/>
      <c r="F83" s="51">
        <f>SUM(F84:F85)</f>
        <v>0</v>
      </c>
      <c r="G83" s="51">
        <f>SUM(G84:G85)</f>
        <v>0</v>
      </c>
      <c r="H83" s="51">
        <f t="shared" ref="H83" si="10">F83-G83</f>
        <v>0</v>
      </c>
      <c r="I83" s="38"/>
    </row>
    <row r="84" spans="1:9" x14ac:dyDescent="0.15">
      <c r="A84" s="351"/>
      <c r="B84" s="353"/>
      <c r="C84" s="4"/>
      <c r="D84" s="1" t="s">
        <v>69</v>
      </c>
      <c r="E84" s="5"/>
      <c r="F84" s="21"/>
      <c r="G84" s="21"/>
      <c r="H84" s="21"/>
      <c r="I84" s="38"/>
    </row>
    <row r="85" spans="1:9" x14ac:dyDescent="0.15">
      <c r="A85" s="351"/>
      <c r="B85" s="353"/>
      <c r="C85" s="4"/>
      <c r="D85" s="1" t="s">
        <v>42</v>
      </c>
      <c r="E85" s="5"/>
      <c r="F85" s="21"/>
      <c r="G85" s="21"/>
      <c r="H85" s="21"/>
      <c r="I85" s="38"/>
    </row>
    <row r="86" spans="1:9" x14ac:dyDescent="0.15">
      <c r="A86" s="351"/>
      <c r="B86" s="354"/>
      <c r="C86" s="9" t="s">
        <v>70</v>
      </c>
      <c r="D86" s="8"/>
      <c r="E86" s="8"/>
      <c r="F86" s="25">
        <f>SUM(F36,F43,F54,F76,F81,F82,F83)</f>
        <v>26291000</v>
      </c>
      <c r="G86" s="25">
        <f>SUM(G36,G43,G54,G76,G81,G82,G83)</f>
        <v>26806000</v>
      </c>
      <c r="H86" s="25">
        <f t="shared" ref="H86" si="11">SUM(H36,H43,H54,H76,H81,H82,H83)</f>
        <v>-515000</v>
      </c>
      <c r="I86" s="43"/>
    </row>
    <row r="87" spans="1:9" x14ac:dyDescent="0.15">
      <c r="A87" s="352"/>
      <c r="B87" s="355" t="s">
        <v>71</v>
      </c>
      <c r="C87" s="356"/>
      <c r="D87" s="356"/>
      <c r="E87" s="357"/>
      <c r="F87" s="21">
        <f>F35-F86</f>
        <v>617000</v>
      </c>
      <c r="G87" s="21">
        <f>G35-G86</f>
        <v>352000</v>
      </c>
      <c r="H87" s="21">
        <f t="shared" ref="H87" si="12">H35-H86</f>
        <v>265000</v>
      </c>
      <c r="I87" s="38"/>
    </row>
    <row r="88" spans="1:9" x14ac:dyDescent="0.15">
      <c r="A88" s="351" t="s">
        <v>72</v>
      </c>
      <c r="B88" s="358" t="s">
        <v>3</v>
      </c>
      <c r="C88" s="3" t="s">
        <v>73</v>
      </c>
      <c r="E88" s="5"/>
      <c r="F88" s="24"/>
      <c r="G88" s="24"/>
      <c r="H88" s="24"/>
      <c r="I88" s="44"/>
    </row>
    <row r="89" spans="1:9" x14ac:dyDescent="0.15">
      <c r="A89" s="351"/>
      <c r="B89" s="358"/>
      <c r="C89" s="4"/>
      <c r="D89" s="1" t="s">
        <v>73</v>
      </c>
      <c r="E89" s="5"/>
      <c r="F89" s="21"/>
      <c r="G89" s="21"/>
      <c r="H89" s="21"/>
      <c r="I89" s="38"/>
    </row>
    <row r="90" spans="1:9" x14ac:dyDescent="0.15">
      <c r="A90" s="351"/>
      <c r="B90" s="358"/>
      <c r="C90" s="55"/>
      <c r="D90" s="60" t="s">
        <v>74</v>
      </c>
      <c r="E90" s="61"/>
      <c r="F90" s="67"/>
      <c r="G90" s="67"/>
      <c r="H90" s="67"/>
      <c r="I90" s="38"/>
    </row>
    <row r="91" spans="1:9" x14ac:dyDescent="0.15">
      <c r="A91" s="351"/>
      <c r="B91" s="353"/>
      <c r="C91" s="4" t="s">
        <v>75</v>
      </c>
      <c r="E91" s="5"/>
      <c r="F91" s="21"/>
      <c r="G91" s="21"/>
      <c r="H91" s="21"/>
      <c r="I91" s="38"/>
    </row>
    <row r="92" spans="1:9" x14ac:dyDescent="0.15">
      <c r="A92" s="351"/>
      <c r="B92" s="353"/>
      <c r="C92" s="4"/>
      <c r="D92" s="1" t="s">
        <v>75</v>
      </c>
      <c r="E92" s="5"/>
      <c r="F92" s="21"/>
      <c r="G92" s="21"/>
      <c r="H92" s="21"/>
      <c r="I92" s="38"/>
    </row>
    <row r="93" spans="1:9" x14ac:dyDescent="0.15">
      <c r="A93" s="351"/>
      <c r="B93" s="353"/>
      <c r="C93" s="55"/>
      <c r="D93" s="60" t="s">
        <v>76</v>
      </c>
      <c r="E93" s="61"/>
      <c r="F93" s="67"/>
      <c r="G93" s="67"/>
      <c r="H93" s="67"/>
      <c r="I93" s="38"/>
    </row>
    <row r="94" spans="1:9" x14ac:dyDescent="0.15">
      <c r="A94" s="351"/>
      <c r="B94" s="353"/>
      <c r="C94" s="66" t="s">
        <v>77</v>
      </c>
      <c r="D94" s="64"/>
      <c r="E94" s="65"/>
      <c r="F94" s="70"/>
      <c r="G94" s="70"/>
      <c r="H94" s="70"/>
      <c r="I94" s="38"/>
    </row>
    <row r="95" spans="1:9" x14ac:dyDescent="0.15">
      <c r="A95" s="351"/>
      <c r="B95" s="353"/>
      <c r="C95" s="5" t="s">
        <v>78</v>
      </c>
      <c r="D95" s="5"/>
      <c r="E95" s="5"/>
      <c r="F95" s="21"/>
      <c r="G95" s="21"/>
      <c r="H95" s="21"/>
      <c r="I95" s="38"/>
    </row>
    <row r="96" spans="1:9" x14ac:dyDescent="0.15">
      <c r="A96" s="351"/>
      <c r="B96" s="353"/>
      <c r="D96" s="1" t="s">
        <v>79</v>
      </c>
      <c r="E96" s="5"/>
      <c r="F96" s="21"/>
      <c r="G96" s="21"/>
      <c r="H96" s="21"/>
      <c r="I96" s="38"/>
    </row>
    <row r="97" spans="1:9" x14ac:dyDescent="0.15">
      <c r="A97" s="351"/>
      <c r="B97" s="353"/>
      <c r="C97" s="55"/>
      <c r="D97" s="60" t="s">
        <v>80</v>
      </c>
      <c r="E97" s="61"/>
      <c r="F97" s="67"/>
      <c r="G97" s="67"/>
      <c r="H97" s="67"/>
      <c r="I97" s="38"/>
    </row>
    <row r="98" spans="1:9" x14ac:dyDescent="0.15">
      <c r="A98" s="351"/>
      <c r="B98" s="353"/>
      <c r="C98" s="10" t="s">
        <v>81</v>
      </c>
      <c r="E98" s="5"/>
      <c r="F98" s="21"/>
      <c r="G98" s="21"/>
      <c r="H98" s="21"/>
      <c r="I98" s="38"/>
    </row>
    <row r="99" spans="1:9" x14ac:dyDescent="0.15">
      <c r="A99" s="351"/>
      <c r="B99" s="353"/>
      <c r="C99" s="9" t="s">
        <v>82</v>
      </c>
      <c r="D99" s="9"/>
      <c r="E99" s="9"/>
      <c r="F99" s="25">
        <f>SUM(F88:F98)</f>
        <v>0</v>
      </c>
      <c r="G99" s="25">
        <f>SUM(G88:G98)</f>
        <v>0</v>
      </c>
      <c r="H99" s="25">
        <f t="shared" ref="H99" si="13">SUM(H88:H98)</f>
        <v>0</v>
      </c>
      <c r="I99" s="43"/>
    </row>
    <row r="100" spans="1:9" x14ac:dyDescent="0.15">
      <c r="A100" s="351"/>
      <c r="B100" s="353" t="s">
        <v>28</v>
      </c>
      <c r="C100" s="56" t="s">
        <v>83</v>
      </c>
      <c r="D100" s="57"/>
      <c r="E100" s="58"/>
      <c r="F100" s="71"/>
      <c r="G100" s="71"/>
      <c r="H100" s="71"/>
      <c r="I100" s="38"/>
    </row>
    <row r="101" spans="1:9" x14ac:dyDescent="0.15">
      <c r="A101" s="351"/>
      <c r="B101" s="353"/>
      <c r="C101" s="4" t="s">
        <v>84</v>
      </c>
      <c r="E101" s="5"/>
      <c r="F101" s="21">
        <f>SUM(F102:F106)</f>
        <v>0</v>
      </c>
      <c r="G101" s="21">
        <f>SUM(G102:G106)</f>
        <v>0</v>
      </c>
      <c r="H101" s="21">
        <f>F101-G101</f>
        <v>0</v>
      </c>
      <c r="I101" s="38"/>
    </row>
    <row r="102" spans="1:9" x14ac:dyDescent="0.15">
      <c r="A102" s="351"/>
      <c r="B102" s="353"/>
      <c r="C102" s="4"/>
      <c r="D102" s="1" t="s">
        <v>85</v>
      </c>
      <c r="E102" s="5"/>
      <c r="F102" s="21"/>
      <c r="G102" s="21"/>
      <c r="H102" s="21"/>
      <c r="I102" s="38"/>
    </row>
    <row r="103" spans="1:9" x14ac:dyDescent="0.15">
      <c r="A103" s="351"/>
      <c r="B103" s="353"/>
      <c r="C103" s="4"/>
      <c r="D103" s="1" t="s">
        <v>86</v>
      </c>
      <c r="E103" s="5"/>
      <c r="F103" s="21">
        <v>0</v>
      </c>
      <c r="G103" s="21"/>
      <c r="H103" s="21">
        <f>F103-G103</f>
        <v>0</v>
      </c>
      <c r="I103" s="38"/>
    </row>
    <row r="104" spans="1:9" x14ac:dyDescent="0.15">
      <c r="A104" s="351"/>
      <c r="B104" s="353"/>
      <c r="C104" s="4"/>
      <c r="D104" s="1" t="s">
        <v>87</v>
      </c>
      <c r="E104" s="5"/>
      <c r="F104" s="21">
        <v>0</v>
      </c>
      <c r="G104" s="21"/>
      <c r="H104" s="21">
        <f>F104-G104</f>
        <v>0</v>
      </c>
      <c r="I104" s="38"/>
    </row>
    <row r="105" spans="1:9" x14ac:dyDescent="0.15">
      <c r="A105" s="351"/>
      <c r="B105" s="353"/>
      <c r="C105" s="4"/>
      <c r="D105" s="1" t="s">
        <v>88</v>
      </c>
      <c r="E105" s="5"/>
      <c r="F105" s="21">
        <v>0</v>
      </c>
      <c r="G105" s="21"/>
      <c r="H105" s="21">
        <f>F105-G105</f>
        <v>0</v>
      </c>
      <c r="I105" s="38"/>
    </row>
    <row r="106" spans="1:9" x14ac:dyDescent="0.15">
      <c r="A106" s="351"/>
      <c r="B106" s="353"/>
      <c r="C106" s="55"/>
      <c r="D106" s="60" t="s">
        <v>310</v>
      </c>
      <c r="E106" s="61"/>
      <c r="F106" s="67"/>
      <c r="G106" s="67"/>
      <c r="H106" s="67"/>
      <c r="I106" s="38"/>
    </row>
    <row r="107" spans="1:9" x14ac:dyDescent="0.15">
      <c r="A107" s="351"/>
      <c r="B107" s="353"/>
      <c r="C107" s="66" t="s">
        <v>89</v>
      </c>
      <c r="D107" s="64"/>
      <c r="E107" s="65"/>
      <c r="F107" s="70"/>
      <c r="G107" s="70"/>
      <c r="H107" s="70"/>
      <c r="I107" s="38"/>
    </row>
    <row r="108" spans="1:9" x14ac:dyDescent="0.15">
      <c r="A108" s="351"/>
      <c r="B108" s="353"/>
      <c r="C108" s="66" t="s">
        <v>90</v>
      </c>
      <c r="D108" s="64"/>
      <c r="E108" s="65"/>
      <c r="F108" s="70"/>
      <c r="G108" s="70"/>
      <c r="H108" s="70"/>
      <c r="I108" s="38"/>
    </row>
    <row r="109" spans="1:9" x14ac:dyDescent="0.15">
      <c r="A109" s="351"/>
      <c r="B109" s="353"/>
      <c r="C109" s="10" t="s">
        <v>91</v>
      </c>
      <c r="D109" s="11"/>
      <c r="E109" s="12"/>
      <c r="F109" s="21"/>
      <c r="G109" s="21"/>
      <c r="H109" s="21"/>
      <c r="I109" s="38"/>
    </row>
    <row r="110" spans="1:9" x14ac:dyDescent="0.15">
      <c r="A110" s="351"/>
      <c r="B110" s="354"/>
      <c r="C110" s="5" t="s">
        <v>92</v>
      </c>
      <c r="D110" s="5"/>
      <c r="E110" s="5"/>
      <c r="F110" s="25">
        <f>SUM(F100,F101,F107:F108,F109)</f>
        <v>0</v>
      </c>
      <c r="G110" s="25">
        <f>SUM(G100,G101,G107:G108,G109)</f>
        <v>0</v>
      </c>
      <c r="H110" s="25">
        <f>F110-G110</f>
        <v>0</v>
      </c>
      <c r="I110" s="43"/>
    </row>
    <row r="111" spans="1:9" x14ac:dyDescent="0.15">
      <c r="A111" s="352"/>
      <c r="B111" s="355" t="s">
        <v>93</v>
      </c>
      <c r="C111" s="356"/>
      <c r="D111" s="356"/>
      <c r="E111" s="357"/>
      <c r="F111" s="25">
        <f>F99-F110</f>
        <v>0</v>
      </c>
      <c r="G111" s="25">
        <f>G99-G110</f>
        <v>0</v>
      </c>
      <c r="H111" s="25">
        <f>H99-H110</f>
        <v>0</v>
      </c>
      <c r="I111" s="43"/>
    </row>
    <row r="112" spans="1:9" ht="9.9499999999999993" customHeight="1" x14ac:dyDescent="0.15">
      <c r="A112" s="351" t="s">
        <v>94</v>
      </c>
      <c r="B112" s="358" t="s">
        <v>3</v>
      </c>
      <c r="C112" s="3" t="s">
        <v>95</v>
      </c>
      <c r="E112" s="5"/>
      <c r="F112" s="21"/>
      <c r="G112" s="21"/>
      <c r="H112" s="21"/>
      <c r="I112" s="38"/>
    </row>
    <row r="113" spans="1:9" ht="9.9499999999999993" customHeight="1" x14ac:dyDescent="0.15">
      <c r="A113" s="351"/>
      <c r="B113" s="353"/>
      <c r="C113" s="4" t="s">
        <v>96</v>
      </c>
      <c r="E113" s="5"/>
      <c r="F113" s="21"/>
      <c r="G113" s="21"/>
      <c r="H113" s="21"/>
      <c r="I113" s="38"/>
    </row>
    <row r="114" spans="1:9" x14ac:dyDescent="0.15">
      <c r="A114" s="351"/>
      <c r="B114" s="353"/>
      <c r="C114" s="4" t="s">
        <v>97</v>
      </c>
      <c r="E114" s="5"/>
      <c r="F114" s="21"/>
      <c r="G114" s="21"/>
      <c r="H114" s="21"/>
      <c r="I114" s="38"/>
    </row>
    <row r="115" spans="1:9" ht="9.9499999999999993" customHeight="1" x14ac:dyDescent="0.15">
      <c r="A115" s="351"/>
      <c r="B115" s="353"/>
      <c r="C115" s="4" t="s">
        <v>98</v>
      </c>
      <c r="E115" s="5"/>
      <c r="F115" s="21"/>
      <c r="G115" s="21"/>
      <c r="H115" s="21"/>
      <c r="I115" s="38"/>
    </row>
    <row r="116" spans="1:9" ht="9.9499999999999993" customHeight="1" x14ac:dyDescent="0.15">
      <c r="A116" s="351"/>
      <c r="B116" s="353"/>
      <c r="C116" s="4" t="s">
        <v>99</v>
      </c>
      <c r="E116" s="5"/>
      <c r="F116" s="21"/>
      <c r="G116" s="21"/>
      <c r="H116" s="21"/>
      <c r="I116" s="38"/>
    </row>
    <row r="117" spans="1:9" x14ac:dyDescent="0.15">
      <c r="A117" s="351"/>
      <c r="B117" s="353"/>
      <c r="C117" s="4" t="s">
        <v>100</v>
      </c>
      <c r="E117" s="5"/>
      <c r="F117" s="21">
        <v>0</v>
      </c>
      <c r="G117" s="21">
        <v>0</v>
      </c>
      <c r="H117" s="21">
        <f>F117-G117</f>
        <v>0</v>
      </c>
      <c r="I117" s="38"/>
    </row>
    <row r="118" spans="1:9" x14ac:dyDescent="0.15">
      <c r="A118" s="351"/>
      <c r="B118" s="353"/>
      <c r="C118" s="4" t="s">
        <v>184</v>
      </c>
      <c r="E118" s="5"/>
      <c r="F118" s="21">
        <v>0</v>
      </c>
      <c r="G118" s="21">
        <v>0</v>
      </c>
      <c r="H118" s="21">
        <f>F118-G118</f>
        <v>0</v>
      </c>
      <c r="I118" s="38"/>
    </row>
    <row r="119" spans="1:9" x14ac:dyDescent="0.15">
      <c r="A119" s="351"/>
      <c r="B119" s="353"/>
      <c r="C119" s="10" t="s">
        <v>101</v>
      </c>
      <c r="D119" s="11"/>
      <c r="E119" s="12"/>
      <c r="F119" s="21"/>
      <c r="G119" s="21"/>
      <c r="H119" s="21"/>
      <c r="I119" s="38"/>
    </row>
    <row r="120" spans="1:9" x14ac:dyDescent="0.15">
      <c r="A120" s="351"/>
      <c r="B120" s="353"/>
      <c r="C120" s="13" t="s">
        <v>102</v>
      </c>
      <c r="D120" s="13"/>
      <c r="E120" s="13"/>
      <c r="F120" s="25">
        <f>SUM(F112:F119)</f>
        <v>0</v>
      </c>
      <c r="G120" s="25">
        <f>SUM(G112:G119)</f>
        <v>0</v>
      </c>
      <c r="H120" s="25">
        <f t="shared" ref="H120" si="14">SUM(H112:H119)</f>
        <v>0</v>
      </c>
      <c r="I120" s="43"/>
    </row>
    <row r="121" spans="1:9" x14ac:dyDescent="0.15">
      <c r="A121" s="351"/>
      <c r="B121" s="353" t="s">
        <v>28</v>
      </c>
      <c r="C121" s="3" t="s">
        <v>103</v>
      </c>
      <c r="E121" s="5"/>
      <c r="F121" s="21"/>
      <c r="G121" s="21"/>
      <c r="H121" s="21"/>
      <c r="I121" s="38"/>
    </row>
    <row r="122" spans="1:9" x14ac:dyDescent="0.15">
      <c r="A122" s="351"/>
      <c r="B122" s="353"/>
      <c r="C122" s="4" t="s">
        <v>104</v>
      </c>
      <c r="E122" s="5"/>
      <c r="F122" s="21">
        <f>216000</f>
        <v>216000</v>
      </c>
      <c r="G122" s="21">
        <v>216000</v>
      </c>
      <c r="H122" s="21">
        <f>F122-G122</f>
        <v>0</v>
      </c>
      <c r="I122" s="38" t="s">
        <v>417</v>
      </c>
    </row>
    <row r="123" spans="1:9" x14ac:dyDescent="0.15">
      <c r="A123" s="351"/>
      <c r="B123" s="353"/>
      <c r="C123" s="4" t="s">
        <v>105</v>
      </c>
      <c r="E123" s="5"/>
      <c r="F123" s="21"/>
      <c r="G123" s="21"/>
      <c r="H123" s="21"/>
      <c r="I123" s="38"/>
    </row>
    <row r="124" spans="1:9" x14ac:dyDescent="0.15">
      <c r="A124" s="351"/>
      <c r="B124" s="353"/>
      <c r="C124" s="4" t="s">
        <v>106</v>
      </c>
      <c r="E124" s="5"/>
      <c r="F124" s="21"/>
      <c r="G124" s="21"/>
      <c r="H124" s="21"/>
      <c r="I124" s="38"/>
    </row>
    <row r="125" spans="1:9" x14ac:dyDescent="0.15">
      <c r="A125" s="351"/>
      <c r="B125" s="353"/>
      <c r="C125" s="4" t="s">
        <v>107</v>
      </c>
      <c r="E125" s="5"/>
      <c r="F125" s="21">
        <v>0</v>
      </c>
      <c r="G125" s="21">
        <v>0</v>
      </c>
      <c r="H125" s="21">
        <f>F125-G125</f>
        <v>0</v>
      </c>
      <c r="I125" s="38"/>
    </row>
    <row r="126" spans="1:9" x14ac:dyDescent="0.15">
      <c r="A126" s="351"/>
      <c r="B126" s="354"/>
      <c r="C126" s="4" t="s">
        <v>182</v>
      </c>
      <c r="E126" s="5"/>
      <c r="F126" s="21">
        <v>0</v>
      </c>
      <c r="G126" s="21">
        <v>0</v>
      </c>
      <c r="H126" s="21">
        <f>F126-G126</f>
        <v>0</v>
      </c>
      <c r="I126" s="216"/>
    </row>
    <row r="127" spans="1:9" x14ac:dyDescent="0.15">
      <c r="A127" s="351"/>
      <c r="B127" s="354"/>
      <c r="C127" s="10" t="s">
        <v>108</v>
      </c>
      <c r="D127" s="11"/>
      <c r="E127" s="12"/>
      <c r="F127" s="26"/>
      <c r="G127" s="26"/>
      <c r="H127" s="26"/>
      <c r="I127" s="45"/>
    </row>
    <row r="128" spans="1:9" x14ac:dyDescent="0.15">
      <c r="A128" s="351"/>
      <c r="B128" s="354"/>
      <c r="C128" s="9" t="s">
        <v>109</v>
      </c>
      <c r="D128" s="9"/>
      <c r="E128" s="9"/>
      <c r="F128" s="21">
        <f>SUM(F121:F127)</f>
        <v>216000</v>
      </c>
      <c r="G128" s="21">
        <f>SUM(G121:G127)</f>
        <v>216000</v>
      </c>
      <c r="H128" s="21">
        <f t="shared" ref="H128:H133" si="15">F128-G128</f>
        <v>0</v>
      </c>
      <c r="I128" s="38"/>
    </row>
    <row r="129" spans="1:11" x14ac:dyDescent="0.15">
      <c r="A129" s="351"/>
      <c r="B129" s="355" t="s">
        <v>110</v>
      </c>
      <c r="C129" s="356"/>
      <c r="D129" s="356"/>
      <c r="E129" s="357"/>
      <c r="F129" s="25">
        <f>F120-F128</f>
        <v>-216000</v>
      </c>
      <c r="G129" s="25">
        <f>G120-G128</f>
        <v>-216000</v>
      </c>
      <c r="H129" s="25">
        <f t="shared" si="15"/>
        <v>0</v>
      </c>
      <c r="I129" s="43"/>
    </row>
    <row r="130" spans="1:11" x14ac:dyDescent="0.15">
      <c r="A130" s="14" t="s">
        <v>111</v>
      </c>
      <c r="B130" s="15"/>
      <c r="C130" s="16"/>
      <c r="D130" s="16"/>
      <c r="E130" s="16"/>
      <c r="F130" s="26">
        <v>81000</v>
      </c>
      <c r="G130" s="26">
        <v>83238</v>
      </c>
      <c r="H130" s="26">
        <f t="shared" si="15"/>
        <v>-2238</v>
      </c>
      <c r="I130" s="43"/>
      <c r="J130" s="1" t="s">
        <v>312</v>
      </c>
      <c r="K130" s="50">
        <f>F35*0.05</f>
        <v>1345400</v>
      </c>
    </row>
    <row r="131" spans="1:11" x14ac:dyDescent="0.15">
      <c r="A131" s="17" t="s">
        <v>112</v>
      </c>
      <c r="B131" s="18"/>
      <c r="C131" s="19"/>
      <c r="D131" s="19"/>
      <c r="E131" s="19"/>
      <c r="F131" s="26">
        <f>F87+F111+F129-F130</f>
        <v>320000</v>
      </c>
      <c r="G131" s="26">
        <f>G87+G111+G129-G130</f>
        <v>52762</v>
      </c>
      <c r="H131" s="26">
        <f t="shared" si="15"/>
        <v>267238</v>
      </c>
      <c r="I131" s="45"/>
    </row>
    <row r="132" spans="1:11" x14ac:dyDescent="0.15">
      <c r="A132" s="14" t="s">
        <v>113</v>
      </c>
      <c r="B132" s="15"/>
      <c r="C132" s="16"/>
      <c r="D132" s="16"/>
      <c r="E132" s="16"/>
      <c r="F132" s="25">
        <f>G133</f>
        <v>7470000</v>
      </c>
      <c r="G132" s="25">
        <v>7417238</v>
      </c>
      <c r="H132" s="25">
        <f t="shared" si="15"/>
        <v>52762</v>
      </c>
      <c r="I132" s="43"/>
    </row>
    <row r="133" spans="1:11" x14ac:dyDescent="0.15">
      <c r="A133" s="355" t="s">
        <v>114</v>
      </c>
      <c r="B133" s="356"/>
      <c r="C133" s="356"/>
      <c r="D133" s="356"/>
      <c r="E133" s="357"/>
      <c r="F133" s="25">
        <f>F131+F132</f>
        <v>7790000</v>
      </c>
      <c r="G133" s="25">
        <f>G131+G132</f>
        <v>7470000</v>
      </c>
      <c r="H133" s="25">
        <f t="shared" si="15"/>
        <v>320000</v>
      </c>
      <c r="I133" s="45"/>
      <c r="J133" s="50">
        <f>J136/6</f>
        <v>4381833.333333333</v>
      </c>
    </row>
    <row r="134" spans="1:11" ht="12" customHeight="1" x14ac:dyDescent="0.15">
      <c r="F134" s="27"/>
      <c r="G134" s="27"/>
      <c r="H134" s="27"/>
      <c r="I134" s="48"/>
      <c r="J134" s="1" t="s">
        <v>263</v>
      </c>
    </row>
    <row r="135" spans="1:11" x14ac:dyDescent="0.15">
      <c r="A135" s="1" t="s">
        <v>122</v>
      </c>
    </row>
    <row r="136" spans="1:11" x14ac:dyDescent="0.15">
      <c r="J136" s="54">
        <f>F86</f>
        <v>26291000</v>
      </c>
    </row>
    <row r="137" spans="1:11" x14ac:dyDescent="0.15">
      <c r="A137" s="20"/>
    </row>
    <row r="138" spans="1:11" x14ac:dyDescent="0.15">
      <c r="A138" s="20"/>
    </row>
    <row r="139" spans="1:11" x14ac:dyDescent="0.15">
      <c r="A139" s="20"/>
    </row>
  </sheetData>
  <mergeCells count="16">
    <mergeCell ref="A2:I2"/>
    <mergeCell ref="A3:I3"/>
    <mergeCell ref="A5:C5"/>
    <mergeCell ref="A6:A87"/>
    <mergeCell ref="B6:B35"/>
    <mergeCell ref="B36:B86"/>
    <mergeCell ref="B87:E87"/>
    <mergeCell ref="A133:E133"/>
    <mergeCell ref="A88:A111"/>
    <mergeCell ref="B88:B99"/>
    <mergeCell ref="B100:B110"/>
    <mergeCell ref="B111:E111"/>
    <mergeCell ref="A112:A129"/>
    <mergeCell ref="B112:B120"/>
    <mergeCell ref="B121:B128"/>
    <mergeCell ref="B129:E129"/>
  </mergeCells>
  <phoneticPr fontId="3"/>
  <pageMargins left="0.51181102362204722" right="0.23622047244094491" top="0.74803149606299213" bottom="0.74803149606299213" header="0.31496062992125984" footer="0.31496062992125984"/>
  <pageSetup paperSize="9" orientation="portrait" r:id="rId1"/>
  <headerFooter>
    <oddFooter>&amp;C&amp;"ＭＳ Ｐ明朝,標準"&amp;9&amp;A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39"/>
  <sheetViews>
    <sheetView topLeftCell="A34" zoomScaleNormal="100" workbookViewId="0">
      <selection activeCell="J37" sqref="J37"/>
    </sheetView>
  </sheetViews>
  <sheetFormatPr defaultRowHeight="12" x14ac:dyDescent="0.15"/>
  <cols>
    <col min="1" max="4" width="2.625" style="1" customWidth="1"/>
    <col min="5" max="5" width="28.625" style="1" customWidth="1"/>
    <col min="6" max="7" width="11.75" style="22" customWidth="1"/>
    <col min="8" max="8" width="12.375" style="22" bestFit="1" customWidth="1"/>
    <col min="9" max="9" width="21.25" style="49" customWidth="1"/>
    <col min="10" max="10" width="9" style="1"/>
    <col min="11" max="11" width="13" style="1" customWidth="1"/>
    <col min="12" max="12" width="10.875" style="1" bestFit="1" customWidth="1"/>
    <col min="13" max="16384" width="9" style="1"/>
  </cols>
  <sheetData>
    <row r="1" spans="1:9" ht="13.5" x14ac:dyDescent="0.15">
      <c r="A1" s="29" t="s">
        <v>376</v>
      </c>
      <c r="I1" s="46"/>
    </row>
    <row r="2" spans="1:9" ht="18" customHeight="1" x14ac:dyDescent="0.15">
      <c r="A2" s="347" t="s">
        <v>252</v>
      </c>
      <c r="B2" s="347"/>
      <c r="C2" s="347"/>
      <c r="D2" s="347"/>
      <c r="E2" s="347"/>
      <c r="F2" s="347"/>
      <c r="G2" s="347"/>
      <c r="H2" s="347"/>
      <c r="I2" s="347"/>
    </row>
    <row r="3" spans="1:9" x14ac:dyDescent="0.15">
      <c r="A3" s="336" t="s">
        <v>377</v>
      </c>
      <c r="B3" s="336"/>
      <c r="C3" s="336"/>
      <c r="D3" s="336"/>
      <c r="E3" s="336"/>
      <c r="F3" s="336"/>
      <c r="G3" s="336"/>
      <c r="H3" s="336"/>
      <c r="I3" s="336"/>
    </row>
    <row r="4" spans="1:9" x14ac:dyDescent="0.15">
      <c r="I4" s="46" t="s">
        <v>0</v>
      </c>
    </row>
    <row r="5" spans="1:9" x14ac:dyDescent="0.15">
      <c r="A5" s="348" t="s">
        <v>1</v>
      </c>
      <c r="B5" s="349"/>
      <c r="C5" s="349"/>
      <c r="D5" s="2"/>
      <c r="E5" s="2"/>
      <c r="F5" s="30" t="s">
        <v>203</v>
      </c>
      <c r="G5" s="23" t="s">
        <v>204</v>
      </c>
      <c r="H5" s="23" t="s">
        <v>115</v>
      </c>
      <c r="I5" s="47" t="s">
        <v>116</v>
      </c>
    </row>
    <row r="6" spans="1:9" x14ac:dyDescent="0.15">
      <c r="A6" s="350" t="s">
        <v>2</v>
      </c>
      <c r="B6" s="353" t="s">
        <v>3</v>
      </c>
      <c r="C6" s="56" t="s">
        <v>4</v>
      </c>
      <c r="D6" s="57"/>
      <c r="E6" s="58"/>
      <c r="F6" s="74">
        <v>0</v>
      </c>
      <c r="G6" s="74">
        <v>0</v>
      </c>
      <c r="H6" s="75">
        <f>F6-G6</f>
        <v>0</v>
      </c>
      <c r="I6" s="39"/>
    </row>
    <row r="7" spans="1:9" x14ac:dyDescent="0.15">
      <c r="A7" s="351"/>
      <c r="B7" s="353"/>
      <c r="C7" s="4" t="s">
        <v>5</v>
      </c>
      <c r="E7" s="5"/>
      <c r="F7" s="53">
        <f>SUM(F8,F15,F16,F18,F19)</f>
        <v>14726000</v>
      </c>
      <c r="G7" s="53">
        <f>SUM(G8,G15,G16,G18,G19)</f>
        <v>14755000</v>
      </c>
      <c r="H7" s="123">
        <f>F7-G7</f>
        <v>-29000</v>
      </c>
      <c r="I7" s="40"/>
    </row>
    <row r="8" spans="1:9" x14ac:dyDescent="0.15">
      <c r="A8" s="351"/>
      <c r="B8" s="353"/>
      <c r="C8" s="4"/>
      <c r="D8" s="5" t="s">
        <v>6</v>
      </c>
      <c r="F8" s="31">
        <f>SUM(F9:F12)</f>
        <v>9942000</v>
      </c>
      <c r="G8" s="31">
        <f>SUM(G9:G12)</f>
        <v>9922000</v>
      </c>
      <c r="H8" s="21">
        <f>F8-G8</f>
        <v>20000</v>
      </c>
      <c r="I8" s="40"/>
    </row>
    <row r="9" spans="1:9" x14ac:dyDescent="0.15">
      <c r="A9" s="351"/>
      <c r="B9" s="353"/>
      <c r="C9" s="4"/>
      <c r="E9" s="1" t="s">
        <v>7</v>
      </c>
      <c r="F9" s="31">
        <v>42000</v>
      </c>
      <c r="G9" s="31">
        <v>42000</v>
      </c>
      <c r="H9" s="21">
        <f>F9-G9</f>
        <v>0</v>
      </c>
      <c r="I9" s="40" t="s">
        <v>397</v>
      </c>
    </row>
    <row r="10" spans="1:9" x14ac:dyDescent="0.15">
      <c r="A10" s="351"/>
      <c r="B10" s="353"/>
      <c r="C10" s="4"/>
      <c r="E10" s="5" t="s">
        <v>8</v>
      </c>
      <c r="F10" s="31">
        <v>9900000</v>
      </c>
      <c r="G10" s="31">
        <v>9880000</v>
      </c>
      <c r="H10" s="21">
        <f>F10-G10</f>
        <v>20000</v>
      </c>
      <c r="I10" s="40" t="s">
        <v>396</v>
      </c>
    </row>
    <row r="11" spans="1:9" x14ac:dyDescent="0.15">
      <c r="A11" s="351"/>
      <c r="B11" s="353"/>
      <c r="C11" s="4"/>
      <c r="E11" s="5" t="s">
        <v>9</v>
      </c>
      <c r="F11" s="31"/>
      <c r="G11" s="31"/>
      <c r="H11" s="21"/>
      <c r="I11" s="40"/>
    </row>
    <row r="12" spans="1:9" x14ac:dyDescent="0.15">
      <c r="A12" s="351"/>
      <c r="B12" s="353"/>
      <c r="C12" s="4"/>
      <c r="E12" s="5" t="s">
        <v>10</v>
      </c>
      <c r="F12" s="31"/>
      <c r="G12" s="31">
        <v>0</v>
      </c>
      <c r="H12" s="21"/>
      <c r="I12" s="40"/>
    </row>
    <row r="13" spans="1:9" x14ac:dyDescent="0.15">
      <c r="A13" s="351"/>
      <c r="B13" s="353"/>
      <c r="C13" s="4"/>
      <c r="D13" s="1" t="s">
        <v>247</v>
      </c>
      <c r="E13" s="5"/>
      <c r="F13" s="31"/>
      <c r="G13" s="31"/>
      <c r="H13" s="21"/>
      <c r="I13" s="40"/>
    </row>
    <row r="14" spans="1:9" x14ac:dyDescent="0.15">
      <c r="A14" s="351"/>
      <c r="B14" s="353"/>
      <c r="C14" s="4"/>
      <c r="E14" s="5" t="s">
        <v>248</v>
      </c>
      <c r="F14" s="31"/>
      <c r="G14" s="31"/>
      <c r="H14" s="21"/>
      <c r="I14" s="40"/>
    </row>
    <row r="15" spans="1:9" x14ac:dyDescent="0.15">
      <c r="A15" s="351"/>
      <c r="B15" s="353"/>
      <c r="C15" s="4"/>
      <c r="D15" s="1" t="s">
        <v>11</v>
      </c>
      <c r="E15" s="5"/>
      <c r="F15" s="31">
        <v>0</v>
      </c>
      <c r="G15" s="31">
        <v>0</v>
      </c>
      <c r="H15" s="21">
        <f t="shared" ref="H15:H20" si="0">F15-G15</f>
        <v>0</v>
      </c>
      <c r="I15" s="40"/>
    </row>
    <row r="16" spans="1:9" x14ac:dyDescent="0.15">
      <c r="A16" s="351"/>
      <c r="B16" s="353"/>
      <c r="C16" s="4"/>
      <c r="D16" s="1" t="s">
        <v>12</v>
      </c>
      <c r="E16" s="5"/>
      <c r="F16" s="31">
        <f>SUM(F17)</f>
        <v>1170000</v>
      </c>
      <c r="G16" s="31">
        <f>SUM(G17)</f>
        <v>1170000</v>
      </c>
      <c r="H16" s="21">
        <f t="shared" si="0"/>
        <v>0</v>
      </c>
      <c r="I16" s="40"/>
    </row>
    <row r="17" spans="1:9" x14ac:dyDescent="0.15">
      <c r="A17" s="351"/>
      <c r="B17" s="353"/>
      <c r="C17" s="4"/>
      <c r="E17" s="5" t="s">
        <v>13</v>
      </c>
      <c r="F17" s="31">
        <v>1170000</v>
      </c>
      <c r="G17" s="31">
        <v>1170000</v>
      </c>
      <c r="H17" s="21">
        <f t="shared" si="0"/>
        <v>0</v>
      </c>
      <c r="I17" s="40" t="s">
        <v>298</v>
      </c>
    </row>
    <row r="18" spans="1:9" x14ac:dyDescent="0.15">
      <c r="A18" s="351"/>
      <c r="B18" s="353"/>
      <c r="C18" s="4"/>
      <c r="D18" s="1" t="s">
        <v>14</v>
      </c>
      <c r="E18" s="5"/>
      <c r="F18" s="31">
        <v>3575000</v>
      </c>
      <c r="G18" s="31">
        <v>3575000</v>
      </c>
      <c r="H18" s="21">
        <f t="shared" si="0"/>
        <v>0</v>
      </c>
      <c r="I18" s="40" t="s">
        <v>285</v>
      </c>
    </row>
    <row r="19" spans="1:9" x14ac:dyDescent="0.15">
      <c r="A19" s="351"/>
      <c r="B19" s="353"/>
      <c r="C19" s="4"/>
      <c r="D19" s="1" t="s">
        <v>15</v>
      </c>
      <c r="E19" s="5"/>
      <c r="F19" s="31">
        <f>SUM(F20:F24)</f>
        <v>39000</v>
      </c>
      <c r="G19" s="31">
        <f>SUM(G20:G24)</f>
        <v>88000</v>
      </c>
      <c r="H19" s="21">
        <f t="shared" si="0"/>
        <v>-49000</v>
      </c>
      <c r="I19" s="40"/>
    </row>
    <row r="20" spans="1:9" x14ac:dyDescent="0.15">
      <c r="A20" s="351"/>
      <c r="B20" s="353"/>
      <c r="C20" s="4"/>
      <c r="E20" s="5" t="s">
        <v>16</v>
      </c>
      <c r="F20" s="31">
        <v>39000</v>
      </c>
      <c r="G20" s="31">
        <v>88000</v>
      </c>
      <c r="H20" s="21">
        <f t="shared" si="0"/>
        <v>-49000</v>
      </c>
      <c r="I20" s="40" t="s">
        <v>443</v>
      </c>
    </row>
    <row r="21" spans="1:9" x14ac:dyDescent="0.15">
      <c r="A21" s="351"/>
      <c r="B21" s="353"/>
      <c r="C21" s="4"/>
      <c r="E21" s="5" t="s">
        <v>17</v>
      </c>
      <c r="F21" s="31"/>
      <c r="G21" s="31"/>
      <c r="H21" s="21"/>
      <c r="I21" s="40"/>
    </row>
    <row r="22" spans="1:9" x14ac:dyDescent="0.15">
      <c r="A22" s="351"/>
      <c r="B22" s="353"/>
      <c r="C22" s="4"/>
      <c r="E22" s="5" t="s">
        <v>18</v>
      </c>
      <c r="F22" s="31"/>
      <c r="G22" s="31">
        <v>0</v>
      </c>
      <c r="H22" s="21"/>
      <c r="I22" s="40"/>
    </row>
    <row r="23" spans="1:9" x14ac:dyDescent="0.15">
      <c r="A23" s="351"/>
      <c r="B23" s="353"/>
      <c r="C23" s="4"/>
      <c r="E23" s="5" t="s">
        <v>19</v>
      </c>
      <c r="F23" s="31"/>
      <c r="G23" s="31">
        <v>0</v>
      </c>
      <c r="H23" s="21"/>
      <c r="I23" s="40"/>
    </row>
    <row r="24" spans="1:9" x14ac:dyDescent="0.15">
      <c r="A24" s="351"/>
      <c r="B24" s="353"/>
      <c r="C24" s="4"/>
      <c r="E24" s="5" t="s">
        <v>15</v>
      </c>
      <c r="F24" s="31"/>
      <c r="G24" s="31">
        <v>0</v>
      </c>
      <c r="H24" s="21"/>
      <c r="I24" s="40"/>
    </row>
    <row r="25" spans="1:9" x14ac:dyDescent="0.15">
      <c r="A25" s="351"/>
      <c r="B25" s="353"/>
      <c r="C25" s="4" t="s">
        <v>23</v>
      </c>
      <c r="E25" s="5"/>
      <c r="F25" s="53">
        <v>0</v>
      </c>
      <c r="G25" s="53">
        <v>0</v>
      </c>
      <c r="H25" s="51">
        <f t="shared" ref="H25" si="1">F25-G25</f>
        <v>0</v>
      </c>
      <c r="I25" s="40"/>
    </row>
    <row r="26" spans="1:9" x14ac:dyDescent="0.15">
      <c r="A26" s="351"/>
      <c r="B26" s="353"/>
      <c r="C26" s="66" t="s">
        <v>20</v>
      </c>
      <c r="D26" s="64"/>
      <c r="E26" s="65"/>
      <c r="F26" s="72">
        <v>0</v>
      </c>
      <c r="G26" s="72">
        <v>0</v>
      </c>
      <c r="H26" s="73">
        <f>F26-G26</f>
        <v>0</v>
      </c>
      <c r="I26" s="40"/>
    </row>
    <row r="27" spans="1:9" x14ac:dyDescent="0.15">
      <c r="A27" s="351"/>
      <c r="B27" s="353"/>
      <c r="C27" s="66" t="s">
        <v>21</v>
      </c>
      <c r="D27" s="64"/>
      <c r="E27" s="65"/>
      <c r="F27" s="72">
        <v>0</v>
      </c>
      <c r="G27" s="72">
        <v>0</v>
      </c>
      <c r="H27" s="73">
        <f t="shared" ref="H27:H28" si="2">F27-G27</f>
        <v>0</v>
      </c>
      <c r="I27" s="40"/>
    </row>
    <row r="28" spans="1:9" x14ac:dyDescent="0.15">
      <c r="A28" s="351"/>
      <c r="B28" s="353"/>
      <c r="C28" s="66" t="s">
        <v>22</v>
      </c>
      <c r="D28" s="64"/>
      <c r="E28" s="65"/>
      <c r="F28" s="72">
        <v>1000</v>
      </c>
      <c r="G28" s="72">
        <v>1000</v>
      </c>
      <c r="H28" s="73">
        <f t="shared" si="2"/>
        <v>0</v>
      </c>
      <c r="I28" s="41"/>
    </row>
    <row r="29" spans="1:9" x14ac:dyDescent="0.15">
      <c r="A29" s="351"/>
      <c r="B29" s="353"/>
      <c r="C29" s="4" t="s">
        <v>23</v>
      </c>
      <c r="E29" s="5"/>
      <c r="F29" s="53">
        <f>SUM(F30:F32)</f>
        <v>62000</v>
      </c>
      <c r="G29" s="53">
        <f>SUM(G30:G32)</f>
        <v>64000</v>
      </c>
      <c r="H29" s="51">
        <f t="shared" ref="H29" si="3">SUM(H30:H32)</f>
        <v>-2000</v>
      </c>
      <c r="I29" s="40"/>
    </row>
    <row r="30" spans="1:9" x14ac:dyDescent="0.15">
      <c r="A30" s="351"/>
      <c r="B30" s="353"/>
      <c r="C30" s="4"/>
      <c r="D30" s="1" t="s">
        <v>24</v>
      </c>
      <c r="E30" s="5"/>
      <c r="F30" s="31"/>
      <c r="G30" s="31"/>
      <c r="H30" s="21"/>
      <c r="I30" s="40"/>
    </row>
    <row r="31" spans="1:9" x14ac:dyDescent="0.15">
      <c r="A31" s="351"/>
      <c r="B31" s="353"/>
      <c r="C31" s="4"/>
      <c r="D31" s="1" t="s">
        <v>25</v>
      </c>
      <c r="E31" s="5"/>
      <c r="F31" s="31"/>
      <c r="G31" s="31"/>
      <c r="H31" s="21"/>
      <c r="I31" s="40"/>
    </row>
    <row r="32" spans="1:9" x14ac:dyDescent="0.15">
      <c r="A32" s="351"/>
      <c r="B32" s="353"/>
      <c r="C32" s="4"/>
      <c r="D32" s="1" t="s">
        <v>26</v>
      </c>
      <c r="E32" s="5"/>
      <c r="F32" s="31">
        <f>SUM(F33:F34)</f>
        <v>62000</v>
      </c>
      <c r="G32" s="31">
        <f>SUM(G33:G34)</f>
        <v>64000</v>
      </c>
      <c r="H32" s="21">
        <f>F32-G32</f>
        <v>-2000</v>
      </c>
      <c r="I32" s="40"/>
    </row>
    <row r="33" spans="1:10" x14ac:dyDescent="0.15">
      <c r="A33" s="351"/>
      <c r="B33" s="353"/>
      <c r="C33" s="4"/>
      <c r="E33" s="5" t="s">
        <v>121</v>
      </c>
      <c r="F33" s="31">
        <v>62000</v>
      </c>
      <c r="G33" s="31">
        <v>64000</v>
      </c>
      <c r="H33" s="21">
        <f>F33-G33</f>
        <v>-2000</v>
      </c>
      <c r="I33" s="40" t="s">
        <v>398</v>
      </c>
      <c r="J33" s="20" t="s">
        <v>424</v>
      </c>
    </row>
    <row r="34" spans="1:10" x14ac:dyDescent="0.15">
      <c r="A34" s="351"/>
      <c r="B34" s="353"/>
      <c r="C34" s="4"/>
      <c r="E34" s="5" t="s">
        <v>117</v>
      </c>
      <c r="F34" s="32"/>
      <c r="G34" s="32"/>
      <c r="H34" s="26"/>
      <c r="I34" s="42"/>
    </row>
    <row r="35" spans="1:10" x14ac:dyDescent="0.15">
      <c r="A35" s="351"/>
      <c r="B35" s="353"/>
      <c r="C35" s="6" t="s">
        <v>27</v>
      </c>
      <c r="D35" s="7"/>
      <c r="E35" s="8"/>
      <c r="F35" s="28">
        <f>SUM(F6,F7,F26,F27,F28,F29,F25)</f>
        <v>14789000</v>
      </c>
      <c r="G35" s="28">
        <f>SUM(G6,G7,G26,G27,G28,G29,G25)</f>
        <v>14820000</v>
      </c>
      <c r="H35" s="28">
        <f t="shared" ref="H35" si="4">SUM(H6,H7,H26,H27,H28,H29)</f>
        <v>-31000</v>
      </c>
      <c r="I35" s="43"/>
    </row>
    <row r="36" spans="1:10" x14ac:dyDescent="0.15">
      <c r="A36" s="351"/>
      <c r="B36" s="353" t="s">
        <v>28</v>
      </c>
      <c r="C36" s="4" t="s">
        <v>29</v>
      </c>
      <c r="E36" s="5"/>
      <c r="F36" s="51">
        <f>SUM(F37:F42)</f>
        <v>13792000</v>
      </c>
      <c r="G36" s="51">
        <f>SUM(G37:G42)</f>
        <v>13594000</v>
      </c>
      <c r="H36" s="192">
        <f>F36-G36</f>
        <v>198000</v>
      </c>
      <c r="I36" s="38"/>
      <c r="J36" s="215">
        <f>F36/F7</f>
        <v>0.93657476572049436</v>
      </c>
    </row>
    <row r="37" spans="1:10" x14ac:dyDescent="0.15">
      <c r="A37" s="351"/>
      <c r="B37" s="353"/>
      <c r="C37" s="4"/>
      <c r="D37" s="1" t="s">
        <v>206</v>
      </c>
      <c r="E37" s="5"/>
      <c r="F37" s="21">
        <v>0</v>
      </c>
      <c r="G37" s="21">
        <v>0</v>
      </c>
      <c r="H37" s="21">
        <f t="shared" ref="H37:H44" si="5">F37-G37</f>
        <v>0</v>
      </c>
      <c r="I37" s="38"/>
    </row>
    <row r="38" spans="1:10" x14ac:dyDescent="0.15">
      <c r="A38" s="351"/>
      <c r="B38" s="353"/>
      <c r="C38" s="4"/>
      <c r="D38" s="1" t="s">
        <v>30</v>
      </c>
      <c r="E38" s="5"/>
      <c r="F38" s="21">
        <v>3870000</v>
      </c>
      <c r="G38" s="21">
        <v>3702000</v>
      </c>
      <c r="H38" s="21">
        <f t="shared" si="5"/>
        <v>168000</v>
      </c>
      <c r="I38" s="38" t="s">
        <v>150</v>
      </c>
    </row>
    <row r="39" spans="1:10" x14ac:dyDescent="0.15">
      <c r="A39" s="351"/>
      <c r="B39" s="353"/>
      <c r="C39" s="4"/>
      <c r="D39" s="1" t="s">
        <v>31</v>
      </c>
      <c r="E39" s="5"/>
      <c r="F39" s="21">
        <v>1210000</v>
      </c>
      <c r="G39" s="21">
        <v>1190000</v>
      </c>
      <c r="H39" s="21">
        <f t="shared" si="5"/>
        <v>20000</v>
      </c>
      <c r="I39" s="38" t="s">
        <v>151</v>
      </c>
    </row>
    <row r="40" spans="1:10" x14ac:dyDescent="0.15">
      <c r="A40" s="351"/>
      <c r="B40" s="353"/>
      <c r="C40" s="4"/>
      <c r="D40" s="1" t="s">
        <v>32</v>
      </c>
      <c r="E40" s="5"/>
      <c r="F40" s="21">
        <v>7600000</v>
      </c>
      <c r="G40" s="21">
        <v>7750000</v>
      </c>
      <c r="H40" s="21">
        <f t="shared" si="5"/>
        <v>-150000</v>
      </c>
      <c r="I40" s="38" t="s">
        <v>128</v>
      </c>
    </row>
    <row r="41" spans="1:10" x14ac:dyDescent="0.15">
      <c r="A41" s="351"/>
      <c r="B41" s="353"/>
      <c r="C41" s="4"/>
      <c r="D41" s="1" t="s">
        <v>33</v>
      </c>
      <c r="E41" s="5"/>
      <c r="F41" s="21">
        <v>192000</v>
      </c>
      <c r="G41" s="21">
        <v>192000</v>
      </c>
      <c r="H41" s="21">
        <f t="shared" si="5"/>
        <v>0</v>
      </c>
      <c r="I41" s="38" t="s">
        <v>149</v>
      </c>
    </row>
    <row r="42" spans="1:10" x14ac:dyDescent="0.15">
      <c r="A42" s="351"/>
      <c r="B42" s="353"/>
      <c r="C42" s="55"/>
      <c r="D42" s="60" t="s">
        <v>34</v>
      </c>
      <c r="E42" s="61"/>
      <c r="F42" s="67">
        <v>920000</v>
      </c>
      <c r="G42" s="67">
        <v>760000</v>
      </c>
      <c r="H42" s="67">
        <f t="shared" si="5"/>
        <v>160000</v>
      </c>
      <c r="I42" s="38" t="s">
        <v>129</v>
      </c>
    </row>
    <row r="43" spans="1:10" x14ac:dyDescent="0.15">
      <c r="A43" s="351"/>
      <c r="B43" s="353"/>
      <c r="C43" s="4" t="s">
        <v>35</v>
      </c>
      <c r="E43" s="5"/>
      <c r="F43" s="51">
        <f>SUM(F44:F53)</f>
        <v>1397000</v>
      </c>
      <c r="G43" s="51">
        <f>SUM(G44:G53)</f>
        <v>1277000</v>
      </c>
      <c r="H43" s="192">
        <f t="shared" si="5"/>
        <v>120000</v>
      </c>
      <c r="I43" s="38"/>
    </row>
    <row r="44" spans="1:10" x14ac:dyDescent="0.15">
      <c r="A44" s="351"/>
      <c r="B44" s="353"/>
      <c r="C44" s="4"/>
      <c r="D44" s="1" t="s">
        <v>36</v>
      </c>
      <c r="E44" s="5"/>
      <c r="F44" s="21">
        <v>3000</v>
      </c>
      <c r="G44" s="21">
        <v>3000</v>
      </c>
      <c r="H44" s="21">
        <f t="shared" si="5"/>
        <v>0</v>
      </c>
      <c r="I44" s="38"/>
    </row>
    <row r="45" spans="1:10" x14ac:dyDescent="0.15">
      <c r="A45" s="351"/>
      <c r="B45" s="353"/>
      <c r="C45" s="4"/>
      <c r="D45" s="1" t="s">
        <v>37</v>
      </c>
      <c r="E45" s="5"/>
      <c r="F45" s="21">
        <v>10000</v>
      </c>
      <c r="G45" s="21">
        <v>10000</v>
      </c>
      <c r="H45" s="21">
        <f t="shared" ref="H45:H54" si="6">F45-G45</f>
        <v>0</v>
      </c>
      <c r="I45" s="38"/>
    </row>
    <row r="46" spans="1:10" x14ac:dyDescent="0.15">
      <c r="A46" s="351"/>
      <c r="B46" s="353"/>
      <c r="C46" s="4"/>
      <c r="D46" s="1" t="s">
        <v>38</v>
      </c>
      <c r="E46" s="5"/>
      <c r="F46" s="21">
        <v>40000</v>
      </c>
      <c r="G46" s="21">
        <v>40000</v>
      </c>
      <c r="H46" s="21">
        <f t="shared" si="6"/>
        <v>0</v>
      </c>
      <c r="I46" s="38" t="s">
        <v>155</v>
      </c>
    </row>
    <row r="47" spans="1:10" x14ac:dyDescent="0.15">
      <c r="A47" s="351"/>
      <c r="B47" s="353"/>
      <c r="C47" s="4"/>
      <c r="D47" s="1" t="s">
        <v>127</v>
      </c>
      <c r="E47" s="5"/>
      <c r="F47" s="21">
        <v>2000</v>
      </c>
      <c r="G47" s="21">
        <v>2000</v>
      </c>
      <c r="H47" s="21">
        <f t="shared" si="6"/>
        <v>0</v>
      </c>
      <c r="I47" s="38" t="s">
        <v>132</v>
      </c>
    </row>
    <row r="48" spans="1:10" x14ac:dyDescent="0.15">
      <c r="A48" s="351"/>
      <c r="B48" s="353"/>
      <c r="C48" s="4"/>
      <c r="D48" s="1" t="s">
        <v>39</v>
      </c>
      <c r="E48" s="5"/>
      <c r="F48" s="21">
        <v>1100000</v>
      </c>
      <c r="G48" s="21">
        <v>1000000</v>
      </c>
      <c r="H48" s="21">
        <f t="shared" si="6"/>
        <v>100000</v>
      </c>
      <c r="I48" s="38" t="s">
        <v>284</v>
      </c>
    </row>
    <row r="49" spans="1:9" x14ac:dyDescent="0.15">
      <c r="A49" s="351"/>
      <c r="B49" s="353"/>
      <c r="C49" s="4"/>
      <c r="D49" s="1" t="s">
        <v>126</v>
      </c>
      <c r="E49" s="5"/>
      <c r="F49" s="21">
        <v>220000</v>
      </c>
      <c r="G49" s="21">
        <v>200000</v>
      </c>
      <c r="H49" s="21">
        <f t="shared" si="6"/>
        <v>20000</v>
      </c>
      <c r="I49" s="38" t="s">
        <v>261</v>
      </c>
    </row>
    <row r="50" spans="1:9" x14ac:dyDescent="0.15">
      <c r="A50" s="351"/>
      <c r="B50" s="353"/>
      <c r="C50" s="4"/>
      <c r="D50" s="1" t="s">
        <v>205</v>
      </c>
      <c r="E50" s="5"/>
      <c r="F50" s="21">
        <v>12000</v>
      </c>
      <c r="G50" s="21">
        <v>12000</v>
      </c>
      <c r="H50" s="21">
        <f t="shared" si="6"/>
        <v>0</v>
      </c>
      <c r="I50" s="38" t="s">
        <v>286</v>
      </c>
    </row>
    <row r="51" spans="1:9" x14ac:dyDescent="0.15">
      <c r="A51" s="351"/>
      <c r="B51" s="353"/>
      <c r="C51" s="4"/>
      <c r="D51" s="1" t="s">
        <v>40</v>
      </c>
      <c r="E51" s="5"/>
      <c r="F51" s="21">
        <v>0</v>
      </c>
      <c r="G51" s="21">
        <v>0</v>
      </c>
      <c r="H51" s="21">
        <f t="shared" si="6"/>
        <v>0</v>
      </c>
      <c r="I51" s="38"/>
    </row>
    <row r="52" spans="1:9" x14ac:dyDescent="0.15">
      <c r="A52" s="351"/>
      <c r="B52" s="353"/>
      <c r="C52" s="4"/>
      <c r="D52" s="1" t="s">
        <v>41</v>
      </c>
      <c r="E52" s="5"/>
      <c r="F52" s="21">
        <v>0</v>
      </c>
      <c r="G52" s="21">
        <v>0</v>
      </c>
      <c r="H52" s="21">
        <f t="shared" si="6"/>
        <v>0</v>
      </c>
      <c r="I52" s="38"/>
    </row>
    <row r="53" spans="1:9" x14ac:dyDescent="0.15">
      <c r="A53" s="351"/>
      <c r="B53" s="353"/>
      <c r="C53" s="55"/>
      <c r="D53" s="60" t="s">
        <v>42</v>
      </c>
      <c r="E53" s="61"/>
      <c r="F53" s="67">
        <v>10000</v>
      </c>
      <c r="G53" s="67">
        <v>10000</v>
      </c>
      <c r="H53" s="67">
        <f t="shared" si="6"/>
        <v>0</v>
      </c>
      <c r="I53" s="38"/>
    </row>
    <row r="54" spans="1:9" x14ac:dyDescent="0.15">
      <c r="A54" s="351"/>
      <c r="B54" s="353"/>
      <c r="C54" s="4" t="s">
        <v>43</v>
      </c>
      <c r="E54" s="5"/>
      <c r="F54" s="51">
        <f>SUM(F55:F75)</f>
        <v>1073000</v>
      </c>
      <c r="G54" s="51">
        <f>SUM(G55:G75)</f>
        <v>1016000</v>
      </c>
      <c r="H54" s="192">
        <f t="shared" si="6"/>
        <v>57000</v>
      </c>
      <c r="I54" s="38"/>
    </row>
    <row r="55" spans="1:9" x14ac:dyDescent="0.15">
      <c r="A55" s="351"/>
      <c r="B55" s="353"/>
      <c r="C55" s="4"/>
      <c r="D55" s="1" t="s">
        <v>44</v>
      </c>
      <c r="E55" s="5"/>
      <c r="F55" s="21">
        <v>120000</v>
      </c>
      <c r="G55" s="21">
        <v>120000</v>
      </c>
      <c r="H55" s="21">
        <f t="shared" ref="H55:H58" si="7">F55-G55</f>
        <v>0</v>
      </c>
      <c r="I55" s="38" t="s">
        <v>135</v>
      </c>
    </row>
    <row r="56" spans="1:9" x14ac:dyDescent="0.15">
      <c r="A56" s="351"/>
      <c r="B56" s="353"/>
      <c r="C56" s="4"/>
      <c r="D56" s="1" t="s">
        <v>45</v>
      </c>
      <c r="E56" s="5"/>
      <c r="F56" s="21">
        <v>90000</v>
      </c>
      <c r="G56" s="21">
        <v>90000</v>
      </c>
      <c r="H56" s="21">
        <f t="shared" si="7"/>
        <v>0</v>
      </c>
      <c r="I56" s="38" t="s">
        <v>156</v>
      </c>
    </row>
    <row r="57" spans="1:9" x14ac:dyDescent="0.15">
      <c r="A57" s="351"/>
      <c r="B57" s="353"/>
      <c r="C57" s="4"/>
      <c r="D57" s="1" t="s">
        <v>46</v>
      </c>
      <c r="E57" s="5"/>
      <c r="F57" s="21">
        <v>15000</v>
      </c>
      <c r="G57" s="21">
        <v>45000</v>
      </c>
      <c r="H57" s="21">
        <f t="shared" si="7"/>
        <v>-30000</v>
      </c>
      <c r="I57" s="38" t="s">
        <v>145</v>
      </c>
    </row>
    <row r="58" spans="1:9" x14ac:dyDescent="0.15">
      <c r="A58" s="351"/>
      <c r="B58" s="353"/>
      <c r="C58" s="4"/>
      <c r="D58" s="1" t="s">
        <v>47</v>
      </c>
      <c r="E58" s="5"/>
      <c r="F58" s="21">
        <v>5000</v>
      </c>
      <c r="G58" s="21">
        <v>5000</v>
      </c>
      <c r="H58" s="21">
        <f t="shared" si="7"/>
        <v>0</v>
      </c>
      <c r="I58" s="38" t="s">
        <v>137</v>
      </c>
    </row>
    <row r="59" spans="1:9" x14ac:dyDescent="0.15">
      <c r="A59" s="351"/>
      <c r="B59" s="353"/>
      <c r="C59" s="4"/>
      <c r="D59" s="1" t="s">
        <v>48</v>
      </c>
      <c r="E59" s="5"/>
      <c r="F59" s="21"/>
      <c r="G59" s="21">
        <v>0</v>
      </c>
      <c r="H59" s="21">
        <f>F59-G59</f>
        <v>0</v>
      </c>
      <c r="I59" s="38"/>
    </row>
    <row r="60" spans="1:9" x14ac:dyDescent="0.15">
      <c r="A60" s="351"/>
      <c r="B60" s="353"/>
      <c r="C60" s="4"/>
      <c r="D60" s="1" t="s">
        <v>39</v>
      </c>
      <c r="E60" s="5"/>
      <c r="F60" s="21">
        <v>160000</v>
      </c>
      <c r="G60" s="21">
        <v>150000</v>
      </c>
      <c r="H60" s="21">
        <f>F60-G60</f>
        <v>10000</v>
      </c>
      <c r="I60" s="38" t="s">
        <v>157</v>
      </c>
    </row>
    <row r="61" spans="1:9" x14ac:dyDescent="0.15">
      <c r="A61" s="351"/>
      <c r="B61" s="353"/>
      <c r="C61" s="4"/>
      <c r="D61" s="1" t="s">
        <v>49</v>
      </c>
      <c r="E61" s="5"/>
      <c r="F61" s="21"/>
      <c r="G61" s="21">
        <v>0</v>
      </c>
      <c r="H61" s="21">
        <f>F61-G61</f>
        <v>0</v>
      </c>
      <c r="I61" s="38"/>
    </row>
    <row r="62" spans="1:9" x14ac:dyDescent="0.15">
      <c r="A62" s="351"/>
      <c r="B62" s="353"/>
      <c r="C62" s="4"/>
      <c r="D62" s="1" t="s">
        <v>50</v>
      </c>
      <c r="E62" s="5"/>
      <c r="F62" s="21">
        <v>150000</v>
      </c>
      <c r="G62" s="21">
        <v>90000</v>
      </c>
      <c r="H62" s="21">
        <f t="shared" ref="H62:H67" si="8">F62-G62</f>
        <v>60000</v>
      </c>
      <c r="I62" s="38" t="s">
        <v>138</v>
      </c>
    </row>
    <row r="63" spans="1:9" x14ac:dyDescent="0.15">
      <c r="A63" s="351"/>
      <c r="B63" s="353"/>
      <c r="C63" s="4"/>
      <c r="D63" s="1" t="s">
        <v>51</v>
      </c>
      <c r="E63" s="5"/>
      <c r="F63" s="21">
        <v>180000</v>
      </c>
      <c r="G63" s="21">
        <v>170000</v>
      </c>
      <c r="H63" s="21">
        <f t="shared" si="8"/>
        <v>10000</v>
      </c>
      <c r="I63" s="38" t="s">
        <v>158</v>
      </c>
    </row>
    <row r="64" spans="1:9" x14ac:dyDescent="0.15">
      <c r="A64" s="351"/>
      <c r="B64" s="353"/>
      <c r="C64" s="4"/>
      <c r="D64" s="1" t="s">
        <v>52</v>
      </c>
      <c r="E64" s="5"/>
      <c r="F64" s="21">
        <v>6000</v>
      </c>
      <c r="G64" s="21">
        <v>6000</v>
      </c>
      <c r="H64" s="21">
        <f t="shared" si="8"/>
        <v>0</v>
      </c>
      <c r="I64" s="38"/>
    </row>
    <row r="65" spans="1:12" x14ac:dyDescent="0.15">
      <c r="A65" s="351"/>
      <c r="B65" s="353"/>
      <c r="C65" s="4"/>
      <c r="D65" s="1" t="s">
        <v>207</v>
      </c>
      <c r="E65" s="5"/>
      <c r="F65" s="21">
        <v>0</v>
      </c>
      <c r="G65" s="21">
        <v>0</v>
      </c>
      <c r="H65" s="21">
        <f t="shared" si="8"/>
        <v>0</v>
      </c>
      <c r="I65" s="38"/>
    </row>
    <row r="66" spans="1:12" x14ac:dyDescent="0.15">
      <c r="A66" s="351"/>
      <c r="B66" s="353"/>
      <c r="C66" s="4"/>
      <c r="D66" s="1" t="s">
        <v>53</v>
      </c>
      <c r="E66" s="5"/>
      <c r="F66" s="21">
        <v>0</v>
      </c>
      <c r="G66" s="21">
        <v>0</v>
      </c>
      <c r="H66" s="21">
        <f t="shared" si="8"/>
        <v>0</v>
      </c>
      <c r="I66" s="38"/>
    </row>
    <row r="67" spans="1:12" x14ac:dyDescent="0.15">
      <c r="A67" s="351"/>
      <c r="B67" s="353"/>
      <c r="C67" s="4"/>
      <c r="D67" s="1" t="s">
        <v>54</v>
      </c>
      <c r="E67" s="5"/>
      <c r="F67" s="21">
        <v>5000</v>
      </c>
      <c r="G67" s="21">
        <v>5000</v>
      </c>
      <c r="H67" s="21">
        <f t="shared" si="8"/>
        <v>0</v>
      </c>
      <c r="I67" s="38" t="s">
        <v>283</v>
      </c>
    </row>
    <row r="68" spans="1:12" x14ac:dyDescent="0.15">
      <c r="A68" s="351"/>
      <c r="B68" s="353"/>
      <c r="C68" s="4"/>
      <c r="D68" s="1" t="s">
        <v>55</v>
      </c>
      <c r="E68" s="5"/>
      <c r="F68" s="21">
        <v>154000</v>
      </c>
      <c r="G68" s="21">
        <v>147000</v>
      </c>
      <c r="H68" s="21">
        <f>F68-G68</f>
        <v>7000</v>
      </c>
      <c r="I68" s="38" t="s">
        <v>159</v>
      </c>
      <c r="K68" s="20" t="s">
        <v>352</v>
      </c>
      <c r="L68" s="20" t="s">
        <v>423</v>
      </c>
    </row>
    <row r="69" spans="1:12" x14ac:dyDescent="0.15">
      <c r="A69" s="351"/>
      <c r="B69" s="353"/>
      <c r="C69" s="4"/>
      <c r="D69" s="1" t="s">
        <v>56</v>
      </c>
      <c r="E69" s="5"/>
      <c r="F69" s="21">
        <v>76000</v>
      </c>
      <c r="G69" s="21">
        <v>76000</v>
      </c>
      <c r="H69" s="21">
        <f t="shared" ref="H69:H74" si="9">F69-G69</f>
        <v>0</v>
      </c>
      <c r="I69" s="38" t="s">
        <v>210</v>
      </c>
    </row>
    <row r="70" spans="1:12" x14ac:dyDescent="0.15">
      <c r="A70" s="351"/>
      <c r="B70" s="353"/>
      <c r="C70" s="4"/>
      <c r="D70" s="1" t="s">
        <v>57</v>
      </c>
      <c r="E70" s="5"/>
      <c r="F70" s="21">
        <v>0</v>
      </c>
      <c r="G70" s="21">
        <v>0</v>
      </c>
      <c r="H70" s="21">
        <f t="shared" si="9"/>
        <v>0</v>
      </c>
      <c r="I70" s="38" t="s">
        <v>160</v>
      </c>
    </row>
    <row r="71" spans="1:12" x14ac:dyDescent="0.15">
      <c r="A71" s="351"/>
      <c r="B71" s="353"/>
      <c r="C71" s="4"/>
      <c r="D71" s="1" t="s">
        <v>58</v>
      </c>
      <c r="E71" s="5"/>
      <c r="F71" s="21">
        <v>2000</v>
      </c>
      <c r="G71" s="21">
        <v>2000</v>
      </c>
      <c r="H71" s="21">
        <f t="shared" si="9"/>
        <v>0</v>
      </c>
      <c r="I71" s="38"/>
    </row>
    <row r="72" spans="1:12" x14ac:dyDescent="0.15">
      <c r="A72" s="351"/>
      <c r="B72" s="353"/>
      <c r="C72" s="4"/>
      <c r="D72" s="1" t="s">
        <v>59</v>
      </c>
      <c r="E72" s="5"/>
      <c r="F72" s="21">
        <v>88000</v>
      </c>
      <c r="G72" s="21">
        <v>88000</v>
      </c>
      <c r="H72" s="21">
        <f t="shared" si="9"/>
        <v>0</v>
      </c>
      <c r="I72" s="38" t="s">
        <v>161</v>
      </c>
    </row>
    <row r="73" spans="1:12" x14ac:dyDescent="0.15">
      <c r="A73" s="351"/>
      <c r="B73" s="353"/>
      <c r="C73" s="4"/>
      <c r="D73" s="1" t="s">
        <v>208</v>
      </c>
      <c r="E73" s="5"/>
      <c r="F73" s="21">
        <v>5000</v>
      </c>
      <c r="G73" s="21">
        <v>5000</v>
      </c>
      <c r="H73" s="21">
        <f t="shared" si="9"/>
        <v>0</v>
      </c>
      <c r="I73" s="38"/>
    </row>
    <row r="74" spans="1:12" x14ac:dyDescent="0.15">
      <c r="A74" s="351"/>
      <c r="B74" s="353"/>
      <c r="C74" s="4"/>
      <c r="D74" s="1" t="s">
        <v>60</v>
      </c>
      <c r="E74" s="5"/>
      <c r="F74" s="21">
        <v>10000</v>
      </c>
      <c r="G74" s="21">
        <v>10000</v>
      </c>
      <c r="H74" s="21">
        <f t="shared" si="9"/>
        <v>0</v>
      </c>
      <c r="I74" s="38" t="s">
        <v>162</v>
      </c>
    </row>
    <row r="75" spans="1:12" x14ac:dyDescent="0.15">
      <c r="A75" s="351"/>
      <c r="B75" s="353"/>
      <c r="C75" s="55"/>
      <c r="D75" s="60" t="s">
        <v>42</v>
      </c>
      <c r="E75" s="61"/>
      <c r="F75" s="67">
        <v>7000</v>
      </c>
      <c r="G75" s="67">
        <v>7000</v>
      </c>
      <c r="H75" s="67">
        <f>F75-G75</f>
        <v>0</v>
      </c>
      <c r="I75" s="38"/>
    </row>
    <row r="76" spans="1:12" x14ac:dyDescent="0.15">
      <c r="A76" s="351"/>
      <c r="B76" s="353"/>
      <c r="C76" s="4" t="s">
        <v>61</v>
      </c>
      <c r="E76" s="5"/>
      <c r="F76" s="51">
        <f>F77+F80</f>
        <v>0</v>
      </c>
      <c r="G76" s="51">
        <f>G77+G80</f>
        <v>0</v>
      </c>
      <c r="H76" s="51">
        <f t="shared" ref="H76:H77" si="10">F76-G76</f>
        <v>0</v>
      </c>
      <c r="I76" s="38"/>
    </row>
    <row r="77" spans="1:12" x14ac:dyDescent="0.15">
      <c r="A77" s="351"/>
      <c r="B77" s="353"/>
      <c r="C77" s="4"/>
      <c r="D77" s="1" t="s">
        <v>62</v>
      </c>
      <c r="E77" s="5"/>
      <c r="F77" s="21">
        <f>F78+F79</f>
        <v>0</v>
      </c>
      <c r="G77" s="21">
        <f>G78+G79</f>
        <v>0</v>
      </c>
      <c r="H77" s="21">
        <f t="shared" si="10"/>
        <v>0</v>
      </c>
      <c r="I77" s="38"/>
    </row>
    <row r="78" spans="1:12" x14ac:dyDescent="0.15">
      <c r="A78" s="351"/>
      <c r="B78" s="353"/>
      <c r="C78" s="4"/>
      <c r="E78" s="5" t="s">
        <v>63</v>
      </c>
      <c r="F78" s="21"/>
      <c r="G78" s="21"/>
      <c r="H78" s="21"/>
      <c r="I78" s="38"/>
    </row>
    <row r="79" spans="1:12" x14ac:dyDescent="0.15">
      <c r="A79" s="351"/>
      <c r="B79" s="353"/>
      <c r="C79" s="4"/>
      <c r="E79" s="5" t="s">
        <v>64</v>
      </c>
      <c r="F79" s="21"/>
      <c r="G79" s="21"/>
      <c r="H79" s="21"/>
      <c r="I79" s="38"/>
    </row>
    <row r="80" spans="1:12" x14ac:dyDescent="0.15">
      <c r="A80" s="351"/>
      <c r="B80" s="353"/>
      <c r="C80" s="55"/>
      <c r="D80" s="60" t="s">
        <v>65</v>
      </c>
      <c r="E80" s="61"/>
      <c r="F80" s="67"/>
      <c r="G80" s="67"/>
      <c r="H80" s="67"/>
      <c r="I80" s="38"/>
    </row>
    <row r="81" spans="1:9" x14ac:dyDescent="0.15">
      <c r="A81" s="351"/>
      <c r="B81" s="353"/>
      <c r="C81" s="66" t="s">
        <v>66</v>
      </c>
      <c r="D81" s="64"/>
      <c r="E81" s="65"/>
      <c r="F81" s="68"/>
      <c r="G81" s="68"/>
      <c r="H81" s="68"/>
      <c r="I81" s="38"/>
    </row>
    <row r="82" spans="1:9" x14ac:dyDescent="0.15">
      <c r="A82" s="351"/>
      <c r="B82" s="353"/>
      <c r="C82" s="66" t="s">
        <v>67</v>
      </c>
      <c r="D82" s="64"/>
      <c r="E82" s="65"/>
      <c r="F82" s="68"/>
      <c r="G82" s="68"/>
      <c r="H82" s="68"/>
      <c r="I82" s="38"/>
    </row>
    <row r="83" spans="1:9" x14ac:dyDescent="0.15">
      <c r="A83" s="351"/>
      <c r="B83" s="353"/>
      <c r="C83" s="4" t="s">
        <v>68</v>
      </c>
      <c r="E83" s="5"/>
      <c r="F83" s="51">
        <f>SUM(F84:F85)</f>
        <v>0</v>
      </c>
      <c r="G83" s="51">
        <f>SUM(G84:G85)</f>
        <v>0</v>
      </c>
      <c r="H83" s="51">
        <f t="shared" ref="H83" si="11">F83-G83</f>
        <v>0</v>
      </c>
      <c r="I83" s="38"/>
    </row>
    <row r="84" spans="1:9" x14ac:dyDescent="0.15">
      <c r="A84" s="351"/>
      <c r="B84" s="353"/>
      <c r="C84" s="4"/>
      <c r="D84" s="1" t="s">
        <v>69</v>
      </c>
      <c r="E84" s="5"/>
      <c r="F84" s="21"/>
      <c r="G84" s="21"/>
      <c r="H84" s="21"/>
      <c r="I84" s="38"/>
    </row>
    <row r="85" spans="1:9" x14ac:dyDescent="0.15">
      <c r="A85" s="351"/>
      <c r="B85" s="353"/>
      <c r="C85" s="4"/>
      <c r="D85" s="1" t="s">
        <v>42</v>
      </c>
      <c r="E85" s="5"/>
      <c r="F85" s="21"/>
      <c r="G85" s="21"/>
      <c r="H85" s="21"/>
      <c r="I85" s="38"/>
    </row>
    <row r="86" spans="1:9" x14ac:dyDescent="0.15">
      <c r="A86" s="351"/>
      <c r="B86" s="354"/>
      <c r="C86" s="9" t="s">
        <v>70</v>
      </c>
      <c r="D86" s="8"/>
      <c r="E86" s="8"/>
      <c r="F86" s="25">
        <f>SUM(F36,F43,F54,F76,F81,F82,F83)</f>
        <v>16262000</v>
      </c>
      <c r="G86" s="25">
        <f>SUM(G36,G43,G54,G76,G81,G82,G83)</f>
        <v>15887000</v>
      </c>
      <c r="H86" s="25">
        <f t="shared" ref="H86" si="12">SUM(H36,H43,H54,H76,H81,H82,H83)</f>
        <v>375000</v>
      </c>
      <c r="I86" s="43"/>
    </row>
    <row r="87" spans="1:9" x14ac:dyDescent="0.15">
      <c r="A87" s="352"/>
      <c r="B87" s="355" t="s">
        <v>71</v>
      </c>
      <c r="C87" s="356"/>
      <c r="D87" s="356"/>
      <c r="E87" s="357"/>
      <c r="F87" s="21">
        <f>F35-F86</f>
        <v>-1473000</v>
      </c>
      <c r="G87" s="21">
        <f>G35-G86</f>
        <v>-1067000</v>
      </c>
      <c r="H87" s="25">
        <f>F87-G87</f>
        <v>-406000</v>
      </c>
      <c r="I87" s="38"/>
    </row>
    <row r="88" spans="1:9" x14ac:dyDescent="0.15">
      <c r="A88" s="351" t="s">
        <v>72</v>
      </c>
      <c r="B88" s="358" t="s">
        <v>3</v>
      </c>
      <c r="C88" s="3" t="s">
        <v>73</v>
      </c>
      <c r="E88" s="5"/>
      <c r="F88" s="24">
        <f>F89+F90</f>
        <v>0</v>
      </c>
      <c r="G88" s="24">
        <f>G89+G90</f>
        <v>150000</v>
      </c>
      <c r="H88" s="21">
        <f t="shared" ref="H88:H89" si="13">F88-G88</f>
        <v>-150000</v>
      </c>
      <c r="I88" s="44"/>
    </row>
    <row r="89" spans="1:9" x14ac:dyDescent="0.15">
      <c r="A89" s="351"/>
      <c r="B89" s="358"/>
      <c r="C89" s="4"/>
      <c r="D89" s="1" t="s">
        <v>73</v>
      </c>
      <c r="E89" s="5"/>
      <c r="F89" s="21">
        <v>0</v>
      </c>
      <c r="G89" s="21">
        <v>150000</v>
      </c>
      <c r="H89" s="21">
        <f t="shared" si="13"/>
        <v>-150000</v>
      </c>
      <c r="I89" s="38"/>
    </row>
    <row r="90" spans="1:9" x14ac:dyDescent="0.15">
      <c r="A90" s="351"/>
      <c r="B90" s="358"/>
      <c r="C90" s="55"/>
      <c r="D90" s="60" t="s">
        <v>74</v>
      </c>
      <c r="E90" s="61"/>
      <c r="F90" s="67"/>
      <c r="G90" s="67"/>
      <c r="H90" s="67"/>
      <c r="I90" s="38"/>
    </row>
    <row r="91" spans="1:9" x14ac:dyDescent="0.15">
      <c r="A91" s="351"/>
      <c r="B91" s="353"/>
      <c r="C91" s="4" t="s">
        <v>75</v>
      </c>
      <c r="E91" s="5"/>
      <c r="F91" s="21"/>
      <c r="G91" s="21">
        <v>0</v>
      </c>
      <c r="H91" s="21"/>
      <c r="I91" s="38"/>
    </row>
    <row r="92" spans="1:9" x14ac:dyDescent="0.15">
      <c r="A92" s="351"/>
      <c r="B92" s="353"/>
      <c r="C92" s="4"/>
      <c r="D92" s="1" t="s">
        <v>75</v>
      </c>
      <c r="E92" s="5"/>
      <c r="F92" s="21"/>
      <c r="G92" s="21">
        <v>0</v>
      </c>
      <c r="H92" s="21"/>
      <c r="I92" s="38"/>
    </row>
    <row r="93" spans="1:9" x14ac:dyDescent="0.15">
      <c r="A93" s="351"/>
      <c r="B93" s="353"/>
      <c r="C93" s="55"/>
      <c r="D93" s="60" t="s">
        <v>76</v>
      </c>
      <c r="E93" s="61"/>
      <c r="F93" s="67"/>
      <c r="G93" s="67"/>
      <c r="H93" s="67"/>
      <c r="I93" s="38"/>
    </row>
    <row r="94" spans="1:9" x14ac:dyDescent="0.15">
      <c r="A94" s="351"/>
      <c r="B94" s="353"/>
      <c r="C94" s="66" t="s">
        <v>77</v>
      </c>
      <c r="D94" s="64"/>
      <c r="E94" s="65"/>
      <c r="F94" s="70"/>
      <c r="G94" s="70"/>
      <c r="H94" s="70"/>
      <c r="I94" s="38"/>
    </row>
    <row r="95" spans="1:9" x14ac:dyDescent="0.15">
      <c r="A95" s="351"/>
      <c r="B95" s="353"/>
      <c r="C95" s="5" t="s">
        <v>78</v>
      </c>
      <c r="D95" s="5"/>
      <c r="E95" s="5"/>
      <c r="F95" s="21"/>
      <c r="G95" s="21">
        <v>0</v>
      </c>
      <c r="H95" s="21"/>
      <c r="I95" s="38"/>
    </row>
    <row r="96" spans="1:9" x14ac:dyDescent="0.15">
      <c r="A96" s="351"/>
      <c r="B96" s="353"/>
      <c r="D96" s="1" t="s">
        <v>79</v>
      </c>
      <c r="E96" s="5"/>
      <c r="F96" s="21"/>
      <c r="G96" s="21">
        <v>0</v>
      </c>
      <c r="H96" s="21"/>
      <c r="I96" s="38"/>
    </row>
    <row r="97" spans="1:9" x14ac:dyDescent="0.15">
      <c r="A97" s="351"/>
      <c r="B97" s="353"/>
      <c r="C97" s="55"/>
      <c r="D97" s="60" t="s">
        <v>80</v>
      </c>
      <c r="E97" s="61"/>
      <c r="F97" s="67"/>
      <c r="G97" s="67"/>
      <c r="H97" s="67"/>
      <c r="I97" s="38"/>
    </row>
    <row r="98" spans="1:9" x14ac:dyDescent="0.15">
      <c r="A98" s="351"/>
      <c r="B98" s="353"/>
      <c r="C98" s="10" t="s">
        <v>81</v>
      </c>
      <c r="E98" s="5"/>
      <c r="F98" s="21"/>
      <c r="G98" s="21"/>
      <c r="H98" s="21"/>
      <c r="I98" s="38"/>
    </row>
    <row r="99" spans="1:9" x14ac:dyDescent="0.15">
      <c r="A99" s="351"/>
      <c r="B99" s="353"/>
      <c r="C99" s="9" t="s">
        <v>82</v>
      </c>
      <c r="D99" s="9"/>
      <c r="E99" s="9"/>
      <c r="F99" s="25">
        <f>SUM(F88,F91,F94:F95,F98)</f>
        <v>0</v>
      </c>
      <c r="G99" s="25">
        <f>SUM(G88,G91,G94:G95,G98)</f>
        <v>150000</v>
      </c>
      <c r="H99" s="25">
        <f>F99-G99</f>
        <v>-150000</v>
      </c>
      <c r="I99" s="43"/>
    </row>
    <row r="100" spans="1:9" x14ac:dyDescent="0.15">
      <c r="A100" s="351"/>
      <c r="B100" s="353" t="s">
        <v>28</v>
      </c>
      <c r="C100" s="56" t="s">
        <v>83</v>
      </c>
      <c r="D100" s="57"/>
      <c r="E100" s="58"/>
      <c r="F100" s="71"/>
      <c r="G100" s="71"/>
      <c r="H100" s="71"/>
      <c r="I100" s="38"/>
    </row>
    <row r="101" spans="1:9" x14ac:dyDescent="0.15">
      <c r="A101" s="351"/>
      <c r="B101" s="353"/>
      <c r="C101" s="4" t="s">
        <v>84</v>
      </c>
      <c r="E101" s="5"/>
      <c r="F101" s="21">
        <f>SUM(F102:F105)</f>
        <v>0</v>
      </c>
      <c r="G101" s="21">
        <f>SUM(G102:G105)</f>
        <v>480000</v>
      </c>
      <c r="H101" s="21">
        <f t="shared" ref="H101" si="14">F101-G101</f>
        <v>-480000</v>
      </c>
      <c r="I101" s="38"/>
    </row>
    <row r="102" spans="1:9" x14ac:dyDescent="0.15">
      <c r="A102" s="351"/>
      <c r="B102" s="353"/>
      <c r="C102" s="4"/>
      <c r="D102" s="1" t="s">
        <v>85</v>
      </c>
      <c r="E102" s="5"/>
      <c r="F102" s="21"/>
      <c r="G102" s="21"/>
      <c r="H102" s="21"/>
      <c r="I102" s="38"/>
    </row>
    <row r="103" spans="1:9" x14ac:dyDescent="0.15">
      <c r="A103" s="351"/>
      <c r="B103" s="353"/>
      <c r="C103" s="4"/>
      <c r="D103" s="1" t="s">
        <v>86</v>
      </c>
      <c r="E103" s="5"/>
      <c r="F103" s="21">
        <v>0</v>
      </c>
      <c r="G103" s="21">
        <v>110000</v>
      </c>
      <c r="H103" s="21">
        <f>F103-G103</f>
        <v>-110000</v>
      </c>
      <c r="I103" s="38"/>
    </row>
    <row r="104" spans="1:9" x14ac:dyDescent="0.15">
      <c r="A104" s="351"/>
      <c r="B104" s="353"/>
      <c r="C104" s="4"/>
      <c r="D104" s="1" t="s">
        <v>87</v>
      </c>
      <c r="E104" s="5"/>
      <c r="F104" s="21"/>
      <c r="G104" s="21"/>
      <c r="H104" s="21"/>
      <c r="I104" s="38"/>
    </row>
    <row r="105" spans="1:9" x14ac:dyDescent="0.15">
      <c r="A105" s="351"/>
      <c r="B105" s="353"/>
      <c r="C105" s="55"/>
      <c r="D105" s="60" t="s">
        <v>88</v>
      </c>
      <c r="E105" s="61"/>
      <c r="F105" s="67">
        <v>0</v>
      </c>
      <c r="G105" s="67">
        <v>370000</v>
      </c>
      <c r="H105" s="67">
        <f>F105-G105</f>
        <v>-370000</v>
      </c>
      <c r="I105" s="38"/>
    </row>
    <row r="106" spans="1:9" x14ac:dyDescent="0.15">
      <c r="A106" s="351"/>
      <c r="B106" s="353"/>
      <c r="C106" s="55"/>
      <c r="D106" s="60" t="s">
        <v>310</v>
      </c>
      <c r="E106" s="61"/>
      <c r="F106" s="67"/>
      <c r="G106" s="67"/>
      <c r="H106" s="67"/>
      <c r="I106" s="38"/>
    </row>
    <row r="107" spans="1:9" x14ac:dyDescent="0.15">
      <c r="A107" s="351"/>
      <c r="B107" s="353"/>
      <c r="C107" s="66" t="s">
        <v>89</v>
      </c>
      <c r="D107" s="64"/>
      <c r="E107" s="65"/>
      <c r="F107" s="70"/>
      <c r="G107" s="70"/>
      <c r="H107" s="70"/>
      <c r="I107" s="38"/>
    </row>
    <row r="108" spans="1:9" x14ac:dyDescent="0.15">
      <c r="A108" s="351"/>
      <c r="B108" s="353"/>
      <c r="C108" s="66" t="s">
        <v>90</v>
      </c>
      <c r="D108" s="64"/>
      <c r="E108" s="65"/>
      <c r="F108" s="70"/>
      <c r="G108" s="70"/>
      <c r="H108" s="70"/>
      <c r="I108" s="38"/>
    </row>
    <row r="109" spans="1:9" x14ac:dyDescent="0.15">
      <c r="A109" s="351"/>
      <c r="B109" s="353"/>
      <c r="C109" s="10" t="s">
        <v>91</v>
      </c>
      <c r="D109" s="11"/>
      <c r="E109" s="12"/>
      <c r="F109" s="21"/>
      <c r="G109" s="21"/>
      <c r="H109" s="21"/>
      <c r="I109" s="38"/>
    </row>
    <row r="110" spans="1:9" x14ac:dyDescent="0.15">
      <c r="A110" s="351"/>
      <c r="B110" s="354"/>
      <c r="C110" s="5" t="s">
        <v>92</v>
      </c>
      <c r="D110" s="5"/>
      <c r="E110" s="5"/>
      <c r="F110" s="25">
        <f>SUM(F100,F101,F107:F108,F109)</f>
        <v>0</v>
      </c>
      <c r="G110" s="25">
        <f>SUM(G100,G101,G107:G108,G109)</f>
        <v>480000</v>
      </c>
      <c r="H110" s="25">
        <f>F110-G110</f>
        <v>-480000</v>
      </c>
      <c r="I110" s="43"/>
    </row>
    <row r="111" spans="1:9" x14ac:dyDescent="0.15">
      <c r="A111" s="352"/>
      <c r="B111" s="355" t="s">
        <v>93</v>
      </c>
      <c r="C111" s="356"/>
      <c r="D111" s="356"/>
      <c r="E111" s="357"/>
      <c r="F111" s="25">
        <f>F99-F110</f>
        <v>0</v>
      </c>
      <c r="G111" s="25">
        <f>G99-G110</f>
        <v>-330000</v>
      </c>
      <c r="H111" s="25">
        <f t="shared" ref="H111" si="15">H99-H110</f>
        <v>330000</v>
      </c>
      <c r="I111" s="43"/>
    </row>
    <row r="112" spans="1:9" x14ac:dyDescent="0.15">
      <c r="A112" s="351" t="s">
        <v>94</v>
      </c>
      <c r="B112" s="358" t="s">
        <v>3</v>
      </c>
      <c r="C112" s="3" t="s">
        <v>95</v>
      </c>
      <c r="E112" s="5"/>
      <c r="F112" s="21"/>
      <c r="G112" s="21"/>
      <c r="H112" s="21"/>
      <c r="I112" s="38"/>
    </row>
    <row r="113" spans="1:9" x14ac:dyDescent="0.15">
      <c r="A113" s="351"/>
      <c r="B113" s="353"/>
      <c r="C113" s="4" t="s">
        <v>96</v>
      </c>
      <c r="E113" s="5"/>
      <c r="F113" s="21"/>
      <c r="G113" s="21"/>
      <c r="H113" s="21"/>
      <c r="I113" s="38"/>
    </row>
    <row r="114" spans="1:9" x14ac:dyDescent="0.15">
      <c r="A114" s="351"/>
      <c r="B114" s="353"/>
      <c r="C114" s="4" t="s">
        <v>97</v>
      </c>
      <c r="E114" s="5"/>
      <c r="F114" s="21"/>
      <c r="G114" s="21"/>
      <c r="H114" s="21"/>
      <c r="I114" s="38"/>
    </row>
    <row r="115" spans="1:9" x14ac:dyDescent="0.15">
      <c r="A115" s="351"/>
      <c r="B115" s="353"/>
      <c r="C115" s="4" t="s">
        <v>98</v>
      </c>
      <c r="E115" s="5"/>
      <c r="F115" s="21"/>
      <c r="G115" s="21"/>
      <c r="H115" s="21"/>
      <c r="I115" s="38"/>
    </row>
    <row r="116" spans="1:9" x14ac:dyDescent="0.15">
      <c r="A116" s="351"/>
      <c r="B116" s="353"/>
      <c r="C116" s="4" t="s">
        <v>99</v>
      </c>
      <c r="E116" s="5"/>
      <c r="F116" s="21"/>
      <c r="G116" s="21"/>
      <c r="H116" s="21"/>
      <c r="I116" s="38"/>
    </row>
    <row r="117" spans="1:9" x14ac:dyDescent="0.15">
      <c r="A117" s="351"/>
      <c r="B117" s="353"/>
      <c r="C117" s="4" t="s">
        <v>100</v>
      </c>
      <c r="E117" s="5"/>
      <c r="F117" s="21">
        <v>1500000</v>
      </c>
      <c r="G117" s="21">
        <v>1000000</v>
      </c>
      <c r="H117" s="21">
        <f>F117-G117</f>
        <v>500000</v>
      </c>
      <c r="I117" s="38" t="s">
        <v>183</v>
      </c>
    </row>
    <row r="118" spans="1:9" x14ac:dyDescent="0.15">
      <c r="A118" s="351"/>
      <c r="B118" s="353"/>
      <c r="C118" s="4" t="s">
        <v>184</v>
      </c>
      <c r="E118" s="5"/>
      <c r="F118" s="21">
        <v>0</v>
      </c>
      <c r="G118" s="21">
        <v>0</v>
      </c>
      <c r="H118" s="21">
        <f>F118-G118</f>
        <v>0</v>
      </c>
      <c r="I118" s="38"/>
    </row>
    <row r="119" spans="1:9" x14ac:dyDescent="0.15">
      <c r="A119" s="351"/>
      <c r="B119" s="353"/>
      <c r="C119" s="10" t="s">
        <v>101</v>
      </c>
      <c r="D119" s="11"/>
      <c r="E119" s="12"/>
      <c r="F119" s="21"/>
      <c r="G119" s="21"/>
      <c r="H119" s="21"/>
      <c r="I119" s="38"/>
    </row>
    <row r="120" spans="1:9" x14ac:dyDescent="0.15">
      <c r="A120" s="351"/>
      <c r="B120" s="353"/>
      <c r="C120" s="13" t="s">
        <v>102</v>
      </c>
      <c r="D120" s="13"/>
      <c r="E120" s="13"/>
      <c r="F120" s="25">
        <f>SUM(F112:F119)</f>
        <v>1500000</v>
      </c>
      <c r="G120" s="25">
        <f>SUM(G112:G119)</f>
        <v>1000000</v>
      </c>
      <c r="H120" s="25">
        <f t="shared" ref="H120" si="16">SUM(H112:H119)</f>
        <v>500000</v>
      </c>
      <c r="I120" s="43"/>
    </row>
    <row r="121" spans="1:9" x14ac:dyDescent="0.15">
      <c r="A121" s="351"/>
      <c r="B121" s="353" t="s">
        <v>28</v>
      </c>
      <c r="C121" s="3" t="s">
        <v>103</v>
      </c>
      <c r="E121" s="5"/>
      <c r="F121" s="21"/>
      <c r="G121" s="21"/>
      <c r="H121" s="21"/>
      <c r="I121" s="38"/>
    </row>
    <row r="122" spans="1:9" x14ac:dyDescent="0.15">
      <c r="A122" s="351"/>
      <c r="B122" s="353"/>
      <c r="C122" s="4" t="s">
        <v>104</v>
      </c>
      <c r="E122" s="5"/>
      <c r="F122" s="21">
        <v>81000</v>
      </c>
      <c r="G122" s="21">
        <v>1001000</v>
      </c>
      <c r="H122" s="21">
        <f>F122-G122</f>
        <v>-920000</v>
      </c>
      <c r="I122" s="38" t="s">
        <v>416</v>
      </c>
    </row>
    <row r="123" spans="1:9" x14ac:dyDescent="0.15">
      <c r="A123" s="351"/>
      <c r="B123" s="353"/>
      <c r="C123" s="4" t="s">
        <v>105</v>
      </c>
      <c r="E123" s="5"/>
      <c r="F123" s="21"/>
      <c r="G123" s="21"/>
      <c r="H123" s="21"/>
      <c r="I123" s="38"/>
    </row>
    <row r="124" spans="1:9" x14ac:dyDescent="0.15">
      <c r="A124" s="351"/>
      <c r="B124" s="353"/>
      <c r="C124" s="4" t="s">
        <v>106</v>
      </c>
      <c r="E124" s="5"/>
      <c r="F124" s="21"/>
      <c r="G124" s="21"/>
      <c r="H124" s="21"/>
      <c r="I124" s="38"/>
    </row>
    <row r="125" spans="1:9" x14ac:dyDescent="0.15">
      <c r="A125" s="351"/>
      <c r="B125" s="353"/>
      <c r="C125" s="4" t="s">
        <v>107</v>
      </c>
      <c r="E125" s="5"/>
      <c r="F125" s="21">
        <v>0</v>
      </c>
      <c r="G125" s="21">
        <v>0</v>
      </c>
      <c r="H125" s="21">
        <f>F125-G125</f>
        <v>0</v>
      </c>
      <c r="I125" s="38"/>
    </row>
    <row r="126" spans="1:9" x14ac:dyDescent="0.15">
      <c r="A126" s="351"/>
      <c r="B126" s="354"/>
      <c r="C126" s="4" t="s">
        <v>182</v>
      </c>
      <c r="E126" s="5"/>
      <c r="F126" s="21">
        <v>0</v>
      </c>
      <c r="G126" s="21">
        <v>0</v>
      </c>
      <c r="H126" s="21">
        <f>F126-G126</f>
        <v>0</v>
      </c>
      <c r="I126" s="38"/>
    </row>
    <row r="127" spans="1:9" x14ac:dyDescent="0.15">
      <c r="A127" s="351"/>
      <c r="B127" s="354"/>
      <c r="C127" s="10" t="s">
        <v>108</v>
      </c>
      <c r="D127" s="11"/>
      <c r="E127" s="12"/>
      <c r="F127" s="26"/>
      <c r="G127" s="26"/>
      <c r="H127" s="26"/>
      <c r="I127" s="45"/>
    </row>
    <row r="128" spans="1:9" x14ac:dyDescent="0.15">
      <c r="A128" s="351"/>
      <c r="B128" s="354"/>
      <c r="C128" s="9" t="s">
        <v>109</v>
      </c>
      <c r="D128" s="9"/>
      <c r="E128" s="9"/>
      <c r="F128" s="21">
        <f>SUM(F121:F127)</f>
        <v>81000</v>
      </c>
      <c r="G128" s="21">
        <f>SUM(G121:G127)</f>
        <v>1001000</v>
      </c>
      <c r="H128" s="21">
        <f t="shared" ref="H128:H133" si="17">F128-G128</f>
        <v>-920000</v>
      </c>
      <c r="I128" s="38"/>
    </row>
    <row r="129" spans="1:13" x14ac:dyDescent="0.15">
      <c r="A129" s="351"/>
      <c r="B129" s="355" t="s">
        <v>110</v>
      </c>
      <c r="C129" s="356"/>
      <c r="D129" s="356"/>
      <c r="E129" s="357"/>
      <c r="F129" s="25">
        <f>F120-F128</f>
        <v>1419000</v>
      </c>
      <c r="G129" s="25">
        <f>G120-G128</f>
        <v>-1000</v>
      </c>
      <c r="H129" s="25">
        <f t="shared" si="17"/>
        <v>1420000</v>
      </c>
      <c r="I129" s="43"/>
    </row>
    <row r="130" spans="1:13" x14ac:dyDescent="0.15">
      <c r="A130" s="14" t="s">
        <v>111</v>
      </c>
      <c r="B130" s="15"/>
      <c r="C130" s="16"/>
      <c r="D130" s="16"/>
      <c r="E130" s="16"/>
      <c r="F130" s="26">
        <v>96000</v>
      </c>
      <c r="G130" s="26">
        <v>97667</v>
      </c>
      <c r="H130" s="25">
        <f t="shared" si="17"/>
        <v>-1667</v>
      </c>
      <c r="I130" s="43"/>
      <c r="J130" s="1" t="s">
        <v>313</v>
      </c>
      <c r="K130" s="50">
        <f>F35*0.05</f>
        <v>739450</v>
      </c>
    </row>
    <row r="131" spans="1:13" x14ac:dyDescent="0.15">
      <c r="A131" s="17" t="s">
        <v>112</v>
      </c>
      <c r="B131" s="18"/>
      <c r="C131" s="19"/>
      <c r="D131" s="19"/>
      <c r="E131" s="19"/>
      <c r="F131" s="26">
        <f>F87+F111+F129-F130</f>
        <v>-150000</v>
      </c>
      <c r="G131" s="26">
        <f>G87+G111+G129-G130</f>
        <v>-1495667</v>
      </c>
      <c r="H131" s="26">
        <f t="shared" si="17"/>
        <v>1345667</v>
      </c>
      <c r="I131" s="45"/>
      <c r="L131" s="193" t="s">
        <v>246</v>
      </c>
      <c r="M131" s="54">
        <v>1000000</v>
      </c>
    </row>
    <row r="132" spans="1:13" x14ac:dyDescent="0.15">
      <c r="A132" s="14" t="s">
        <v>113</v>
      </c>
      <c r="B132" s="15"/>
      <c r="C132" s="16"/>
      <c r="D132" s="16"/>
      <c r="E132" s="16"/>
      <c r="F132" s="25">
        <f>G133</f>
        <v>3150000</v>
      </c>
      <c r="G132" s="25">
        <v>4645667</v>
      </c>
      <c r="H132" s="25">
        <f t="shared" si="17"/>
        <v>-1495667</v>
      </c>
      <c r="I132" s="43"/>
      <c r="L132" s="193" t="s">
        <v>243</v>
      </c>
      <c r="M132" s="54">
        <f>F131+F132</f>
        <v>3000000</v>
      </c>
    </row>
    <row r="133" spans="1:13" x14ac:dyDescent="0.15">
      <c r="A133" s="355" t="s">
        <v>114</v>
      </c>
      <c r="B133" s="356"/>
      <c r="C133" s="356"/>
      <c r="D133" s="356"/>
      <c r="E133" s="357"/>
      <c r="F133" s="25">
        <f>F131+F132</f>
        <v>3000000</v>
      </c>
      <c r="G133" s="25">
        <f>G131+G132</f>
        <v>3150000</v>
      </c>
      <c r="H133" s="25">
        <f t="shared" si="17"/>
        <v>-150000</v>
      </c>
      <c r="I133" s="45"/>
      <c r="J133" s="50">
        <f>J136/6</f>
        <v>2710333.3333333335</v>
      </c>
      <c r="L133" s="193" t="s">
        <v>244</v>
      </c>
      <c r="M133" s="54">
        <f>F87+F111+F129</f>
        <v>-54000</v>
      </c>
    </row>
    <row r="134" spans="1:13" ht="9.9499999999999993" customHeight="1" x14ac:dyDescent="0.15">
      <c r="F134" s="27"/>
      <c r="G134" s="27"/>
      <c r="H134" s="27"/>
      <c r="I134" s="48"/>
      <c r="J134" s="1" t="s">
        <v>263</v>
      </c>
      <c r="L134" s="193" t="s">
        <v>245</v>
      </c>
      <c r="M134" s="54">
        <f>F130</f>
        <v>96000</v>
      </c>
    </row>
    <row r="135" spans="1:13" x14ac:dyDescent="0.15">
      <c r="A135" s="1" t="s">
        <v>122</v>
      </c>
    </row>
    <row r="136" spans="1:13" x14ac:dyDescent="0.15">
      <c r="J136" s="54">
        <f>F86</f>
        <v>16262000</v>
      </c>
    </row>
    <row r="137" spans="1:13" x14ac:dyDescent="0.15">
      <c r="A137" s="20"/>
    </row>
    <row r="138" spans="1:13" x14ac:dyDescent="0.15">
      <c r="A138" s="20"/>
    </row>
    <row r="139" spans="1:13" x14ac:dyDescent="0.15">
      <c r="A139" s="20"/>
    </row>
  </sheetData>
  <mergeCells count="16">
    <mergeCell ref="A133:E133"/>
    <mergeCell ref="A88:A111"/>
    <mergeCell ref="B88:B99"/>
    <mergeCell ref="B100:B110"/>
    <mergeCell ref="B111:E111"/>
    <mergeCell ref="A112:A129"/>
    <mergeCell ref="B112:B120"/>
    <mergeCell ref="B121:B128"/>
    <mergeCell ref="B129:E129"/>
    <mergeCell ref="A2:I2"/>
    <mergeCell ref="A3:I3"/>
    <mergeCell ref="A5:C5"/>
    <mergeCell ref="A6:A87"/>
    <mergeCell ref="B6:B35"/>
    <mergeCell ref="B36:B86"/>
    <mergeCell ref="B87:E87"/>
  </mergeCells>
  <phoneticPr fontId="3"/>
  <pageMargins left="0.51181102362204722" right="0.23622047244094491" top="0.74803149606299213" bottom="0.74803149606299213" header="0.31496062992125984" footer="0.31496062992125984"/>
  <pageSetup paperSize="9" orientation="portrait" r:id="rId1"/>
  <headerFooter>
    <oddFooter>&amp;C&amp;"ＭＳ Ｐ明朝,標準"&amp;9&amp;A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70C0"/>
  </sheetPr>
  <dimension ref="A1:K139"/>
  <sheetViews>
    <sheetView zoomScaleNormal="100" workbookViewId="0">
      <selection activeCell="J37" sqref="J37"/>
    </sheetView>
  </sheetViews>
  <sheetFormatPr defaultRowHeight="12" x14ac:dyDescent="0.15"/>
  <cols>
    <col min="1" max="4" width="2.625" style="1" customWidth="1"/>
    <col min="5" max="5" width="28.625" style="1" customWidth="1"/>
    <col min="6" max="7" width="11.875" style="22" customWidth="1"/>
    <col min="8" max="8" width="12.375" style="22" bestFit="1" customWidth="1"/>
    <col min="9" max="9" width="21.125" style="49" customWidth="1"/>
    <col min="10" max="16384" width="9" style="1"/>
  </cols>
  <sheetData>
    <row r="1" spans="1:9" ht="13.5" x14ac:dyDescent="0.15">
      <c r="A1" s="29" t="s">
        <v>376</v>
      </c>
      <c r="I1" s="46"/>
    </row>
    <row r="2" spans="1:9" ht="18" customHeight="1" x14ac:dyDescent="0.15">
      <c r="A2" s="347" t="s">
        <v>254</v>
      </c>
      <c r="B2" s="347"/>
      <c r="C2" s="347"/>
      <c r="D2" s="347"/>
      <c r="E2" s="347"/>
      <c r="F2" s="347"/>
      <c r="G2" s="347"/>
      <c r="H2" s="347"/>
      <c r="I2" s="347"/>
    </row>
    <row r="3" spans="1:9" x14ac:dyDescent="0.15">
      <c r="A3" s="336" t="s">
        <v>377</v>
      </c>
      <c r="B3" s="336"/>
      <c r="C3" s="336"/>
      <c r="D3" s="336"/>
      <c r="E3" s="336"/>
      <c r="F3" s="336"/>
      <c r="G3" s="336"/>
      <c r="H3" s="336"/>
      <c r="I3" s="336"/>
    </row>
    <row r="4" spans="1:9" x14ac:dyDescent="0.15">
      <c r="I4" s="46" t="s">
        <v>0</v>
      </c>
    </row>
    <row r="5" spans="1:9" x14ac:dyDescent="0.15">
      <c r="A5" s="348" t="s">
        <v>1</v>
      </c>
      <c r="B5" s="349"/>
      <c r="C5" s="349"/>
      <c r="D5" s="2"/>
      <c r="E5" s="2"/>
      <c r="F5" s="23" t="s">
        <v>203</v>
      </c>
      <c r="G5" s="79" t="s">
        <v>204</v>
      </c>
      <c r="H5" s="23" t="s">
        <v>115</v>
      </c>
      <c r="I5" s="47" t="s">
        <v>116</v>
      </c>
    </row>
    <row r="6" spans="1:9" s="219" customFormat="1" x14ac:dyDescent="0.15">
      <c r="A6" s="350" t="s">
        <v>2</v>
      </c>
      <c r="B6" s="353" t="s">
        <v>3</v>
      </c>
      <c r="C6" s="239" t="s">
        <v>4</v>
      </c>
      <c r="D6" s="240"/>
      <c r="E6" s="240"/>
      <c r="F6" s="241">
        <f>みどり!F6</f>
        <v>42000000</v>
      </c>
      <c r="G6" s="242">
        <f>みどり!G6</f>
        <v>42000000</v>
      </c>
      <c r="H6" s="243">
        <f>みどり!H6</f>
        <v>0</v>
      </c>
      <c r="I6" s="244" t="s">
        <v>321</v>
      </c>
    </row>
    <row r="7" spans="1:9" s="219" customFormat="1" x14ac:dyDescent="0.15">
      <c r="A7" s="351"/>
      <c r="B7" s="353"/>
      <c r="C7" s="217" t="s">
        <v>5</v>
      </c>
      <c r="F7" s="245">
        <f>みどり!F7</f>
        <v>73271000</v>
      </c>
      <c r="G7" s="246">
        <f>みどり!G7</f>
        <v>70940000</v>
      </c>
      <c r="H7" s="247">
        <f>みどり!H7</f>
        <v>2331000</v>
      </c>
      <c r="I7" s="231"/>
    </row>
    <row r="8" spans="1:9" x14ac:dyDescent="0.15">
      <c r="A8" s="351"/>
      <c r="B8" s="353"/>
      <c r="C8" s="4"/>
      <c r="D8" s="5" t="s">
        <v>6</v>
      </c>
      <c r="F8" s="35">
        <f>みどり!F8</f>
        <v>72150000</v>
      </c>
      <c r="G8" s="35">
        <f>みどり!G8</f>
        <v>69800000</v>
      </c>
      <c r="H8" s="21">
        <f>みどり!H8</f>
        <v>2350000</v>
      </c>
      <c r="I8" s="38"/>
    </row>
    <row r="9" spans="1:9" x14ac:dyDescent="0.15">
      <c r="A9" s="351"/>
      <c r="B9" s="353"/>
      <c r="C9" s="4"/>
      <c r="E9" s="1" t="s">
        <v>7</v>
      </c>
      <c r="F9" s="35">
        <f>みどり!F9</f>
        <v>0</v>
      </c>
      <c r="G9" s="78">
        <f>みどり!G9</f>
        <v>0</v>
      </c>
      <c r="H9" s="21">
        <f>みどり!H9</f>
        <v>0</v>
      </c>
      <c r="I9" s="38"/>
    </row>
    <row r="10" spans="1:9" x14ac:dyDescent="0.15">
      <c r="A10" s="351"/>
      <c r="B10" s="353"/>
      <c r="C10" s="4"/>
      <c r="E10" s="1" t="s">
        <v>8</v>
      </c>
      <c r="F10" s="35">
        <f>みどり!F10</f>
        <v>72150000</v>
      </c>
      <c r="G10" s="78">
        <f>みどり!G10</f>
        <v>69800000</v>
      </c>
      <c r="H10" s="21">
        <f>みどり!H10</f>
        <v>2350000</v>
      </c>
      <c r="I10" s="38" t="s">
        <v>170</v>
      </c>
    </row>
    <row r="11" spans="1:9" x14ac:dyDescent="0.15">
      <c r="A11" s="351"/>
      <c r="B11" s="353"/>
      <c r="C11" s="4"/>
      <c r="E11" s="1" t="s">
        <v>9</v>
      </c>
      <c r="F11" s="35">
        <f>みどり!F11</f>
        <v>0</v>
      </c>
      <c r="G11" s="78">
        <f>みどり!G11</f>
        <v>0</v>
      </c>
      <c r="H11" s="21">
        <f>みどり!H11</f>
        <v>0</v>
      </c>
      <c r="I11" s="38"/>
    </row>
    <row r="12" spans="1:9" x14ac:dyDescent="0.15">
      <c r="A12" s="351"/>
      <c r="B12" s="353"/>
      <c r="C12" s="4"/>
      <c r="E12" s="1" t="s">
        <v>10</v>
      </c>
      <c r="F12" s="35">
        <f>みどり!F12</f>
        <v>0</v>
      </c>
      <c r="G12" s="78">
        <f>みどり!G12</f>
        <v>0</v>
      </c>
      <c r="H12" s="21">
        <f>みどり!H12</f>
        <v>0</v>
      </c>
      <c r="I12" s="38"/>
    </row>
    <row r="13" spans="1:9" s="219" customFormat="1" x14ac:dyDescent="0.15">
      <c r="A13" s="351"/>
      <c r="B13" s="353"/>
      <c r="C13" s="217"/>
      <c r="D13" s="219" t="s">
        <v>247</v>
      </c>
      <c r="E13" s="218"/>
      <c r="F13" s="263">
        <f>みどり!F13</f>
        <v>0</v>
      </c>
      <c r="G13" s="263">
        <f>みどり!G13</f>
        <v>0</v>
      </c>
      <c r="H13" s="221">
        <f>みどり!H13</f>
        <v>0</v>
      </c>
      <c r="I13" s="222"/>
    </row>
    <row r="14" spans="1:9" x14ac:dyDescent="0.15">
      <c r="A14" s="351"/>
      <c r="B14" s="353"/>
      <c r="C14" s="4"/>
      <c r="E14" s="5" t="s">
        <v>248</v>
      </c>
      <c r="F14" s="31">
        <f>みどり!F14</f>
        <v>0</v>
      </c>
      <c r="G14" s="31">
        <f>みどり!G14</f>
        <v>0</v>
      </c>
      <c r="H14" s="21">
        <f>みどり!H14</f>
        <v>0</v>
      </c>
      <c r="I14" s="40"/>
    </row>
    <row r="15" spans="1:9" s="219" customFormat="1" x14ac:dyDescent="0.15">
      <c r="A15" s="351"/>
      <c r="B15" s="353"/>
      <c r="C15" s="217"/>
      <c r="D15" s="219" t="s">
        <v>11</v>
      </c>
      <c r="F15" s="266">
        <f>みどり!F15</f>
        <v>1000</v>
      </c>
      <c r="G15" s="267">
        <f>みどり!G15</f>
        <v>10000</v>
      </c>
      <c r="H15" s="221">
        <f>みどり!H15</f>
        <v>-9000</v>
      </c>
      <c r="I15" s="231"/>
    </row>
    <row r="16" spans="1:9" s="219" customFormat="1" x14ac:dyDescent="0.15">
      <c r="A16" s="351"/>
      <c r="B16" s="353"/>
      <c r="C16" s="217"/>
      <c r="D16" s="219" t="s">
        <v>12</v>
      </c>
      <c r="F16" s="266">
        <f>みどり!F16</f>
        <v>0</v>
      </c>
      <c r="G16" s="266">
        <f>みどり!G16</f>
        <v>0</v>
      </c>
      <c r="H16" s="221">
        <f>みどり!H16</f>
        <v>0</v>
      </c>
      <c r="I16" s="231"/>
    </row>
    <row r="17" spans="1:9" x14ac:dyDescent="0.15">
      <c r="A17" s="351"/>
      <c r="B17" s="353"/>
      <c r="C17" s="4"/>
      <c r="E17" s="1" t="s">
        <v>13</v>
      </c>
      <c r="F17" s="35">
        <f>みどり!F17</f>
        <v>0</v>
      </c>
      <c r="G17" s="78">
        <f>みどり!G17</f>
        <v>0</v>
      </c>
      <c r="H17" s="21">
        <f>みどり!H17</f>
        <v>0</v>
      </c>
      <c r="I17" s="38"/>
    </row>
    <row r="18" spans="1:9" s="219" customFormat="1" x14ac:dyDescent="0.15">
      <c r="A18" s="351"/>
      <c r="B18" s="353"/>
      <c r="C18" s="217"/>
      <c r="D18" s="219" t="s">
        <v>14</v>
      </c>
      <c r="F18" s="266">
        <f>みどり!F18</f>
        <v>0</v>
      </c>
      <c r="G18" s="267">
        <f>みどり!G18</f>
        <v>0</v>
      </c>
      <c r="H18" s="221">
        <f>みどり!H18</f>
        <v>0</v>
      </c>
      <c r="I18" s="231"/>
    </row>
    <row r="19" spans="1:9" s="219" customFormat="1" x14ac:dyDescent="0.15">
      <c r="A19" s="351"/>
      <c r="B19" s="353"/>
      <c r="C19" s="217"/>
      <c r="D19" s="219" t="s">
        <v>15</v>
      </c>
      <c r="F19" s="266">
        <f>みどり!F19</f>
        <v>1120000</v>
      </c>
      <c r="G19" s="266">
        <f>みどり!G19</f>
        <v>1130000</v>
      </c>
      <c r="H19" s="221">
        <f>みどり!H19</f>
        <v>-10000</v>
      </c>
      <c r="I19" s="231"/>
    </row>
    <row r="20" spans="1:9" x14ac:dyDescent="0.15">
      <c r="A20" s="351"/>
      <c r="B20" s="353"/>
      <c r="C20" s="4"/>
      <c r="E20" s="1" t="s">
        <v>16</v>
      </c>
      <c r="F20" s="35">
        <f>みどり!F20</f>
        <v>160000</v>
      </c>
      <c r="G20" s="78">
        <f>みどり!G20</f>
        <v>160000</v>
      </c>
      <c r="H20" s="21">
        <f>みどり!H20</f>
        <v>0</v>
      </c>
      <c r="I20" s="40" t="s">
        <v>394</v>
      </c>
    </row>
    <row r="21" spans="1:9" x14ac:dyDescent="0.15">
      <c r="A21" s="351"/>
      <c r="B21" s="353"/>
      <c r="C21" s="4"/>
      <c r="E21" s="1" t="s">
        <v>17</v>
      </c>
      <c r="F21" s="35">
        <f>みどり!F21</f>
        <v>0</v>
      </c>
      <c r="G21" s="78">
        <f>みどり!G21</f>
        <v>0</v>
      </c>
      <c r="H21" s="21">
        <f>みどり!H21</f>
        <v>0</v>
      </c>
      <c r="I21" s="38"/>
    </row>
    <row r="22" spans="1:9" x14ac:dyDescent="0.15">
      <c r="A22" s="351"/>
      <c r="B22" s="353"/>
      <c r="C22" s="4"/>
      <c r="E22" s="1" t="s">
        <v>18</v>
      </c>
      <c r="F22" s="35">
        <f>みどり!F22</f>
        <v>950000</v>
      </c>
      <c r="G22" s="78">
        <f>みどり!G22</f>
        <v>960000</v>
      </c>
      <c r="H22" s="21">
        <f>みどり!H22</f>
        <v>-10000</v>
      </c>
      <c r="I22" s="38" t="s">
        <v>163</v>
      </c>
    </row>
    <row r="23" spans="1:9" x14ac:dyDescent="0.15">
      <c r="A23" s="351"/>
      <c r="B23" s="353"/>
      <c r="C23" s="4"/>
      <c r="E23" s="1" t="s">
        <v>19</v>
      </c>
      <c r="F23" s="35">
        <f>みどり!F23</f>
        <v>0</v>
      </c>
      <c r="G23" s="78">
        <f>みどり!G23</f>
        <v>0</v>
      </c>
      <c r="H23" s="21">
        <f>みどり!H23</f>
        <v>0</v>
      </c>
      <c r="I23" s="38"/>
    </row>
    <row r="24" spans="1:9" x14ac:dyDescent="0.15">
      <c r="A24" s="351"/>
      <c r="B24" s="353"/>
      <c r="C24" s="4"/>
      <c r="E24" s="1" t="s">
        <v>15</v>
      </c>
      <c r="F24" s="35">
        <f>みどり!F24</f>
        <v>10000</v>
      </c>
      <c r="G24" s="78">
        <f>みどり!G24</f>
        <v>10000</v>
      </c>
      <c r="H24" s="21">
        <f>みどり!H24</f>
        <v>0</v>
      </c>
      <c r="I24" s="40" t="s">
        <v>276</v>
      </c>
    </row>
    <row r="25" spans="1:9" s="219" customFormat="1" x14ac:dyDescent="0.15">
      <c r="A25" s="351"/>
      <c r="B25" s="353"/>
      <c r="C25" s="217" t="s">
        <v>23</v>
      </c>
      <c r="F25" s="245">
        <f>みどり!F25</f>
        <v>0</v>
      </c>
      <c r="G25" s="246">
        <f>みどり!G25</f>
        <v>0</v>
      </c>
      <c r="H25" s="230">
        <f>みどり!H25</f>
        <v>0</v>
      </c>
      <c r="I25" s="231"/>
    </row>
    <row r="26" spans="1:9" s="219" customFormat="1" x14ac:dyDescent="0.15">
      <c r="A26" s="351"/>
      <c r="B26" s="353"/>
      <c r="C26" s="223" t="s">
        <v>20</v>
      </c>
      <c r="D26" s="224"/>
      <c r="E26" s="224"/>
      <c r="F26" s="269">
        <f>みどり!F26</f>
        <v>0</v>
      </c>
      <c r="G26" s="270">
        <f>みどり!G26</f>
        <v>0</v>
      </c>
      <c r="H26" s="227">
        <f>みどり!H26</f>
        <v>0</v>
      </c>
      <c r="I26" s="222"/>
    </row>
    <row r="27" spans="1:9" s="219" customFormat="1" x14ac:dyDescent="0.15">
      <c r="A27" s="351"/>
      <c r="B27" s="353"/>
      <c r="C27" s="223" t="s">
        <v>21</v>
      </c>
      <c r="D27" s="224"/>
      <c r="E27" s="224"/>
      <c r="F27" s="269">
        <f>みどり!F27</f>
        <v>0</v>
      </c>
      <c r="G27" s="270">
        <f>みどり!G27</f>
        <v>100000</v>
      </c>
      <c r="H27" s="227">
        <f>みどり!H27</f>
        <v>-100000</v>
      </c>
      <c r="I27" s="222"/>
    </row>
    <row r="28" spans="1:9" s="219" customFormat="1" x14ac:dyDescent="0.15">
      <c r="A28" s="351"/>
      <c r="B28" s="353"/>
      <c r="C28" s="223" t="s">
        <v>22</v>
      </c>
      <c r="D28" s="224"/>
      <c r="E28" s="224"/>
      <c r="F28" s="269">
        <f>みどり!F28</f>
        <v>1000</v>
      </c>
      <c r="G28" s="270">
        <f>みどり!G28</f>
        <v>1000</v>
      </c>
      <c r="H28" s="227">
        <f>みどり!H28</f>
        <v>0</v>
      </c>
      <c r="I28" s="228"/>
    </row>
    <row r="29" spans="1:9" s="219" customFormat="1" x14ac:dyDescent="0.15">
      <c r="A29" s="351"/>
      <c r="B29" s="353"/>
      <c r="C29" s="217" t="s">
        <v>23</v>
      </c>
      <c r="F29" s="245">
        <f>みどり!F29</f>
        <v>21000</v>
      </c>
      <c r="G29" s="245">
        <f>みどり!G29</f>
        <v>29000</v>
      </c>
      <c r="H29" s="230">
        <f>みどり!H29</f>
        <v>-8000</v>
      </c>
      <c r="I29" s="222"/>
    </row>
    <row r="30" spans="1:9" x14ac:dyDescent="0.15">
      <c r="A30" s="351"/>
      <c r="B30" s="353"/>
      <c r="C30" s="4"/>
      <c r="D30" s="1" t="s">
        <v>24</v>
      </c>
      <c r="F30" s="35">
        <f>みどり!F30</f>
        <v>0</v>
      </c>
      <c r="G30" s="78">
        <f>みどり!G30</f>
        <v>0</v>
      </c>
      <c r="H30" s="21">
        <f>みどり!H30</f>
        <v>0</v>
      </c>
      <c r="I30" s="40"/>
    </row>
    <row r="31" spans="1:9" x14ac:dyDescent="0.15">
      <c r="A31" s="351"/>
      <c r="B31" s="353"/>
      <c r="C31" s="4"/>
      <c r="D31" s="1" t="s">
        <v>25</v>
      </c>
      <c r="F31" s="35">
        <f>みどり!F31</f>
        <v>0</v>
      </c>
      <c r="G31" s="78">
        <f>みどり!G31</f>
        <v>0</v>
      </c>
      <c r="H31" s="21">
        <f>みどり!H31</f>
        <v>0</v>
      </c>
      <c r="I31" s="40"/>
    </row>
    <row r="32" spans="1:9" x14ac:dyDescent="0.15">
      <c r="A32" s="351"/>
      <c r="B32" s="353"/>
      <c r="C32" s="4"/>
      <c r="D32" s="1" t="s">
        <v>26</v>
      </c>
      <c r="F32" s="35">
        <f>みどり!F32</f>
        <v>21000</v>
      </c>
      <c r="G32" s="78">
        <f>みどり!G32</f>
        <v>29000</v>
      </c>
      <c r="H32" s="21">
        <f>みどり!H32</f>
        <v>-8000</v>
      </c>
      <c r="I32" s="40"/>
    </row>
    <row r="33" spans="1:9" x14ac:dyDescent="0.15">
      <c r="A33" s="351"/>
      <c r="B33" s="353"/>
      <c r="C33" s="4"/>
      <c r="E33" s="1" t="s">
        <v>121</v>
      </c>
      <c r="F33" s="35">
        <f>みどり!F33</f>
        <v>21000</v>
      </c>
      <c r="G33" s="78">
        <f>みどり!G33</f>
        <v>29000</v>
      </c>
      <c r="H33" s="21">
        <f>みどり!H33</f>
        <v>-8000</v>
      </c>
      <c r="I33" s="40" t="s">
        <v>319</v>
      </c>
    </row>
    <row r="34" spans="1:9" x14ac:dyDescent="0.15">
      <c r="A34" s="351"/>
      <c r="B34" s="353"/>
      <c r="C34" s="4"/>
      <c r="E34" s="1" t="s">
        <v>117</v>
      </c>
      <c r="F34" s="37">
        <f>みどり!F34</f>
        <v>0</v>
      </c>
      <c r="G34" s="80">
        <f>みどり!G34</f>
        <v>0</v>
      </c>
      <c r="H34" s="26">
        <f>みどり!H34</f>
        <v>0</v>
      </c>
      <c r="I34" s="45"/>
    </row>
    <row r="35" spans="1:9" x14ac:dyDescent="0.15">
      <c r="A35" s="351"/>
      <c r="B35" s="353"/>
      <c r="C35" s="6" t="s">
        <v>27</v>
      </c>
      <c r="D35" s="7"/>
      <c r="E35" s="8"/>
      <c r="F35" s="32">
        <f>みどり!F35</f>
        <v>115293000</v>
      </c>
      <c r="G35" s="28">
        <f>みどり!G35</f>
        <v>113070000</v>
      </c>
      <c r="H35" s="28">
        <f>みどり!H35</f>
        <v>2223000</v>
      </c>
      <c r="I35" s="43"/>
    </row>
    <row r="36" spans="1:9" s="219" customFormat="1" x14ac:dyDescent="0.15">
      <c r="A36" s="351"/>
      <c r="B36" s="353" t="s">
        <v>28</v>
      </c>
      <c r="C36" s="217" t="s">
        <v>29</v>
      </c>
      <c r="E36" s="218"/>
      <c r="F36" s="230">
        <f>みどり!F36</f>
        <v>66442000</v>
      </c>
      <c r="G36" s="230">
        <f>みどり!G36</f>
        <v>61737000</v>
      </c>
      <c r="H36" s="230">
        <f>みどり!H36</f>
        <v>4705000</v>
      </c>
      <c r="I36" s="231"/>
    </row>
    <row r="37" spans="1:9" x14ac:dyDescent="0.15">
      <c r="A37" s="351"/>
      <c r="B37" s="353"/>
      <c r="C37" s="4"/>
      <c r="D37" s="1" t="s">
        <v>206</v>
      </c>
      <c r="E37" s="5"/>
      <c r="F37" s="21">
        <f>みどり!F37</f>
        <v>0</v>
      </c>
      <c r="G37" s="21">
        <f>みどり!G37</f>
        <v>0</v>
      </c>
      <c r="H37" s="21">
        <f>みどり!H37</f>
        <v>0</v>
      </c>
      <c r="I37" s="38"/>
    </row>
    <row r="38" spans="1:9" x14ac:dyDescent="0.15">
      <c r="A38" s="351"/>
      <c r="B38" s="353"/>
      <c r="C38" s="4"/>
      <c r="D38" s="1" t="s">
        <v>30</v>
      </c>
      <c r="E38" s="5"/>
      <c r="F38" s="21">
        <f>みどり!F38</f>
        <v>23210000</v>
      </c>
      <c r="G38" s="21">
        <f>みどり!G38</f>
        <v>19868000</v>
      </c>
      <c r="H38" s="21">
        <f>みどり!H38</f>
        <v>3342000</v>
      </c>
      <c r="I38" s="38" t="s">
        <v>150</v>
      </c>
    </row>
    <row r="39" spans="1:9" x14ac:dyDescent="0.15">
      <c r="A39" s="351"/>
      <c r="B39" s="353"/>
      <c r="C39" s="4"/>
      <c r="D39" s="1" t="s">
        <v>31</v>
      </c>
      <c r="E39" s="5"/>
      <c r="F39" s="21">
        <f>みどり!F39</f>
        <v>7680000</v>
      </c>
      <c r="G39" s="21">
        <f>みどり!G39</f>
        <v>6045000</v>
      </c>
      <c r="H39" s="21">
        <f>みどり!H39</f>
        <v>1635000</v>
      </c>
      <c r="I39" s="38" t="s">
        <v>151</v>
      </c>
    </row>
    <row r="40" spans="1:9" x14ac:dyDescent="0.15">
      <c r="A40" s="351"/>
      <c r="B40" s="353"/>
      <c r="C40" s="4"/>
      <c r="D40" s="1" t="s">
        <v>32</v>
      </c>
      <c r="E40" s="5"/>
      <c r="F40" s="21">
        <f>みどり!F40</f>
        <v>28000000</v>
      </c>
      <c r="G40" s="21">
        <f>みどり!G40</f>
        <v>29000000</v>
      </c>
      <c r="H40" s="21">
        <f>みどり!H40</f>
        <v>-1000000</v>
      </c>
      <c r="I40" s="38" t="s">
        <v>128</v>
      </c>
    </row>
    <row r="41" spans="1:9" x14ac:dyDescent="0.15">
      <c r="A41" s="351"/>
      <c r="B41" s="353"/>
      <c r="C41" s="4"/>
      <c r="D41" s="1" t="s">
        <v>33</v>
      </c>
      <c r="E41" s="5"/>
      <c r="F41" s="21">
        <f>みどり!F41</f>
        <v>1352000</v>
      </c>
      <c r="G41" s="21">
        <f>みどり!G41</f>
        <v>1184000</v>
      </c>
      <c r="H41" s="21">
        <f>みどり!H41</f>
        <v>168000</v>
      </c>
      <c r="I41" s="38" t="s">
        <v>149</v>
      </c>
    </row>
    <row r="42" spans="1:9" x14ac:dyDescent="0.15">
      <c r="A42" s="351"/>
      <c r="B42" s="353"/>
      <c r="C42" s="55"/>
      <c r="D42" s="60" t="s">
        <v>34</v>
      </c>
      <c r="E42" s="61"/>
      <c r="F42" s="67">
        <f>みどり!F42</f>
        <v>6200000</v>
      </c>
      <c r="G42" s="67">
        <f>みどり!G42</f>
        <v>5640000</v>
      </c>
      <c r="H42" s="67">
        <f>みどり!H42</f>
        <v>560000</v>
      </c>
      <c r="I42" s="38" t="s">
        <v>129</v>
      </c>
    </row>
    <row r="43" spans="1:9" s="219" customFormat="1" x14ac:dyDescent="0.15">
      <c r="A43" s="351"/>
      <c r="B43" s="353"/>
      <c r="C43" s="217" t="s">
        <v>35</v>
      </c>
      <c r="E43" s="218"/>
      <c r="F43" s="230">
        <f>みどり!F43</f>
        <v>4115000</v>
      </c>
      <c r="G43" s="230">
        <f>みどり!G43</f>
        <v>3582000</v>
      </c>
      <c r="H43" s="230">
        <f>みどり!H43</f>
        <v>533000</v>
      </c>
      <c r="I43" s="231"/>
    </row>
    <row r="44" spans="1:9" x14ac:dyDescent="0.15">
      <c r="A44" s="351"/>
      <c r="B44" s="353"/>
      <c r="C44" s="4"/>
      <c r="D44" s="1" t="s">
        <v>36</v>
      </c>
      <c r="E44" s="5"/>
      <c r="F44" s="21">
        <f>みどり!F44</f>
        <v>15000</v>
      </c>
      <c r="G44" s="21">
        <f>みどり!G44</f>
        <v>15000</v>
      </c>
      <c r="H44" s="21">
        <f>みどり!H44</f>
        <v>0</v>
      </c>
      <c r="I44" s="38" t="s">
        <v>165</v>
      </c>
    </row>
    <row r="45" spans="1:9" x14ac:dyDescent="0.15">
      <c r="A45" s="351"/>
      <c r="B45" s="353"/>
      <c r="C45" s="4"/>
      <c r="D45" s="1" t="s">
        <v>37</v>
      </c>
      <c r="E45" s="5"/>
      <c r="F45" s="21">
        <f>みどり!F45</f>
        <v>240000</v>
      </c>
      <c r="G45" s="21">
        <f>みどり!G45</f>
        <v>240000</v>
      </c>
      <c r="H45" s="21">
        <f>みどり!H45</f>
        <v>0</v>
      </c>
      <c r="I45" s="38" t="s">
        <v>166</v>
      </c>
    </row>
    <row r="46" spans="1:9" x14ac:dyDescent="0.15">
      <c r="A46" s="351"/>
      <c r="B46" s="353"/>
      <c r="C46" s="4"/>
      <c r="D46" s="1" t="s">
        <v>38</v>
      </c>
      <c r="E46" s="5"/>
      <c r="F46" s="21">
        <f>みどり!F46</f>
        <v>350000</v>
      </c>
      <c r="G46" s="21">
        <f>みどり!G46</f>
        <v>300000</v>
      </c>
      <c r="H46" s="21">
        <f>みどり!H46</f>
        <v>50000</v>
      </c>
      <c r="I46" s="38" t="s">
        <v>131</v>
      </c>
    </row>
    <row r="47" spans="1:9" x14ac:dyDescent="0.15">
      <c r="A47" s="351"/>
      <c r="B47" s="353"/>
      <c r="C47" s="4"/>
      <c r="D47" s="1" t="s">
        <v>127</v>
      </c>
      <c r="E47" s="5"/>
      <c r="F47" s="21">
        <f>みどり!F47</f>
        <v>5000</v>
      </c>
      <c r="G47" s="21">
        <f>みどり!G47</f>
        <v>5000</v>
      </c>
      <c r="H47" s="21">
        <f>みどり!H47</f>
        <v>0</v>
      </c>
      <c r="I47" s="38" t="s">
        <v>132</v>
      </c>
    </row>
    <row r="48" spans="1:9" x14ac:dyDescent="0.15">
      <c r="A48" s="351"/>
      <c r="B48" s="353"/>
      <c r="C48" s="4"/>
      <c r="D48" s="1" t="s">
        <v>39</v>
      </c>
      <c r="E48" s="5"/>
      <c r="F48" s="21">
        <f>みどり!F48</f>
        <v>1130000</v>
      </c>
      <c r="G48" s="21">
        <f>みどり!G48</f>
        <v>1080000</v>
      </c>
      <c r="H48" s="21">
        <f>みどり!H48</f>
        <v>50000</v>
      </c>
      <c r="I48" s="38" t="s">
        <v>157</v>
      </c>
    </row>
    <row r="49" spans="1:9" x14ac:dyDescent="0.15">
      <c r="A49" s="351"/>
      <c r="B49" s="353"/>
      <c r="C49" s="4"/>
      <c r="D49" s="1" t="s">
        <v>126</v>
      </c>
      <c r="E49" s="5"/>
      <c r="F49" s="21">
        <f>みどり!F49</f>
        <v>200000</v>
      </c>
      <c r="G49" s="21">
        <f>みどり!G49</f>
        <v>200000</v>
      </c>
      <c r="H49" s="21">
        <f>みどり!H49</f>
        <v>0</v>
      </c>
      <c r="I49" s="38" t="s">
        <v>260</v>
      </c>
    </row>
    <row r="50" spans="1:9" x14ac:dyDescent="0.15">
      <c r="A50" s="351"/>
      <c r="B50" s="353"/>
      <c r="C50" s="4"/>
      <c r="D50" s="1" t="s">
        <v>205</v>
      </c>
      <c r="E50" s="5"/>
      <c r="F50" s="21">
        <f>みどり!F50</f>
        <v>95000</v>
      </c>
      <c r="G50" s="21">
        <f>みどり!G50</f>
        <v>92000</v>
      </c>
      <c r="H50" s="21">
        <f>みどり!H50</f>
        <v>3000</v>
      </c>
      <c r="I50" s="38" t="s">
        <v>286</v>
      </c>
    </row>
    <row r="51" spans="1:9" x14ac:dyDescent="0.15">
      <c r="A51" s="351"/>
      <c r="B51" s="353"/>
      <c r="C51" s="4"/>
      <c r="D51" s="1" t="s">
        <v>40</v>
      </c>
      <c r="E51" s="5"/>
      <c r="F51" s="21">
        <f>みどり!F51</f>
        <v>200000</v>
      </c>
      <c r="G51" s="21">
        <f>みどり!G51</f>
        <v>150000</v>
      </c>
      <c r="H51" s="21">
        <f>みどり!H51</f>
        <v>50000</v>
      </c>
      <c r="I51" s="38" t="s">
        <v>178</v>
      </c>
    </row>
    <row r="52" spans="1:9" x14ac:dyDescent="0.15">
      <c r="A52" s="351"/>
      <c r="B52" s="353"/>
      <c r="C52" s="4"/>
      <c r="D52" s="1" t="s">
        <v>41</v>
      </c>
      <c r="E52" s="5"/>
      <c r="F52" s="21">
        <f>みどり!F52</f>
        <v>1720000</v>
      </c>
      <c r="G52" s="21">
        <f>みどり!G52</f>
        <v>1450000</v>
      </c>
      <c r="H52" s="21">
        <f>みどり!H52</f>
        <v>270000</v>
      </c>
      <c r="I52" s="38" t="s">
        <v>304</v>
      </c>
    </row>
    <row r="53" spans="1:9" x14ac:dyDescent="0.15">
      <c r="A53" s="351"/>
      <c r="B53" s="353"/>
      <c r="C53" s="55"/>
      <c r="D53" s="60" t="s">
        <v>42</v>
      </c>
      <c r="E53" s="61"/>
      <c r="F53" s="67">
        <f>みどり!F53</f>
        <v>160000</v>
      </c>
      <c r="G53" s="67">
        <f>みどり!G53</f>
        <v>50000</v>
      </c>
      <c r="H53" s="67">
        <f>みどり!H53</f>
        <v>110000</v>
      </c>
      <c r="I53" s="38" t="s">
        <v>147</v>
      </c>
    </row>
    <row r="54" spans="1:9" s="219" customFormat="1" x14ac:dyDescent="0.15">
      <c r="A54" s="351"/>
      <c r="B54" s="353"/>
      <c r="C54" s="217" t="s">
        <v>43</v>
      </c>
      <c r="E54" s="218"/>
      <c r="F54" s="230">
        <f>みどり!F54</f>
        <v>5538000</v>
      </c>
      <c r="G54" s="230">
        <f>みどり!G54</f>
        <v>4786000</v>
      </c>
      <c r="H54" s="230">
        <f>みどり!H54</f>
        <v>752000</v>
      </c>
      <c r="I54" s="231"/>
    </row>
    <row r="55" spans="1:9" x14ac:dyDescent="0.15">
      <c r="A55" s="351"/>
      <c r="B55" s="353"/>
      <c r="C55" s="4"/>
      <c r="D55" s="1" t="s">
        <v>44</v>
      </c>
      <c r="E55" s="5"/>
      <c r="F55" s="21">
        <f>みどり!F55</f>
        <v>1100000</v>
      </c>
      <c r="G55" s="21">
        <f>みどり!G55</f>
        <v>1180000</v>
      </c>
      <c r="H55" s="21">
        <f>みどり!H55</f>
        <v>-80000</v>
      </c>
      <c r="I55" s="38" t="s">
        <v>135</v>
      </c>
    </row>
    <row r="56" spans="1:9" x14ac:dyDescent="0.15">
      <c r="A56" s="351"/>
      <c r="B56" s="353"/>
      <c r="C56" s="4"/>
      <c r="D56" s="1" t="s">
        <v>45</v>
      </c>
      <c r="E56" s="5"/>
      <c r="F56" s="21">
        <f>みどり!F56</f>
        <v>5000</v>
      </c>
      <c r="G56" s="21">
        <f>みどり!G56</f>
        <v>2000</v>
      </c>
      <c r="H56" s="21">
        <f>みどり!H56</f>
        <v>3000</v>
      </c>
      <c r="I56" s="38" t="s">
        <v>177</v>
      </c>
    </row>
    <row r="57" spans="1:9" x14ac:dyDescent="0.15">
      <c r="A57" s="351"/>
      <c r="B57" s="353"/>
      <c r="C57" s="4"/>
      <c r="D57" s="1" t="s">
        <v>46</v>
      </c>
      <c r="E57" s="5"/>
      <c r="F57" s="21">
        <f>みどり!F57</f>
        <v>70000</v>
      </c>
      <c r="G57" s="21">
        <f>みどり!G57</f>
        <v>70000</v>
      </c>
      <c r="H57" s="21">
        <f>みどり!H57</f>
        <v>0</v>
      </c>
      <c r="I57" s="38" t="s">
        <v>145</v>
      </c>
    </row>
    <row r="58" spans="1:9" x14ac:dyDescent="0.15">
      <c r="A58" s="351"/>
      <c r="B58" s="353"/>
      <c r="C58" s="4"/>
      <c r="D58" s="1" t="s">
        <v>47</v>
      </c>
      <c r="E58" s="5"/>
      <c r="F58" s="21">
        <f>みどり!F58</f>
        <v>150000</v>
      </c>
      <c r="G58" s="21">
        <f>みどり!G58</f>
        <v>150000</v>
      </c>
      <c r="H58" s="21">
        <f>みどり!H58</f>
        <v>0</v>
      </c>
      <c r="I58" s="38" t="s">
        <v>137</v>
      </c>
    </row>
    <row r="59" spans="1:9" x14ac:dyDescent="0.15">
      <c r="A59" s="351"/>
      <c r="B59" s="353"/>
      <c r="C59" s="4"/>
      <c r="D59" s="1" t="s">
        <v>48</v>
      </c>
      <c r="E59" s="5"/>
      <c r="F59" s="21">
        <f>みどり!F59</f>
        <v>0</v>
      </c>
      <c r="G59" s="21">
        <f>みどり!G59</f>
        <v>0</v>
      </c>
      <c r="H59" s="21">
        <f>みどり!H59</f>
        <v>0</v>
      </c>
      <c r="I59" s="38"/>
    </row>
    <row r="60" spans="1:9" x14ac:dyDescent="0.15">
      <c r="A60" s="351"/>
      <c r="B60" s="353"/>
      <c r="C60" s="4"/>
      <c r="D60" s="1" t="s">
        <v>39</v>
      </c>
      <c r="E60" s="5"/>
      <c r="F60" s="21">
        <f>みどり!F60</f>
        <v>280000</v>
      </c>
      <c r="G60" s="21">
        <f>みどり!G60</f>
        <v>250000</v>
      </c>
      <c r="H60" s="21">
        <f>みどり!H60</f>
        <v>30000</v>
      </c>
      <c r="I60" s="38" t="s">
        <v>157</v>
      </c>
    </row>
    <row r="61" spans="1:9" x14ac:dyDescent="0.15">
      <c r="A61" s="351"/>
      <c r="B61" s="353"/>
      <c r="C61" s="4"/>
      <c r="D61" s="1" t="s">
        <v>49</v>
      </c>
      <c r="E61" s="5"/>
      <c r="F61" s="21">
        <f>みどり!F61</f>
        <v>0</v>
      </c>
      <c r="G61" s="21">
        <f>みどり!G61</f>
        <v>0</v>
      </c>
      <c r="H61" s="21">
        <f>みどり!H61</f>
        <v>0</v>
      </c>
      <c r="I61" s="38"/>
    </row>
    <row r="62" spans="1:9" x14ac:dyDescent="0.15">
      <c r="A62" s="351"/>
      <c r="B62" s="353"/>
      <c r="C62" s="4"/>
      <c r="D62" s="1" t="s">
        <v>50</v>
      </c>
      <c r="E62" s="5"/>
      <c r="F62" s="21">
        <f>みどり!F62</f>
        <v>600000</v>
      </c>
      <c r="G62" s="21">
        <f>みどり!G62</f>
        <v>200000</v>
      </c>
      <c r="H62" s="21">
        <f>みどり!H62</f>
        <v>400000</v>
      </c>
      <c r="I62" s="38" t="s">
        <v>138</v>
      </c>
    </row>
    <row r="63" spans="1:9" x14ac:dyDescent="0.15">
      <c r="A63" s="351"/>
      <c r="B63" s="353"/>
      <c r="C63" s="4"/>
      <c r="D63" s="1" t="s">
        <v>51</v>
      </c>
      <c r="E63" s="5"/>
      <c r="F63" s="21">
        <f>みどり!F63</f>
        <v>230000</v>
      </c>
      <c r="G63" s="21">
        <f>みどり!G63</f>
        <v>230000</v>
      </c>
      <c r="H63" s="21">
        <f>みどり!H63</f>
        <v>0</v>
      </c>
      <c r="I63" s="38" t="s">
        <v>176</v>
      </c>
    </row>
    <row r="64" spans="1:9" x14ac:dyDescent="0.15">
      <c r="A64" s="351"/>
      <c r="B64" s="353"/>
      <c r="C64" s="4"/>
      <c r="D64" s="1" t="s">
        <v>52</v>
      </c>
      <c r="E64" s="5"/>
      <c r="F64" s="21">
        <f>みどり!F64</f>
        <v>25000</v>
      </c>
      <c r="G64" s="21">
        <f>みどり!G64</f>
        <v>25000</v>
      </c>
      <c r="H64" s="21">
        <f>みどり!H64</f>
        <v>0</v>
      </c>
      <c r="I64" s="38"/>
    </row>
    <row r="65" spans="1:9" x14ac:dyDescent="0.15">
      <c r="A65" s="351"/>
      <c r="B65" s="353"/>
      <c r="C65" s="4"/>
      <c r="D65" s="1" t="s">
        <v>207</v>
      </c>
      <c r="E65" s="5"/>
      <c r="F65" s="21">
        <f>みどり!F65</f>
        <v>0</v>
      </c>
      <c r="G65" s="21">
        <f>みどり!G65</f>
        <v>0</v>
      </c>
      <c r="H65" s="21">
        <f>みどり!H65</f>
        <v>0</v>
      </c>
      <c r="I65" s="38"/>
    </row>
    <row r="66" spans="1:9" x14ac:dyDescent="0.15">
      <c r="A66" s="351"/>
      <c r="B66" s="353"/>
      <c r="C66" s="4"/>
      <c r="D66" s="1" t="s">
        <v>53</v>
      </c>
      <c r="E66" s="5"/>
      <c r="F66" s="21">
        <f>みどり!F66</f>
        <v>0</v>
      </c>
      <c r="G66" s="21">
        <f>みどり!G66</f>
        <v>0</v>
      </c>
      <c r="H66" s="21">
        <f>みどり!H66</f>
        <v>0</v>
      </c>
      <c r="I66" s="38"/>
    </row>
    <row r="67" spans="1:9" x14ac:dyDescent="0.15">
      <c r="A67" s="351"/>
      <c r="B67" s="353"/>
      <c r="C67" s="4"/>
      <c r="D67" s="1" t="s">
        <v>54</v>
      </c>
      <c r="E67" s="5"/>
      <c r="F67" s="21">
        <f>みどり!F67</f>
        <v>8000</v>
      </c>
      <c r="G67" s="21">
        <f>みどり!G67</f>
        <v>8000</v>
      </c>
      <c r="H67" s="21">
        <f>みどり!H67</f>
        <v>0</v>
      </c>
      <c r="I67" s="38" t="s">
        <v>140</v>
      </c>
    </row>
    <row r="68" spans="1:9" x14ac:dyDescent="0.15">
      <c r="A68" s="351"/>
      <c r="B68" s="353"/>
      <c r="C68" s="4"/>
      <c r="D68" s="1" t="s">
        <v>55</v>
      </c>
      <c r="E68" s="5"/>
      <c r="F68" s="21">
        <f>みどり!F68</f>
        <v>715000</v>
      </c>
      <c r="G68" s="21">
        <f>みどり!G68</f>
        <v>558000</v>
      </c>
      <c r="H68" s="21">
        <f>みどり!H68</f>
        <v>157000</v>
      </c>
      <c r="I68" s="38" t="s">
        <v>174</v>
      </c>
    </row>
    <row r="69" spans="1:9" x14ac:dyDescent="0.15">
      <c r="A69" s="351"/>
      <c r="B69" s="353"/>
      <c r="C69" s="4"/>
      <c r="D69" s="1" t="s">
        <v>56</v>
      </c>
      <c r="E69" s="5"/>
      <c r="F69" s="21">
        <f>みどり!F69</f>
        <v>685000</v>
      </c>
      <c r="G69" s="21">
        <f>みどり!G69</f>
        <v>683000</v>
      </c>
      <c r="H69" s="21">
        <f>みどり!H69</f>
        <v>2000</v>
      </c>
      <c r="I69" s="38" t="s">
        <v>169</v>
      </c>
    </row>
    <row r="70" spans="1:9" x14ac:dyDescent="0.15">
      <c r="A70" s="351"/>
      <c r="B70" s="353"/>
      <c r="C70" s="4"/>
      <c r="D70" s="1" t="s">
        <v>57</v>
      </c>
      <c r="E70" s="5"/>
      <c r="F70" s="21">
        <f>みどり!F70</f>
        <v>1110000</v>
      </c>
      <c r="G70" s="21">
        <f>みどり!G70</f>
        <v>1075000</v>
      </c>
      <c r="H70" s="21">
        <f>みどり!H70</f>
        <v>35000</v>
      </c>
      <c r="I70" s="38" t="s">
        <v>173</v>
      </c>
    </row>
    <row r="71" spans="1:9" x14ac:dyDescent="0.15">
      <c r="A71" s="351"/>
      <c r="B71" s="353"/>
      <c r="C71" s="4"/>
      <c r="D71" s="1" t="s">
        <v>58</v>
      </c>
      <c r="E71" s="5"/>
      <c r="F71" s="21">
        <f>みどり!F71</f>
        <v>275000</v>
      </c>
      <c r="G71" s="21">
        <f>みどり!G71</f>
        <v>70000</v>
      </c>
      <c r="H71" s="21">
        <f>みどり!H71</f>
        <v>205000</v>
      </c>
      <c r="I71" s="38" t="s">
        <v>144</v>
      </c>
    </row>
    <row r="72" spans="1:9" x14ac:dyDescent="0.15">
      <c r="A72" s="351"/>
      <c r="B72" s="353"/>
      <c r="C72" s="4"/>
      <c r="D72" s="1" t="s">
        <v>59</v>
      </c>
      <c r="E72" s="5"/>
      <c r="F72" s="21">
        <f>みどり!F72</f>
        <v>70000</v>
      </c>
      <c r="G72" s="21">
        <f>みどり!G72</f>
        <v>70000</v>
      </c>
      <c r="H72" s="21">
        <f>みどり!H72</f>
        <v>0</v>
      </c>
      <c r="I72" s="38" t="s">
        <v>338</v>
      </c>
    </row>
    <row r="73" spans="1:9" x14ac:dyDescent="0.15">
      <c r="A73" s="351"/>
      <c r="B73" s="353"/>
      <c r="C73" s="4"/>
      <c r="D73" s="1" t="s">
        <v>208</v>
      </c>
      <c r="E73" s="5"/>
      <c r="F73" s="21">
        <f>みどり!F73</f>
        <v>40000</v>
      </c>
      <c r="G73" s="21">
        <f>みどり!G73</f>
        <v>40000</v>
      </c>
      <c r="H73" s="21">
        <f>みどり!H73</f>
        <v>0</v>
      </c>
      <c r="I73" s="38" t="s">
        <v>318</v>
      </c>
    </row>
    <row r="74" spans="1:9" x14ac:dyDescent="0.15">
      <c r="A74" s="351"/>
      <c r="B74" s="353"/>
      <c r="C74" s="4"/>
      <c r="D74" s="1" t="s">
        <v>60</v>
      </c>
      <c r="E74" s="5"/>
      <c r="F74" s="21">
        <f>みどり!F74</f>
        <v>155000</v>
      </c>
      <c r="G74" s="21">
        <f>みどり!G74</f>
        <v>155000</v>
      </c>
      <c r="H74" s="21">
        <f>みどり!H74</f>
        <v>0</v>
      </c>
      <c r="I74" s="33" t="s">
        <v>179</v>
      </c>
    </row>
    <row r="75" spans="1:9" x14ac:dyDescent="0.15">
      <c r="A75" s="351"/>
      <c r="B75" s="353"/>
      <c r="C75" s="55"/>
      <c r="D75" s="60" t="s">
        <v>42</v>
      </c>
      <c r="E75" s="61"/>
      <c r="F75" s="67">
        <f>みどり!F75</f>
        <v>20000</v>
      </c>
      <c r="G75" s="67">
        <f>みどり!G75</f>
        <v>20000</v>
      </c>
      <c r="H75" s="67">
        <f>みどり!H75</f>
        <v>0</v>
      </c>
      <c r="I75" s="38"/>
    </row>
    <row r="76" spans="1:9" s="219" customFormat="1" x14ac:dyDescent="0.15">
      <c r="A76" s="351"/>
      <c r="B76" s="353"/>
      <c r="C76" s="217" t="s">
        <v>61</v>
      </c>
      <c r="E76" s="218"/>
      <c r="F76" s="230">
        <f>みどり!F76</f>
        <v>42000000</v>
      </c>
      <c r="G76" s="230">
        <f>みどり!G76</f>
        <v>42000000</v>
      </c>
      <c r="H76" s="230">
        <f>みどり!H76</f>
        <v>0</v>
      </c>
      <c r="I76" s="231" t="s">
        <v>322</v>
      </c>
    </row>
    <row r="77" spans="1:9" x14ac:dyDescent="0.15">
      <c r="A77" s="351"/>
      <c r="B77" s="353"/>
      <c r="C77" s="4"/>
      <c r="D77" s="1" t="s">
        <v>62</v>
      </c>
      <c r="E77" s="5"/>
      <c r="F77" s="21">
        <f>みどり!F77</f>
        <v>41975000</v>
      </c>
      <c r="G77" s="21">
        <f>みどり!G77</f>
        <v>41975000</v>
      </c>
      <c r="H77" s="21">
        <f>みどり!H77</f>
        <v>0</v>
      </c>
      <c r="I77" s="38"/>
    </row>
    <row r="78" spans="1:9" x14ac:dyDescent="0.15">
      <c r="A78" s="351"/>
      <c r="B78" s="353"/>
      <c r="C78" s="4"/>
      <c r="E78" s="5" t="s">
        <v>63</v>
      </c>
      <c r="F78" s="21">
        <f>みどり!F78</f>
        <v>41975000</v>
      </c>
      <c r="G78" s="21">
        <f>みどり!G78</f>
        <v>41975000</v>
      </c>
      <c r="H78" s="21">
        <f>みどり!H78</f>
        <v>0</v>
      </c>
      <c r="I78" s="38" t="s">
        <v>192</v>
      </c>
    </row>
    <row r="79" spans="1:9" x14ac:dyDescent="0.15">
      <c r="A79" s="351"/>
      <c r="B79" s="353"/>
      <c r="C79" s="4"/>
      <c r="E79" s="5" t="s">
        <v>64</v>
      </c>
      <c r="F79" s="21">
        <f>みどり!F79</f>
        <v>0</v>
      </c>
      <c r="G79" s="21">
        <f>みどり!G79</f>
        <v>0</v>
      </c>
      <c r="H79" s="21">
        <f>みどり!H79</f>
        <v>0</v>
      </c>
      <c r="I79" s="38"/>
    </row>
    <row r="80" spans="1:9" x14ac:dyDescent="0.15">
      <c r="A80" s="351"/>
      <c r="B80" s="353"/>
      <c r="C80" s="55"/>
      <c r="D80" s="60" t="s">
        <v>65</v>
      </c>
      <c r="E80" s="61"/>
      <c r="F80" s="67">
        <f>みどり!F80</f>
        <v>25000</v>
      </c>
      <c r="G80" s="67">
        <f>みどり!G80</f>
        <v>25000</v>
      </c>
      <c r="H80" s="67">
        <f>みどり!H80</f>
        <v>0</v>
      </c>
      <c r="I80" s="38"/>
    </row>
    <row r="81" spans="1:9" s="219" customFormat="1" x14ac:dyDescent="0.15">
      <c r="A81" s="351"/>
      <c r="B81" s="353"/>
      <c r="C81" s="223" t="s">
        <v>66</v>
      </c>
      <c r="D81" s="224"/>
      <c r="E81" s="225"/>
      <c r="F81" s="227">
        <f>みどり!F81</f>
        <v>0</v>
      </c>
      <c r="G81" s="227">
        <f>みどり!G81</f>
        <v>0</v>
      </c>
      <c r="H81" s="227">
        <f>みどり!H81</f>
        <v>0</v>
      </c>
      <c r="I81" s="231"/>
    </row>
    <row r="82" spans="1:9" s="219" customFormat="1" x14ac:dyDescent="0.15">
      <c r="A82" s="351"/>
      <c r="B82" s="353"/>
      <c r="C82" s="223" t="s">
        <v>67</v>
      </c>
      <c r="D82" s="224"/>
      <c r="E82" s="225"/>
      <c r="F82" s="227">
        <f>みどり!F82</f>
        <v>0</v>
      </c>
      <c r="G82" s="227">
        <f>みどり!G82</f>
        <v>0</v>
      </c>
      <c r="H82" s="227">
        <f>みどり!H82</f>
        <v>0</v>
      </c>
      <c r="I82" s="231"/>
    </row>
    <row r="83" spans="1:9" s="219" customFormat="1" x14ac:dyDescent="0.15">
      <c r="A83" s="351"/>
      <c r="B83" s="353"/>
      <c r="C83" s="217" t="s">
        <v>68</v>
      </c>
      <c r="E83" s="218"/>
      <c r="F83" s="230">
        <f>みどり!F83</f>
        <v>0</v>
      </c>
      <c r="G83" s="230">
        <f>みどり!G83</f>
        <v>0</v>
      </c>
      <c r="H83" s="230">
        <f>みどり!H83</f>
        <v>0</v>
      </c>
      <c r="I83" s="231"/>
    </row>
    <row r="84" spans="1:9" x14ac:dyDescent="0.15">
      <c r="A84" s="351"/>
      <c r="B84" s="353"/>
      <c r="C84" s="4"/>
      <c r="D84" s="1" t="s">
        <v>69</v>
      </c>
      <c r="E84" s="5"/>
      <c r="F84" s="21">
        <f>みどり!F84</f>
        <v>0</v>
      </c>
      <c r="G84" s="21">
        <f>みどり!G84</f>
        <v>0</v>
      </c>
      <c r="H84" s="21">
        <f>みどり!H84</f>
        <v>0</v>
      </c>
      <c r="I84" s="38"/>
    </row>
    <row r="85" spans="1:9" x14ac:dyDescent="0.15">
      <c r="A85" s="351"/>
      <c r="B85" s="353"/>
      <c r="C85" s="4"/>
      <c r="D85" s="1" t="s">
        <v>42</v>
      </c>
      <c r="E85" s="5"/>
      <c r="F85" s="21">
        <f>みどり!F85</f>
        <v>0</v>
      </c>
      <c r="G85" s="21">
        <f>みどり!G85</f>
        <v>0</v>
      </c>
      <c r="H85" s="21">
        <f>みどり!H85</f>
        <v>0</v>
      </c>
      <c r="I85" s="38"/>
    </row>
    <row r="86" spans="1:9" x14ac:dyDescent="0.15">
      <c r="A86" s="351"/>
      <c r="B86" s="354"/>
      <c r="C86" s="9" t="s">
        <v>70</v>
      </c>
      <c r="D86" s="8"/>
      <c r="E86" s="8"/>
      <c r="F86" s="25">
        <f>みどり!F86</f>
        <v>118095000</v>
      </c>
      <c r="G86" s="25">
        <f>みどり!G86</f>
        <v>112105000</v>
      </c>
      <c r="H86" s="25">
        <f>みどり!H86</f>
        <v>5990000</v>
      </c>
      <c r="I86" s="43"/>
    </row>
    <row r="87" spans="1:9" x14ac:dyDescent="0.15">
      <c r="A87" s="352"/>
      <c r="B87" s="355" t="s">
        <v>71</v>
      </c>
      <c r="C87" s="356"/>
      <c r="D87" s="356"/>
      <c r="E87" s="357"/>
      <c r="F87" s="21">
        <f>みどり!F87</f>
        <v>-2802000</v>
      </c>
      <c r="G87" s="21">
        <f>みどり!G87</f>
        <v>965000</v>
      </c>
      <c r="H87" s="21">
        <f>みどり!H87</f>
        <v>-3767000</v>
      </c>
      <c r="I87" s="38"/>
    </row>
    <row r="88" spans="1:9" s="219" customFormat="1" x14ac:dyDescent="0.15">
      <c r="A88" s="351" t="s">
        <v>72</v>
      </c>
      <c r="B88" s="358" t="s">
        <v>3</v>
      </c>
      <c r="C88" s="232" t="s">
        <v>73</v>
      </c>
      <c r="E88" s="218"/>
      <c r="F88" s="281">
        <f>みどり!F88</f>
        <v>0</v>
      </c>
      <c r="G88" s="281">
        <f>みどり!G88</f>
        <v>0</v>
      </c>
      <c r="H88" s="281">
        <f>みどり!H88</f>
        <v>0</v>
      </c>
      <c r="I88" s="244"/>
    </row>
    <row r="89" spans="1:9" x14ac:dyDescent="0.15">
      <c r="A89" s="351"/>
      <c r="B89" s="358"/>
      <c r="C89" s="4"/>
      <c r="D89" s="1" t="s">
        <v>73</v>
      </c>
      <c r="E89" s="5"/>
      <c r="F89" s="21">
        <f>みどり!F89</f>
        <v>0</v>
      </c>
      <c r="G89" s="27">
        <f>みどり!G89</f>
        <v>0</v>
      </c>
      <c r="H89" s="21">
        <f>みどり!H89</f>
        <v>0</v>
      </c>
      <c r="I89" s="38"/>
    </row>
    <row r="90" spans="1:9" x14ac:dyDescent="0.15">
      <c r="A90" s="351"/>
      <c r="B90" s="358"/>
      <c r="C90" s="55"/>
      <c r="D90" s="60" t="s">
        <v>74</v>
      </c>
      <c r="E90" s="61"/>
      <c r="F90" s="67">
        <f>みどり!F90</f>
        <v>0</v>
      </c>
      <c r="G90" s="69">
        <f>みどり!G90</f>
        <v>0</v>
      </c>
      <c r="H90" s="67">
        <f>みどり!H90</f>
        <v>0</v>
      </c>
      <c r="I90" s="38"/>
    </row>
    <row r="91" spans="1:9" s="219" customFormat="1" x14ac:dyDescent="0.15">
      <c r="A91" s="351"/>
      <c r="B91" s="353"/>
      <c r="C91" s="217" t="s">
        <v>75</v>
      </c>
      <c r="E91" s="218"/>
      <c r="F91" s="221">
        <f>みどり!F91</f>
        <v>0</v>
      </c>
      <c r="G91" s="282">
        <f>みどり!G91</f>
        <v>0</v>
      </c>
      <c r="H91" s="221">
        <f>みどり!H91</f>
        <v>0</v>
      </c>
      <c r="I91" s="231"/>
    </row>
    <row r="92" spans="1:9" x14ac:dyDescent="0.15">
      <c r="A92" s="351"/>
      <c r="B92" s="353"/>
      <c r="C92" s="4"/>
      <c r="D92" s="1" t="s">
        <v>75</v>
      </c>
      <c r="E92" s="5"/>
      <c r="F92" s="21">
        <f>みどり!F92</f>
        <v>0</v>
      </c>
      <c r="G92" s="22">
        <f>みどり!G92</f>
        <v>0</v>
      </c>
      <c r="H92" s="21">
        <f>みどり!H92</f>
        <v>0</v>
      </c>
      <c r="I92" s="38"/>
    </row>
    <row r="93" spans="1:9" x14ac:dyDescent="0.15">
      <c r="A93" s="351"/>
      <c r="B93" s="353"/>
      <c r="C93" s="55"/>
      <c r="D93" s="60" t="s">
        <v>76</v>
      </c>
      <c r="E93" s="61"/>
      <c r="F93" s="67">
        <f>みどり!F93</f>
        <v>0</v>
      </c>
      <c r="G93" s="69">
        <f>みどり!G93</f>
        <v>0</v>
      </c>
      <c r="H93" s="67">
        <f>みどり!H93</f>
        <v>0</v>
      </c>
      <c r="I93" s="38"/>
    </row>
    <row r="94" spans="1:9" s="219" customFormat="1" x14ac:dyDescent="0.15">
      <c r="A94" s="351"/>
      <c r="B94" s="353"/>
      <c r="C94" s="223" t="s">
        <v>77</v>
      </c>
      <c r="D94" s="224"/>
      <c r="E94" s="225"/>
      <c r="F94" s="284">
        <f>みどり!F94</f>
        <v>0</v>
      </c>
      <c r="G94" s="285">
        <f>みどり!G94</f>
        <v>0</v>
      </c>
      <c r="H94" s="284">
        <f>みどり!H94</f>
        <v>0</v>
      </c>
      <c r="I94" s="231"/>
    </row>
    <row r="95" spans="1:9" s="219" customFormat="1" x14ac:dyDescent="0.15">
      <c r="A95" s="351"/>
      <c r="B95" s="353"/>
      <c r="C95" s="218" t="s">
        <v>78</v>
      </c>
      <c r="D95" s="218"/>
      <c r="E95" s="218"/>
      <c r="F95" s="221">
        <f>みどり!F95</f>
        <v>0</v>
      </c>
      <c r="G95" s="282">
        <f>みどり!G95</f>
        <v>0</v>
      </c>
      <c r="H95" s="221">
        <f>みどり!H95</f>
        <v>0</v>
      </c>
      <c r="I95" s="231"/>
    </row>
    <row r="96" spans="1:9" x14ac:dyDescent="0.15">
      <c r="A96" s="351"/>
      <c r="B96" s="353"/>
      <c r="D96" s="1" t="s">
        <v>79</v>
      </c>
      <c r="E96" s="5"/>
      <c r="F96" s="21">
        <f>みどり!F96</f>
        <v>0</v>
      </c>
      <c r="G96" s="22">
        <f>みどり!G96</f>
        <v>0</v>
      </c>
      <c r="H96" s="21">
        <f>みどり!H96</f>
        <v>0</v>
      </c>
      <c r="I96" s="38"/>
    </row>
    <row r="97" spans="1:9" x14ac:dyDescent="0.15">
      <c r="A97" s="351"/>
      <c r="B97" s="353"/>
      <c r="C97" s="55"/>
      <c r="D97" s="60" t="s">
        <v>80</v>
      </c>
      <c r="E97" s="61"/>
      <c r="F97" s="67">
        <f>みどり!F97</f>
        <v>0</v>
      </c>
      <c r="G97" s="69">
        <f>みどり!G97</f>
        <v>0</v>
      </c>
      <c r="H97" s="67">
        <f>みどり!H97</f>
        <v>0</v>
      </c>
      <c r="I97" s="38"/>
    </row>
    <row r="98" spans="1:9" s="219" customFormat="1" x14ac:dyDescent="0.15">
      <c r="A98" s="351"/>
      <c r="B98" s="353"/>
      <c r="C98" s="283" t="s">
        <v>81</v>
      </c>
      <c r="E98" s="218"/>
      <c r="F98" s="221">
        <f>みどり!F98</f>
        <v>0</v>
      </c>
      <c r="G98" s="282">
        <f>みどり!G98</f>
        <v>0</v>
      </c>
      <c r="H98" s="221">
        <f>みどり!H98</f>
        <v>0</v>
      </c>
      <c r="I98" s="231"/>
    </row>
    <row r="99" spans="1:9" x14ac:dyDescent="0.15">
      <c r="A99" s="351"/>
      <c r="B99" s="353"/>
      <c r="C99" s="9" t="s">
        <v>82</v>
      </c>
      <c r="D99" s="9"/>
      <c r="E99" s="9"/>
      <c r="F99" s="25">
        <f>みどり!F99</f>
        <v>0</v>
      </c>
      <c r="G99" s="25">
        <f>みどり!G99</f>
        <v>0</v>
      </c>
      <c r="H99" s="25">
        <f>みどり!H99</f>
        <v>0</v>
      </c>
      <c r="I99" s="43"/>
    </row>
    <row r="100" spans="1:9" s="219" customFormat="1" x14ac:dyDescent="0.15">
      <c r="A100" s="351"/>
      <c r="B100" s="353" t="s">
        <v>28</v>
      </c>
      <c r="C100" s="239" t="s">
        <v>83</v>
      </c>
      <c r="D100" s="240"/>
      <c r="E100" s="248"/>
      <c r="F100" s="302">
        <f>みどり!F100</f>
        <v>0</v>
      </c>
      <c r="G100" s="303">
        <f>みどり!G100</f>
        <v>0</v>
      </c>
      <c r="H100" s="302">
        <f>みどり!H100</f>
        <v>0</v>
      </c>
      <c r="I100" s="231"/>
    </row>
    <row r="101" spans="1:9" s="219" customFormat="1" x14ac:dyDescent="0.15">
      <c r="A101" s="351"/>
      <c r="B101" s="353"/>
      <c r="C101" s="217" t="s">
        <v>84</v>
      </c>
      <c r="E101" s="218"/>
      <c r="F101" s="221">
        <f>みどり!F101</f>
        <v>150000</v>
      </c>
      <c r="G101" s="282">
        <f>みどり!G101</f>
        <v>750000</v>
      </c>
      <c r="H101" s="221">
        <f>みどり!H101</f>
        <v>-600000</v>
      </c>
      <c r="I101" s="231"/>
    </row>
    <row r="102" spans="1:9" x14ac:dyDescent="0.15">
      <c r="A102" s="351"/>
      <c r="B102" s="353"/>
      <c r="C102" s="4"/>
      <c r="D102" s="1" t="s">
        <v>85</v>
      </c>
      <c r="E102" s="5"/>
      <c r="F102" s="21">
        <f>みどり!F102</f>
        <v>0</v>
      </c>
      <c r="G102" s="22">
        <f>みどり!G102</f>
        <v>0</v>
      </c>
      <c r="H102" s="21">
        <f>みどり!H102</f>
        <v>0</v>
      </c>
      <c r="I102" s="38"/>
    </row>
    <row r="103" spans="1:9" x14ac:dyDescent="0.15">
      <c r="A103" s="351"/>
      <c r="B103" s="353"/>
      <c r="C103" s="4"/>
      <c r="D103" s="1" t="s">
        <v>86</v>
      </c>
      <c r="E103" s="5"/>
      <c r="F103" s="21">
        <f>みどり!F103</f>
        <v>0</v>
      </c>
      <c r="G103" s="22">
        <f>みどり!G103</f>
        <v>630000</v>
      </c>
      <c r="H103" s="21">
        <f>みどり!H103</f>
        <v>-630000</v>
      </c>
      <c r="I103" s="38"/>
    </row>
    <row r="104" spans="1:9" x14ac:dyDescent="0.15">
      <c r="A104" s="351"/>
      <c r="B104" s="353"/>
      <c r="C104" s="4"/>
      <c r="D104" s="1" t="s">
        <v>87</v>
      </c>
      <c r="E104" s="5"/>
      <c r="F104" s="21">
        <f>みどり!F104</f>
        <v>0</v>
      </c>
      <c r="G104" s="22">
        <f>みどり!G104</f>
        <v>0</v>
      </c>
      <c r="H104" s="21">
        <f>みどり!H104</f>
        <v>0</v>
      </c>
      <c r="I104" s="38"/>
    </row>
    <row r="105" spans="1:9" x14ac:dyDescent="0.15">
      <c r="A105" s="351"/>
      <c r="B105" s="353"/>
      <c r="C105" s="4"/>
      <c r="D105" s="1" t="s">
        <v>88</v>
      </c>
      <c r="E105" s="5"/>
      <c r="F105" s="21">
        <f>みどり!F105</f>
        <v>150000</v>
      </c>
      <c r="G105" s="21">
        <f>みどり!G105</f>
        <v>120000</v>
      </c>
      <c r="H105" s="21">
        <f>みどり!H105</f>
        <v>30000</v>
      </c>
      <c r="I105" s="38"/>
    </row>
    <row r="106" spans="1:9" x14ac:dyDescent="0.15">
      <c r="A106" s="351"/>
      <c r="B106" s="353"/>
      <c r="C106" s="55"/>
      <c r="D106" s="60" t="s">
        <v>310</v>
      </c>
      <c r="E106" s="61"/>
      <c r="F106" s="67">
        <f>みどり!F106</f>
        <v>0</v>
      </c>
      <c r="G106" s="67">
        <f>みどり!G106</f>
        <v>0</v>
      </c>
      <c r="H106" s="67">
        <f>みどり!H106</f>
        <v>0</v>
      </c>
      <c r="I106" s="38" t="s">
        <v>323</v>
      </c>
    </row>
    <row r="107" spans="1:9" s="219" customFormat="1" x14ac:dyDescent="0.15">
      <c r="A107" s="351"/>
      <c r="B107" s="353"/>
      <c r="C107" s="223" t="s">
        <v>89</v>
      </c>
      <c r="D107" s="224"/>
      <c r="E107" s="225"/>
      <c r="F107" s="284">
        <f>みどり!F107</f>
        <v>0</v>
      </c>
      <c r="G107" s="284">
        <f>みどり!G107</f>
        <v>0</v>
      </c>
      <c r="H107" s="284">
        <f>みどり!H107</f>
        <v>0</v>
      </c>
      <c r="I107" s="231"/>
    </row>
    <row r="108" spans="1:9" s="219" customFormat="1" x14ac:dyDescent="0.15">
      <c r="A108" s="351"/>
      <c r="B108" s="353"/>
      <c r="C108" s="223" t="s">
        <v>90</v>
      </c>
      <c r="D108" s="224"/>
      <c r="E108" s="225"/>
      <c r="F108" s="284">
        <f>みどり!F108</f>
        <v>0</v>
      </c>
      <c r="G108" s="284">
        <f>みどり!G108</f>
        <v>0</v>
      </c>
      <c r="H108" s="284">
        <f>みどり!H108</f>
        <v>0</v>
      </c>
      <c r="I108" s="231"/>
    </row>
    <row r="109" spans="1:9" s="219" customFormat="1" x14ac:dyDescent="0.15">
      <c r="A109" s="351"/>
      <c r="B109" s="353"/>
      <c r="C109" s="283" t="s">
        <v>91</v>
      </c>
      <c r="D109" s="300"/>
      <c r="E109" s="301"/>
      <c r="F109" s="221">
        <f>みどり!F109</f>
        <v>0</v>
      </c>
      <c r="G109" s="221">
        <f>みどり!G109</f>
        <v>0</v>
      </c>
      <c r="H109" s="221">
        <f>みどり!H109</f>
        <v>0</v>
      </c>
      <c r="I109" s="231"/>
    </row>
    <row r="110" spans="1:9" x14ac:dyDescent="0.15">
      <c r="A110" s="351"/>
      <c r="B110" s="354"/>
      <c r="C110" s="5" t="s">
        <v>92</v>
      </c>
      <c r="D110" s="5"/>
      <c r="E110" s="5"/>
      <c r="F110" s="25">
        <f>みどり!F110</f>
        <v>150000</v>
      </c>
      <c r="G110" s="25">
        <f>みどり!G110</f>
        <v>750000</v>
      </c>
      <c r="H110" s="25">
        <f>みどり!H110</f>
        <v>-600000</v>
      </c>
      <c r="I110" s="43"/>
    </row>
    <row r="111" spans="1:9" x14ac:dyDescent="0.15">
      <c r="A111" s="352"/>
      <c r="B111" s="355" t="s">
        <v>93</v>
      </c>
      <c r="C111" s="356"/>
      <c r="D111" s="356"/>
      <c r="E111" s="357"/>
      <c r="F111" s="25">
        <f>みどり!F111</f>
        <v>-150000</v>
      </c>
      <c r="G111" s="25">
        <f>みどり!G111</f>
        <v>-750000</v>
      </c>
      <c r="H111" s="25">
        <f>みどり!H111</f>
        <v>600000</v>
      </c>
      <c r="I111" s="43"/>
    </row>
    <row r="112" spans="1:9" x14ac:dyDescent="0.15">
      <c r="A112" s="351" t="s">
        <v>94</v>
      </c>
      <c r="B112" s="358" t="s">
        <v>3</v>
      </c>
      <c r="C112" s="3" t="s">
        <v>95</v>
      </c>
      <c r="E112" s="5"/>
      <c r="F112" s="21">
        <f>みどり!F112</f>
        <v>0</v>
      </c>
      <c r="G112" s="21">
        <f>みどり!G112</f>
        <v>0</v>
      </c>
      <c r="H112" s="21">
        <f>みどり!H112</f>
        <v>0</v>
      </c>
      <c r="I112" s="38"/>
    </row>
    <row r="113" spans="1:11" x14ac:dyDescent="0.15">
      <c r="A113" s="351"/>
      <c r="B113" s="353"/>
      <c r="C113" s="4" t="s">
        <v>96</v>
      </c>
      <c r="E113" s="5"/>
      <c r="F113" s="21">
        <f>みどり!F113</f>
        <v>0</v>
      </c>
      <c r="G113" s="21">
        <f>みどり!G113</f>
        <v>0</v>
      </c>
      <c r="H113" s="21">
        <f>みどり!H113</f>
        <v>0</v>
      </c>
      <c r="I113" s="38"/>
    </row>
    <row r="114" spans="1:11" s="219" customFormat="1" x14ac:dyDescent="0.15">
      <c r="A114" s="351"/>
      <c r="B114" s="353"/>
      <c r="C114" s="217" t="s">
        <v>97</v>
      </c>
      <c r="E114" s="218"/>
      <c r="F114" s="221">
        <f>みどり!F114</f>
        <v>0</v>
      </c>
      <c r="G114" s="221">
        <f>みどり!G114</f>
        <v>0</v>
      </c>
      <c r="H114" s="221">
        <f>みどり!H114</f>
        <v>0</v>
      </c>
      <c r="I114" s="231"/>
    </row>
    <row r="115" spans="1:11" x14ac:dyDescent="0.15">
      <c r="A115" s="351"/>
      <c r="B115" s="353"/>
      <c r="C115" s="4" t="s">
        <v>98</v>
      </c>
      <c r="E115" s="5"/>
      <c r="F115" s="21">
        <f>みどり!F115</f>
        <v>0</v>
      </c>
      <c r="G115" s="21">
        <f>みどり!G115</f>
        <v>0</v>
      </c>
      <c r="H115" s="21">
        <f>みどり!H115</f>
        <v>0</v>
      </c>
      <c r="I115" s="38"/>
    </row>
    <row r="116" spans="1:11" x14ac:dyDescent="0.15">
      <c r="A116" s="351"/>
      <c r="B116" s="353"/>
      <c r="C116" s="4" t="s">
        <v>99</v>
      </c>
      <c r="E116" s="5"/>
      <c r="F116" s="21">
        <f>みどり!F116</f>
        <v>0</v>
      </c>
      <c r="G116" s="21">
        <f>みどり!G116</f>
        <v>0</v>
      </c>
      <c r="H116" s="21">
        <f>みどり!H116</f>
        <v>0</v>
      </c>
      <c r="I116" s="38"/>
    </row>
    <row r="117" spans="1:11" s="219" customFormat="1" x14ac:dyDescent="0.15">
      <c r="A117" s="351"/>
      <c r="B117" s="353"/>
      <c r="C117" s="217" t="s">
        <v>100</v>
      </c>
      <c r="E117" s="218"/>
      <c r="F117" s="221">
        <f>みどり!F117</f>
        <v>0</v>
      </c>
      <c r="G117" s="221">
        <f>みどり!G117</f>
        <v>0</v>
      </c>
      <c r="H117" s="221">
        <f>みどり!H117</f>
        <v>0</v>
      </c>
      <c r="I117" s="231"/>
    </row>
    <row r="118" spans="1:11" x14ac:dyDescent="0.15">
      <c r="A118" s="351"/>
      <c r="B118" s="353"/>
      <c r="C118" s="4" t="s">
        <v>171</v>
      </c>
      <c r="E118" s="5"/>
      <c r="F118" s="21">
        <f>みどり!F118</f>
        <v>0</v>
      </c>
      <c r="G118" s="21">
        <f>みどり!G118</f>
        <v>0</v>
      </c>
      <c r="H118" s="21">
        <f>みどり!H118</f>
        <v>0</v>
      </c>
      <c r="I118" s="38"/>
    </row>
    <row r="119" spans="1:11" s="219" customFormat="1" x14ac:dyDescent="0.15">
      <c r="A119" s="351"/>
      <c r="B119" s="353"/>
      <c r="C119" s="283" t="s">
        <v>101</v>
      </c>
      <c r="D119" s="300"/>
      <c r="E119" s="301"/>
      <c r="F119" s="221">
        <f>みどり!F119</f>
        <v>0</v>
      </c>
      <c r="G119" s="221">
        <f>みどり!G119</f>
        <v>0</v>
      </c>
      <c r="H119" s="221">
        <f>みどり!H119</f>
        <v>0</v>
      </c>
      <c r="I119" s="231"/>
    </row>
    <row r="120" spans="1:11" x14ac:dyDescent="0.15">
      <c r="A120" s="351"/>
      <c r="B120" s="353"/>
      <c r="C120" s="13" t="s">
        <v>102</v>
      </c>
      <c r="D120" s="13"/>
      <c r="E120" s="13"/>
      <c r="F120" s="25">
        <f>みどり!F120</f>
        <v>0</v>
      </c>
      <c r="G120" s="25">
        <f>みどり!G120</f>
        <v>0</v>
      </c>
      <c r="H120" s="25">
        <f>みどり!H120</f>
        <v>0</v>
      </c>
      <c r="I120" s="43"/>
    </row>
    <row r="121" spans="1:11" x14ac:dyDescent="0.15">
      <c r="A121" s="351"/>
      <c r="B121" s="353" t="s">
        <v>28</v>
      </c>
      <c r="C121" s="3" t="s">
        <v>103</v>
      </c>
      <c r="E121" s="5"/>
      <c r="F121" s="21">
        <f>みどり!F121</f>
        <v>0</v>
      </c>
      <c r="G121" s="21">
        <f>みどり!G121</f>
        <v>0</v>
      </c>
      <c r="H121" s="21">
        <f>みどり!H121</f>
        <v>0</v>
      </c>
      <c r="I121" s="38"/>
    </row>
    <row r="122" spans="1:11" s="219" customFormat="1" x14ac:dyDescent="0.15">
      <c r="A122" s="351"/>
      <c r="B122" s="353"/>
      <c r="C122" s="217" t="s">
        <v>104</v>
      </c>
      <c r="E122" s="218"/>
      <c r="F122" s="221">
        <f>みどり!F122</f>
        <v>121000</v>
      </c>
      <c r="G122" s="221">
        <f>みどり!G122</f>
        <v>2041000</v>
      </c>
      <c r="H122" s="221">
        <f>みどり!H122</f>
        <v>-1920000</v>
      </c>
      <c r="I122" s="231" t="s">
        <v>193</v>
      </c>
    </row>
    <row r="123" spans="1:11" x14ac:dyDescent="0.15">
      <c r="A123" s="351"/>
      <c r="B123" s="353"/>
      <c r="C123" s="4" t="s">
        <v>105</v>
      </c>
      <c r="E123" s="5"/>
      <c r="F123" s="21">
        <f>みどり!F123</f>
        <v>0</v>
      </c>
      <c r="G123" s="21">
        <f>みどり!G123</f>
        <v>0</v>
      </c>
      <c r="H123" s="21">
        <f>みどり!H123</f>
        <v>0</v>
      </c>
      <c r="I123" s="38"/>
    </row>
    <row r="124" spans="1:11" x14ac:dyDescent="0.15">
      <c r="A124" s="351"/>
      <c r="B124" s="353"/>
      <c r="C124" s="4" t="s">
        <v>106</v>
      </c>
      <c r="E124" s="5"/>
      <c r="F124" s="21">
        <f>みどり!F124</f>
        <v>0</v>
      </c>
      <c r="G124" s="21">
        <f>みどり!G124</f>
        <v>0</v>
      </c>
      <c r="H124" s="21">
        <f>みどり!H124</f>
        <v>0</v>
      </c>
      <c r="I124" s="38"/>
    </row>
    <row r="125" spans="1:11" s="219" customFormat="1" x14ac:dyDescent="0.15">
      <c r="A125" s="351"/>
      <c r="B125" s="353"/>
      <c r="C125" s="217" t="s">
        <v>107</v>
      </c>
      <c r="E125" s="218"/>
      <c r="F125" s="221">
        <f>みどり!F125</f>
        <v>0</v>
      </c>
      <c r="G125" s="221">
        <f>みどり!G125</f>
        <v>1400000</v>
      </c>
      <c r="H125" s="221">
        <f>みどり!H125</f>
        <v>-1400000</v>
      </c>
      <c r="I125" s="231" t="str">
        <f>みどり!I125</f>
        <v>地活・ハイツへ</v>
      </c>
    </row>
    <row r="126" spans="1:11" x14ac:dyDescent="0.15">
      <c r="A126" s="351"/>
      <c r="B126" s="354"/>
      <c r="C126" s="4" t="s">
        <v>172</v>
      </c>
      <c r="E126" s="5"/>
      <c r="F126" s="21">
        <f>みどり!F126</f>
        <v>0</v>
      </c>
      <c r="G126" s="21">
        <f>みどり!G126</f>
        <v>0</v>
      </c>
      <c r="H126" s="21">
        <f>みどり!H126</f>
        <v>0</v>
      </c>
      <c r="I126" s="38"/>
    </row>
    <row r="127" spans="1:11" s="219" customFormat="1" x14ac:dyDescent="0.15">
      <c r="A127" s="351"/>
      <c r="B127" s="354"/>
      <c r="C127" s="283" t="s">
        <v>108</v>
      </c>
      <c r="D127" s="300"/>
      <c r="E127" s="301"/>
      <c r="F127" s="321">
        <f>みどり!F127</f>
        <v>0</v>
      </c>
      <c r="G127" s="321">
        <f>みどり!G127</f>
        <v>0</v>
      </c>
      <c r="H127" s="321">
        <f>みどり!H127</f>
        <v>0</v>
      </c>
      <c r="I127" s="322"/>
    </row>
    <row r="128" spans="1:11" x14ac:dyDescent="0.15">
      <c r="A128" s="351"/>
      <c r="B128" s="354"/>
      <c r="C128" s="9" t="s">
        <v>109</v>
      </c>
      <c r="D128" s="9"/>
      <c r="E128" s="9"/>
      <c r="F128" s="21">
        <f>みどり!F128</f>
        <v>121000</v>
      </c>
      <c r="G128" s="21">
        <f>みどり!G128</f>
        <v>3441000</v>
      </c>
      <c r="H128" s="21">
        <f>みどり!H128</f>
        <v>-3320000</v>
      </c>
      <c r="I128" s="38"/>
      <c r="K128" s="1">
        <v>10202000</v>
      </c>
    </row>
    <row r="129" spans="1:11" x14ac:dyDescent="0.15">
      <c r="A129" s="351"/>
      <c r="B129" s="355" t="s">
        <v>110</v>
      </c>
      <c r="C129" s="356"/>
      <c r="D129" s="356"/>
      <c r="E129" s="357"/>
      <c r="F129" s="25">
        <f>みどり!F129</f>
        <v>-121000</v>
      </c>
      <c r="G129" s="25">
        <f>みどり!G129</f>
        <v>-3441000</v>
      </c>
      <c r="H129" s="25">
        <f>みどり!H129</f>
        <v>3320000</v>
      </c>
      <c r="I129" s="43"/>
      <c r="K129" s="1">
        <v>-3902000</v>
      </c>
    </row>
    <row r="130" spans="1:11" x14ac:dyDescent="0.15">
      <c r="A130" s="14" t="s">
        <v>111</v>
      </c>
      <c r="B130" s="15"/>
      <c r="C130" s="16"/>
      <c r="D130" s="16"/>
      <c r="E130" s="16"/>
      <c r="F130" s="26">
        <f>みどり!F130</f>
        <v>227000</v>
      </c>
      <c r="G130" s="26">
        <f>みどり!G130</f>
        <v>215282</v>
      </c>
      <c r="H130" s="25">
        <f>みどり!H130</f>
        <v>11718</v>
      </c>
      <c r="I130" s="43"/>
      <c r="K130" s="1">
        <v>14903173</v>
      </c>
    </row>
    <row r="131" spans="1:11" x14ac:dyDescent="0.15">
      <c r="A131" s="17" t="s">
        <v>112</v>
      </c>
      <c r="B131" s="18"/>
      <c r="C131" s="19"/>
      <c r="D131" s="19"/>
      <c r="E131" s="19"/>
      <c r="F131" s="26">
        <f>みどり!F131</f>
        <v>-3300000</v>
      </c>
      <c r="G131" s="26">
        <f>みどり!G131</f>
        <v>-3441282</v>
      </c>
      <c r="H131" s="26">
        <f>みどり!H131</f>
        <v>141282</v>
      </c>
      <c r="I131" s="45"/>
      <c r="K131" s="1">
        <v>-20174573</v>
      </c>
    </row>
    <row r="132" spans="1:11" x14ac:dyDescent="0.15">
      <c r="A132" s="14" t="s">
        <v>113</v>
      </c>
      <c r="B132" s="15"/>
      <c r="C132" s="16"/>
      <c r="D132" s="16"/>
      <c r="E132" s="16"/>
      <c r="F132" s="25">
        <f>みどり!F132</f>
        <v>28000000</v>
      </c>
      <c r="G132" s="25">
        <f>みどり!G132</f>
        <v>31441282</v>
      </c>
      <c r="H132" s="25">
        <f>みどり!H132</f>
        <v>-3441282</v>
      </c>
      <c r="I132" s="43"/>
      <c r="K132" s="1">
        <v>28494573</v>
      </c>
    </row>
    <row r="133" spans="1:11" x14ac:dyDescent="0.15">
      <c r="A133" s="355" t="s">
        <v>114</v>
      </c>
      <c r="B133" s="356"/>
      <c r="C133" s="356"/>
      <c r="D133" s="356"/>
      <c r="E133" s="357"/>
      <c r="F133" s="25">
        <f>みどり!F133</f>
        <v>24700000</v>
      </c>
      <c r="G133" s="25">
        <f>みどり!G133</f>
        <v>28000000</v>
      </c>
      <c r="H133" s="25">
        <f>みどり!H133</f>
        <v>-3300000</v>
      </c>
      <c r="I133" s="45"/>
      <c r="K133" s="1">
        <v>8320000</v>
      </c>
    </row>
    <row r="134" spans="1:11" ht="9.9499999999999993" customHeight="1" x14ac:dyDescent="0.15">
      <c r="F134" s="27"/>
      <c r="G134" s="27"/>
      <c r="H134" s="27"/>
      <c r="I134" s="48"/>
    </row>
    <row r="135" spans="1:11" x14ac:dyDescent="0.15">
      <c r="A135" s="1" t="s">
        <v>122</v>
      </c>
    </row>
    <row r="137" spans="1:11" x14ac:dyDescent="0.15">
      <c r="A137" s="20"/>
    </row>
    <row r="138" spans="1:11" x14ac:dyDescent="0.15">
      <c r="A138" s="20"/>
    </row>
    <row r="139" spans="1:11" x14ac:dyDescent="0.15">
      <c r="A139" s="20"/>
    </row>
  </sheetData>
  <mergeCells count="16">
    <mergeCell ref="A133:E133"/>
    <mergeCell ref="A88:A111"/>
    <mergeCell ref="B88:B99"/>
    <mergeCell ref="B100:B110"/>
    <mergeCell ref="B111:E111"/>
    <mergeCell ref="A112:A129"/>
    <mergeCell ref="B112:B120"/>
    <mergeCell ref="B121:B128"/>
    <mergeCell ref="B129:E129"/>
    <mergeCell ref="A2:I2"/>
    <mergeCell ref="A3:I3"/>
    <mergeCell ref="A5:C5"/>
    <mergeCell ref="A6:A87"/>
    <mergeCell ref="B6:B35"/>
    <mergeCell ref="B36:B86"/>
    <mergeCell ref="B87:E87"/>
  </mergeCells>
  <phoneticPr fontId="3"/>
  <pageMargins left="0.51181102362204722" right="0.23622047244094491" top="0.74803149606299213" bottom="0.74803149606299213" header="0.31496062992125984" footer="0.31496062992125984"/>
  <pageSetup paperSize="9" orientation="portrait" r:id="rId1"/>
  <headerFooter>
    <oddFooter>&amp;C&amp;"ＭＳ Ｐ明朝,標準"&amp;9&amp;A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39"/>
  <sheetViews>
    <sheetView topLeftCell="A97" zoomScaleNormal="100" workbookViewId="0">
      <selection activeCell="J37" sqref="J37"/>
    </sheetView>
  </sheetViews>
  <sheetFormatPr defaultRowHeight="12" x14ac:dyDescent="0.15"/>
  <cols>
    <col min="1" max="4" width="2.625" style="1" customWidth="1"/>
    <col min="5" max="5" width="28.625" style="1" customWidth="1"/>
    <col min="6" max="7" width="11.875" style="22" customWidth="1"/>
    <col min="8" max="8" width="12.375" style="22" bestFit="1" customWidth="1"/>
    <col min="9" max="9" width="21.125" style="49" customWidth="1"/>
    <col min="10" max="10" width="12" style="20" customWidth="1"/>
    <col min="11" max="11" width="10.375" style="1" bestFit="1" customWidth="1"/>
    <col min="12" max="12" width="10.375" style="50" bestFit="1" customWidth="1"/>
    <col min="13" max="16384" width="9" style="1"/>
  </cols>
  <sheetData>
    <row r="1" spans="1:9" ht="13.5" x14ac:dyDescent="0.15">
      <c r="A1" s="29" t="s">
        <v>376</v>
      </c>
      <c r="I1" s="46"/>
    </row>
    <row r="2" spans="1:9" ht="18" customHeight="1" x14ac:dyDescent="0.15">
      <c r="A2" s="347" t="s">
        <v>255</v>
      </c>
      <c r="B2" s="347"/>
      <c r="C2" s="347"/>
      <c r="D2" s="347"/>
      <c r="E2" s="347"/>
      <c r="F2" s="347"/>
      <c r="G2" s="347"/>
      <c r="H2" s="347"/>
      <c r="I2" s="347"/>
    </row>
    <row r="3" spans="1:9" x14ac:dyDescent="0.15">
      <c r="A3" s="336" t="s">
        <v>377</v>
      </c>
      <c r="B3" s="336"/>
      <c r="C3" s="336"/>
      <c r="D3" s="336"/>
      <c r="E3" s="336"/>
      <c r="F3" s="336"/>
      <c r="G3" s="336"/>
      <c r="H3" s="336"/>
      <c r="I3" s="336"/>
    </row>
    <row r="4" spans="1:9" x14ac:dyDescent="0.15">
      <c r="I4" s="46" t="s">
        <v>0</v>
      </c>
    </row>
    <row r="5" spans="1:9" x14ac:dyDescent="0.15">
      <c r="A5" s="348" t="s">
        <v>1</v>
      </c>
      <c r="B5" s="349"/>
      <c r="C5" s="349"/>
      <c r="D5" s="2"/>
      <c r="E5" s="2"/>
      <c r="F5" s="30" t="s">
        <v>203</v>
      </c>
      <c r="G5" s="23" t="s">
        <v>204</v>
      </c>
      <c r="H5" s="23" t="s">
        <v>115</v>
      </c>
      <c r="I5" s="47" t="s">
        <v>116</v>
      </c>
    </row>
    <row r="6" spans="1:9" x14ac:dyDescent="0.15">
      <c r="A6" s="350" t="s">
        <v>2</v>
      </c>
      <c r="B6" s="353" t="s">
        <v>3</v>
      </c>
      <c r="C6" s="56" t="s">
        <v>4</v>
      </c>
      <c r="D6" s="57"/>
      <c r="E6" s="58"/>
      <c r="F6" s="59">
        <v>42000000</v>
      </c>
      <c r="G6" s="59">
        <v>42000000</v>
      </c>
      <c r="H6" s="75">
        <f>F6-G6</f>
        <v>0</v>
      </c>
      <c r="I6" s="39"/>
    </row>
    <row r="7" spans="1:9" x14ac:dyDescent="0.15">
      <c r="A7" s="351"/>
      <c r="B7" s="353"/>
      <c r="C7" s="4" t="s">
        <v>5</v>
      </c>
      <c r="E7" s="5"/>
      <c r="F7" s="52">
        <f>SUM(F8,F15,F16,F18,F19)</f>
        <v>73271000</v>
      </c>
      <c r="G7" s="52">
        <f>SUM(G8,G15,G16,G18,G19)</f>
        <v>70940000</v>
      </c>
      <c r="H7" s="123">
        <f>F7-G7</f>
        <v>2331000</v>
      </c>
      <c r="I7" s="40"/>
    </row>
    <row r="8" spans="1:9" x14ac:dyDescent="0.15">
      <c r="A8" s="351"/>
      <c r="B8" s="353"/>
      <c r="C8" s="4"/>
      <c r="D8" s="5" t="s">
        <v>6</v>
      </c>
      <c r="F8" s="34">
        <f>SUM(F9:F12)</f>
        <v>72150000</v>
      </c>
      <c r="G8" s="34">
        <f>SUM(G9:G12)</f>
        <v>69800000</v>
      </c>
      <c r="H8" s="21">
        <f>F8-G8</f>
        <v>2350000</v>
      </c>
      <c r="I8" s="40"/>
    </row>
    <row r="9" spans="1:9" x14ac:dyDescent="0.15">
      <c r="A9" s="351"/>
      <c r="B9" s="353"/>
      <c r="C9" s="4"/>
      <c r="E9" s="1" t="s">
        <v>7</v>
      </c>
      <c r="F9" s="34"/>
      <c r="G9" s="34"/>
      <c r="H9" s="21">
        <f>F9-G9</f>
        <v>0</v>
      </c>
      <c r="I9" s="40"/>
    </row>
    <row r="10" spans="1:9" x14ac:dyDescent="0.15">
      <c r="A10" s="351"/>
      <c r="B10" s="353"/>
      <c r="C10" s="4"/>
      <c r="E10" s="5" t="s">
        <v>8</v>
      </c>
      <c r="F10" s="34">
        <v>72150000</v>
      </c>
      <c r="G10" s="34">
        <v>69800000</v>
      </c>
      <c r="H10" s="21">
        <f>F10-G10</f>
        <v>2350000</v>
      </c>
      <c r="I10" s="40" t="s">
        <v>497</v>
      </c>
    </row>
    <row r="11" spans="1:9" x14ac:dyDescent="0.15">
      <c r="A11" s="351"/>
      <c r="B11" s="353"/>
      <c r="C11" s="4"/>
      <c r="E11" s="5" t="s">
        <v>9</v>
      </c>
      <c r="F11" s="34"/>
      <c r="G11" s="34"/>
      <c r="H11" s="21">
        <f t="shared" ref="H11:H12" si="0">F11-G11</f>
        <v>0</v>
      </c>
      <c r="I11" s="40"/>
    </row>
    <row r="12" spans="1:9" x14ac:dyDescent="0.15">
      <c r="A12" s="351"/>
      <c r="B12" s="353"/>
      <c r="C12" s="4"/>
      <c r="E12" s="5" t="s">
        <v>10</v>
      </c>
      <c r="F12" s="34"/>
      <c r="G12" s="34">
        <v>0</v>
      </c>
      <c r="H12" s="21">
        <f t="shared" si="0"/>
        <v>0</v>
      </c>
      <c r="I12" s="40"/>
    </row>
    <row r="13" spans="1:9" x14ac:dyDescent="0.15">
      <c r="A13" s="351"/>
      <c r="B13" s="353"/>
      <c r="C13" s="4"/>
      <c r="D13" s="1" t="s">
        <v>247</v>
      </c>
      <c r="E13" s="5"/>
      <c r="F13" s="31"/>
      <c r="G13" s="31"/>
      <c r="H13" s="21"/>
      <c r="I13" s="40"/>
    </row>
    <row r="14" spans="1:9" x14ac:dyDescent="0.15">
      <c r="A14" s="351"/>
      <c r="B14" s="353"/>
      <c r="C14" s="4"/>
      <c r="E14" s="5" t="s">
        <v>248</v>
      </c>
      <c r="F14" s="31"/>
      <c r="G14" s="31"/>
      <c r="H14" s="21"/>
      <c r="I14" s="40"/>
    </row>
    <row r="15" spans="1:9" x14ac:dyDescent="0.15">
      <c r="A15" s="351"/>
      <c r="B15" s="353"/>
      <c r="C15" s="4"/>
      <c r="D15" s="1" t="s">
        <v>11</v>
      </c>
      <c r="E15" s="5"/>
      <c r="F15" s="34">
        <v>1000</v>
      </c>
      <c r="G15" s="34">
        <v>10000</v>
      </c>
      <c r="H15" s="21">
        <f>F15-G15</f>
        <v>-9000</v>
      </c>
      <c r="I15" s="40" t="s">
        <v>498</v>
      </c>
    </row>
    <row r="16" spans="1:9" x14ac:dyDescent="0.15">
      <c r="A16" s="351"/>
      <c r="B16" s="353"/>
      <c r="C16" s="4"/>
      <c r="D16" s="1" t="s">
        <v>12</v>
      </c>
      <c r="E16" s="5"/>
      <c r="F16" s="34"/>
      <c r="G16" s="34">
        <v>0</v>
      </c>
      <c r="H16" s="21">
        <f t="shared" ref="H16:H18" si="1">F16-G16</f>
        <v>0</v>
      </c>
      <c r="I16" s="40"/>
    </row>
    <row r="17" spans="1:11" x14ac:dyDescent="0.15">
      <c r="A17" s="351"/>
      <c r="B17" s="353"/>
      <c r="C17" s="4"/>
      <c r="E17" s="5" t="s">
        <v>13</v>
      </c>
      <c r="F17" s="34"/>
      <c r="G17" s="34"/>
      <c r="H17" s="21">
        <f t="shared" si="1"/>
        <v>0</v>
      </c>
      <c r="I17" s="40"/>
    </row>
    <row r="18" spans="1:11" x14ac:dyDescent="0.15">
      <c r="A18" s="351"/>
      <c r="B18" s="353"/>
      <c r="C18" s="4"/>
      <c r="D18" s="1" t="s">
        <v>14</v>
      </c>
      <c r="E18" s="5"/>
      <c r="F18" s="34"/>
      <c r="G18" s="34">
        <v>0</v>
      </c>
      <c r="H18" s="21">
        <f t="shared" si="1"/>
        <v>0</v>
      </c>
      <c r="I18" s="40"/>
    </row>
    <row r="19" spans="1:11" x14ac:dyDescent="0.15">
      <c r="A19" s="351"/>
      <c r="B19" s="353"/>
      <c r="C19" s="4"/>
      <c r="D19" s="1" t="s">
        <v>15</v>
      </c>
      <c r="E19" s="5"/>
      <c r="F19" s="34">
        <f>SUM(F20:F24)</f>
        <v>1120000</v>
      </c>
      <c r="G19" s="34">
        <f>SUM(G20:G24)</f>
        <v>1130000</v>
      </c>
      <c r="H19" s="21">
        <f>F19-G19</f>
        <v>-10000</v>
      </c>
      <c r="I19" s="40"/>
    </row>
    <row r="20" spans="1:11" x14ac:dyDescent="0.15">
      <c r="A20" s="351"/>
      <c r="B20" s="353"/>
      <c r="C20" s="4"/>
      <c r="E20" s="5" t="s">
        <v>16</v>
      </c>
      <c r="F20" s="34">
        <v>160000</v>
      </c>
      <c r="G20" s="21">
        <v>160000</v>
      </c>
      <c r="H20" s="21">
        <f>F20-G20</f>
        <v>0</v>
      </c>
      <c r="I20" s="40" t="s">
        <v>443</v>
      </c>
    </row>
    <row r="21" spans="1:11" x14ac:dyDescent="0.15">
      <c r="A21" s="351"/>
      <c r="B21" s="353"/>
      <c r="C21" s="4"/>
      <c r="E21" s="5" t="s">
        <v>17</v>
      </c>
      <c r="F21" s="34">
        <v>0</v>
      </c>
      <c r="G21" s="34"/>
      <c r="H21" s="21">
        <f>F21-G21</f>
        <v>0</v>
      </c>
      <c r="I21" s="40"/>
    </row>
    <row r="22" spans="1:11" x14ac:dyDescent="0.15">
      <c r="A22" s="351"/>
      <c r="B22" s="353"/>
      <c r="C22" s="4"/>
      <c r="E22" s="5" t="s">
        <v>18</v>
      </c>
      <c r="F22" s="34">
        <v>950000</v>
      </c>
      <c r="G22" s="34">
        <v>960000</v>
      </c>
      <c r="H22" s="21">
        <f>F22-G22</f>
        <v>-10000</v>
      </c>
      <c r="I22" s="40" t="s">
        <v>163</v>
      </c>
    </row>
    <row r="23" spans="1:11" x14ac:dyDescent="0.15">
      <c r="A23" s="351"/>
      <c r="B23" s="353"/>
      <c r="C23" s="4"/>
      <c r="E23" s="5" t="s">
        <v>19</v>
      </c>
      <c r="F23" s="34"/>
      <c r="G23" s="34">
        <v>0</v>
      </c>
      <c r="H23" s="21">
        <f t="shared" ref="H23:H25" si="2">F23-G23</f>
        <v>0</v>
      </c>
      <c r="I23" s="40"/>
    </row>
    <row r="24" spans="1:11" x14ac:dyDescent="0.15">
      <c r="A24" s="351"/>
      <c r="B24" s="353"/>
      <c r="C24" s="4"/>
      <c r="E24" s="5" t="s">
        <v>15</v>
      </c>
      <c r="F24" s="34">
        <v>10000</v>
      </c>
      <c r="G24" s="34">
        <v>10000</v>
      </c>
      <c r="H24" s="21">
        <f t="shared" si="2"/>
        <v>0</v>
      </c>
      <c r="I24" s="40" t="s">
        <v>276</v>
      </c>
    </row>
    <row r="25" spans="1:11" x14ac:dyDescent="0.15">
      <c r="A25" s="351"/>
      <c r="B25" s="353"/>
      <c r="C25" s="4" t="s">
        <v>23</v>
      </c>
      <c r="E25" s="5"/>
      <c r="F25" s="52">
        <v>0</v>
      </c>
      <c r="G25" s="52">
        <v>0</v>
      </c>
      <c r="H25" s="51">
        <f t="shared" si="2"/>
        <v>0</v>
      </c>
      <c r="I25" s="40"/>
    </row>
    <row r="26" spans="1:11" x14ac:dyDescent="0.15">
      <c r="A26" s="351"/>
      <c r="B26" s="353"/>
      <c r="C26" s="66" t="s">
        <v>20</v>
      </c>
      <c r="D26" s="64"/>
      <c r="E26" s="65"/>
      <c r="F26" s="72">
        <v>0</v>
      </c>
      <c r="G26" s="72">
        <v>0</v>
      </c>
      <c r="H26" s="68">
        <f t="shared" ref="H26:H27" si="3">F26-G26</f>
        <v>0</v>
      </c>
      <c r="I26" s="40"/>
      <c r="K26" s="1" t="s">
        <v>274</v>
      </c>
    </row>
    <row r="27" spans="1:11" x14ac:dyDescent="0.15">
      <c r="A27" s="351"/>
      <c r="B27" s="353"/>
      <c r="C27" s="66" t="s">
        <v>21</v>
      </c>
      <c r="D27" s="64"/>
      <c r="E27" s="65"/>
      <c r="F27" s="72">
        <v>0</v>
      </c>
      <c r="G27" s="72">
        <v>100000</v>
      </c>
      <c r="H27" s="68">
        <f t="shared" si="3"/>
        <v>-100000</v>
      </c>
      <c r="I27" s="40"/>
      <c r="K27" s="50">
        <v>70700000</v>
      </c>
    </row>
    <row r="28" spans="1:11" x14ac:dyDescent="0.15">
      <c r="A28" s="351"/>
      <c r="B28" s="353"/>
      <c r="C28" s="66" t="s">
        <v>22</v>
      </c>
      <c r="D28" s="64"/>
      <c r="E28" s="65"/>
      <c r="F28" s="72">
        <v>1000</v>
      </c>
      <c r="G28" s="72">
        <v>1000</v>
      </c>
      <c r="H28" s="68">
        <f>F28-G28</f>
        <v>0</v>
      </c>
      <c r="I28" s="41"/>
      <c r="K28" s="1" t="s">
        <v>275</v>
      </c>
    </row>
    <row r="29" spans="1:11" x14ac:dyDescent="0.15">
      <c r="A29" s="351"/>
      <c r="B29" s="353"/>
      <c r="C29" s="4" t="s">
        <v>23</v>
      </c>
      <c r="E29" s="5"/>
      <c r="F29" s="52">
        <f>SUM(F30:F32)</f>
        <v>21000</v>
      </c>
      <c r="G29" s="52">
        <f>SUM(G30:G32)</f>
        <v>29000</v>
      </c>
      <c r="H29" s="51">
        <f>F29-G29</f>
        <v>-8000</v>
      </c>
      <c r="I29" s="40"/>
      <c r="K29" s="195">
        <f>F15+F24+F28+F29</f>
        <v>33000</v>
      </c>
    </row>
    <row r="30" spans="1:11" x14ac:dyDescent="0.15">
      <c r="A30" s="351"/>
      <c r="B30" s="353"/>
      <c r="C30" s="4"/>
      <c r="D30" s="1" t="s">
        <v>24</v>
      </c>
      <c r="E30" s="5"/>
      <c r="F30" s="34">
        <v>0</v>
      </c>
      <c r="G30" s="34"/>
      <c r="H30" s="21">
        <f>F30-G30</f>
        <v>0</v>
      </c>
      <c r="I30" s="40"/>
      <c r="K30" s="1" t="s">
        <v>277</v>
      </c>
    </row>
    <row r="31" spans="1:11" x14ac:dyDescent="0.15">
      <c r="A31" s="351"/>
      <c r="B31" s="353"/>
      <c r="C31" s="4"/>
      <c r="D31" s="1" t="s">
        <v>25</v>
      </c>
      <c r="E31" s="5"/>
      <c r="F31" s="34"/>
      <c r="G31" s="34"/>
      <c r="H31" s="21">
        <f>F31-G31</f>
        <v>0</v>
      </c>
      <c r="I31" s="40"/>
      <c r="K31" s="50">
        <v>40000000</v>
      </c>
    </row>
    <row r="32" spans="1:11" x14ac:dyDescent="0.15">
      <c r="A32" s="351"/>
      <c r="B32" s="353"/>
      <c r="C32" s="4"/>
      <c r="D32" s="1" t="s">
        <v>26</v>
      </c>
      <c r="E32" s="5"/>
      <c r="F32" s="34">
        <f>SUM(F33:F34)</f>
        <v>21000</v>
      </c>
      <c r="G32" s="34">
        <f>SUM(G33:G34)</f>
        <v>29000</v>
      </c>
      <c r="H32" s="21">
        <f>F32-G32</f>
        <v>-8000</v>
      </c>
      <c r="I32" s="40"/>
    </row>
    <row r="33" spans="1:14" x14ac:dyDescent="0.15">
      <c r="A33" s="351"/>
      <c r="B33" s="353"/>
      <c r="C33" s="4"/>
      <c r="E33" s="5" t="s">
        <v>121</v>
      </c>
      <c r="F33" s="34">
        <v>21000</v>
      </c>
      <c r="G33" s="34">
        <v>29000</v>
      </c>
      <c r="H33" s="21">
        <f t="shared" ref="H33:H34" si="4">F33-G33</f>
        <v>-8000</v>
      </c>
      <c r="I33" s="40" t="s">
        <v>153</v>
      </c>
      <c r="J33" s="331" t="s">
        <v>395</v>
      </c>
    </row>
    <row r="34" spans="1:14" x14ac:dyDescent="0.15">
      <c r="A34" s="351"/>
      <c r="B34" s="353"/>
      <c r="C34" s="4"/>
      <c r="E34" s="5" t="s">
        <v>117</v>
      </c>
      <c r="F34" s="36"/>
      <c r="G34" s="36"/>
      <c r="H34" s="21">
        <f t="shared" si="4"/>
        <v>0</v>
      </c>
      <c r="I34" s="42"/>
    </row>
    <row r="35" spans="1:14" x14ac:dyDescent="0.15">
      <c r="A35" s="351"/>
      <c r="B35" s="353"/>
      <c r="C35" s="6" t="s">
        <v>27</v>
      </c>
      <c r="D35" s="7"/>
      <c r="E35" s="8"/>
      <c r="F35" s="28">
        <f>SUM(F6,F7,F26,F27,F28,F29,F25)</f>
        <v>115293000</v>
      </c>
      <c r="G35" s="28">
        <f>SUM(G6,G7,G26,G27,G28,G29,G25)</f>
        <v>113070000</v>
      </c>
      <c r="H35" s="28">
        <f t="shared" ref="H35:H43" si="5">F35-G35</f>
        <v>2223000</v>
      </c>
      <c r="I35" s="43"/>
    </row>
    <row r="36" spans="1:14" x14ac:dyDescent="0.15">
      <c r="A36" s="351"/>
      <c r="B36" s="353" t="s">
        <v>28</v>
      </c>
      <c r="C36" s="4" t="s">
        <v>29</v>
      </c>
      <c r="E36" s="5"/>
      <c r="F36" s="51">
        <f>SUM(F37:F42)</f>
        <v>66442000</v>
      </c>
      <c r="G36" s="51">
        <f>SUM(G37:G42)</f>
        <v>61737000</v>
      </c>
      <c r="H36" s="51">
        <f>F36-G36</f>
        <v>4705000</v>
      </c>
      <c r="I36" s="38"/>
      <c r="J36" s="215">
        <f>F36/F7</f>
        <v>0.90679805107068279</v>
      </c>
    </row>
    <row r="37" spans="1:14" x14ac:dyDescent="0.15">
      <c r="A37" s="351"/>
      <c r="B37" s="353"/>
      <c r="C37" s="4"/>
      <c r="D37" s="1" t="s">
        <v>206</v>
      </c>
      <c r="E37" s="5"/>
      <c r="F37" s="21">
        <v>0</v>
      </c>
      <c r="G37" s="21">
        <v>0</v>
      </c>
      <c r="H37" s="21">
        <f t="shared" si="5"/>
        <v>0</v>
      </c>
      <c r="I37" s="38"/>
    </row>
    <row r="38" spans="1:14" x14ac:dyDescent="0.15">
      <c r="A38" s="351"/>
      <c r="B38" s="353"/>
      <c r="C38" s="4"/>
      <c r="D38" s="1" t="s">
        <v>30</v>
      </c>
      <c r="E38" s="5"/>
      <c r="F38" s="21">
        <v>23210000</v>
      </c>
      <c r="G38" s="21">
        <v>19868000</v>
      </c>
      <c r="H38" s="21">
        <f>F38-G38</f>
        <v>3342000</v>
      </c>
      <c r="I38" s="38" t="s">
        <v>150</v>
      </c>
    </row>
    <row r="39" spans="1:14" x14ac:dyDescent="0.15">
      <c r="A39" s="351"/>
      <c r="B39" s="353"/>
      <c r="C39" s="4"/>
      <c r="D39" s="1" t="s">
        <v>31</v>
      </c>
      <c r="E39" s="5"/>
      <c r="F39" s="21">
        <v>7680000</v>
      </c>
      <c r="G39" s="21">
        <v>6045000</v>
      </c>
      <c r="H39" s="21">
        <f t="shared" si="5"/>
        <v>1635000</v>
      </c>
      <c r="I39" s="38" t="s">
        <v>151</v>
      </c>
    </row>
    <row r="40" spans="1:14" x14ac:dyDescent="0.15">
      <c r="A40" s="351"/>
      <c r="B40" s="353"/>
      <c r="C40" s="4"/>
      <c r="D40" s="1" t="s">
        <v>32</v>
      </c>
      <c r="E40" s="5"/>
      <c r="F40" s="21">
        <v>28000000</v>
      </c>
      <c r="G40" s="21">
        <v>29000000</v>
      </c>
      <c r="H40" s="21">
        <f t="shared" si="5"/>
        <v>-1000000</v>
      </c>
      <c r="I40" s="38" t="s">
        <v>128</v>
      </c>
    </row>
    <row r="41" spans="1:14" x14ac:dyDescent="0.15">
      <c r="A41" s="351"/>
      <c r="B41" s="353"/>
      <c r="C41" s="4"/>
      <c r="D41" s="1" t="s">
        <v>33</v>
      </c>
      <c r="E41" s="5"/>
      <c r="F41" s="21">
        <v>1352000</v>
      </c>
      <c r="G41" s="21">
        <v>1184000</v>
      </c>
      <c r="H41" s="21">
        <f t="shared" si="5"/>
        <v>168000</v>
      </c>
      <c r="I41" s="38" t="s">
        <v>149</v>
      </c>
    </row>
    <row r="42" spans="1:14" x14ac:dyDescent="0.15">
      <c r="A42" s="351"/>
      <c r="B42" s="353"/>
      <c r="C42" s="55"/>
      <c r="D42" s="60" t="s">
        <v>34</v>
      </c>
      <c r="E42" s="61"/>
      <c r="F42" s="67">
        <v>6200000</v>
      </c>
      <c r="G42" s="67">
        <v>5640000</v>
      </c>
      <c r="H42" s="67">
        <f t="shared" si="5"/>
        <v>560000</v>
      </c>
      <c r="I42" s="38" t="s">
        <v>129</v>
      </c>
    </row>
    <row r="43" spans="1:14" x14ac:dyDescent="0.15">
      <c r="A43" s="351"/>
      <c r="B43" s="353"/>
      <c r="C43" s="4" t="s">
        <v>35</v>
      </c>
      <c r="E43" s="5"/>
      <c r="F43" s="51">
        <f>SUM(F44:F53)</f>
        <v>4115000</v>
      </c>
      <c r="G43" s="51">
        <f>SUM(G44:G53)</f>
        <v>3582000</v>
      </c>
      <c r="H43" s="51">
        <f t="shared" si="5"/>
        <v>533000</v>
      </c>
      <c r="I43" s="38"/>
    </row>
    <row r="44" spans="1:14" x14ac:dyDescent="0.15">
      <c r="A44" s="351"/>
      <c r="B44" s="353"/>
      <c r="C44" s="4"/>
      <c r="D44" s="1" t="s">
        <v>36</v>
      </c>
      <c r="E44" s="5"/>
      <c r="F44" s="21">
        <v>15000</v>
      </c>
      <c r="G44" s="21">
        <v>15000</v>
      </c>
      <c r="H44" s="21">
        <f t="shared" ref="H44:H53" si="6">F44-G44</f>
        <v>0</v>
      </c>
      <c r="I44" s="38" t="s">
        <v>165</v>
      </c>
    </row>
    <row r="45" spans="1:14" x14ac:dyDescent="0.15">
      <c r="A45" s="351"/>
      <c r="B45" s="353"/>
      <c r="C45" s="4"/>
      <c r="D45" s="1" t="s">
        <v>37</v>
      </c>
      <c r="E45" s="5"/>
      <c r="F45" s="21">
        <v>240000</v>
      </c>
      <c r="G45" s="21">
        <v>240000</v>
      </c>
      <c r="H45" s="21">
        <f t="shared" si="6"/>
        <v>0</v>
      </c>
      <c r="I45" s="38" t="s">
        <v>166</v>
      </c>
    </row>
    <row r="46" spans="1:14" x14ac:dyDescent="0.15">
      <c r="A46" s="351"/>
      <c r="B46" s="353"/>
      <c r="C46" s="4"/>
      <c r="D46" s="1" t="s">
        <v>38</v>
      </c>
      <c r="E46" s="5"/>
      <c r="F46" s="21">
        <v>350000</v>
      </c>
      <c r="G46" s="21">
        <v>300000</v>
      </c>
      <c r="H46" s="21">
        <f t="shared" si="6"/>
        <v>50000</v>
      </c>
      <c r="I46" s="38" t="s">
        <v>131</v>
      </c>
      <c r="M46" s="1" t="s">
        <v>343</v>
      </c>
      <c r="N46" s="1" t="s">
        <v>427</v>
      </c>
    </row>
    <row r="47" spans="1:14" x14ac:dyDescent="0.15">
      <c r="A47" s="351"/>
      <c r="B47" s="353"/>
      <c r="C47" s="4"/>
      <c r="D47" s="1" t="s">
        <v>127</v>
      </c>
      <c r="E47" s="5"/>
      <c r="F47" s="21">
        <v>5000</v>
      </c>
      <c r="G47" s="21">
        <v>5000</v>
      </c>
      <c r="H47" s="21">
        <f t="shared" si="6"/>
        <v>0</v>
      </c>
      <c r="I47" s="38" t="s">
        <v>132</v>
      </c>
      <c r="M47" s="1" t="s">
        <v>346</v>
      </c>
      <c r="N47" s="1" t="s">
        <v>361</v>
      </c>
    </row>
    <row r="48" spans="1:14" x14ac:dyDescent="0.15">
      <c r="A48" s="351"/>
      <c r="B48" s="353"/>
      <c r="C48" s="4"/>
      <c r="D48" s="1" t="s">
        <v>39</v>
      </c>
      <c r="E48" s="5"/>
      <c r="F48" s="21">
        <v>1130000</v>
      </c>
      <c r="G48" s="21">
        <v>1080000</v>
      </c>
      <c r="H48" s="21">
        <f t="shared" si="6"/>
        <v>50000</v>
      </c>
      <c r="I48" s="38" t="s">
        <v>157</v>
      </c>
    </row>
    <row r="49" spans="1:14" x14ac:dyDescent="0.15">
      <c r="A49" s="351"/>
      <c r="B49" s="353"/>
      <c r="C49" s="4"/>
      <c r="D49" s="1" t="s">
        <v>126</v>
      </c>
      <c r="E49" s="5"/>
      <c r="F49" s="21">
        <v>200000</v>
      </c>
      <c r="G49" s="21">
        <v>200000</v>
      </c>
      <c r="H49" s="21">
        <f t="shared" si="6"/>
        <v>0</v>
      </c>
      <c r="I49" s="38" t="s">
        <v>260</v>
      </c>
    </row>
    <row r="50" spans="1:14" x14ac:dyDescent="0.15">
      <c r="A50" s="351"/>
      <c r="B50" s="353"/>
      <c r="C50" s="4"/>
      <c r="D50" s="1" t="s">
        <v>205</v>
      </c>
      <c r="E50" s="5"/>
      <c r="F50" s="21">
        <v>95000</v>
      </c>
      <c r="G50" s="21">
        <v>92000</v>
      </c>
      <c r="H50" s="21">
        <f t="shared" si="6"/>
        <v>3000</v>
      </c>
      <c r="I50" s="38" t="s">
        <v>286</v>
      </c>
    </row>
    <row r="51" spans="1:14" x14ac:dyDescent="0.15">
      <c r="A51" s="351"/>
      <c r="B51" s="353"/>
      <c r="C51" s="4"/>
      <c r="D51" s="1" t="s">
        <v>40</v>
      </c>
      <c r="E51" s="5"/>
      <c r="F51" s="21">
        <v>200000</v>
      </c>
      <c r="G51" s="21">
        <v>150000</v>
      </c>
      <c r="H51" s="21">
        <f t="shared" si="6"/>
        <v>50000</v>
      </c>
      <c r="I51" s="38" t="s">
        <v>178</v>
      </c>
      <c r="M51" s="1" t="s">
        <v>430</v>
      </c>
      <c r="N51" s="1" t="s">
        <v>431</v>
      </c>
    </row>
    <row r="52" spans="1:14" x14ac:dyDescent="0.15">
      <c r="A52" s="351"/>
      <c r="B52" s="353"/>
      <c r="C52" s="4"/>
      <c r="D52" s="1" t="s">
        <v>41</v>
      </c>
      <c r="E52" s="5"/>
      <c r="F52" s="21">
        <f>1400000+320000</f>
        <v>1720000</v>
      </c>
      <c r="G52" s="21">
        <v>1450000</v>
      </c>
      <c r="H52" s="21">
        <f t="shared" si="6"/>
        <v>270000</v>
      </c>
      <c r="I52" s="38" t="s">
        <v>304</v>
      </c>
      <c r="J52" s="20" t="s">
        <v>426</v>
      </c>
      <c r="K52" s="1">
        <f>13500*4+38000*7</f>
        <v>320000</v>
      </c>
      <c r="L52" s="328">
        <v>215000</v>
      </c>
      <c r="M52" s="333" t="s">
        <v>429</v>
      </c>
      <c r="N52" s="333" t="s">
        <v>432</v>
      </c>
    </row>
    <row r="53" spans="1:14" x14ac:dyDescent="0.15">
      <c r="A53" s="351"/>
      <c r="B53" s="353"/>
      <c r="C53" s="55"/>
      <c r="D53" s="60" t="s">
        <v>42</v>
      </c>
      <c r="E53" s="61"/>
      <c r="F53" s="67">
        <f>25000+135000</f>
        <v>160000</v>
      </c>
      <c r="G53" s="67">
        <v>50000</v>
      </c>
      <c r="H53" s="67">
        <f t="shared" si="6"/>
        <v>110000</v>
      </c>
      <c r="I53" s="38" t="s">
        <v>147</v>
      </c>
      <c r="J53" s="20" t="s">
        <v>426</v>
      </c>
      <c r="K53" s="1">
        <f>12100*4+12100*7</f>
        <v>133100</v>
      </c>
      <c r="L53" s="328">
        <v>121000</v>
      </c>
      <c r="M53" s="333" t="s">
        <v>428</v>
      </c>
      <c r="N53" s="333" t="s">
        <v>428</v>
      </c>
    </row>
    <row r="54" spans="1:14" x14ac:dyDescent="0.15">
      <c r="A54" s="351"/>
      <c r="B54" s="353"/>
      <c r="C54" s="4" t="s">
        <v>43</v>
      </c>
      <c r="E54" s="5"/>
      <c r="F54" s="51">
        <f>SUM(F55:F75)</f>
        <v>5538000</v>
      </c>
      <c r="G54" s="51">
        <f>SUM(G55:G75)</f>
        <v>4786000</v>
      </c>
      <c r="H54" s="51">
        <f>F54-G54</f>
        <v>752000</v>
      </c>
      <c r="I54" s="38"/>
    </row>
    <row r="55" spans="1:14" x14ac:dyDescent="0.15">
      <c r="A55" s="351"/>
      <c r="B55" s="353"/>
      <c r="C55" s="4"/>
      <c r="D55" s="1" t="s">
        <v>44</v>
      </c>
      <c r="E55" s="5"/>
      <c r="F55" s="21">
        <v>1100000</v>
      </c>
      <c r="G55" s="21">
        <v>1180000</v>
      </c>
      <c r="H55" s="21">
        <f t="shared" ref="H55:H59" si="7">F55-G55</f>
        <v>-80000</v>
      </c>
      <c r="I55" s="38" t="s">
        <v>447</v>
      </c>
    </row>
    <row r="56" spans="1:14" x14ac:dyDescent="0.15">
      <c r="A56" s="351"/>
      <c r="B56" s="353"/>
      <c r="C56" s="4"/>
      <c r="D56" s="1" t="s">
        <v>45</v>
      </c>
      <c r="E56" s="5"/>
      <c r="F56" s="21">
        <v>5000</v>
      </c>
      <c r="G56" s="21">
        <v>2000</v>
      </c>
      <c r="H56" s="21">
        <f t="shared" si="7"/>
        <v>3000</v>
      </c>
      <c r="I56" s="38" t="s">
        <v>177</v>
      </c>
    </row>
    <row r="57" spans="1:14" x14ac:dyDescent="0.15">
      <c r="A57" s="351"/>
      <c r="B57" s="353"/>
      <c r="C57" s="4"/>
      <c r="D57" s="1" t="s">
        <v>46</v>
      </c>
      <c r="E57" s="5"/>
      <c r="F57" s="21">
        <v>70000</v>
      </c>
      <c r="G57" s="21">
        <v>70000</v>
      </c>
      <c r="H57" s="21">
        <f t="shared" si="7"/>
        <v>0</v>
      </c>
      <c r="I57" s="38" t="s">
        <v>145</v>
      </c>
    </row>
    <row r="58" spans="1:14" x14ac:dyDescent="0.15">
      <c r="A58" s="351"/>
      <c r="B58" s="353"/>
      <c r="C58" s="4"/>
      <c r="D58" s="1" t="s">
        <v>47</v>
      </c>
      <c r="E58" s="5"/>
      <c r="F58" s="21">
        <v>150000</v>
      </c>
      <c r="G58" s="21">
        <v>150000</v>
      </c>
      <c r="H58" s="21">
        <f t="shared" si="7"/>
        <v>0</v>
      </c>
      <c r="I58" s="38" t="s">
        <v>137</v>
      </c>
    </row>
    <row r="59" spans="1:14" x14ac:dyDescent="0.15">
      <c r="A59" s="351"/>
      <c r="B59" s="353"/>
      <c r="C59" s="4"/>
      <c r="D59" s="1" t="s">
        <v>48</v>
      </c>
      <c r="E59" s="5"/>
      <c r="F59" s="21">
        <v>0</v>
      </c>
      <c r="G59" s="21">
        <v>0</v>
      </c>
      <c r="H59" s="21">
        <f t="shared" si="7"/>
        <v>0</v>
      </c>
      <c r="I59" s="38"/>
    </row>
    <row r="60" spans="1:14" x14ac:dyDescent="0.15">
      <c r="A60" s="351"/>
      <c r="B60" s="353"/>
      <c r="C60" s="4"/>
      <c r="D60" s="1" t="s">
        <v>39</v>
      </c>
      <c r="E60" s="5"/>
      <c r="F60" s="21">
        <v>280000</v>
      </c>
      <c r="G60" s="21">
        <v>250000</v>
      </c>
      <c r="H60" s="21">
        <f>F60-G60</f>
        <v>30000</v>
      </c>
      <c r="I60" s="38" t="s">
        <v>157</v>
      </c>
    </row>
    <row r="61" spans="1:14" x14ac:dyDescent="0.15">
      <c r="A61" s="351"/>
      <c r="B61" s="353"/>
      <c r="C61" s="4"/>
      <c r="D61" s="1" t="s">
        <v>49</v>
      </c>
      <c r="E61" s="5"/>
      <c r="F61" s="21">
        <v>0</v>
      </c>
      <c r="G61" s="21">
        <v>0</v>
      </c>
      <c r="H61" s="21">
        <f>F61-G61</f>
        <v>0</v>
      </c>
      <c r="I61" s="38"/>
      <c r="M61" s="1" t="s">
        <v>430</v>
      </c>
      <c r="N61" s="1" t="s">
        <v>431</v>
      </c>
    </row>
    <row r="62" spans="1:14" x14ac:dyDescent="0.15">
      <c r="A62" s="351"/>
      <c r="B62" s="353"/>
      <c r="C62" s="4"/>
      <c r="D62" s="1" t="s">
        <v>50</v>
      </c>
      <c r="E62" s="5"/>
      <c r="F62" s="21">
        <v>600000</v>
      </c>
      <c r="G62" s="21">
        <v>200000</v>
      </c>
      <c r="H62" s="21">
        <f t="shared" ref="H62:H65" si="8">F62-G62</f>
        <v>400000</v>
      </c>
      <c r="I62" s="38" t="s">
        <v>138</v>
      </c>
      <c r="J62" s="20" t="s">
        <v>426</v>
      </c>
      <c r="K62" s="1">
        <f>50000*11</f>
        <v>550000</v>
      </c>
      <c r="L62" s="328">
        <v>550000</v>
      </c>
      <c r="M62" s="333" t="s">
        <v>433</v>
      </c>
      <c r="N62" s="333" t="s">
        <v>433</v>
      </c>
    </row>
    <row r="63" spans="1:14" x14ac:dyDescent="0.15">
      <c r="A63" s="351"/>
      <c r="B63" s="353"/>
      <c r="C63" s="4"/>
      <c r="D63" s="1" t="s">
        <v>51</v>
      </c>
      <c r="E63" s="5"/>
      <c r="F63" s="21">
        <v>230000</v>
      </c>
      <c r="G63" s="21">
        <v>230000</v>
      </c>
      <c r="H63" s="21">
        <f t="shared" si="8"/>
        <v>0</v>
      </c>
      <c r="I63" s="38" t="s">
        <v>176</v>
      </c>
      <c r="K63" s="20" t="s">
        <v>362</v>
      </c>
    </row>
    <row r="64" spans="1:14" x14ac:dyDescent="0.15">
      <c r="A64" s="351"/>
      <c r="B64" s="353"/>
      <c r="C64" s="4"/>
      <c r="D64" s="1" t="s">
        <v>52</v>
      </c>
      <c r="E64" s="5"/>
      <c r="F64" s="21">
        <v>25000</v>
      </c>
      <c r="G64" s="21">
        <v>25000</v>
      </c>
      <c r="H64" s="21">
        <f t="shared" si="8"/>
        <v>0</v>
      </c>
      <c r="I64" s="38"/>
    </row>
    <row r="65" spans="1:14" x14ac:dyDescent="0.15">
      <c r="A65" s="351"/>
      <c r="B65" s="353"/>
      <c r="C65" s="4"/>
      <c r="D65" s="1" t="s">
        <v>207</v>
      </c>
      <c r="E65" s="5"/>
      <c r="F65" s="21">
        <v>0</v>
      </c>
      <c r="G65" s="21">
        <v>0</v>
      </c>
      <c r="H65" s="21">
        <f t="shared" si="8"/>
        <v>0</v>
      </c>
      <c r="I65" s="38"/>
    </row>
    <row r="66" spans="1:14" x14ac:dyDescent="0.15">
      <c r="A66" s="351"/>
      <c r="B66" s="353"/>
      <c r="C66" s="4"/>
      <c r="D66" s="1" t="s">
        <v>53</v>
      </c>
      <c r="E66" s="5"/>
      <c r="F66" s="21">
        <v>0</v>
      </c>
      <c r="G66" s="21">
        <v>0</v>
      </c>
      <c r="H66" s="21">
        <f t="shared" ref="H66:H67" si="9">F66-G66</f>
        <v>0</v>
      </c>
      <c r="I66" s="38"/>
      <c r="M66" s="1" t="s">
        <v>430</v>
      </c>
      <c r="N66" s="1" t="s">
        <v>431</v>
      </c>
    </row>
    <row r="67" spans="1:14" x14ac:dyDescent="0.15">
      <c r="A67" s="351"/>
      <c r="B67" s="353"/>
      <c r="C67" s="4"/>
      <c r="D67" s="1" t="s">
        <v>54</v>
      </c>
      <c r="E67" s="5"/>
      <c r="F67" s="21">
        <v>8000</v>
      </c>
      <c r="G67" s="21">
        <v>8000</v>
      </c>
      <c r="H67" s="21">
        <f t="shared" si="9"/>
        <v>0</v>
      </c>
      <c r="I67" s="38" t="s">
        <v>175</v>
      </c>
      <c r="M67" s="333" t="s">
        <v>434</v>
      </c>
      <c r="N67" s="333" t="s">
        <v>434</v>
      </c>
    </row>
    <row r="68" spans="1:14" x14ac:dyDescent="0.15">
      <c r="A68" s="351"/>
      <c r="B68" s="353"/>
      <c r="C68" s="4"/>
      <c r="D68" s="1" t="s">
        <v>55</v>
      </c>
      <c r="E68" s="5"/>
      <c r="F68" s="21">
        <f>517000+198000</f>
        <v>715000</v>
      </c>
      <c r="G68" s="21">
        <v>558000</v>
      </c>
      <c r="H68" s="21">
        <f>F68-G68</f>
        <v>157000</v>
      </c>
      <c r="I68" s="38" t="s">
        <v>174</v>
      </c>
      <c r="J68" s="20" t="s">
        <v>426</v>
      </c>
      <c r="K68" s="50">
        <v>198000</v>
      </c>
      <c r="L68" s="327" t="s">
        <v>363</v>
      </c>
      <c r="M68" s="20" t="s">
        <v>353</v>
      </c>
    </row>
    <row r="69" spans="1:14" x14ac:dyDescent="0.15">
      <c r="A69" s="351"/>
      <c r="B69" s="353"/>
      <c r="C69" s="4"/>
      <c r="D69" s="1" t="s">
        <v>56</v>
      </c>
      <c r="E69" s="5"/>
      <c r="F69" s="21">
        <v>685000</v>
      </c>
      <c r="G69" s="21">
        <v>683000</v>
      </c>
      <c r="H69" s="21">
        <f t="shared" ref="H69:H73" si="10">F69-G69</f>
        <v>2000</v>
      </c>
      <c r="I69" s="38" t="s">
        <v>209</v>
      </c>
      <c r="J69" s="20" t="s">
        <v>364</v>
      </c>
      <c r="K69" s="20" t="s">
        <v>435</v>
      </c>
    </row>
    <row r="70" spans="1:14" x14ac:dyDescent="0.15">
      <c r="A70" s="351"/>
      <c r="B70" s="353"/>
      <c r="C70" s="4"/>
      <c r="D70" s="1" t="s">
        <v>57</v>
      </c>
      <c r="E70" s="5"/>
      <c r="F70" s="21">
        <v>1110000</v>
      </c>
      <c r="G70" s="21">
        <v>1075000</v>
      </c>
      <c r="H70" s="21">
        <f t="shared" si="10"/>
        <v>35000</v>
      </c>
      <c r="I70" s="38" t="s">
        <v>173</v>
      </c>
      <c r="K70" s="20" t="s">
        <v>436</v>
      </c>
      <c r="M70" s="1" t="s">
        <v>430</v>
      </c>
      <c r="N70" s="1" t="s">
        <v>431</v>
      </c>
    </row>
    <row r="71" spans="1:14" x14ac:dyDescent="0.15">
      <c r="A71" s="351"/>
      <c r="B71" s="353"/>
      <c r="C71" s="4"/>
      <c r="D71" s="1" t="s">
        <v>58</v>
      </c>
      <c r="E71" s="5"/>
      <c r="F71" s="21">
        <v>275000</v>
      </c>
      <c r="G71" s="21">
        <v>70000</v>
      </c>
      <c r="H71" s="21">
        <f t="shared" si="10"/>
        <v>205000</v>
      </c>
      <c r="I71" s="38" t="s">
        <v>144</v>
      </c>
      <c r="J71" s="20" t="s">
        <v>426</v>
      </c>
      <c r="K71" s="1">
        <f>9000*7+25000*7</f>
        <v>238000</v>
      </c>
      <c r="L71" s="328">
        <v>225000</v>
      </c>
      <c r="M71" s="333" t="s">
        <v>437</v>
      </c>
      <c r="N71" s="333" t="s">
        <v>438</v>
      </c>
    </row>
    <row r="72" spans="1:14" x14ac:dyDescent="0.15">
      <c r="A72" s="351"/>
      <c r="B72" s="353"/>
      <c r="C72" s="4"/>
      <c r="D72" s="1" t="s">
        <v>59</v>
      </c>
      <c r="E72" s="5"/>
      <c r="F72" s="21">
        <v>70000</v>
      </c>
      <c r="G72" s="21">
        <v>70000</v>
      </c>
      <c r="H72" s="21">
        <f t="shared" si="10"/>
        <v>0</v>
      </c>
      <c r="I72" s="38"/>
    </row>
    <row r="73" spans="1:14" x14ac:dyDescent="0.15">
      <c r="A73" s="351"/>
      <c r="B73" s="353"/>
      <c r="C73" s="4"/>
      <c r="D73" s="1" t="s">
        <v>208</v>
      </c>
      <c r="E73" s="5"/>
      <c r="F73" s="21">
        <v>40000</v>
      </c>
      <c r="G73" s="21">
        <v>40000</v>
      </c>
      <c r="H73" s="21">
        <f t="shared" si="10"/>
        <v>0</v>
      </c>
      <c r="I73" s="38"/>
    </row>
    <row r="74" spans="1:14" x14ac:dyDescent="0.15">
      <c r="A74" s="351"/>
      <c r="B74" s="353"/>
      <c r="C74" s="4"/>
      <c r="D74" s="1" t="s">
        <v>60</v>
      </c>
      <c r="E74" s="5"/>
      <c r="F74" s="21">
        <v>155000</v>
      </c>
      <c r="G74" s="21">
        <v>155000</v>
      </c>
      <c r="H74" s="21">
        <f t="shared" ref="H74" si="11">F74-G74</f>
        <v>0</v>
      </c>
      <c r="I74" s="33" t="s">
        <v>179</v>
      </c>
    </row>
    <row r="75" spans="1:14" x14ac:dyDescent="0.15">
      <c r="A75" s="351"/>
      <c r="B75" s="353"/>
      <c r="C75" s="55"/>
      <c r="D75" s="60" t="s">
        <v>42</v>
      </c>
      <c r="E75" s="61"/>
      <c r="F75" s="67">
        <v>20000</v>
      </c>
      <c r="G75" s="67">
        <v>20000</v>
      </c>
      <c r="H75" s="67">
        <f>F75-G75</f>
        <v>0</v>
      </c>
      <c r="I75" s="38"/>
    </row>
    <row r="76" spans="1:14" x14ac:dyDescent="0.15">
      <c r="A76" s="351"/>
      <c r="B76" s="353"/>
      <c r="C76" s="4" t="s">
        <v>61</v>
      </c>
      <c r="E76" s="5"/>
      <c r="F76" s="51">
        <f>SUM(F77,F80)</f>
        <v>42000000</v>
      </c>
      <c r="G76" s="51">
        <f>SUM(G77,G80)</f>
        <v>42000000</v>
      </c>
      <c r="H76" s="51">
        <f t="shared" ref="H76:H77" si="12">F76-G76</f>
        <v>0</v>
      </c>
      <c r="I76" s="38"/>
    </row>
    <row r="77" spans="1:14" x14ac:dyDescent="0.15">
      <c r="A77" s="351"/>
      <c r="B77" s="353"/>
      <c r="C77" s="4"/>
      <c r="D77" s="1" t="s">
        <v>62</v>
      </c>
      <c r="E77" s="5"/>
      <c r="F77" s="21">
        <f>SUM(F78:F79)</f>
        <v>41975000</v>
      </c>
      <c r="G77" s="21">
        <f>SUM(G78:G79)</f>
        <v>41975000</v>
      </c>
      <c r="H77" s="21">
        <f t="shared" si="12"/>
        <v>0</v>
      </c>
      <c r="I77" s="38"/>
    </row>
    <row r="78" spans="1:14" x14ac:dyDescent="0.15">
      <c r="A78" s="351"/>
      <c r="B78" s="353"/>
      <c r="C78" s="4"/>
      <c r="E78" s="5" t="s">
        <v>63</v>
      </c>
      <c r="F78" s="21">
        <v>41975000</v>
      </c>
      <c r="G78" s="21">
        <v>41975000</v>
      </c>
      <c r="H78" s="21">
        <f>F78-G78</f>
        <v>0</v>
      </c>
      <c r="I78" s="38"/>
    </row>
    <row r="79" spans="1:14" x14ac:dyDescent="0.15">
      <c r="A79" s="351"/>
      <c r="B79" s="353"/>
      <c r="C79" s="4"/>
      <c r="E79" s="5" t="s">
        <v>64</v>
      </c>
      <c r="F79" s="21"/>
      <c r="G79" s="21">
        <v>0</v>
      </c>
      <c r="H79" s="21"/>
      <c r="I79" s="38"/>
    </row>
    <row r="80" spans="1:14" x14ac:dyDescent="0.15">
      <c r="A80" s="351"/>
      <c r="B80" s="353"/>
      <c r="C80" s="55"/>
      <c r="D80" s="60" t="s">
        <v>65</v>
      </c>
      <c r="E80" s="61"/>
      <c r="F80" s="67">
        <v>25000</v>
      </c>
      <c r="G80" s="67">
        <v>25000</v>
      </c>
      <c r="H80" s="21">
        <f>F80-G80</f>
        <v>0</v>
      </c>
      <c r="I80" s="38"/>
    </row>
    <row r="81" spans="1:9" x14ac:dyDescent="0.15">
      <c r="A81" s="351"/>
      <c r="B81" s="353"/>
      <c r="C81" s="66" t="s">
        <v>66</v>
      </c>
      <c r="D81" s="64"/>
      <c r="E81" s="65"/>
      <c r="F81" s="68">
        <v>0</v>
      </c>
      <c r="G81" s="68">
        <v>0</v>
      </c>
      <c r="H81" s="68">
        <f t="shared" ref="H81:H83" si="13">F81-G81</f>
        <v>0</v>
      </c>
      <c r="I81" s="38"/>
    </row>
    <row r="82" spans="1:9" x14ac:dyDescent="0.15">
      <c r="A82" s="351"/>
      <c r="B82" s="353"/>
      <c r="C82" s="66" t="s">
        <v>67</v>
      </c>
      <c r="D82" s="64"/>
      <c r="E82" s="65"/>
      <c r="F82" s="68">
        <v>0</v>
      </c>
      <c r="G82" s="68">
        <v>0</v>
      </c>
      <c r="H82" s="68">
        <f t="shared" si="13"/>
        <v>0</v>
      </c>
      <c r="I82" s="38"/>
    </row>
    <row r="83" spans="1:9" x14ac:dyDescent="0.15">
      <c r="A83" s="351"/>
      <c r="B83" s="353"/>
      <c r="C83" s="4" t="s">
        <v>68</v>
      </c>
      <c r="E83" s="5"/>
      <c r="F83" s="51">
        <f>SUM(F84:F85)</f>
        <v>0</v>
      </c>
      <c r="G83" s="51">
        <v>0</v>
      </c>
      <c r="H83" s="51">
        <f t="shared" si="13"/>
        <v>0</v>
      </c>
      <c r="I83" s="38"/>
    </row>
    <row r="84" spans="1:9" x14ac:dyDescent="0.15">
      <c r="A84" s="351"/>
      <c r="B84" s="353"/>
      <c r="C84" s="4"/>
      <c r="D84" s="1" t="s">
        <v>69</v>
      </c>
      <c r="E84" s="5"/>
      <c r="F84" s="21"/>
      <c r="G84" s="21">
        <v>0</v>
      </c>
      <c r="H84" s="21"/>
      <c r="I84" s="38"/>
    </row>
    <row r="85" spans="1:9" x14ac:dyDescent="0.15">
      <c r="A85" s="351"/>
      <c r="B85" s="353"/>
      <c r="C85" s="4"/>
      <c r="D85" s="1" t="s">
        <v>42</v>
      </c>
      <c r="E85" s="5"/>
      <c r="F85" s="21"/>
      <c r="G85" s="21">
        <v>0</v>
      </c>
      <c r="H85" s="21"/>
      <c r="I85" s="38"/>
    </row>
    <row r="86" spans="1:9" x14ac:dyDescent="0.15">
      <c r="A86" s="351"/>
      <c r="B86" s="354"/>
      <c r="C86" s="9" t="s">
        <v>70</v>
      </c>
      <c r="D86" s="8"/>
      <c r="E86" s="8"/>
      <c r="F86" s="25">
        <f>SUM(F36,F43,F54,F76,F81:F83)</f>
        <v>118095000</v>
      </c>
      <c r="G86" s="25">
        <f>SUM(G36,G43,G54,G76,G81:G83)</f>
        <v>112105000</v>
      </c>
      <c r="H86" s="25">
        <f>F86-G86</f>
        <v>5990000</v>
      </c>
      <c r="I86" s="43"/>
    </row>
    <row r="87" spans="1:9" x14ac:dyDescent="0.15">
      <c r="A87" s="352"/>
      <c r="B87" s="355" t="s">
        <v>71</v>
      </c>
      <c r="C87" s="356"/>
      <c r="D87" s="356"/>
      <c r="E87" s="357"/>
      <c r="F87" s="21">
        <f>F35-F86</f>
        <v>-2802000</v>
      </c>
      <c r="G87" s="21">
        <f>G35-G86</f>
        <v>965000</v>
      </c>
      <c r="H87" s="25">
        <f>F87-G87</f>
        <v>-3767000</v>
      </c>
      <c r="I87" s="38"/>
    </row>
    <row r="88" spans="1:9" x14ac:dyDescent="0.15">
      <c r="A88" s="351" t="s">
        <v>72</v>
      </c>
      <c r="B88" s="358" t="s">
        <v>3</v>
      </c>
      <c r="C88" s="3" t="s">
        <v>73</v>
      </c>
      <c r="E88" s="5"/>
      <c r="F88" s="24">
        <f>F89+F90</f>
        <v>0</v>
      </c>
      <c r="G88" s="24">
        <f>G89+G90</f>
        <v>0</v>
      </c>
      <c r="H88" s="21">
        <f t="shared" ref="H88:H89" si="14">F88-G88</f>
        <v>0</v>
      </c>
      <c r="I88" s="44"/>
    </row>
    <row r="89" spans="1:9" x14ac:dyDescent="0.15">
      <c r="A89" s="351"/>
      <c r="B89" s="358"/>
      <c r="C89" s="4"/>
      <c r="D89" s="1" t="s">
        <v>73</v>
      </c>
      <c r="E89" s="5"/>
      <c r="F89" s="21">
        <v>0</v>
      </c>
      <c r="G89" s="21">
        <v>0</v>
      </c>
      <c r="H89" s="21">
        <f t="shared" si="14"/>
        <v>0</v>
      </c>
      <c r="I89" s="38"/>
    </row>
    <row r="90" spans="1:9" x14ac:dyDescent="0.15">
      <c r="A90" s="351"/>
      <c r="B90" s="358"/>
      <c r="C90" s="55"/>
      <c r="D90" s="60" t="s">
        <v>74</v>
      </c>
      <c r="E90" s="61"/>
      <c r="F90" s="67"/>
      <c r="G90" s="67">
        <v>0</v>
      </c>
      <c r="H90" s="67"/>
      <c r="I90" s="38"/>
    </row>
    <row r="91" spans="1:9" x14ac:dyDescent="0.15">
      <c r="A91" s="351"/>
      <c r="B91" s="353"/>
      <c r="C91" s="4" t="s">
        <v>75</v>
      </c>
      <c r="E91" s="5"/>
      <c r="F91" s="21"/>
      <c r="G91" s="21">
        <v>0</v>
      </c>
      <c r="H91" s="21"/>
      <c r="I91" s="38"/>
    </row>
    <row r="92" spans="1:9" x14ac:dyDescent="0.15">
      <c r="A92" s="351"/>
      <c r="B92" s="353"/>
      <c r="C92" s="4"/>
      <c r="D92" s="1" t="s">
        <v>75</v>
      </c>
      <c r="E92" s="5"/>
      <c r="F92" s="21"/>
      <c r="G92" s="21">
        <v>0</v>
      </c>
      <c r="H92" s="21"/>
      <c r="I92" s="38"/>
    </row>
    <row r="93" spans="1:9" x14ac:dyDescent="0.15">
      <c r="A93" s="351"/>
      <c r="B93" s="353"/>
      <c r="C93" s="55"/>
      <c r="D93" s="60" t="s">
        <v>76</v>
      </c>
      <c r="E93" s="61"/>
      <c r="F93" s="67"/>
      <c r="G93" s="67">
        <v>0</v>
      </c>
      <c r="H93" s="67"/>
      <c r="I93" s="38"/>
    </row>
    <row r="94" spans="1:9" x14ac:dyDescent="0.15">
      <c r="A94" s="351"/>
      <c r="B94" s="353"/>
      <c r="C94" s="66" t="s">
        <v>77</v>
      </c>
      <c r="D94" s="64"/>
      <c r="E94" s="65"/>
      <c r="F94" s="70"/>
      <c r="G94" s="70">
        <v>0</v>
      </c>
      <c r="H94" s="70"/>
      <c r="I94" s="38"/>
    </row>
    <row r="95" spans="1:9" x14ac:dyDescent="0.15">
      <c r="A95" s="351"/>
      <c r="B95" s="353"/>
      <c r="C95" s="5" t="s">
        <v>78</v>
      </c>
      <c r="D95" s="5"/>
      <c r="E95" s="5"/>
      <c r="F95" s="21"/>
      <c r="G95" s="21">
        <v>0</v>
      </c>
      <c r="H95" s="21"/>
      <c r="I95" s="38"/>
    </row>
    <row r="96" spans="1:9" x14ac:dyDescent="0.15">
      <c r="A96" s="351"/>
      <c r="B96" s="353"/>
      <c r="D96" s="1" t="s">
        <v>79</v>
      </c>
      <c r="E96" s="5"/>
      <c r="F96" s="21"/>
      <c r="G96" s="21">
        <v>0</v>
      </c>
      <c r="H96" s="21"/>
      <c r="I96" s="38"/>
    </row>
    <row r="97" spans="1:13" x14ac:dyDescent="0.15">
      <c r="A97" s="351"/>
      <c r="B97" s="353"/>
      <c r="C97" s="55"/>
      <c r="D97" s="60" t="s">
        <v>80</v>
      </c>
      <c r="E97" s="61"/>
      <c r="F97" s="67"/>
      <c r="G97" s="67">
        <v>0</v>
      </c>
      <c r="H97" s="67"/>
      <c r="I97" s="38"/>
    </row>
    <row r="98" spans="1:13" x14ac:dyDescent="0.15">
      <c r="A98" s="351"/>
      <c r="B98" s="353"/>
      <c r="C98" s="10" t="s">
        <v>81</v>
      </c>
      <c r="E98" s="5"/>
      <c r="F98" s="21"/>
      <c r="G98" s="21">
        <v>0</v>
      </c>
      <c r="H98" s="21"/>
      <c r="I98" s="38"/>
    </row>
    <row r="99" spans="1:13" x14ac:dyDescent="0.15">
      <c r="A99" s="351"/>
      <c r="B99" s="353"/>
      <c r="C99" s="9" t="s">
        <v>82</v>
      </c>
      <c r="D99" s="9"/>
      <c r="E99" s="9"/>
      <c r="F99" s="25">
        <f>SUM(F88,F91,F94:F95,F98)</f>
        <v>0</v>
      </c>
      <c r="G99" s="25">
        <f>SUM(G88,G91,G94:G95,G98)</f>
        <v>0</v>
      </c>
      <c r="H99" s="25">
        <f>F99-G99</f>
        <v>0</v>
      </c>
      <c r="I99" s="43"/>
    </row>
    <row r="100" spans="1:13" x14ac:dyDescent="0.15">
      <c r="A100" s="351"/>
      <c r="B100" s="353" t="s">
        <v>28</v>
      </c>
      <c r="C100" s="56" t="s">
        <v>83</v>
      </c>
      <c r="D100" s="57"/>
      <c r="E100" s="58"/>
      <c r="F100" s="71"/>
      <c r="G100" s="71"/>
      <c r="H100" s="71"/>
      <c r="I100" s="38"/>
    </row>
    <row r="101" spans="1:13" x14ac:dyDescent="0.15">
      <c r="A101" s="351"/>
      <c r="B101" s="353"/>
      <c r="C101" s="4" t="s">
        <v>84</v>
      </c>
      <c r="E101" s="5"/>
      <c r="F101" s="21">
        <f>SUM(F102:F106)</f>
        <v>150000</v>
      </c>
      <c r="G101" s="21">
        <f>SUM(G102:G106)</f>
        <v>750000</v>
      </c>
      <c r="H101" s="21">
        <f>F101-G101</f>
        <v>-600000</v>
      </c>
      <c r="I101" s="38"/>
    </row>
    <row r="102" spans="1:13" x14ac:dyDescent="0.15">
      <c r="A102" s="351"/>
      <c r="B102" s="353"/>
      <c r="C102" s="4"/>
      <c r="D102" s="1" t="s">
        <v>85</v>
      </c>
      <c r="E102" s="5"/>
      <c r="F102" s="21"/>
      <c r="G102" s="21">
        <v>0</v>
      </c>
      <c r="H102" s="21"/>
      <c r="I102" s="38"/>
    </row>
    <row r="103" spans="1:13" x14ac:dyDescent="0.15">
      <c r="A103" s="351"/>
      <c r="B103" s="353"/>
      <c r="C103" s="4"/>
      <c r="D103" s="1" t="s">
        <v>86</v>
      </c>
      <c r="E103" s="5"/>
      <c r="F103" s="21">
        <v>0</v>
      </c>
      <c r="G103" s="21">
        <v>630000</v>
      </c>
      <c r="H103" s="21">
        <f>F103-G103</f>
        <v>-630000</v>
      </c>
      <c r="I103" s="38"/>
    </row>
    <row r="104" spans="1:13" x14ac:dyDescent="0.15">
      <c r="A104" s="351"/>
      <c r="B104" s="353"/>
      <c r="C104" s="4"/>
      <c r="D104" s="1" t="s">
        <v>87</v>
      </c>
      <c r="E104" s="5"/>
      <c r="F104" s="21">
        <v>0</v>
      </c>
      <c r="G104" s="21">
        <v>0</v>
      </c>
      <c r="H104" s="21">
        <f t="shared" ref="H104:H107" si="15">F104-G104</f>
        <v>0</v>
      </c>
      <c r="I104" s="38"/>
    </row>
    <row r="105" spans="1:13" x14ac:dyDescent="0.15">
      <c r="A105" s="351"/>
      <c r="B105" s="353"/>
      <c r="C105" s="4"/>
      <c r="D105" s="1" t="s">
        <v>88</v>
      </c>
      <c r="E105" s="5"/>
      <c r="F105" s="21">
        <v>150000</v>
      </c>
      <c r="G105" s="21">
        <v>120000</v>
      </c>
      <c r="H105" s="21">
        <f t="shared" si="15"/>
        <v>30000</v>
      </c>
      <c r="I105" s="38" t="s">
        <v>390</v>
      </c>
      <c r="J105" s="20" t="s">
        <v>371</v>
      </c>
      <c r="M105" s="1" t="s">
        <v>372</v>
      </c>
    </row>
    <row r="106" spans="1:13" x14ac:dyDescent="0.15">
      <c r="A106" s="351"/>
      <c r="B106" s="353"/>
      <c r="C106" s="55"/>
      <c r="D106" s="60" t="s">
        <v>310</v>
      </c>
      <c r="E106" s="61"/>
      <c r="F106" s="67">
        <v>0</v>
      </c>
      <c r="G106" s="67">
        <v>0</v>
      </c>
      <c r="H106" s="21">
        <f t="shared" si="15"/>
        <v>0</v>
      </c>
      <c r="I106" s="38"/>
    </row>
    <row r="107" spans="1:13" x14ac:dyDescent="0.15">
      <c r="A107" s="351"/>
      <c r="B107" s="353"/>
      <c r="C107" s="66" t="s">
        <v>89</v>
      </c>
      <c r="D107" s="64"/>
      <c r="E107" s="65"/>
      <c r="F107" s="70">
        <v>0</v>
      </c>
      <c r="G107" s="70">
        <v>0</v>
      </c>
      <c r="H107" s="70">
        <f t="shared" si="15"/>
        <v>0</v>
      </c>
      <c r="I107" s="38"/>
    </row>
    <row r="108" spans="1:13" x14ac:dyDescent="0.15">
      <c r="A108" s="351"/>
      <c r="B108" s="353"/>
      <c r="C108" s="66" t="s">
        <v>90</v>
      </c>
      <c r="D108" s="64"/>
      <c r="E108" s="65"/>
      <c r="F108" s="70"/>
      <c r="G108" s="70">
        <v>0</v>
      </c>
      <c r="H108" s="70"/>
      <c r="I108" s="38"/>
    </row>
    <row r="109" spans="1:13" x14ac:dyDescent="0.15">
      <c r="A109" s="351"/>
      <c r="B109" s="353"/>
      <c r="C109" s="10" t="s">
        <v>91</v>
      </c>
      <c r="D109" s="11"/>
      <c r="E109" s="12"/>
      <c r="F109" s="21"/>
      <c r="G109" s="21">
        <v>0</v>
      </c>
      <c r="H109" s="21"/>
      <c r="I109" s="38"/>
    </row>
    <row r="110" spans="1:13" x14ac:dyDescent="0.15">
      <c r="A110" s="351"/>
      <c r="B110" s="354"/>
      <c r="C110" s="5" t="s">
        <v>92</v>
      </c>
      <c r="D110" s="5"/>
      <c r="E110" s="5"/>
      <c r="F110" s="25">
        <f>SUM(F100,F101,F107:F108,F109)</f>
        <v>150000</v>
      </c>
      <c r="G110" s="25">
        <f>SUM(G100,G101,G107:G108,G109)</f>
        <v>750000</v>
      </c>
      <c r="H110" s="25">
        <f>F110-G110</f>
        <v>-600000</v>
      </c>
      <c r="I110" s="43"/>
    </row>
    <row r="111" spans="1:13" x14ac:dyDescent="0.15">
      <c r="A111" s="352"/>
      <c r="B111" s="355" t="s">
        <v>93</v>
      </c>
      <c r="C111" s="356"/>
      <c r="D111" s="356"/>
      <c r="E111" s="357"/>
      <c r="F111" s="25">
        <f>F99-F110</f>
        <v>-150000</v>
      </c>
      <c r="G111" s="25">
        <f>G99-G110</f>
        <v>-750000</v>
      </c>
      <c r="H111" s="25">
        <f t="shared" ref="H111" si="16">H99-H110</f>
        <v>600000</v>
      </c>
      <c r="I111" s="43"/>
    </row>
    <row r="112" spans="1:13" x14ac:dyDescent="0.15">
      <c r="A112" s="351" t="s">
        <v>94</v>
      </c>
      <c r="B112" s="358" t="s">
        <v>3</v>
      </c>
      <c r="C112" s="3" t="s">
        <v>95</v>
      </c>
      <c r="E112" s="5"/>
      <c r="F112" s="21"/>
      <c r="G112" s="21">
        <v>0</v>
      </c>
      <c r="H112" s="21"/>
      <c r="I112" s="38"/>
    </row>
    <row r="113" spans="1:12" x14ac:dyDescent="0.15">
      <c r="A113" s="351"/>
      <c r="B113" s="353"/>
      <c r="C113" s="4" t="s">
        <v>96</v>
      </c>
      <c r="E113" s="5"/>
      <c r="F113" s="21"/>
      <c r="G113" s="21">
        <v>0</v>
      </c>
      <c r="H113" s="21"/>
      <c r="I113" s="38"/>
    </row>
    <row r="114" spans="1:12" x14ac:dyDescent="0.15">
      <c r="A114" s="351"/>
      <c r="B114" s="353"/>
      <c r="C114" s="4" t="s">
        <v>97</v>
      </c>
      <c r="E114" s="5"/>
      <c r="F114" s="21">
        <v>0</v>
      </c>
      <c r="G114" s="21">
        <v>0</v>
      </c>
      <c r="H114" s="21">
        <f>F114-G114</f>
        <v>0</v>
      </c>
      <c r="I114" s="38"/>
    </row>
    <row r="115" spans="1:12" x14ac:dyDescent="0.15">
      <c r="A115" s="351"/>
      <c r="B115" s="353"/>
      <c r="C115" s="4" t="s">
        <v>98</v>
      </c>
      <c r="E115" s="5"/>
      <c r="F115" s="21"/>
      <c r="G115" s="21">
        <v>0</v>
      </c>
      <c r="H115" s="21"/>
      <c r="I115" s="38"/>
    </row>
    <row r="116" spans="1:12" x14ac:dyDescent="0.15">
      <c r="A116" s="351"/>
      <c r="B116" s="353"/>
      <c r="C116" s="4" t="s">
        <v>99</v>
      </c>
      <c r="E116" s="5"/>
      <c r="F116" s="21"/>
      <c r="G116" s="21">
        <v>0</v>
      </c>
      <c r="H116" s="21"/>
      <c r="I116" s="38"/>
    </row>
    <row r="117" spans="1:12" x14ac:dyDescent="0.15">
      <c r="A117" s="351"/>
      <c r="B117" s="353"/>
      <c r="C117" s="4" t="s">
        <v>100</v>
      </c>
      <c r="E117" s="5"/>
      <c r="F117" s="21">
        <v>0</v>
      </c>
      <c r="G117" s="21">
        <v>0</v>
      </c>
      <c r="H117" s="21">
        <f>F117-G117</f>
        <v>0</v>
      </c>
      <c r="I117" s="38"/>
    </row>
    <row r="118" spans="1:12" x14ac:dyDescent="0.15">
      <c r="A118" s="351"/>
      <c r="B118" s="353"/>
      <c r="C118" s="4" t="s">
        <v>171</v>
      </c>
      <c r="E118" s="5"/>
      <c r="F118" s="21">
        <v>0</v>
      </c>
      <c r="G118" s="21">
        <v>0</v>
      </c>
      <c r="H118" s="21">
        <f>F118-G118</f>
        <v>0</v>
      </c>
      <c r="I118" s="38"/>
    </row>
    <row r="119" spans="1:12" x14ac:dyDescent="0.15">
      <c r="A119" s="351"/>
      <c r="B119" s="353"/>
      <c r="C119" s="10" t="s">
        <v>101</v>
      </c>
      <c r="D119" s="11"/>
      <c r="E119" s="12"/>
      <c r="F119" s="21"/>
      <c r="G119" s="21">
        <v>0</v>
      </c>
      <c r="H119" s="21"/>
      <c r="I119" s="38"/>
    </row>
    <row r="120" spans="1:12" x14ac:dyDescent="0.15">
      <c r="A120" s="351"/>
      <c r="B120" s="353"/>
      <c r="C120" s="13" t="s">
        <v>102</v>
      </c>
      <c r="D120" s="13"/>
      <c r="E120" s="13"/>
      <c r="F120" s="25">
        <f>SUM(F112:F119)</f>
        <v>0</v>
      </c>
      <c r="G120" s="25">
        <f>SUM(G112:G119)</f>
        <v>0</v>
      </c>
      <c r="H120" s="25">
        <f t="shared" ref="H120" si="17">SUM(H112:H119)</f>
        <v>0</v>
      </c>
      <c r="I120" s="43"/>
    </row>
    <row r="121" spans="1:12" x14ac:dyDescent="0.15">
      <c r="A121" s="351"/>
      <c r="B121" s="353" t="s">
        <v>28</v>
      </c>
      <c r="C121" s="3" t="s">
        <v>103</v>
      </c>
      <c r="E121" s="5"/>
      <c r="F121" s="21"/>
      <c r="G121" s="21">
        <v>0</v>
      </c>
      <c r="H121" s="21"/>
      <c r="I121" s="38"/>
    </row>
    <row r="122" spans="1:12" x14ac:dyDescent="0.15">
      <c r="A122" s="351"/>
      <c r="B122" s="353"/>
      <c r="C122" s="4" t="s">
        <v>104</v>
      </c>
      <c r="E122" s="5"/>
      <c r="F122" s="21">
        <v>121000</v>
      </c>
      <c r="G122" s="21">
        <v>2041000</v>
      </c>
      <c r="H122" s="21">
        <f>F122-G122</f>
        <v>-1920000</v>
      </c>
      <c r="I122" s="38" t="s">
        <v>360</v>
      </c>
    </row>
    <row r="123" spans="1:12" x14ac:dyDescent="0.15">
      <c r="A123" s="351"/>
      <c r="B123" s="353"/>
      <c r="C123" s="4" t="s">
        <v>105</v>
      </c>
      <c r="E123" s="5"/>
      <c r="F123" s="21"/>
      <c r="G123" s="21">
        <v>0</v>
      </c>
      <c r="H123" s="21"/>
      <c r="I123" s="38"/>
    </row>
    <row r="124" spans="1:12" x14ac:dyDescent="0.15">
      <c r="A124" s="351"/>
      <c r="B124" s="353"/>
      <c r="C124" s="4" t="s">
        <v>106</v>
      </c>
      <c r="E124" s="5"/>
      <c r="F124" s="21"/>
      <c r="G124" s="21">
        <v>0</v>
      </c>
      <c r="H124" s="21"/>
      <c r="I124" s="38"/>
    </row>
    <row r="125" spans="1:12" x14ac:dyDescent="0.15">
      <c r="A125" s="351"/>
      <c r="B125" s="353"/>
      <c r="C125" s="4" t="s">
        <v>107</v>
      </c>
      <c r="E125" s="5"/>
      <c r="F125" s="21">
        <v>0</v>
      </c>
      <c r="G125" s="21">
        <v>1400000</v>
      </c>
      <c r="H125" s="21">
        <f>F125-G125</f>
        <v>-1400000</v>
      </c>
      <c r="I125" s="38" t="s">
        <v>391</v>
      </c>
    </row>
    <row r="126" spans="1:12" x14ac:dyDescent="0.15">
      <c r="A126" s="351"/>
      <c r="B126" s="354"/>
      <c r="C126" s="4" t="s">
        <v>172</v>
      </c>
      <c r="E126" s="5"/>
      <c r="F126" s="21">
        <v>0</v>
      </c>
      <c r="G126" s="21">
        <v>0</v>
      </c>
      <c r="H126" s="21">
        <f>F126-G126</f>
        <v>0</v>
      </c>
      <c r="I126" s="38"/>
    </row>
    <row r="127" spans="1:12" x14ac:dyDescent="0.15">
      <c r="A127" s="351"/>
      <c r="B127" s="354"/>
      <c r="C127" s="10" t="s">
        <v>108</v>
      </c>
      <c r="D127" s="11"/>
      <c r="E127" s="12"/>
      <c r="F127" s="26"/>
      <c r="G127" s="26">
        <v>0</v>
      </c>
      <c r="H127" s="26"/>
      <c r="I127" s="45"/>
    </row>
    <row r="128" spans="1:12" x14ac:dyDescent="0.15">
      <c r="A128" s="351"/>
      <c r="B128" s="354"/>
      <c r="C128" s="9" t="s">
        <v>109</v>
      </c>
      <c r="D128" s="9"/>
      <c r="E128" s="9"/>
      <c r="F128" s="21">
        <f>SUM(F121:F127)</f>
        <v>121000</v>
      </c>
      <c r="G128" s="21">
        <f>SUM(G121:G127)</f>
        <v>3441000</v>
      </c>
      <c r="H128" s="25">
        <f t="shared" ref="H128:H133" si="18">F128-G128</f>
        <v>-3320000</v>
      </c>
      <c r="I128" s="38"/>
      <c r="L128" s="50">
        <v>10202000</v>
      </c>
    </row>
    <row r="129" spans="1:12" x14ac:dyDescent="0.15">
      <c r="A129" s="351"/>
      <c r="B129" s="355" t="s">
        <v>110</v>
      </c>
      <c r="C129" s="356"/>
      <c r="D129" s="356"/>
      <c r="E129" s="357"/>
      <c r="F129" s="25">
        <f>F120-F128</f>
        <v>-121000</v>
      </c>
      <c r="G129" s="25">
        <f>G120-G128</f>
        <v>-3441000</v>
      </c>
      <c r="H129" s="25">
        <f t="shared" si="18"/>
        <v>3320000</v>
      </c>
      <c r="I129" s="43"/>
      <c r="L129" s="50">
        <v>-3902000</v>
      </c>
    </row>
    <row r="130" spans="1:12" x14ac:dyDescent="0.15">
      <c r="A130" s="14" t="s">
        <v>111</v>
      </c>
      <c r="B130" s="15"/>
      <c r="C130" s="16"/>
      <c r="D130" s="16"/>
      <c r="E130" s="16"/>
      <c r="F130" s="26">
        <v>227000</v>
      </c>
      <c r="G130" s="26">
        <v>215282</v>
      </c>
      <c r="H130" s="25">
        <f t="shared" si="18"/>
        <v>11718</v>
      </c>
      <c r="I130" s="43"/>
      <c r="J130" s="20" t="s">
        <v>313</v>
      </c>
      <c r="K130" s="50">
        <f>F35*0.05</f>
        <v>5764650</v>
      </c>
      <c r="L130" s="50">
        <v>14903173</v>
      </c>
    </row>
    <row r="131" spans="1:12" x14ac:dyDescent="0.15">
      <c r="A131" s="17" t="s">
        <v>112</v>
      </c>
      <c r="B131" s="18"/>
      <c r="C131" s="19"/>
      <c r="D131" s="19"/>
      <c r="E131" s="19"/>
      <c r="F131" s="26">
        <f>F87+F111+F129-F130</f>
        <v>-3300000</v>
      </c>
      <c r="G131" s="26">
        <f>G87+G111+G129-G130</f>
        <v>-3441282</v>
      </c>
      <c r="H131" s="25">
        <f t="shared" si="18"/>
        <v>141282</v>
      </c>
      <c r="I131" s="45"/>
      <c r="L131" s="50">
        <v>-20174573</v>
      </c>
    </row>
    <row r="132" spans="1:12" x14ac:dyDescent="0.15">
      <c r="A132" s="14" t="s">
        <v>113</v>
      </c>
      <c r="B132" s="15"/>
      <c r="C132" s="16"/>
      <c r="D132" s="16"/>
      <c r="E132" s="16"/>
      <c r="F132" s="25">
        <f>G133</f>
        <v>28000000</v>
      </c>
      <c r="G132" s="25">
        <v>31441282</v>
      </c>
      <c r="H132" s="25">
        <f t="shared" si="18"/>
        <v>-3441282</v>
      </c>
      <c r="I132" s="43"/>
      <c r="L132" s="50">
        <v>28494573</v>
      </c>
    </row>
    <row r="133" spans="1:12" x14ac:dyDescent="0.15">
      <c r="A133" s="355" t="s">
        <v>114</v>
      </c>
      <c r="B133" s="356"/>
      <c r="C133" s="356"/>
      <c r="D133" s="356"/>
      <c r="E133" s="357"/>
      <c r="F133" s="25">
        <f>F131+F132</f>
        <v>24700000</v>
      </c>
      <c r="G133" s="25">
        <f>G131+G132</f>
        <v>28000000</v>
      </c>
      <c r="H133" s="25">
        <f t="shared" si="18"/>
        <v>-3300000</v>
      </c>
      <c r="I133" s="45"/>
      <c r="J133" s="50">
        <f>J136/6</f>
        <v>12682500</v>
      </c>
      <c r="K133" s="50">
        <f>K136/6</f>
        <v>19682500</v>
      </c>
      <c r="L133" s="50">
        <v>8320000</v>
      </c>
    </row>
    <row r="134" spans="1:12" ht="9.9499999999999993" customHeight="1" x14ac:dyDescent="0.15">
      <c r="F134" s="27"/>
      <c r="G134" s="27"/>
      <c r="H134" s="27"/>
      <c r="I134" s="48"/>
      <c r="J134" s="1" t="s">
        <v>263</v>
      </c>
    </row>
    <row r="135" spans="1:12" x14ac:dyDescent="0.15">
      <c r="A135" s="1" t="s">
        <v>122</v>
      </c>
      <c r="J135" s="1"/>
    </row>
    <row r="136" spans="1:12" x14ac:dyDescent="0.15">
      <c r="J136" s="54">
        <f>F86-F76</f>
        <v>76095000</v>
      </c>
      <c r="K136" s="54">
        <f>F86</f>
        <v>118095000</v>
      </c>
    </row>
    <row r="137" spans="1:12" x14ac:dyDescent="0.15">
      <c r="A137" s="20"/>
    </row>
    <row r="138" spans="1:12" x14ac:dyDescent="0.15">
      <c r="A138" s="20"/>
    </row>
    <row r="139" spans="1:12" x14ac:dyDescent="0.15">
      <c r="A139" s="20"/>
    </row>
  </sheetData>
  <mergeCells count="16">
    <mergeCell ref="A2:I2"/>
    <mergeCell ref="A3:I3"/>
    <mergeCell ref="A5:C5"/>
    <mergeCell ref="A6:A87"/>
    <mergeCell ref="B6:B35"/>
    <mergeCell ref="B36:B86"/>
    <mergeCell ref="B87:E87"/>
    <mergeCell ref="A133:E133"/>
    <mergeCell ref="A88:A111"/>
    <mergeCell ref="B88:B99"/>
    <mergeCell ref="B100:B110"/>
    <mergeCell ref="B111:E111"/>
    <mergeCell ref="A112:A129"/>
    <mergeCell ref="B112:B120"/>
    <mergeCell ref="B121:B128"/>
    <mergeCell ref="B129:E129"/>
  </mergeCells>
  <phoneticPr fontId="3"/>
  <pageMargins left="0.51181102362204722" right="0.23622047244094491" top="0.74803149606299213" bottom="0.74803149606299213" header="0.31496062992125984" footer="0.31496062992125984"/>
  <pageSetup paperSize="9" orientation="portrait" r:id="rId1"/>
  <headerFooter>
    <oddFooter>&amp;C&amp;"ＭＳ Ｐ明朝,標準"&amp;9&amp;A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70C0"/>
  </sheetPr>
  <dimension ref="A1:I139"/>
  <sheetViews>
    <sheetView zoomScaleNormal="100" workbookViewId="0">
      <selection activeCell="J37" sqref="J37"/>
    </sheetView>
  </sheetViews>
  <sheetFormatPr defaultColWidth="9" defaultRowHeight="12" x14ac:dyDescent="0.15"/>
  <cols>
    <col min="1" max="4" width="2.625" style="1" customWidth="1"/>
    <col min="5" max="5" width="28.625" style="1" customWidth="1"/>
    <col min="6" max="6" width="11.75" style="22" bestFit="1" customWidth="1"/>
    <col min="7" max="8" width="11.75" style="22" customWidth="1"/>
    <col min="9" max="9" width="21.875" style="49" customWidth="1"/>
    <col min="10" max="16384" width="9" style="1"/>
  </cols>
  <sheetData>
    <row r="1" spans="1:9" ht="13.5" x14ac:dyDescent="0.15">
      <c r="A1" s="29" t="s">
        <v>376</v>
      </c>
      <c r="I1" s="46"/>
    </row>
    <row r="2" spans="1:9" ht="18" customHeight="1" x14ac:dyDescent="0.15">
      <c r="A2" s="347" t="s">
        <v>256</v>
      </c>
      <c r="B2" s="347"/>
      <c r="C2" s="347"/>
      <c r="D2" s="347"/>
      <c r="E2" s="347"/>
      <c r="F2" s="347"/>
      <c r="G2" s="347"/>
      <c r="H2" s="347"/>
      <c r="I2" s="347"/>
    </row>
    <row r="3" spans="1:9" x14ac:dyDescent="0.15">
      <c r="A3" s="336" t="s">
        <v>377</v>
      </c>
      <c r="B3" s="336"/>
      <c r="C3" s="336"/>
      <c r="D3" s="336"/>
      <c r="E3" s="336"/>
      <c r="F3" s="336"/>
      <c r="G3" s="336"/>
      <c r="H3" s="336"/>
      <c r="I3" s="336"/>
    </row>
    <row r="4" spans="1:9" x14ac:dyDescent="0.15">
      <c r="I4" s="46" t="s">
        <v>0</v>
      </c>
    </row>
    <row r="5" spans="1:9" x14ac:dyDescent="0.15">
      <c r="A5" s="348" t="s">
        <v>1</v>
      </c>
      <c r="B5" s="349"/>
      <c r="C5" s="349"/>
      <c r="D5" s="2"/>
      <c r="E5" s="2"/>
      <c r="F5" s="30" t="s">
        <v>203</v>
      </c>
      <c r="G5" s="23" t="s">
        <v>204</v>
      </c>
      <c r="H5" s="23" t="s">
        <v>115</v>
      </c>
      <c r="I5" s="47" t="s">
        <v>116</v>
      </c>
    </row>
    <row r="6" spans="1:9" s="219" customFormat="1" x14ac:dyDescent="0.15">
      <c r="A6" s="350" t="s">
        <v>2</v>
      </c>
      <c r="B6" s="353" t="s">
        <v>3</v>
      </c>
      <c r="C6" s="232" t="s">
        <v>4</v>
      </c>
      <c r="D6" s="233"/>
      <c r="E6" s="234"/>
      <c r="F6" s="235">
        <f>さくらんぼ!F6</f>
        <v>0</v>
      </c>
      <c r="G6" s="235">
        <f>さくらんぼ!G6</f>
        <v>0</v>
      </c>
      <c r="H6" s="236">
        <f>さくらんぼ!H6</f>
        <v>0</v>
      </c>
      <c r="I6" s="237"/>
    </row>
    <row r="7" spans="1:9" s="219" customFormat="1" x14ac:dyDescent="0.15">
      <c r="A7" s="351"/>
      <c r="B7" s="353"/>
      <c r="C7" s="217" t="s">
        <v>5</v>
      </c>
      <c r="E7" s="218"/>
      <c r="F7" s="238">
        <f>さくらんぼ!F7</f>
        <v>52113000</v>
      </c>
      <c r="G7" s="238">
        <f>さくらんぼ!G7</f>
        <v>52282000</v>
      </c>
      <c r="H7" s="230">
        <f>さくらんぼ!H7</f>
        <v>-169000</v>
      </c>
      <c r="I7" s="222"/>
    </row>
    <row r="8" spans="1:9" x14ac:dyDescent="0.15">
      <c r="A8" s="351"/>
      <c r="B8" s="353"/>
      <c r="C8" s="4"/>
      <c r="D8" s="5" t="s">
        <v>6</v>
      </c>
      <c r="F8" s="31">
        <f>さくらんぼ!F8</f>
        <v>48200000</v>
      </c>
      <c r="G8" s="31">
        <f>さくらんぼ!G8</f>
        <v>48000000</v>
      </c>
      <c r="H8" s="21">
        <f>さくらんぼ!H8</f>
        <v>200000</v>
      </c>
      <c r="I8" s="40"/>
    </row>
    <row r="9" spans="1:9" x14ac:dyDescent="0.15">
      <c r="A9" s="351"/>
      <c r="B9" s="353"/>
      <c r="C9" s="4"/>
      <c r="E9" s="1" t="s">
        <v>7</v>
      </c>
      <c r="F9" s="31">
        <f>さくらんぼ!F9</f>
        <v>48200000</v>
      </c>
      <c r="G9" s="31">
        <f>さくらんぼ!G9</f>
        <v>48000000</v>
      </c>
      <c r="H9" s="21">
        <f>さくらんぼ!H9</f>
        <v>200000</v>
      </c>
      <c r="I9" s="40" t="s">
        <v>152</v>
      </c>
    </row>
    <row r="10" spans="1:9" x14ac:dyDescent="0.15">
      <c r="A10" s="351"/>
      <c r="B10" s="353"/>
      <c r="C10" s="4"/>
      <c r="E10" s="5" t="s">
        <v>8</v>
      </c>
      <c r="F10" s="31">
        <f>さくらんぼ!F10</f>
        <v>0</v>
      </c>
      <c r="G10" s="31">
        <f>さくらんぼ!G10</f>
        <v>0</v>
      </c>
      <c r="H10" s="21">
        <f>さくらんぼ!H10</f>
        <v>0</v>
      </c>
      <c r="I10" s="40"/>
    </row>
    <row r="11" spans="1:9" x14ac:dyDescent="0.15">
      <c r="A11" s="351"/>
      <c r="B11" s="353"/>
      <c r="C11" s="4"/>
      <c r="E11" s="5" t="s">
        <v>9</v>
      </c>
      <c r="F11" s="31">
        <f>さくらんぼ!F11</f>
        <v>0</v>
      </c>
      <c r="G11" s="31">
        <f>さくらんぼ!G11</f>
        <v>0</v>
      </c>
      <c r="H11" s="21">
        <f>さくらんぼ!H11</f>
        <v>0</v>
      </c>
      <c r="I11" s="40"/>
    </row>
    <row r="12" spans="1:9" x14ac:dyDescent="0.15">
      <c r="A12" s="351"/>
      <c r="B12" s="353"/>
      <c r="C12" s="4"/>
      <c r="E12" s="5" t="s">
        <v>10</v>
      </c>
      <c r="F12" s="31">
        <f>さくらんぼ!F12</f>
        <v>0</v>
      </c>
      <c r="G12" s="31">
        <f>さくらんぼ!G12</f>
        <v>0</v>
      </c>
      <c r="H12" s="21">
        <f>さくらんぼ!H12</f>
        <v>0</v>
      </c>
      <c r="I12" s="40"/>
    </row>
    <row r="13" spans="1:9" s="219" customFormat="1" x14ac:dyDescent="0.15">
      <c r="A13" s="351"/>
      <c r="B13" s="353"/>
      <c r="C13" s="217"/>
      <c r="D13" s="219" t="s">
        <v>247</v>
      </c>
      <c r="E13" s="218"/>
      <c r="F13" s="263"/>
      <c r="G13" s="263"/>
      <c r="H13" s="221"/>
      <c r="I13" s="222"/>
    </row>
    <row r="14" spans="1:9" x14ac:dyDescent="0.15">
      <c r="A14" s="351"/>
      <c r="B14" s="353"/>
      <c r="C14" s="4"/>
      <c r="E14" s="5" t="s">
        <v>248</v>
      </c>
      <c r="F14" s="31"/>
      <c r="G14" s="31"/>
      <c r="H14" s="21"/>
      <c r="I14" s="40"/>
    </row>
    <row r="15" spans="1:9" s="219" customFormat="1" x14ac:dyDescent="0.15">
      <c r="A15" s="351"/>
      <c r="B15" s="353"/>
      <c r="C15" s="217"/>
      <c r="D15" s="219" t="s">
        <v>11</v>
      </c>
      <c r="E15" s="218"/>
      <c r="F15" s="263">
        <f>さくらんぼ!F15</f>
        <v>0</v>
      </c>
      <c r="G15" s="263">
        <f>さくらんぼ!G15</f>
        <v>0</v>
      </c>
      <c r="H15" s="221">
        <f>さくらんぼ!H15</f>
        <v>0</v>
      </c>
      <c r="I15" s="222"/>
    </row>
    <row r="16" spans="1:9" s="219" customFormat="1" x14ac:dyDescent="0.15">
      <c r="A16" s="351"/>
      <c r="B16" s="353"/>
      <c r="C16" s="217"/>
      <c r="D16" s="219" t="s">
        <v>12</v>
      </c>
      <c r="E16" s="218"/>
      <c r="F16" s="263">
        <f>さくらんぼ!F16</f>
        <v>0</v>
      </c>
      <c r="G16" s="263">
        <f>さくらんぼ!G16</f>
        <v>0</v>
      </c>
      <c r="H16" s="221">
        <f>さくらんぼ!H16</f>
        <v>0</v>
      </c>
      <c r="I16" s="222"/>
    </row>
    <row r="17" spans="1:9" x14ac:dyDescent="0.15">
      <c r="A17" s="351"/>
      <c r="B17" s="353"/>
      <c r="C17" s="4"/>
      <c r="E17" s="5" t="s">
        <v>13</v>
      </c>
      <c r="F17" s="31">
        <f>さくらんぼ!F17</f>
        <v>0</v>
      </c>
      <c r="G17" s="31">
        <f>さくらんぼ!G17</f>
        <v>0</v>
      </c>
      <c r="H17" s="21">
        <f>さくらんぼ!H17</f>
        <v>0</v>
      </c>
      <c r="I17" s="40"/>
    </row>
    <row r="18" spans="1:9" s="219" customFormat="1" x14ac:dyDescent="0.15">
      <c r="A18" s="351"/>
      <c r="B18" s="353"/>
      <c r="C18" s="217"/>
      <c r="D18" s="219" t="s">
        <v>14</v>
      </c>
      <c r="E18" s="218"/>
      <c r="F18" s="263">
        <f>さくらんぼ!F18</f>
        <v>0</v>
      </c>
      <c r="G18" s="263">
        <f>さくらんぼ!G18</f>
        <v>0</v>
      </c>
      <c r="H18" s="221">
        <f>さくらんぼ!H18</f>
        <v>0</v>
      </c>
      <c r="I18" s="222"/>
    </row>
    <row r="19" spans="1:9" s="219" customFormat="1" x14ac:dyDescent="0.15">
      <c r="A19" s="351"/>
      <c r="B19" s="353"/>
      <c r="C19" s="217"/>
      <c r="D19" s="219" t="s">
        <v>15</v>
      </c>
      <c r="E19" s="218"/>
      <c r="F19" s="263">
        <f>さくらんぼ!F19</f>
        <v>3913000</v>
      </c>
      <c r="G19" s="263">
        <f>さくらんぼ!G19</f>
        <v>4282000</v>
      </c>
      <c r="H19" s="221">
        <f>さくらんぼ!H19</f>
        <v>-369000</v>
      </c>
      <c r="I19" s="222"/>
    </row>
    <row r="20" spans="1:9" x14ac:dyDescent="0.15">
      <c r="A20" s="351"/>
      <c r="B20" s="353"/>
      <c r="C20" s="4"/>
      <c r="E20" s="5" t="s">
        <v>16</v>
      </c>
      <c r="F20" s="31">
        <f>さくらんぼ!F20</f>
        <v>113000</v>
      </c>
      <c r="G20" s="31">
        <f>さくらんぼ!G20</f>
        <v>80000</v>
      </c>
      <c r="H20" s="21">
        <f>さくらんぼ!H20</f>
        <v>33000</v>
      </c>
      <c r="I20" s="40" t="s">
        <v>394</v>
      </c>
    </row>
    <row r="21" spans="1:9" x14ac:dyDescent="0.15">
      <c r="A21" s="351"/>
      <c r="B21" s="353"/>
      <c r="C21" s="4"/>
      <c r="E21" s="5" t="s">
        <v>17</v>
      </c>
      <c r="F21" s="31">
        <f>さくらんぼ!F21</f>
        <v>0</v>
      </c>
      <c r="G21" s="31">
        <f>さくらんぼ!G21</f>
        <v>0</v>
      </c>
      <c r="H21" s="21">
        <f>さくらんぼ!H21</f>
        <v>0</v>
      </c>
      <c r="I21" s="40"/>
    </row>
    <row r="22" spans="1:9" x14ac:dyDescent="0.15">
      <c r="A22" s="351"/>
      <c r="B22" s="353"/>
      <c r="C22" s="4"/>
      <c r="E22" s="5" t="s">
        <v>18</v>
      </c>
      <c r="F22" s="31">
        <f>さくらんぼ!F22</f>
        <v>3800000</v>
      </c>
      <c r="G22" s="31">
        <f>さくらんぼ!G22</f>
        <v>4200000</v>
      </c>
      <c r="H22" s="21">
        <f>さくらんぼ!H22</f>
        <v>-400000</v>
      </c>
      <c r="I22" s="40" t="s">
        <v>163</v>
      </c>
    </row>
    <row r="23" spans="1:9" x14ac:dyDescent="0.15">
      <c r="A23" s="351"/>
      <c r="B23" s="353"/>
      <c r="C23" s="4"/>
      <c r="E23" s="5" t="s">
        <v>19</v>
      </c>
      <c r="F23" s="31">
        <f>さくらんぼ!F23</f>
        <v>0</v>
      </c>
      <c r="G23" s="31">
        <f>さくらんぼ!G23</f>
        <v>2000</v>
      </c>
      <c r="H23" s="21">
        <f>さくらんぼ!H23</f>
        <v>-2000</v>
      </c>
      <c r="I23" s="40"/>
    </row>
    <row r="24" spans="1:9" x14ac:dyDescent="0.15">
      <c r="A24" s="351"/>
      <c r="B24" s="353"/>
      <c r="C24" s="4"/>
      <c r="E24" s="5" t="s">
        <v>15</v>
      </c>
      <c r="F24" s="31">
        <f>さくらんぼ!F24</f>
        <v>0</v>
      </c>
      <c r="G24" s="31">
        <f>さくらんぼ!G24</f>
        <v>0</v>
      </c>
      <c r="H24" s="21">
        <f>さくらんぼ!H24</f>
        <v>0</v>
      </c>
      <c r="I24" s="40"/>
    </row>
    <row r="25" spans="1:9" s="219" customFormat="1" x14ac:dyDescent="0.15">
      <c r="A25" s="351"/>
      <c r="B25" s="353"/>
      <c r="C25" s="217" t="s">
        <v>23</v>
      </c>
      <c r="E25" s="218"/>
      <c r="F25" s="238">
        <f>さくらんぼ!F25</f>
        <v>280000</v>
      </c>
      <c r="G25" s="238">
        <f>さくらんぼ!G25</f>
        <v>280000</v>
      </c>
      <c r="H25" s="230">
        <f>さくらんぼ!H25</f>
        <v>0</v>
      </c>
      <c r="I25" s="222" t="s">
        <v>164</v>
      </c>
    </row>
    <row r="26" spans="1:9" s="219" customFormat="1" x14ac:dyDescent="0.15">
      <c r="A26" s="351"/>
      <c r="B26" s="353"/>
      <c r="C26" s="217" t="s">
        <v>20</v>
      </c>
      <c r="E26" s="218"/>
      <c r="F26" s="238">
        <f>さくらんぼ!F26</f>
        <v>0</v>
      </c>
      <c r="G26" s="238">
        <f>さくらんぼ!G26</f>
        <v>0</v>
      </c>
      <c r="H26" s="230">
        <f>さくらんぼ!H26</f>
        <v>0</v>
      </c>
      <c r="I26" s="222"/>
    </row>
    <row r="27" spans="1:9" s="219" customFormat="1" x14ac:dyDescent="0.15">
      <c r="A27" s="351"/>
      <c r="B27" s="353"/>
      <c r="C27" s="217" t="s">
        <v>21</v>
      </c>
      <c r="E27" s="218"/>
      <c r="F27" s="238">
        <f>さくらんぼ!F27</f>
        <v>0</v>
      </c>
      <c r="G27" s="238">
        <f>さくらんぼ!G27</f>
        <v>0</v>
      </c>
      <c r="H27" s="230">
        <f>さくらんぼ!H27</f>
        <v>0</v>
      </c>
      <c r="I27" s="222"/>
    </row>
    <row r="28" spans="1:9" s="219" customFormat="1" x14ac:dyDescent="0.15">
      <c r="A28" s="351"/>
      <c r="B28" s="353"/>
      <c r="C28" s="217" t="s">
        <v>22</v>
      </c>
      <c r="E28" s="218"/>
      <c r="F28" s="238">
        <f>さくらんぼ!F28</f>
        <v>1000</v>
      </c>
      <c r="G28" s="238">
        <f>さくらんぼ!G28</f>
        <v>1000</v>
      </c>
      <c r="H28" s="230">
        <f>さくらんぼ!H28</f>
        <v>0</v>
      </c>
      <c r="I28" s="228"/>
    </row>
    <row r="29" spans="1:9" s="219" customFormat="1" x14ac:dyDescent="0.15">
      <c r="A29" s="351"/>
      <c r="B29" s="353"/>
      <c r="C29" s="217" t="s">
        <v>23</v>
      </c>
      <c r="E29" s="218"/>
      <c r="F29" s="238">
        <f>さくらんぼ!F29</f>
        <v>10000</v>
      </c>
      <c r="G29" s="238">
        <f>さくらんぼ!G29</f>
        <v>370000</v>
      </c>
      <c r="H29" s="230">
        <f>さくらんぼ!H29</f>
        <v>-360000</v>
      </c>
      <c r="I29" s="222"/>
    </row>
    <row r="30" spans="1:9" x14ac:dyDescent="0.15">
      <c r="A30" s="351"/>
      <c r="B30" s="353"/>
      <c r="C30" s="4"/>
      <c r="D30" s="1" t="s">
        <v>24</v>
      </c>
      <c r="E30" s="5"/>
      <c r="F30" s="31">
        <f>さくらんぼ!F30</f>
        <v>0</v>
      </c>
      <c r="G30" s="31">
        <f>さくらんぼ!G30</f>
        <v>0</v>
      </c>
      <c r="H30" s="21">
        <f>さくらんぼ!H30</f>
        <v>0</v>
      </c>
      <c r="I30" s="40"/>
    </row>
    <row r="31" spans="1:9" x14ac:dyDescent="0.15">
      <c r="A31" s="351"/>
      <c r="B31" s="353"/>
      <c r="C31" s="4"/>
      <c r="D31" s="1" t="s">
        <v>25</v>
      </c>
      <c r="E31" s="5"/>
      <c r="F31" s="31">
        <f>さくらんぼ!F31</f>
        <v>0</v>
      </c>
      <c r="G31" s="31">
        <f>さくらんぼ!G31</f>
        <v>0</v>
      </c>
      <c r="H31" s="21">
        <f>さくらんぼ!H31</f>
        <v>0</v>
      </c>
      <c r="I31" s="40"/>
    </row>
    <row r="32" spans="1:9" x14ac:dyDescent="0.15">
      <c r="A32" s="351"/>
      <c r="B32" s="353"/>
      <c r="C32" s="4"/>
      <c r="D32" s="1" t="s">
        <v>26</v>
      </c>
      <c r="E32" s="5"/>
      <c r="F32" s="31">
        <f>さくらんぼ!F32</f>
        <v>10000</v>
      </c>
      <c r="G32" s="31">
        <f>さくらんぼ!G32</f>
        <v>370000</v>
      </c>
      <c r="H32" s="21">
        <f>さくらんぼ!H32</f>
        <v>-360000</v>
      </c>
      <c r="I32" s="40"/>
    </row>
    <row r="33" spans="1:9" x14ac:dyDescent="0.15">
      <c r="A33" s="351"/>
      <c r="B33" s="353"/>
      <c r="C33" s="4"/>
      <c r="E33" s="5" t="s">
        <v>121</v>
      </c>
      <c r="F33" s="31">
        <f>さくらんぼ!F33</f>
        <v>10000</v>
      </c>
      <c r="G33" s="31">
        <f>さくらんぼ!G33</f>
        <v>370000</v>
      </c>
      <c r="H33" s="21">
        <f>さくらんぼ!H33</f>
        <v>-360000</v>
      </c>
      <c r="I33" s="40" t="s">
        <v>365</v>
      </c>
    </row>
    <row r="34" spans="1:9" x14ac:dyDescent="0.15">
      <c r="A34" s="351"/>
      <c r="B34" s="353"/>
      <c r="C34" s="4"/>
      <c r="E34" s="5" t="s">
        <v>117</v>
      </c>
      <c r="F34" s="31">
        <f>さくらんぼ!F34</f>
        <v>0</v>
      </c>
      <c r="G34" s="31">
        <f>さくらんぼ!G34</f>
        <v>0</v>
      </c>
      <c r="H34" s="21">
        <f>さくらんぼ!H34</f>
        <v>0</v>
      </c>
      <c r="I34" s="42"/>
    </row>
    <row r="35" spans="1:9" x14ac:dyDescent="0.15">
      <c r="A35" s="351"/>
      <c r="B35" s="353"/>
      <c r="C35" s="6" t="s">
        <v>27</v>
      </c>
      <c r="D35" s="7"/>
      <c r="E35" s="8"/>
      <c r="F35" s="28">
        <f>さくらんぼ!F35</f>
        <v>52404000</v>
      </c>
      <c r="G35" s="28">
        <f>さくらんぼ!G35</f>
        <v>52933000</v>
      </c>
      <c r="H35" s="25">
        <f>さくらんぼ!H35</f>
        <v>-529000</v>
      </c>
      <c r="I35" s="77"/>
    </row>
    <row r="36" spans="1:9" s="219" customFormat="1" x14ac:dyDescent="0.15">
      <c r="A36" s="351"/>
      <c r="B36" s="353" t="s">
        <v>28</v>
      </c>
      <c r="C36" s="217" t="s">
        <v>29</v>
      </c>
      <c r="E36" s="218"/>
      <c r="F36" s="230">
        <f>さくらんぼ!F36</f>
        <v>39412000</v>
      </c>
      <c r="G36" s="230">
        <f>さくらんぼ!G36</f>
        <v>40180000</v>
      </c>
      <c r="H36" s="230">
        <f>さくらんぼ!H36</f>
        <v>-768000</v>
      </c>
      <c r="I36" s="231"/>
    </row>
    <row r="37" spans="1:9" x14ac:dyDescent="0.15">
      <c r="A37" s="351"/>
      <c r="B37" s="353"/>
      <c r="C37" s="4"/>
      <c r="D37" s="1" t="s">
        <v>206</v>
      </c>
      <c r="E37" s="5"/>
      <c r="F37" s="53"/>
      <c r="G37" s="53"/>
      <c r="H37" s="53"/>
      <c r="I37" s="38"/>
    </row>
    <row r="38" spans="1:9" x14ac:dyDescent="0.15">
      <c r="A38" s="351"/>
      <c r="B38" s="353"/>
      <c r="C38" s="4"/>
      <c r="D38" s="1" t="s">
        <v>30</v>
      </c>
      <c r="E38" s="5"/>
      <c r="F38" s="31">
        <f>さくらんぼ!F38</f>
        <v>15470000</v>
      </c>
      <c r="G38" s="31">
        <f>さくらんぼ!G38</f>
        <v>17171000</v>
      </c>
      <c r="H38" s="31">
        <f>さくらんぼ!H38</f>
        <v>-1701000</v>
      </c>
      <c r="I38" s="38" t="s">
        <v>150</v>
      </c>
    </row>
    <row r="39" spans="1:9" x14ac:dyDescent="0.15">
      <c r="A39" s="351"/>
      <c r="B39" s="353"/>
      <c r="C39" s="4"/>
      <c r="D39" s="1" t="s">
        <v>31</v>
      </c>
      <c r="E39" s="5"/>
      <c r="F39" s="31">
        <f>さくらんぼ!F39</f>
        <v>4900000</v>
      </c>
      <c r="G39" s="31">
        <f>さくらんぼ!G39</f>
        <v>5231000</v>
      </c>
      <c r="H39" s="31">
        <f>さくらんぼ!H39</f>
        <v>-331000</v>
      </c>
      <c r="I39" s="38" t="s">
        <v>151</v>
      </c>
    </row>
    <row r="40" spans="1:9" x14ac:dyDescent="0.15">
      <c r="A40" s="351"/>
      <c r="B40" s="353"/>
      <c r="C40" s="4"/>
      <c r="D40" s="1" t="s">
        <v>32</v>
      </c>
      <c r="E40" s="5"/>
      <c r="F40" s="31">
        <f>さくらんぼ!F40</f>
        <v>14130000</v>
      </c>
      <c r="G40" s="31">
        <f>さくらんぼ!G40</f>
        <v>12500000</v>
      </c>
      <c r="H40" s="31">
        <f>さくらんぼ!H40</f>
        <v>1630000</v>
      </c>
      <c r="I40" s="38" t="s">
        <v>128</v>
      </c>
    </row>
    <row r="41" spans="1:9" x14ac:dyDescent="0.15">
      <c r="A41" s="351"/>
      <c r="B41" s="353"/>
      <c r="C41" s="4"/>
      <c r="D41" s="1" t="s">
        <v>33</v>
      </c>
      <c r="E41" s="5"/>
      <c r="F41" s="31">
        <f>さくらんぼ!F41</f>
        <v>612000</v>
      </c>
      <c r="G41" s="31">
        <f>さくらんぼ!G41</f>
        <v>700000</v>
      </c>
      <c r="H41" s="31">
        <f>さくらんぼ!H41</f>
        <v>-88000</v>
      </c>
      <c r="I41" s="38" t="s">
        <v>149</v>
      </c>
    </row>
    <row r="42" spans="1:9" x14ac:dyDescent="0.15">
      <c r="A42" s="351"/>
      <c r="B42" s="353"/>
      <c r="C42" s="4"/>
      <c r="D42" s="1" t="s">
        <v>34</v>
      </c>
      <c r="E42" s="5"/>
      <c r="F42" s="31">
        <f>さくらんぼ!F42</f>
        <v>4300000</v>
      </c>
      <c r="G42" s="31">
        <f>さくらんぼ!G42</f>
        <v>4578000</v>
      </c>
      <c r="H42" s="31">
        <f>さくらんぼ!H42</f>
        <v>-278000</v>
      </c>
      <c r="I42" s="38" t="s">
        <v>129</v>
      </c>
    </row>
    <row r="43" spans="1:9" s="219" customFormat="1" x14ac:dyDescent="0.15">
      <c r="A43" s="351"/>
      <c r="B43" s="353"/>
      <c r="C43" s="217" t="s">
        <v>35</v>
      </c>
      <c r="E43" s="218"/>
      <c r="F43" s="238">
        <f>さくらんぼ!F43</f>
        <v>3640000</v>
      </c>
      <c r="G43" s="238">
        <f>さくらんぼ!G43</f>
        <v>3640000</v>
      </c>
      <c r="H43" s="238">
        <f>さくらんぼ!H43</f>
        <v>0</v>
      </c>
      <c r="I43" s="231"/>
    </row>
    <row r="44" spans="1:9" x14ac:dyDescent="0.15">
      <c r="A44" s="351"/>
      <c r="B44" s="353"/>
      <c r="C44" s="4"/>
      <c r="D44" s="1" t="s">
        <v>36</v>
      </c>
      <c r="E44" s="5"/>
      <c r="F44" s="31">
        <f>さくらんぼ!F44</f>
        <v>30000</v>
      </c>
      <c r="G44" s="31">
        <f>さくらんぼ!G44</f>
        <v>30000</v>
      </c>
      <c r="H44" s="31">
        <f>さくらんぼ!H44</f>
        <v>0</v>
      </c>
      <c r="I44" s="38" t="s">
        <v>165</v>
      </c>
    </row>
    <row r="45" spans="1:9" x14ac:dyDescent="0.15">
      <c r="A45" s="351"/>
      <c r="B45" s="353"/>
      <c r="C45" s="4"/>
      <c r="D45" s="1" t="s">
        <v>37</v>
      </c>
      <c r="E45" s="5"/>
      <c r="F45" s="31">
        <f>さくらんぼ!F45</f>
        <v>90000</v>
      </c>
      <c r="G45" s="31">
        <f>さくらんぼ!G45</f>
        <v>90000</v>
      </c>
      <c r="H45" s="31">
        <f>さくらんぼ!H45</f>
        <v>0</v>
      </c>
      <c r="I45" s="38" t="s">
        <v>166</v>
      </c>
    </row>
    <row r="46" spans="1:9" x14ac:dyDescent="0.15">
      <c r="A46" s="351"/>
      <c r="B46" s="353"/>
      <c r="C46" s="4"/>
      <c r="D46" s="1" t="s">
        <v>38</v>
      </c>
      <c r="E46" s="5"/>
      <c r="F46" s="31">
        <f>さくらんぼ!F46</f>
        <v>320000</v>
      </c>
      <c r="G46" s="31">
        <f>さくらんぼ!G46</f>
        <v>320000</v>
      </c>
      <c r="H46" s="31">
        <f>さくらんぼ!H46</f>
        <v>0</v>
      </c>
      <c r="I46" s="38" t="s">
        <v>131</v>
      </c>
    </row>
    <row r="47" spans="1:9" x14ac:dyDescent="0.15">
      <c r="A47" s="351"/>
      <c r="B47" s="353"/>
      <c r="C47" s="4"/>
      <c r="D47" s="1" t="s">
        <v>127</v>
      </c>
      <c r="E47" s="5"/>
      <c r="F47" s="31">
        <f>さくらんぼ!F47</f>
        <v>10000</v>
      </c>
      <c r="G47" s="31">
        <f>さくらんぼ!G47</f>
        <v>10000</v>
      </c>
      <c r="H47" s="31">
        <f>さくらんぼ!H47</f>
        <v>0</v>
      </c>
      <c r="I47" s="38" t="s">
        <v>167</v>
      </c>
    </row>
    <row r="48" spans="1:9" x14ac:dyDescent="0.15">
      <c r="A48" s="351"/>
      <c r="B48" s="353"/>
      <c r="C48" s="4"/>
      <c r="D48" s="1" t="s">
        <v>39</v>
      </c>
      <c r="E48" s="5"/>
      <c r="F48" s="31">
        <f>さくらんぼ!F48</f>
        <v>530000</v>
      </c>
      <c r="G48" s="31">
        <f>さくらんぼ!G48</f>
        <v>520000</v>
      </c>
      <c r="H48" s="31">
        <f>さくらんぼ!H48</f>
        <v>10000</v>
      </c>
      <c r="I48" s="38" t="s">
        <v>157</v>
      </c>
    </row>
    <row r="49" spans="1:9" x14ac:dyDescent="0.15">
      <c r="A49" s="351"/>
      <c r="B49" s="353"/>
      <c r="C49" s="4"/>
      <c r="D49" s="1" t="s">
        <v>126</v>
      </c>
      <c r="E49" s="5"/>
      <c r="F49" s="31">
        <f>さくらんぼ!F49</f>
        <v>400000</v>
      </c>
      <c r="G49" s="31">
        <f>さくらんぼ!G49</f>
        <v>440000</v>
      </c>
      <c r="H49" s="31">
        <f>さくらんぼ!H49</f>
        <v>-40000</v>
      </c>
      <c r="I49" s="38" t="s">
        <v>260</v>
      </c>
    </row>
    <row r="50" spans="1:9" x14ac:dyDescent="0.15">
      <c r="A50" s="351"/>
      <c r="B50" s="353"/>
      <c r="C50" s="4"/>
      <c r="D50" s="1" t="s">
        <v>205</v>
      </c>
      <c r="E50" s="5"/>
      <c r="F50" s="31">
        <f>さくらんぼ!F50</f>
        <v>70000</v>
      </c>
      <c r="G50" s="31">
        <f>さくらんぼ!G50</f>
        <v>70000</v>
      </c>
      <c r="H50" s="31">
        <f>さくらんぼ!H50</f>
        <v>0</v>
      </c>
      <c r="I50" s="38" t="s">
        <v>286</v>
      </c>
    </row>
    <row r="51" spans="1:9" x14ac:dyDescent="0.15">
      <c r="A51" s="351"/>
      <c r="B51" s="353"/>
      <c r="C51" s="4"/>
      <c r="D51" s="1" t="s">
        <v>40</v>
      </c>
      <c r="E51" s="5"/>
      <c r="F51" s="31">
        <f>さくらんぼ!F51</f>
        <v>120000</v>
      </c>
      <c r="G51" s="31">
        <f>さくらんぼ!G51</f>
        <v>100000</v>
      </c>
      <c r="H51" s="31">
        <f>さくらんぼ!H51</f>
        <v>20000</v>
      </c>
      <c r="I51" s="38" t="s">
        <v>168</v>
      </c>
    </row>
    <row r="52" spans="1:9" x14ac:dyDescent="0.15">
      <c r="A52" s="351"/>
      <c r="B52" s="353"/>
      <c r="C52" s="4"/>
      <c r="D52" s="1" t="s">
        <v>41</v>
      </c>
      <c r="E52" s="5"/>
      <c r="F52" s="31">
        <f>さくらんぼ!F52</f>
        <v>1990000</v>
      </c>
      <c r="G52" s="31">
        <f>さくらんぼ!G52</f>
        <v>1940000</v>
      </c>
      <c r="H52" s="31">
        <f>さくらんぼ!H52</f>
        <v>50000</v>
      </c>
      <c r="I52" s="38" t="s">
        <v>304</v>
      </c>
    </row>
    <row r="53" spans="1:9" x14ac:dyDescent="0.15">
      <c r="A53" s="351"/>
      <c r="B53" s="353"/>
      <c r="C53" s="4"/>
      <c r="D53" s="1" t="s">
        <v>42</v>
      </c>
      <c r="E53" s="5"/>
      <c r="F53" s="31">
        <f>さくらんぼ!F53</f>
        <v>80000</v>
      </c>
      <c r="G53" s="31">
        <f>さくらんぼ!G53</f>
        <v>120000</v>
      </c>
      <c r="H53" s="31">
        <f>さくらんぼ!H53</f>
        <v>-40000</v>
      </c>
      <c r="I53" s="38" t="s">
        <v>147</v>
      </c>
    </row>
    <row r="54" spans="1:9" s="219" customFormat="1" x14ac:dyDescent="0.15">
      <c r="A54" s="351"/>
      <c r="B54" s="353"/>
      <c r="C54" s="217" t="s">
        <v>43</v>
      </c>
      <c r="E54" s="218"/>
      <c r="F54" s="238">
        <f>さくらんぼ!F54</f>
        <v>2998000</v>
      </c>
      <c r="G54" s="238">
        <f>さくらんぼ!G54</f>
        <v>3048000</v>
      </c>
      <c r="H54" s="238">
        <f>さくらんぼ!H54</f>
        <v>-50000</v>
      </c>
      <c r="I54" s="231"/>
    </row>
    <row r="55" spans="1:9" x14ac:dyDescent="0.15">
      <c r="A55" s="351"/>
      <c r="B55" s="353"/>
      <c r="C55" s="4"/>
      <c r="D55" s="1" t="s">
        <v>44</v>
      </c>
      <c r="E55" s="5"/>
      <c r="F55" s="31">
        <f>さくらんぼ!F55</f>
        <v>560000</v>
      </c>
      <c r="G55" s="31">
        <f>さくらんぼ!G55</f>
        <v>555000</v>
      </c>
      <c r="H55" s="31">
        <f>さくらんぼ!H55</f>
        <v>5000</v>
      </c>
      <c r="I55" s="38" t="s">
        <v>135</v>
      </c>
    </row>
    <row r="56" spans="1:9" x14ac:dyDescent="0.15">
      <c r="A56" s="351"/>
      <c r="B56" s="353"/>
      <c r="C56" s="4"/>
      <c r="D56" s="1" t="s">
        <v>45</v>
      </c>
      <c r="E56" s="5"/>
      <c r="F56" s="31">
        <f>さくらんぼ!F56</f>
        <v>5000</v>
      </c>
      <c r="G56" s="31">
        <f>さくらんぼ!G56</f>
        <v>5000</v>
      </c>
      <c r="H56" s="31">
        <f>さくらんぼ!H56</f>
        <v>0</v>
      </c>
      <c r="I56" s="38" t="s">
        <v>156</v>
      </c>
    </row>
    <row r="57" spans="1:9" x14ac:dyDescent="0.15">
      <c r="A57" s="351"/>
      <c r="B57" s="353"/>
      <c r="C57" s="4"/>
      <c r="D57" s="1" t="s">
        <v>46</v>
      </c>
      <c r="E57" s="5"/>
      <c r="F57" s="31">
        <f>さくらんぼ!F57</f>
        <v>150000</v>
      </c>
      <c r="G57" s="31">
        <f>さくらんぼ!G57</f>
        <v>100000</v>
      </c>
      <c r="H57" s="31">
        <f>さくらんぼ!H57</f>
        <v>50000</v>
      </c>
      <c r="I57" s="38" t="s">
        <v>145</v>
      </c>
    </row>
    <row r="58" spans="1:9" x14ac:dyDescent="0.15">
      <c r="A58" s="351"/>
      <c r="B58" s="353"/>
      <c r="C58" s="4"/>
      <c r="D58" s="1" t="s">
        <v>47</v>
      </c>
      <c r="E58" s="5"/>
      <c r="F58" s="31">
        <f>さくらんぼ!F58</f>
        <v>200000</v>
      </c>
      <c r="G58" s="31">
        <f>さくらんぼ!G58</f>
        <v>170000</v>
      </c>
      <c r="H58" s="31">
        <f>さくらんぼ!H58</f>
        <v>30000</v>
      </c>
      <c r="I58" s="38" t="s">
        <v>137</v>
      </c>
    </row>
    <row r="59" spans="1:9" x14ac:dyDescent="0.15">
      <c r="A59" s="351"/>
      <c r="B59" s="353"/>
      <c r="C59" s="4"/>
      <c r="D59" s="1" t="s">
        <v>48</v>
      </c>
      <c r="E59" s="5"/>
      <c r="F59" s="31">
        <f>さくらんぼ!F59</f>
        <v>0</v>
      </c>
      <c r="G59" s="31">
        <f>さくらんぼ!G59</f>
        <v>0</v>
      </c>
      <c r="H59" s="31">
        <f>さくらんぼ!H59</f>
        <v>0</v>
      </c>
      <c r="I59" s="38"/>
    </row>
    <row r="60" spans="1:9" x14ac:dyDescent="0.15">
      <c r="A60" s="351"/>
      <c r="B60" s="353"/>
      <c r="C60" s="4"/>
      <c r="D60" s="1" t="s">
        <v>39</v>
      </c>
      <c r="E60" s="5"/>
      <c r="F60" s="31">
        <f>さくらんぼ!F60</f>
        <v>70000</v>
      </c>
      <c r="G60" s="31">
        <f>さくらんぼ!G60</f>
        <v>65000</v>
      </c>
      <c r="H60" s="31">
        <f>さくらんぼ!H60</f>
        <v>5000</v>
      </c>
      <c r="I60" s="38" t="s">
        <v>157</v>
      </c>
    </row>
    <row r="61" spans="1:9" x14ac:dyDescent="0.15">
      <c r="A61" s="351"/>
      <c r="B61" s="353"/>
      <c r="C61" s="4"/>
      <c r="D61" s="1" t="s">
        <v>49</v>
      </c>
      <c r="E61" s="5"/>
      <c r="F61" s="31">
        <f>さくらんぼ!F61</f>
        <v>0</v>
      </c>
      <c r="G61" s="31">
        <f>さくらんぼ!G61</f>
        <v>0</v>
      </c>
      <c r="H61" s="31">
        <f>さくらんぼ!H61</f>
        <v>0</v>
      </c>
      <c r="I61" s="38"/>
    </row>
    <row r="62" spans="1:9" x14ac:dyDescent="0.15">
      <c r="A62" s="351"/>
      <c r="B62" s="353"/>
      <c r="C62" s="4"/>
      <c r="D62" s="1" t="s">
        <v>50</v>
      </c>
      <c r="E62" s="5"/>
      <c r="F62" s="31">
        <f>さくらんぼ!F62</f>
        <v>360000</v>
      </c>
      <c r="G62" s="31">
        <f>さくらんぼ!G62</f>
        <v>250000</v>
      </c>
      <c r="H62" s="31">
        <f>さくらんぼ!H62</f>
        <v>110000</v>
      </c>
      <c r="I62" s="38" t="s">
        <v>138</v>
      </c>
    </row>
    <row r="63" spans="1:9" x14ac:dyDescent="0.15">
      <c r="A63" s="351"/>
      <c r="B63" s="353"/>
      <c r="C63" s="4"/>
      <c r="D63" s="1" t="s">
        <v>51</v>
      </c>
      <c r="E63" s="5"/>
      <c r="F63" s="31">
        <f>さくらんぼ!F63</f>
        <v>190000</v>
      </c>
      <c r="G63" s="31">
        <f>さくらんぼ!G63</f>
        <v>185000</v>
      </c>
      <c r="H63" s="31">
        <f>さくらんぼ!H63</f>
        <v>5000</v>
      </c>
      <c r="I63" s="38" t="s">
        <v>158</v>
      </c>
    </row>
    <row r="64" spans="1:9" x14ac:dyDescent="0.15">
      <c r="A64" s="351"/>
      <c r="B64" s="353"/>
      <c r="C64" s="4"/>
      <c r="D64" s="1" t="s">
        <v>52</v>
      </c>
      <c r="E64" s="5"/>
      <c r="F64" s="31">
        <f>さくらんぼ!F64</f>
        <v>13000</v>
      </c>
      <c r="G64" s="31">
        <f>さくらんぼ!G64</f>
        <v>13000</v>
      </c>
      <c r="H64" s="31">
        <f>さくらんぼ!H64</f>
        <v>0</v>
      </c>
      <c r="I64" s="38"/>
    </row>
    <row r="65" spans="1:9" x14ac:dyDescent="0.15">
      <c r="A65" s="351"/>
      <c r="B65" s="353"/>
      <c r="C65" s="4"/>
      <c r="D65" s="1" t="s">
        <v>207</v>
      </c>
      <c r="E65" s="5"/>
      <c r="F65" s="31">
        <f>さくらんぼ!F65</f>
        <v>0</v>
      </c>
      <c r="G65" s="31">
        <f>さくらんぼ!G65</f>
        <v>0</v>
      </c>
      <c r="H65" s="31">
        <f>さくらんぼ!H65</f>
        <v>0</v>
      </c>
      <c r="I65" s="38"/>
    </row>
    <row r="66" spans="1:9" x14ac:dyDescent="0.15">
      <c r="A66" s="351"/>
      <c r="B66" s="353"/>
      <c r="C66" s="4"/>
      <c r="D66" s="1" t="s">
        <v>53</v>
      </c>
      <c r="E66" s="5"/>
      <c r="F66" s="31">
        <f>さくらんぼ!F66</f>
        <v>0</v>
      </c>
      <c r="G66" s="31">
        <f>さくらんぼ!G66</f>
        <v>0</v>
      </c>
      <c r="H66" s="31">
        <f>さくらんぼ!H66</f>
        <v>0</v>
      </c>
      <c r="I66" s="38"/>
    </row>
    <row r="67" spans="1:9" x14ac:dyDescent="0.15">
      <c r="A67" s="351"/>
      <c r="B67" s="353"/>
      <c r="C67" s="4"/>
      <c r="D67" s="1" t="s">
        <v>54</v>
      </c>
      <c r="E67" s="5"/>
      <c r="F67" s="31">
        <f>さくらんぼ!F67</f>
        <v>10000</v>
      </c>
      <c r="G67" s="31">
        <f>さくらんぼ!G67</f>
        <v>10000</v>
      </c>
      <c r="H67" s="31">
        <f>さくらんぼ!H67</f>
        <v>0</v>
      </c>
      <c r="I67" s="38" t="s">
        <v>306</v>
      </c>
    </row>
    <row r="68" spans="1:9" x14ac:dyDescent="0.15">
      <c r="A68" s="351"/>
      <c r="B68" s="353"/>
      <c r="C68" s="4"/>
      <c r="D68" s="1" t="s">
        <v>55</v>
      </c>
      <c r="E68" s="5"/>
      <c r="F68" s="31">
        <f>さくらんぼ!F68</f>
        <v>270000</v>
      </c>
      <c r="G68" s="31">
        <f>さくらんぼ!G68</f>
        <v>580000</v>
      </c>
      <c r="H68" s="31">
        <f>さくらんぼ!H68</f>
        <v>-310000</v>
      </c>
      <c r="I68" s="38" t="s">
        <v>159</v>
      </c>
    </row>
    <row r="69" spans="1:9" x14ac:dyDescent="0.15">
      <c r="A69" s="351"/>
      <c r="B69" s="353"/>
      <c r="C69" s="4"/>
      <c r="D69" s="1" t="s">
        <v>56</v>
      </c>
      <c r="E69" s="5"/>
      <c r="F69" s="31">
        <f>さくらんぼ!F69</f>
        <v>700000</v>
      </c>
      <c r="G69" s="31">
        <f>さくらんぼ!G69</f>
        <v>630000</v>
      </c>
      <c r="H69" s="31">
        <f>さくらんぼ!H69</f>
        <v>70000</v>
      </c>
      <c r="I69" s="38" t="s">
        <v>375</v>
      </c>
    </row>
    <row r="70" spans="1:9" x14ac:dyDescent="0.15">
      <c r="A70" s="351"/>
      <c r="B70" s="353"/>
      <c r="C70" s="4"/>
      <c r="D70" s="1" t="s">
        <v>57</v>
      </c>
      <c r="E70" s="5"/>
      <c r="F70" s="31">
        <f>さくらんぼ!F70</f>
        <v>0</v>
      </c>
      <c r="G70" s="31">
        <f>さくらんぼ!G70</f>
        <v>0</v>
      </c>
      <c r="H70" s="31">
        <f>さくらんぼ!H70</f>
        <v>0</v>
      </c>
      <c r="I70" s="38"/>
    </row>
    <row r="71" spans="1:9" x14ac:dyDescent="0.15">
      <c r="A71" s="351"/>
      <c r="B71" s="353"/>
      <c r="C71" s="4"/>
      <c r="D71" s="1" t="s">
        <v>58</v>
      </c>
      <c r="E71" s="5"/>
      <c r="F71" s="31">
        <f>さくらんぼ!F71</f>
        <v>100000</v>
      </c>
      <c r="G71" s="31">
        <f>さくらんぼ!G71</f>
        <v>60000</v>
      </c>
      <c r="H71" s="31">
        <f>さくらんぼ!H71</f>
        <v>40000</v>
      </c>
      <c r="I71" s="38" t="s">
        <v>144</v>
      </c>
    </row>
    <row r="72" spans="1:9" x14ac:dyDescent="0.15">
      <c r="A72" s="351"/>
      <c r="B72" s="353"/>
      <c r="C72" s="4"/>
      <c r="D72" s="1" t="s">
        <v>59</v>
      </c>
      <c r="E72" s="5"/>
      <c r="F72" s="31">
        <f>さくらんぼ!F72</f>
        <v>320000</v>
      </c>
      <c r="G72" s="31">
        <f>さくらんぼ!G72</f>
        <v>320000</v>
      </c>
      <c r="H72" s="31">
        <f>さくらんぼ!H72</f>
        <v>0</v>
      </c>
      <c r="I72" s="38" t="s">
        <v>337</v>
      </c>
    </row>
    <row r="73" spans="1:9" x14ac:dyDescent="0.15">
      <c r="A73" s="351"/>
      <c r="B73" s="353"/>
      <c r="C73" s="4"/>
      <c r="D73" s="1" t="s">
        <v>208</v>
      </c>
      <c r="E73" s="5"/>
      <c r="F73" s="31">
        <f>さくらんぼ!F73</f>
        <v>5000</v>
      </c>
      <c r="G73" s="31">
        <f>さくらんぼ!G73</f>
        <v>50000</v>
      </c>
      <c r="H73" s="31">
        <f>さくらんぼ!H73</f>
        <v>-45000</v>
      </c>
      <c r="I73" s="38"/>
    </row>
    <row r="74" spans="1:9" x14ac:dyDescent="0.15">
      <c r="A74" s="351"/>
      <c r="B74" s="353"/>
      <c r="C74" s="4"/>
      <c r="D74" s="1" t="s">
        <v>60</v>
      </c>
      <c r="E74" s="5"/>
      <c r="F74" s="31">
        <f>さくらんぼ!F74</f>
        <v>40000</v>
      </c>
      <c r="G74" s="31">
        <f>さくらんぼ!G74</f>
        <v>50000</v>
      </c>
      <c r="H74" s="31">
        <f>さくらんぼ!H74</f>
        <v>-10000</v>
      </c>
      <c r="I74" s="38" t="s">
        <v>162</v>
      </c>
    </row>
    <row r="75" spans="1:9" x14ac:dyDescent="0.15">
      <c r="A75" s="351"/>
      <c r="B75" s="353"/>
      <c r="C75" s="4"/>
      <c r="D75" s="1" t="s">
        <v>42</v>
      </c>
      <c r="E75" s="5"/>
      <c r="F75" s="31">
        <f>さくらんぼ!F75</f>
        <v>5000</v>
      </c>
      <c r="G75" s="31">
        <f>さくらんぼ!G75</f>
        <v>5000</v>
      </c>
      <c r="H75" s="31">
        <f>さくらんぼ!H75</f>
        <v>0</v>
      </c>
      <c r="I75" s="38"/>
    </row>
    <row r="76" spans="1:9" s="219" customFormat="1" x14ac:dyDescent="0.15">
      <c r="A76" s="351"/>
      <c r="B76" s="353"/>
      <c r="C76" s="217" t="s">
        <v>61</v>
      </c>
      <c r="E76" s="218"/>
      <c r="F76" s="263">
        <f>さくらんぼ!F76</f>
        <v>0</v>
      </c>
      <c r="G76" s="263">
        <f>さくらんぼ!G76</f>
        <v>0</v>
      </c>
      <c r="H76" s="263">
        <f>さくらんぼ!H76</f>
        <v>0</v>
      </c>
      <c r="I76" s="231"/>
    </row>
    <row r="77" spans="1:9" x14ac:dyDescent="0.15">
      <c r="A77" s="351"/>
      <c r="B77" s="353"/>
      <c r="C77" s="4"/>
      <c r="D77" s="1" t="s">
        <v>62</v>
      </c>
      <c r="E77" s="5"/>
      <c r="F77" s="31">
        <f>さくらんぼ!F77</f>
        <v>0</v>
      </c>
      <c r="G77" s="31">
        <f>さくらんぼ!G77</f>
        <v>0</v>
      </c>
      <c r="H77" s="31">
        <f>さくらんぼ!H77</f>
        <v>0</v>
      </c>
      <c r="I77" s="38"/>
    </row>
    <row r="78" spans="1:9" x14ac:dyDescent="0.15">
      <c r="A78" s="351"/>
      <c r="B78" s="353"/>
      <c r="C78" s="4"/>
      <c r="E78" s="5" t="s">
        <v>63</v>
      </c>
      <c r="F78" s="31">
        <f>さくらんぼ!F78</f>
        <v>0</v>
      </c>
      <c r="G78" s="31">
        <f>さくらんぼ!G78</f>
        <v>0</v>
      </c>
      <c r="H78" s="31">
        <f>さくらんぼ!H78</f>
        <v>0</v>
      </c>
      <c r="I78" s="38"/>
    </row>
    <row r="79" spans="1:9" x14ac:dyDescent="0.15">
      <c r="A79" s="351"/>
      <c r="B79" s="353"/>
      <c r="C79" s="4"/>
      <c r="E79" s="5" t="s">
        <v>64</v>
      </c>
      <c r="F79" s="31">
        <f>さくらんぼ!F79</f>
        <v>0</v>
      </c>
      <c r="G79" s="31">
        <f>さくらんぼ!G79</f>
        <v>0</v>
      </c>
      <c r="H79" s="31">
        <f>さくらんぼ!H79</f>
        <v>0</v>
      </c>
      <c r="I79" s="38"/>
    </row>
    <row r="80" spans="1:9" x14ac:dyDescent="0.15">
      <c r="A80" s="351"/>
      <c r="B80" s="353"/>
      <c r="C80" s="4"/>
      <c r="D80" s="1" t="s">
        <v>65</v>
      </c>
      <c r="E80" s="5"/>
      <c r="F80" s="31">
        <f>さくらんぼ!F80</f>
        <v>0</v>
      </c>
      <c r="G80" s="31">
        <f>さくらんぼ!G80</f>
        <v>0</v>
      </c>
      <c r="H80" s="31">
        <f>さくらんぼ!H80</f>
        <v>0</v>
      </c>
      <c r="I80" s="38"/>
    </row>
    <row r="81" spans="1:9" s="219" customFormat="1" x14ac:dyDescent="0.15">
      <c r="A81" s="351"/>
      <c r="B81" s="353"/>
      <c r="C81" s="217" t="s">
        <v>66</v>
      </c>
      <c r="E81" s="218"/>
      <c r="F81" s="263">
        <f>さくらんぼ!F81</f>
        <v>0</v>
      </c>
      <c r="G81" s="263">
        <f>さくらんぼ!G81</f>
        <v>0</v>
      </c>
      <c r="H81" s="263">
        <f>さくらんぼ!H81</f>
        <v>0</v>
      </c>
      <c r="I81" s="231"/>
    </row>
    <row r="82" spans="1:9" s="219" customFormat="1" x14ac:dyDescent="0.15">
      <c r="A82" s="351"/>
      <c r="B82" s="353"/>
      <c r="C82" s="217" t="s">
        <v>67</v>
      </c>
      <c r="E82" s="218"/>
      <c r="F82" s="263">
        <f>さくらんぼ!F82</f>
        <v>0</v>
      </c>
      <c r="G82" s="263">
        <f>さくらんぼ!G82</f>
        <v>0</v>
      </c>
      <c r="H82" s="263">
        <f>さくらんぼ!H82</f>
        <v>0</v>
      </c>
      <c r="I82" s="231"/>
    </row>
    <row r="83" spans="1:9" s="219" customFormat="1" x14ac:dyDescent="0.15">
      <c r="A83" s="351"/>
      <c r="B83" s="353"/>
      <c r="C83" s="217" t="s">
        <v>68</v>
      </c>
      <c r="E83" s="218"/>
      <c r="F83" s="263">
        <f>さくらんぼ!F83</f>
        <v>0</v>
      </c>
      <c r="G83" s="263">
        <f>さくらんぼ!G83</f>
        <v>0</v>
      </c>
      <c r="H83" s="263">
        <f>さくらんぼ!H83</f>
        <v>0</v>
      </c>
      <c r="I83" s="231"/>
    </row>
    <row r="84" spans="1:9" x14ac:dyDescent="0.15">
      <c r="A84" s="351"/>
      <c r="B84" s="353"/>
      <c r="C84" s="4"/>
      <c r="D84" s="1" t="s">
        <v>69</v>
      </c>
      <c r="E84" s="5"/>
      <c r="F84" s="31">
        <f>さくらんぼ!F84</f>
        <v>0</v>
      </c>
      <c r="G84" s="31">
        <f>さくらんぼ!G84</f>
        <v>0</v>
      </c>
      <c r="H84" s="31">
        <f>さくらんぼ!H84</f>
        <v>0</v>
      </c>
      <c r="I84" s="38"/>
    </row>
    <row r="85" spans="1:9" x14ac:dyDescent="0.15">
      <c r="A85" s="351"/>
      <c r="B85" s="353"/>
      <c r="C85" s="4"/>
      <c r="D85" s="1" t="s">
        <v>42</v>
      </c>
      <c r="E85" s="5"/>
      <c r="F85" s="31">
        <f>さくらんぼ!F85</f>
        <v>0</v>
      </c>
      <c r="G85" s="31">
        <f>さくらんぼ!G85</f>
        <v>0</v>
      </c>
      <c r="H85" s="31">
        <f>さくらんぼ!H85</f>
        <v>0</v>
      </c>
      <c r="I85" s="38"/>
    </row>
    <row r="86" spans="1:9" x14ac:dyDescent="0.15">
      <c r="A86" s="351"/>
      <c r="B86" s="354"/>
      <c r="C86" s="9" t="s">
        <v>70</v>
      </c>
      <c r="D86" s="8"/>
      <c r="E86" s="8"/>
      <c r="F86" s="25">
        <f>さくらんぼ!F86</f>
        <v>46050000</v>
      </c>
      <c r="G86" s="25">
        <f>さくらんぼ!G86</f>
        <v>46868000</v>
      </c>
      <c r="H86" s="25">
        <f>さくらんぼ!H86</f>
        <v>-818000</v>
      </c>
      <c r="I86" s="43"/>
    </row>
    <row r="87" spans="1:9" x14ac:dyDescent="0.15">
      <c r="A87" s="352"/>
      <c r="B87" s="355" t="s">
        <v>71</v>
      </c>
      <c r="C87" s="356"/>
      <c r="D87" s="356"/>
      <c r="E87" s="357"/>
      <c r="F87" s="21">
        <f>さくらんぼ!F87</f>
        <v>6354000</v>
      </c>
      <c r="G87" s="21">
        <f>さくらんぼ!G87</f>
        <v>6065000</v>
      </c>
      <c r="H87" s="21">
        <f>さくらんぼ!H87</f>
        <v>289000</v>
      </c>
      <c r="I87" s="38"/>
    </row>
    <row r="88" spans="1:9" s="219" customFormat="1" x14ac:dyDescent="0.15">
      <c r="A88" s="351" t="s">
        <v>72</v>
      </c>
      <c r="B88" s="358" t="s">
        <v>3</v>
      </c>
      <c r="C88" s="232" t="s">
        <v>73</v>
      </c>
      <c r="E88" s="218"/>
      <c r="F88" s="281">
        <f>さくらんぼ!F88</f>
        <v>0</v>
      </c>
      <c r="G88" s="281">
        <f>さくらんぼ!G88</f>
        <v>3060000</v>
      </c>
      <c r="H88" s="281">
        <f>さくらんぼ!H88</f>
        <v>-3060000</v>
      </c>
      <c r="I88" s="244"/>
    </row>
    <row r="89" spans="1:9" x14ac:dyDescent="0.15">
      <c r="A89" s="351"/>
      <c r="B89" s="358"/>
      <c r="C89" s="4"/>
      <c r="D89" s="1" t="s">
        <v>73</v>
      </c>
      <c r="E89" s="5"/>
      <c r="F89" s="21">
        <f>さくらんぼ!F89</f>
        <v>0</v>
      </c>
      <c r="G89" s="27">
        <f>さくらんぼ!G89</f>
        <v>3060000</v>
      </c>
      <c r="H89" s="21">
        <f>さくらんぼ!H89</f>
        <v>-3060000</v>
      </c>
      <c r="I89" s="38"/>
    </row>
    <row r="90" spans="1:9" x14ac:dyDescent="0.15">
      <c r="A90" s="351"/>
      <c r="B90" s="358"/>
      <c r="C90" s="4"/>
      <c r="D90" s="1" t="s">
        <v>74</v>
      </c>
      <c r="E90" s="5"/>
      <c r="F90" s="21">
        <f>さくらんぼ!F90</f>
        <v>0</v>
      </c>
      <c r="G90" s="27">
        <f>さくらんぼ!G90</f>
        <v>0</v>
      </c>
      <c r="H90" s="21">
        <f>さくらんぼ!H90</f>
        <v>0</v>
      </c>
      <c r="I90" s="38"/>
    </row>
    <row r="91" spans="1:9" s="219" customFormat="1" x14ac:dyDescent="0.15">
      <c r="A91" s="351"/>
      <c r="B91" s="353"/>
      <c r="C91" s="217" t="s">
        <v>75</v>
      </c>
      <c r="E91" s="218"/>
      <c r="F91" s="221">
        <f>さくらんぼ!F91</f>
        <v>0</v>
      </c>
      <c r="G91" s="282">
        <f>さくらんぼ!G91</f>
        <v>0</v>
      </c>
      <c r="H91" s="221">
        <f>さくらんぼ!H91</f>
        <v>0</v>
      </c>
      <c r="I91" s="231"/>
    </row>
    <row r="92" spans="1:9" x14ac:dyDescent="0.15">
      <c r="A92" s="351"/>
      <c r="B92" s="353"/>
      <c r="C92" s="4"/>
      <c r="D92" s="1" t="s">
        <v>75</v>
      </c>
      <c r="E92" s="5"/>
      <c r="F92" s="21">
        <f>さくらんぼ!F92</f>
        <v>0</v>
      </c>
      <c r="G92" s="22">
        <f>さくらんぼ!G92</f>
        <v>0</v>
      </c>
      <c r="H92" s="21">
        <f>さくらんぼ!H92</f>
        <v>0</v>
      </c>
      <c r="I92" s="38"/>
    </row>
    <row r="93" spans="1:9" x14ac:dyDescent="0.15">
      <c r="A93" s="351"/>
      <c r="B93" s="353"/>
      <c r="C93" s="4"/>
      <c r="D93" s="1" t="s">
        <v>76</v>
      </c>
      <c r="E93" s="5"/>
      <c r="F93" s="21">
        <f>さくらんぼ!F93</f>
        <v>0</v>
      </c>
      <c r="G93" s="22">
        <f>さくらんぼ!G93</f>
        <v>0</v>
      </c>
      <c r="H93" s="21">
        <f>さくらんぼ!H93</f>
        <v>0</v>
      </c>
      <c r="I93" s="38"/>
    </row>
    <row r="94" spans="1:9" s="219" customFormat="1" x14ac:dyDescent="0.15">
      <c r="A94" s="351"/>
      <c r="B94" s="353"/>
      <c r="C94" s="217" t="s">
        <v>77</v>
      </c>
      <c r="E94" s="218"/>
      <c r="F94" s="221">
        <f>さくらんぼ!F94</f>
        <v>0</v>
      </c>
      <c r="G94" s="282">
        <f>さくらんぼ!G94</f>
        <v>0</v>
      </c>
      <c r="H94" s="221">
        <f>さくらんぼ!H94</f>
        <v>0</v>
      </c>
      <c r="I94" s="231"/>
    </row>
    <row r="95" spans="1:9" s="219" customFormat="1" x14ac:dyDescent="0.15">
      <c r="A95" s="351"/>
      <c r="B95" s="353"/>
      <c r="C95" s="218" t="s">
        <v>78</v>
      </c>
      <c r="D95" s="218"/>
      <c r="E95" s="218"/>
      <c r="F95" s="221">
        <f>さくらんぼ!F95</f>
        <v>0</v>
      </c>
      <c r="G95" s="282">
        <f>さくらんぼ!G95</f>
        <v>0</v>
      </c>
      <c r="H95" s="221">
        <f>さくらんぼ!H95</f>
        <v>0</v>
      </c>
      <c r="I95" s="231"/>
    </row>
    <row r="96" spans="1:9" x14ac:dyDescent="0.15">
      <c r="A96" s="351"/>
      <c r="B96" s="353"/>
      <c r="D96" s="1" t="s">
        <v>79</v>
      </c>
      <c r="E96" s="5"/>
      <c r="F96" s="21">
        <f>さくらんぼ!F96</f>
        <v>0</v>
      </c>
      <c r="G96" s="22">
        <f>さくらんぼ!G96</f>
        <v>0</v>
      </c>
      <c r="H96" s="21">
        <f>さくらんぼ!H96</f>
        <v>0</v>
      </c>
      <c r="I96" s="38"/>
    </row>
    <row r="97" spans="1:9" x14ac:dyDescent="0.15">
      <c r="A97" s="351"/>
      <c r="B97" s="353"/>
      <c r="D97" s="1" t="s">
        <v>80</v>
      </c>
      <c r="E97" s="5"/>
      <c r="F97" s="21">
        <f>さくらんぼ!F97</f>
        <v>0</v>
      </c>
      <c r="G97" s="22">
        <f>さくらんぼ!G97</f>
        <v>0</v>
      </c>
      <c r="H97" s="21">
        <f>さくらんぼ!H97</f>
        <v>0</v>
      </c>
      <c r="I97" s="38"/>
    </row>
    <row r="98" spans="1:9" s="219" customFormat="1" x14ac:dyDescent="0.15">
      <c r="A98" s="351"/>
      <c r="B98" s="353"/>
      <c r="C98" s="283" t="s">
        <v>81</v>
      </c>
      <c r="E98" s="218"/>
      <c r="F98" s="221">
        <f>さくらんぼ!F98</f>
        <v>0</v>
      </c>
      <c r="G98" s="282">
        <f>さくらんぼ!G98</f>
        <v>0</v>
      </c>
      <c r="H98" s="221">
        <f>さくらんぼ!H98</f>
        <v>0</v>
      </c>
      <c r="I98" s="231"/>
    </row>
    <row r="99" spans="1:9" x14ac:dyDescent="0.15">
      <c r="A99" s="351"/>
      <c r="B99" s="353"/>
      <c r="C99" s="9" t="s">
        <v>82</v>
      </c>
      <c r="D99" s="9"/>
      <c r="E99" s="9"/>
      <c r="F99" s="25">
        <f>さくらんぼ!F99</f>
        <v>0</v>
      </c>
      <c r="G99" s="25">
        <f>さくらんぼ!G99</f>
        <v>3060000</v>
      </c>
      <c r="H99" s="25">
        <f>さくらんぼ!H99</f>
        <v>-3060000</v>
      </c>
      <c r="I99" s="43"/>
    </row>
    <row r="100" spans="1:9" s="219" customFormat="1" x14ac:dyDescent="0.15">
      <c r="A100" s="351"/>
      <c r="B100" s="353" t="s">
        <v>28</v>
      </c>
      <c r="C100" s="232" t="s">
        <v>83</v>
      </c>
      <c r="E100" s="218"/>
      <c r="F100" s="221">
        <f>さくらんぼ!F100</f>
        <v>0</v>
      </c>
      <c r="G100" s="282">
        <f>さくらんぼ!G100</f>
        <v>0</v>
      </c>
      <c r="H100" s="221">
        <f>さくらんぼ!H100</f>
        <v>0</v>
      </c>
      <c r="I100" s="231"/>
    </row>
    <row r="101" spans="1:9" s="219" customFormat="1" x14ac:dyDescent="0.15">
      <c r="A101" s="351"/>
      <c r="B101" s="353"/>
      <c r="C101" s="217" t="s">
        <v>84</v>
      </c>
      <c r="E101" s="218"/>
      <c r="F101" s="221">
        <f>さくらんぼ!F101</f>
        <v>0</v>
      </c>
      <c r="G101" s="282">
        <f>さくらんぼ!G101</f>
        <v>4100000</v>
      </c>
      <c r="H101" s="221">
        <f>さくらんぼ!H101</f>
        <v>-4100000</v>
      </c>
      <c r="I101" s="231"/>
    </row>
    <row r="102" spans="1:9" x14ac:dyDescent="0.15">
      <c r="A102" s="351"/>
      <c r="B102" s="353"/>
      <c r="C102" s="4"/>
      <c r="D102" s="1" t="s">
        <v>85</v>
      </c>
      <c r="E102" s="5"/>
      <c r="F102" s="21">
        <f>さくらんぼ!F102</f>
        <v>0</v>
      </c>
      <c r="G102" s="22">
        <f>さくらんぼ!G102</f>
        <v>0</v>
      </c>
      <c r="H102" s="21">
        <f>さくらんぼ!H102</f>
        <v>0</v>
      </c>
      <c r="I102" s="38"/>
    </row>
    <row r="103" spans="1:9" x14ac:dyDescent="0.15">
      <c r="A103" s="351"/>
      <c r="B103" s="353"/>
      <c r="C103" s="4"/>
      <c r="D103" s="1" t="s">
        <v>86</v>
      </c>
      <c r="E103" s="5"/>
      <c r="F103" s="21">
        <f>さくらんぼ!F103</f>
        <v>0</v>
      </c>
      <c r="G103" s="22">
        <f>さくらんぼ!G103</f>
        <v>120000</v>
      </c>
      <c r="H103" s="21">
        <f>さくらんぼ!H103</f>
        <v>-120000</v>
      </c>
      <c r="I103" s="38"/>
    </row>
    <row r="104" spans="1:9" x14ac:dyDescent="0.15">
      <c r="A104" s="351"/>
      <c r="B104" s="353"/>
      <c r="C104" s="4"/>
      <c r="D104" s="1" t="s">
        <v>87</v>
      </c>
      <c r="E104" s="5"/>
      <c r="F104" s="21">
        <f>さくらんぼ!F104</f>
        <v>0</v>
      </c>
      <c r="G104" s="22">
        <f>さくらんぼ!G104</f>
        <v>3980000</v>
      </c>
      <c r="H104" s="21">
        <f>さくらんぼ!H104</f>
        <v>-3980000</v>
      </c>
      <c r="I104" s="38"/>
    </row>
    <row r="105" spans="1:9" x14ac:dyDescent="0.15">
      <c r="A105" s="351"/>
      <c r="B105" s="353"/>
      <c r="C105" s="4"/>
      <c r="D105" s="1" t="s">
        <v>88</v>
      </c>
      <c r="E105" s="5"/>
      <c r="F105" s="21">
        <f>さくらんぼ!F105</f>
        <v>0</v>
      </c>
      <c r="G105" s="21">
        <f>さくらんぼ!G105</f>
        <v>0</v>
      </c>
      <c r="H105" s="21">
        <f>さくらんぼ!H105</f>
        <v>0</v>
      </c>
      <c r="I105" s="38"/>
    </row>
    <row r="106" spans="1:9" x14ac:dyDescent="0.15">
      <c r="A106" s="351"/>
      <c r="B106" s="353"/>
      <c r="C106" s="4"/>
      <c r="D106" s="1" t="s">
        <v>310</v>
      </c>
      <c r="E106" s="5"/>
      <c r="F106" s="21">
        <f>さくらんぼ!F106</f>
        <v>0</v>
      </c>
      <c r="G106" s="21">
        <f>さくらんぼ!G106</f>
        <v>0</v>
      </c>
      <c r="H106" s="21">
        <f>さくらんぼ!H106</f>
        <v>0</v>
      </c>
      <c r="I106" s="38"/>
    </row>
    <row r="107" spans="1:9" s="219" customFormat="1" x14ac:dyDescent="0.15">
      <c r="A107" s="351"/>
      <c r="B107" s="353"/>
      <c r="C107" s="217" t="s">
        <v>89</v>
      </c>
      <c r="E107" s="218"/>
      <c r="F107" s="221">
        <f>さくらんぼ!F107</f>
        <v>0</v>
      </c>
      <c r="G107" s="221">
        <f>さくらんぼ!G107</f>
        <v>0</v>
      </c>
      <c r="H107" s="221">
        <f>さくらんぼ!H107</f>
        <v>0</v>
      </c>
      <c r="I107" s="231"/>
    </row>
    <row r="108" spans="1:9" s="219" customFormat="1" x14ac:dyDescent="0.15">
      <c r="A108" s="351"/>
      <c r="B108" s="353"/>
      <c r="C108" s="217" t="s">
        <v>90</v>
      </c>
      <c r="E108" s="218"/>
      <c r="F108" s="221">
        <f>さくらんぼ!F108</f>
        <v>0</v>
      </c>
      <c r="G108" s="221">
        <f>さくらんぼ!G108</f>
        <v>0</v>
      </c>
      <c r="H108" s="221">
        <f>さくらんぼ!H108</f>
        <v>0</v>
      </c>
      <c r="I108" s="231"/>
    </row>
    <row r="109" spans="1:9" s="219" customFormat="1" x14ac:dyDescent="0.15">
      <c r="A109" s="351"/>
      <c r="B109" s="353"/>
      <c r="C109" s="283" t="s">
        <v>91</v>
      </c>
      <c r="D109" s="300"/>
      <c r="E109" s="301"/>
      <c r="F109" s="221">
        <f>さくらんぼ!F109</f>
        <v>0</v>
      </c>
      <c r="G109" s="221">
        <f>さくらんぼ!G109</f>
        <v>0</v>
      </c>
      <c r="H109" s="221">
        <f>さくらんぼ!H109</f>
        <v>0</v>
      </c>
      <c r="I109" s="231"/>
    </row>
    <row r="110" spans="1:9" x14ac:dyDescent="0.15">
      <c r="A110" s="351"/>
      <c r="B110" s="354"/>
      <c r="C110" s="5" t="s">
        <v>92</v>
      </c>
      <c r="D110" s="5"/>
      <c r="E110" s="5"/>
      <c r="F110" s="25">
        <f>さくらんぼ!F110</f>
        <v>0</v>
      </c>
      <c r="G110" s="25">
        <f>さくらんぼ!G110</f>
        <v>4100000</v>
      </c>
      <c r="H110" s="25">
        <f>さくらんぼ!H110</f>
        <v>-4100000</v>
      </c>
      <c r="I110" s="43"/>
    </row>
    <row r="111" spans="1:9" x14ac:dyDescent="0.15">
      <c r="A111" s="352"/>
      <c r="B111" s="355" t="s">
        <v>93</v>
      </c>
      <c r="C111" s="356"/>
      <c r="D111" s="356"/>
      <c r="E111" s="357"/>
      <c r="F111" s="25">
        <f>さくらんぼ!F111</f>
        <v>0</v>
      </c>
      <c r="G111" s="25">
        <f>さくらんぼ!G111</f>
        <v>-1040000</v>
      </c>
      <c r="H111" s="25">
        <f>さくらんぼ!H111</f>
        <v>1040000</v>
      </c>
      <c r="I111" s="43"/>
    </row>
    <row r="112" spans="1:9" x14ac:dyDescent="0.15">
      <c r="A112" s="351" t="s">
        <v>94</v>
      </c>
      <c r="B112" s="358" t="s">
        <v>3</v>
      </c>
      <c r="C112" s="3" t="s">
        <v>95</v>
      </c>
      <c r="E112" s="5"/>
      <c r="F112" s="21">
        <f>さくらんぼ!F112</f>
        <v>0</v>
      </c>
      <c r="G112" s="21">
        <f>さくらんぼ!G112</f>
        <v>0</v>
      </c>
      <c r="H112" s="21">
        <f>さくらんぼ!H112</f>
        <v>0</v>
      </c>
      <c r="I112" s="38"/>
    </row>
    <row r="113" spans="1:9" x14ac:dyDescent="0.15">
      <c r="A113" s="351"/>
      <c r="B113" s="353"/>
      <c r="C113" s="4" t="s">
        <v>96</v>
      </c>
      <c r="E113" s="5"/>
      <c r="F113" s="21">
        <f>さくらんぼ!F113</f>
        <v>0</v>
      </c>
      <c r="G113" s="21">
        <f>さくらんぼ!G113</f>
        <v>0</v>
      </c>
      <c r="H113" s="21">
        <f>さくらんぼ!H113</f>
        <v>0</v>
      </c>
      <c r="I113" s="38"/>
    </row>
    <row r="114" spans="1:9" s="219" customFormat="1" x14ac:dyDescent="0.15">
      <c r="A114" s="351"/>
      <c r="B114" s="353"/>
      <c r="C114" s="217" t="s">
        <v>97</v>
      </c>
      <c r="E114" s="218"/>
      <c r="F114" s="221">
        <f>さくらんぼ!F114</f>
        <v>0</v>
      </c>
      <c r="G114" s="221">
        <f>さくらんぼ!G114</f>
        <v>0</v>
      </c>
      <c r="H114" s="221">
        <f>さくらんぼ!H114</f>
        <v>0</v>
      </c>
      <c r="I114" s="231"/>
    </row>
    <row r="115" spans="1:9" x14ac:dyDescent="0.15">
      <c r="A115" s="351"/>
      <c r="B115" s="353"/>
      <c r="C115" s="4" t="s">
        <v>98</v>
      </c>
      <c r="E115" s="5"/>
      <c r="F115" s="21">
        <f>さくらんぼ!F115</f>
        <v>0</v>
      </c>
      <c r="G115" s="21">
        <f>さくらんぼ!G115</f>
        <v>0</v>
      </c>
      <c r="H115" s="21">
        <f>さくらんぼ!H115</f>
        <v>0</v>
      </c>
      <c r="I115" s="38"/>
    </row>
    <row r="116" spans="1:9" x14ac:dyDescent="0.15">
      <c r="A116" s="351"/>
      <c r="B116" s="353"/>
      <c r="C116" s="4" t="s">
        <v>99</v>
      </c>
      <c r="E116" s="5"/>
      <c r="F116" s="21">
        <f>さくらんぼ!F116</f>
        <v>0</v>
      </c>
      <c r="G116" s="21">
        <f>さくらんぼ!G116</f>
        <v>0</v>
      </c>
      <c r="H116" s="21">
        <f>さくらんぼ!H116</f>
        <v>0</v>
      </c>
      <c r="I116" s="38"/>
    </row>
    <row r="117" spans="1:9" s="219" customFormat="1" x14ac:dyDescent="0.15">
      <c r="A117" s="351"/>
      <c r="B117" s="353"/>
      <c r="C117" s="217" t="s">
        <v>100</v>
      </c>
      <c r="E117" s="218"/>
      <c r="F117" s="221">
        <f>さくらんぼ!F117</f>
        <v>0</v>
      </c>
      <c r="G117" s="221">
        <f>さくらんぼ!G117</f>
        <v>0</v>
      </c>
      <c r="H117" s="221">
        <f>さくらんぼ!H117</f>
        <v>0</v>
      </c>
      <c r="I117" s="231"/>
    </row>
    <row r="118" spans="1:9" x14ac:dyDescent="0.15">
      <c r="A118" s="351"/>
      <c r="B118" s="353"/>
      <c r="C118" s="4" t="s">
        <v>184</v>
      </c>
      <c r="E118" s="5"/>
      <c r="F118" s="21">
        <f>さくらんぼ!F118</f>
        <v>0</v>
      </c>
      <c r="G118" s="21">
        <f>さくらんぼ!G118</f>
        <v>0</v>
      </c>
      <c r="H118" s="21">
        <f>さくらんぼ!H118</f>
        <v>0</v>
      </c>
      <c r="I118" s="38"/>
    </row>
    <row r="119" spans="1:9" s="219" customFormat="1" x14ac:dyDescent="0.15">
      <c r="A119" s="351"/>
      <c r="B119" s="353"/>
      <c r="C119" s="283" t="s">
        <v>101</v>
      </c>
      <c r="D119" s="300"/>
      <c r="E119" s="301"/>
      <c r="F119" s="221">
        <f>さくらんぼ!F119</f>
        <v>0</v>
      </c>
      <c r="G119" s="221">
        <f>さくらんぼ!G119</f>
        <v>0</v>
      </c>
      <c r="H119" s="221">
        <f>さくらんぼ!H119</f>
        <v>0</v>
      </c>
      <c r="I119" s="231"/>
    </row>
    <row r="120" spans="1:9" x14ac:dyDescent="0.15">
      <c r="A120" s="351"/>
      <c r="B120" s="353"/>
      <c r="C120" s="13" t="s">
        <v>102</v>
      </c>
      <c r="D120" s="13"/>
      <c r="E120" s="13"/>
      <c r="F120" s="25">
        <f>さくらんぼ!F120</f>
        <v>0</v>
      </c>
      <c r="G120" s="25">
        <f>さくらんぼ!G120</f>
        <v>0</v>
      </c>
      <c r="H120" s="25">
        <f>さくらんぼ!H120</f>
        <v>0</v>
      </c>
      <c r="I120" s="43"/>
    </row>
    <row r="121" spans="1:9" x14ac:dyDescent="0.15">
      <c r="A121" s="351"/>
      <c r="B121" s="353" t="s">
        <v>28</v>
      </c>
      <c r="C121" s="3" t="s">
        <v>103</v>
      </c>
      <c r="E121" s="5"/>
      <c r="F121" s="21">
        <f>さくらんぼ!F121</f>
        <v>0</v>
      </c>
      <c r="G121" s="21">
        <f>さくらんぼ!G121</f>
        <v>0</v>
      </c>
      <c r="H121" s="21">
        <f>さくらんぼ!H121</f>
        <v>0</v>
      </c>
      <c r="I121" s="38"/>
    </row>
    <row r="122" spans="1:9" s="219" customFormat="1" x14ac:dyDescent="0.15">
      <c r="A122" s="351"/>
      <c r="B122" s="353"/>
      <c r="C122" s="217" t="s">
        <v>104</v>
      </c>
      <c r="E122" s="218"/>
      <c r="F122" s="221">
        <f>さくらんぼ!F122</f>
        <v>1000</v>
      </c>
      <c r="G122" s="221">
        <f>さくらんぼ!G122</f>
        <v>4081000</v>
      </c>
      <c r="H122" s="221">
        <f>さくらんぼ!H122</f>
        <v>-4080000</v>
      </c>
      <c r="I122" s="231" t="s">
        <v>193</v>
      </c>
    </row>
    <row r="123" spans="1:9" x14ac:dyDescent="0.15">
      <c r="A123" s="351"/>
      <c r="B123" s="353"/>
      <c r="C123" s="4" t="s">
        <v>105</v>
      </c>
      <c r="E123" s="5"/>
      <c r="F123" s="21">
        <f>さくらんぼ!F123</f>
        <v>0</v>
      </c>
      <c r="G123" s="21">
        <f>さくらんぼ!G123</f>
        <v>0</v>
      </c>
      <c r="H123" s="21">
        <f>さくらんぼ!H123</f>
        <v>0</v>
      </c>
      <c r="I123" s="38"/>
    </row>
    <row r="124" spans="1:9" x14ac:dyDescent="0.15">
      <c r="A124" s="351"/>
      <c r="B124" s="353"/>
      <c r="C124" s="4" t="s">
        <v>106</v>
      </c>
      <c r="E124" s="5"/>
      <c r="F124" s="21">
        <f>さくらんぼ!F124</f>
        <v>0</v>
      </c>
      <c r="G124" s="21">
        <f>さくらんぼ!G124</f>
        <v>0</v>
      </c>
      <c r="H124" s="21">
        <f>さくらんぼ!H124</f>
        <v>0</v>
      </c>
      <c r="I124" s="38"/>
    </row>
    <row r="125" spans="1:9" s="219" customFormat="1" x14ac:dyDescent="0.15">
      <c r="A125" s="351"/>
      <c r="B125" s="353"/>
      <c r="C125" s="217" t="s">
        <v>107</v>
      </c>
      <c r="E125" s="218"/>
      <c r="F125" s="221">
        <f>さくらんぼ!F125</f>
        <v>4500000</v>
      </c>
      <c r="G125" s="221">
        <f>さくらんぼ!G125</f>
        <v>500000</v>
      </c>
      <c r="H125" s="221">
        <f>さくらんぼ!H125</f>
        <v>4000000</v>
      </c>
      <c r="I125" s="231" t="str">
        <f>さくらんぼ!I125</f>
        <v>本部、地活、ハイツへ</v>
      </c>
    </row>
    <row r="126" spans="1:9" x14ac:dyDescent="0.15">
      <c r="A126" s="351"/>
      <c r="B126" s="354"/>
      <c r="C126" s="4" t="s">
        <v>172</v>
      </c>
      <c r="E126" s="5"/>
      <c r="F126" s="21">
        <f>さくらんぼ!F126</f>
        <v>0</v>
      </c>
      <c r="G126" s="21">
        <f>さくらんぼ!G126</f>
        <v>0</v>
      </c>
      <c r="H126" s="21">
        <f>さくらんぼ!H126</f>
        <v>0</v>
      </c>
      <c r="I126" s="38"/>
    </row>
    <row r="127" spans="1:9" s="219" customFormat="1" x14ac:dyDescent="0.15">
      <c r="A127" s="351"/>
      <c r="B127" s="354"/>
      <c r="C127" s="283" t="s">
        <v>108</v>
      </c>
      <c r="D127" s="300"/>
      <c r="E127" s="301"/>
      <c r="F127" s="321">
        <f>さくらんぼ!F127</f>
        <v>0</v>
      </c>
      <c r="G127" s="321">
        <f>さくらんぼ!G127</f>
        <v>0</v>
      </c>
      <c r="H127" s="321">
        <f>さくらんぼ!H127</f>
        <v>0</v>
      </c>
      <c r="I127" s="322"/>
    </row>
    <row r="128" spans="1:9" x14ac:dyDescent="0.15">
      <c r="A128" s="351"/>
      <c r="B128" s="354"/>
      <c r="C128" s="9" t="s">
        <v>109</v>
      </c>
      <c r="D128" s="9"/>
      <c r="E128" s="9"/>
      <c r="F128" s="21">
        <f>さくらんぼ!F128</f>
        <v>4501000</v>
      </c>
      <c r="G128" s="21">
        <f>さくらんぼ!G128</f>
        <v>4581000</v>
      </c>
      <c r="H128" s="21">
        <f>さくらんぼ!H128</f>
        <v>-80000</v>
      </c>
      <c r="I128" s="38"/>
    </row>
    <row r="129" spans="1:9" x14ac:dyDescent="0.15">
      <c r="A129" s="351"/>
      <c r="B129" s="355" t="s">
        <v>110</v>
      </c>
      <c r="C129" s="356"/>
      <c r="D129" s="356"/>
      <c r="E129" s="357"/>
      <c r="F129" s="25">
        <f>さくらんぼ!F129</f>
        <v>-4501000</v>
      </c>
      <c r="G129" s="25">
        <f>さくらんぼ!G129</f>
        <v>-4581000</v>
      </c>
      <c r="H129" s="25">
        <f>さくらんぼ!H129</f>
        <v>80000</v>
      </c>
      <c r="I129" s="43"/>
    </row>
    <row r="130" spans="1:9" x14ac:dyDescent="0.15">
      <c r="A130" s="14" t="s">
        <v>111</v>
      </c>
      <c r="B130" s="15"/>
      <c r="C130" s="16"/>
      <c r="D130" s="16"/>
      <c r="E130" s="16"/>
      <c r="F130" s="26">
        <f>さくらんぼ!F130</f>
        <v>203000</v>
      </c>
      <c r="G130" s="26">
        <f>さくらんぼ!G130</f>
        <v>199693</v>
      </c>
      <c r="H130" s="25">
        <f>さくらんぼ!H130</f>
        <v>3307</v>
      </c>
      <c r="I130" s="43"/>
    </row>
    <row r="131" spans="1:9" x14ac:dyDescent="0.15">
      <c r="A131" s="17" t="s">
        <v>112</v>
      </c>
      <c r="B131" s="18"/>
      <c r="C131" s="19"/>
      <c r="D131" s="19"/>
      <c r="E131" s="19"/>
      <c r="F131" s="26">
        <f>さくらんぼ!F131</f>
        <v>1650000</v>
      </c>
      <c r="G131" s="26">
        <f>さくらんぼ!G131</f>
        <v>244307</v>
      </c>
      <c r="H131" s="26">
        <f>さくらんぼ!H131</f>
        <v>1405693</v>
      </c>
      <c r="I131" s="45"/>
    </row>
    <row r="132" spans="1:9" x14ac:dyDescent="0.15">
      <c r="A132" s="14" t="s">
        <v>113</v>
      </c>
      <c r="B132" s="15"/>
      <c r="C132" s="16"/>
      <c r="D132" s="16"/>
      <c r="E132" s="16"/>
      <c r="F132" s="25">
        <f>さくらんぼ!F132</f>
        <v>20750000</v>
      </c>
      <c r="G132" s="25">
        <f>さくらんぼ!G132</f>
        <v>20505693</v>
      </c>
      <c r="H132" s="25">
        <f>さくらんぼ!H132</f>
        <v>244307</v>
      </c>
      <c r="I132" s="43"/>
    </row>
    <row r="133" spans="1:9" x14ac:dyDescent="0.15">
      <c r="A133" s="355" t="s">
        <v>114</v>
      </c>
      <c r="B133" s="356"/>
      <c r="C133" s="356"/>
      <c r="D133" s="356"/>
      <c r="E133" s="357"/>
      <c r="F133" s="25">
        <f>さくらんぼ!F133</f>
        <v>22400000</v>
      </c>
      <c r="G133" s="25">
        <f>さくらんぼ!G133</f>
        <v>20750000</v>
      </c>
      <c r="H133" s="25">
        <f>さくらんぼ!H133</f>
        <v>1650000</v>
      </c>
      <c r="I133" s="45"/>
    </row>
    <row r="134" spans="1:9" ht="9.9499999999999993" customHeight="1" x14ac:dyDescent="0.15">
      <c r="F134" s="27"/>
      <c r="G134" s="27"/>
      <c r="H134" s="27"/>
      <c r="I134" s="48"/>
    </row>
    <row r="135" spans="1:9" x14ac:dyDescent="0.15">
      <c r="A135" s="1" t="s">
        <v>122</v>
      </c>
    </row>
    <row r="137" spans="1:9" x14ac:dyDescent="0.15">
      <c r="A137" s="20"/>
    </row>
    <row r="138" spans="1:9" x14ac:dyDescent="0.15">
      <c r="A138" s="20"/>
    </row>
    <row r="139" spans="1:9" x14ac:dyDescent="0.15">
      <c r="A139" s="20"/>
    </row>
  </sheetData>
  <mergeCells count="16">
    <mergeCell ref="A133:E133"/>
    <mergeCell ref="A88:A111"/>
    <mergeCell ref="B88:B99"/>
    <mergeCell ref="B100:B110"/>
    <mergeCell ref="B111:E111"/>
    <mergeCell ref="A112:A129"/>
    <mergeCell ref="B112:B120"/>
    <mergeCell ref="B121:B128"/>
    <mergeCell ref="B129:E129"/>
    <mergeCell ref="A2:I2"/>
    <mergeCell ref="A3:I3"/>
    <mergeCell ref="A5:C5"/>
    <mergeCell ref="A6:A87"/>
    <mergeCell ref="B6:B35"/>
    <mergeCell ref="B36:B86"/>
    <mergeCell ref="B87:E87"/>
  </mergeCells>
  <phoneticPr fontId="3"/>
  <pageMargins left="0.51181102362204722" right="0.23622047244094491" top="0.74803149606299213" bottom="0.74803149606299213" header="0.31496062992125984" footer="0.31496062992125984"/>
  <pageSetup paperSize="9" orientation="portrait" r:id="rId1"/>
  <headerFooter>
    <oddFooter>&amp;C&amp;"ＭＳ Ｐ明朝,標準"&amp;9&amp;A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139"/>
  <sheetViews>
    <sheetView topLeftCell="A94" zoomScaleNormal="100" workbookViewId="0">
      <selection activeCell="J37" sqref="J37"/>
    </sheetView>
  </sheetViews>
  <sheetFormatPr defaultColWidth="9" defaultRowHeight="12" x14ac:dyDescent="0.15"/>
  <cols>
    <col min="1" max="4" width="2.625" style="1" customWidth="1"/>
    <col min="5" max="5" width="28.625" style="1" customWidth="1"/>
    <col min="6" max="6" width="11.75" style="22" bestFit="1" customWidth="1"/>
    <col min="7" max="8" width="11.75" style="22" customWidth="1"/>
    <col min="9" max="9" width="21.875" style="49" customWidth="1"/>
    <col min="10" max="10" width="9.5" style="1" bestFit="1" customWidth="1"/>
    <col min="11" max="11" width="10.875" style="1" customWidth="1"/>
    <col min="12" max="12" width="9" style="50"/>
    <col min="13" max="16384" width="9" style="1"/>
  </cols>
  <sheetData>
    <row r="1" spans="1:11" ht="13.5" x14ac:dyDescent="0.15">
      <c r="A1" s="29" t="s">
        <v>376</v>
      </c>
      <c r="I1" s="46"/>
    </row>
    <row r="2" spans="1:11" ht="18" customHeight="1" x14ac:dyDescent="0.15">
      <c r="A2" s="347" t="s">
        <v>257</v>
      </c>
      <c r="B2" s="347"/>
      <c r="C2" s="347"/>
      <c r="D2" s="347"/>
      <c r="E2" s="347"/>
      <c r="F2" s="347"/>
      <c r="G2" s="347"/>
      <c r="H2" s="347"/>
      <c r="I2" s="347"/>
      <c r="J2" s="1" t="s">
        <v>299</v>
      </c>
    </row>
    <row r="3" spans="1:11" x14ac:dyDescent="0.15">
      <c r="A3" s="336" t="s">
        <v>377</v>
      </c>
      <c r="B3" s="336"/>
      <c r="C3" s="336"/>
      <c r="D3" s="336"/>
      <c r="E3" s="336"/>
      <c r="F3" s="336"/>
      <c r="G3" s="336"/>
      <c r="H3" s="336"/>
      <c r="I3" s="336"/>
    </row>
    <row r="4" spans="1:11" x14ac:dyDescent="0.15">
      <c r="I4" s="46" t="s">
        <v>0</v>
      </c>
    </row>
    <row r="5" spans="1:11" x14ac:dyDescent="0.15">
      <c r="A5" s="348" t="s">
        <v>1</v>
      </c>
      <c r="B5" s="349"/>
      <c r="C5" s="349"/>
      <c r="D5" s="2"/>
      <c r="E5" s="2"/>
      <c r="F5" s="30" t="s">
        <v>203</v>
      </c>
      <c r="G5" s="23" t="s">
        <v>204</v>
      </c>
      <c r="H5" s="23" t="s">
        <v>115</v>
      </c>
      <c r="I5" s="47" t="s">
        <v>116</v>
      </c>
    </row>
    <row r="6" spans="1:11" x14ac:dyDescent="0.15">
      <c r="A6" s="350" t="s">
        <v>2</v>
      </c>
      <c r="B6" s="353" t="s">
        <v>3</v>
      </c>
      <c r="C6" s="56" t="s">
        <v>4</v>
      </c>
      <c r="D6" s="57"/>
      <c r="E6" s="58"/>
      <c r="F6" s="74">
        <v>0</v>
      </c>
      <c r="G6" s="74">
        <v>0</v>
      </c>
      <c r="H6" s="75">
        <f>F6-G6</f>
        <v>0</v>
      </c>
      <c r="I6" s="39"/>
    </row>
    <row r="7" spans="1:11" x14ac:dyDescent="0.15">
      <c r="A7" s="351"/>
      <c r="B7" s="353"/>
      <c r="C7" s="4" t="s">
        <v>5</v>
      </c>
      <c r="E7" s="5"/>
      <c r="F7" s="53">
        <f>SUM(F8,F15,F16,F18,F19)</f>
        <v>52113000</v>
      </c>
      <c r="G7" s="53">
        <f>SUM(G8,G15,G16,G18,G19)</f>
        <v>52282000</v>
      </c>
      <c r="H7" s="51">
        <f>F7-G7</f>
        <v>-169000</v>
      </c>
      <c r="I7" s="40"/>
    </row>
    <row r="8" spans="1:11" x14ac:dyDescent="0.15">
      <c r="A8" s="351"/>
      <c r="B8" s="353"/>
      <c r="C8" s="4"/>
      <c r="D8" s="5" t="s">
        <v>6</v>
      </c>
      <c r="F8" s="31">
        <f>SUM(F9:F12)</f>
        <v>48200000</v>
      </c>
      <c r="G8" s="31">
        <f>SUM(G9:G12)</f>
        <v>48000000</v>
      </c>
      <c r="H8" s="21">
        <f>F8-G8</f>
        <v>200000</v>
      </c>
      <c r="I8" s="40"/>
    </row>
    <row r="9" spans="1:11" x14ac:dyDescent="0.15">
      <c r="A9" s="351"/>
      <c r="B9" s="353"/>
      <c r="C9" s="4"/>
      <c r="E9" s="1" t="s">
        <v>7</v>
      </c>
      <c r="F9" s="31">
        <v>48200000</v>
      </c>
      <c r="G9" s="323">
        <v>48000000</v>
      </c>
      <c r="H9" s="21">
        <f>F9-G9</f>
        <v>200000</v>
      </c>
      <c r="I9" s="40" t="s">
        <v>152</v>
      </c>
      <c r="K9" s="213"/>
    </row>
    <row r="10" spans="1:11" x14ac:dyDescent="0.15">
      <c r="A10" s="351"/>
      <c r="B10" s="353"/>
      <c r="C10" s="4"/>
      <c r="E10" s="5" t="s">
        <v>8</v>
      </c>
      <c r="F10" s="31">
        <v>0</v>
      </c>
      <c r="G10" s="31"/>
      <c r="H10" s="21">
        <f t="shared" ref="H10:H12" si="0">F10-G10</f>
        <v>0</v>
      </c>
      <c r="I10" s="40"/>
    </row>
    <row r="11" spans="1:11" x14ac:dyDescent="0.15">
      <c r="A11" s="351"/>
      <c r="B11" s="353"/>
      <c r="C11" s="4"/>
      <c r="E11" s="5" t="s">
        <v>9</v>
      </c>
      <c r="F11" s="31">
        <v>0</v>
      </c>
      <c r="G11" s="31"/>
      <c r="H11" s="21">
        <f t="shared" si="0"/>
        <v>0</v>
      </c>
      <c r="I11" s="40"/>
    </row>
    <row r="12" spans="1:11" x14ac:dyDescent="0.15">
      <c r="A12" s="351"/>
      <c r="B12" s="353"/>
      <c r="C12" s="4"/>
      <c r="E12" s="5" t="s">
        <v>10</v>
      </c>
      <c r="F12" s="31">
        <v>0</v>
      </c>
      <c r="G12" s="31"/>
      <c r="H12" s="21">
        <f t="shared" si="0"/>
        <v>0</v>
      </c>
      <c r="I12" s="40"/>
    </row>
    <row r="13" spans="1:11" x14ac:dyDescent="0.15">
      <c r="A13" s="351"/>
      <c r="B13" s="353"/>
      <c r="C13" s="4"/>
      <c r="D13" s="1" t="s">
        <v>247</v>
      </c>
      <c r="E13" s="5"/>
      <c r="F13" s="31"/>
      <c r="G13" s="31"/>
      <c r="H13" s="21"/>
      <c r="I13" s="40"/>
    </row>
    <row r="14" spans="1:11" x14ac:dyDescent="0.15">
      <c r="A14" s="351"/>
      <c r="B14" s="353"/>
      <c r="C14" s="4"/>
      <c r="E14" s="5" t="s">
        <v>248</v>
      </c>
      <c r="F14" s="31"/>
      <c r="G14" s="31"/>
      <c r="H14" s="21"/>
      <c r="I14" s="40"/>
    </row>
    <row r="15" spans="1:11" x14ac:dyDescent="0.15">
      <c r="A15" s="351"/>
      <c r="B15" s="353"/>
      <c r="C15" s="4"/>
      <c r="D15" s="1" t="s">
        <v>11</v>
      </c>
      <c r="E15" s="5"/>
      <c r="F15" s="31">
        <v>0</v>
      </c>
      <c r="G15" s="31">
        <v>0</v>
      </c>
      <c r="H15" s="21">
        <f t="shared" ref="H15:H22" si="1">F15-G15</f>
        <v>0</v>
      </c>
      <c r="I15" s="40"/>
    </row>
    <row r="16" spans="1:11" x14ac:dyDescent="0.15">
      <c r="A16" s="351"/>
      <c r="B16" s="353"/>
      <c r="C16" s="4"/>
      <c r="D16" s="1" t="s">
        <v>12</v>
      </c>
      <c r="E16" s="5"/>
      <c r="F16" s="31">
        <f>F17</f>
        <v>0</v>
      </c>
      <c r="G16" s="31">
        <v>0</v>
      </c>
      <c r="H16" s="21">
        <f t="shared" si="1"/>
        <v>0</v>
      </c>
      <c r="I16" s="40"/>
    </row>
    <row r="17" spans="1:10" x14ac:dyDescent="0.15">
      <c r="A17" s="351"/>
      <c r="B17" s="353"/>
      <c r="C17" s="4"/>
      <c r="E17" s="5" t="s">
        <v>13</v>
      </c>
      <c r="F17" s="31">
        <v>0</v>
      </c>
      <c r="G17" s="31"/>
      <c r="H17" s="21">
        <f t="shared" si="1"/>
        <v>0</v>
      </c>
      <c r="I17" s="40"/>
    </row>
    <row r="18" spans="1:10" x14ac:dyDescent="0.15">
      <c r="A18" s="351"/>
      <c r="B18" s="353"/>
      <c r="C18" s="4"/>
      <c r="D18" s="1" t="s">
        <v>14</v>
      </c>
      <c r="E18" s="5"/>
      <c r="F18" s="31">
        <v>0</v>
      </c>
      <c r="G18" s="31">
        <v>0</v>
      </c>
      <c r="H18" s="21">
        <f t="shared" si="1"/>
        <v>0</v>
      </c>
      <c r="I18" s="40"/>
    </row>
    <row r="19" spans="1:10" x14ac:dyDescent="0.15">
      <c r="A19" s="351"/>
      <c r="B19" s="353"/>
      <c r="C19" s="4"/>
      <c r="D19" s="1" t="s">
        <v>15</v>
      </c>
      <c r="E19" s="5"/>
      <c r="F19" s="31">
        <f>SUM(F20:F24)</f>
        <v>3913000</v>
      </c>
      <c r="G19" s="31">
        <f>SUM(G20:G24)</f>
        <v>4282000</v>
      </c>
      <c r="H19" s="21">
        <f t="shared" si="1"/>
        <v>-369000</v>
      </c>
      <c r="I19" s="40"/>
    </row>
    <row r="20" spans="1:10" x14ac:dyDescent="0.15">
      <c r="A20" s="351"/>
      <c r="B20" s="353"/>
      <c r="C20" s="4"/>
      <c r="E20" s="5" t="s">
        <v>16</v>
      </c>
      <c r="F20" s="31">
        <v>113000</v>
      </c>
      <c r="G20" s="31">
        <v>80000</v>
      </c>
      <c r="H20" s="21">
        <f t="shared" si="1"/>
        <v>33000</v>
      </c>
      <c r="I20" s="40" t="s">
        <v>394</v>
      </c>
      <c r="J20" s="1" t="s">
        <v>393</v>
      </c>
    </row>
    <row r="21" spans="1:10" x14ac:dyDescent="0.15">
      <c r="A21" s="351"/>
      <c r="B21" s="353"/>
      <c r="C21" s="4"/>
      <c r="E21" s="5" t="s">
        <v>17</v>
      </c>
      <c r="F21" s="31">
        <v>0</v>
      </c>
      <c r="G21" s="31">
        <v>0</v>
      </c>
      <c r="H21" s="21">
        <f t="shared" si="1"/>
        <v>0</v>
      </c>
      <c r="I21" s="40"/>
    </row>
    <row r="22" spans="1:10" x14ac:dyDescent="0.15">
      <c r="A22" s="351"/>
      <c r="B22" s="353"/>
      <c r="C22" s="4"/>
      <c r="E22" s="5" t="s">
        <v>18</v>
      </c>
      <c r="F22" s="31">
        <v>3800000</v>
      </c>
      <c r="G22" s="31">
        <v>4200000</v>
      </c>
      <c r="H22" s="21">
        <f t="shared" si="1"/>
        <v>-400000</v>
      </c>
      <c r="I22" s="40" t="s">
        <v>163</v>
      </c>
    </row>
    <row r="23" spans="1:10" x14ac:dyDescent="0.15">
      <c r="A23" s="351"/>
      <c r="B23" s="353"/>
      <c r="C23" s="4"/>
      <c r="E23" s="5" t="s">
        <v>19</v>
      </c>
      <c r="F23" s="31">
        <v>0</v>
      </c>
      <c r="G23" s="31">
        <v>2000</v>
      </c>
      <c r="H23" s="21">
        <f t="shared" ref="H23:H24" si="2">F23-G23</f>
        <v>-2000</v>
      </c>
      <c r="I23" s="40"/>
    </row>
    <row r="24" spans="1:10" x14ac:dyDescent="0.15">
      <c r="A24" s="351"/>
      <c r="B24" s="353"/>
      <c r="C24" s="4"/>
      <c r="E24" s="5" t="s">
        <v>15</v>
      </c>
      <c r="F24" s="31">
        <v>0</v>
      </c>
      <c r="G24" s="31">
        <v>0</v>
      </c>
      <c r="H24" s="21">
        <f t="shared" si="2"/>
        <v>0</v>
      </c>
      <c r="I24" s="40"/>
    </row>
    <row r="25" spans="1:10" x14ac:dyDescent="0.15">
      <c r="A25" s="351"/>
      <c r="B25" s="353"/>
      <c r="C25" s="1" t="s">
        <v>23</v>
      </c>
      <c r="E25" s="5"/>
      <c r="F25" s="53">
        <v>280000</v>
      </c>
      <c r="G25" s="53">
        <v>280000</v>
      </c>
      <c r="H25" s="51">
        <f>F25-G25</f>
        <v>0</v>
      </c>
      <c r="I25" s="40" t="s">
        <v>164</v>
      </c>
    </row>
    <row r="26" spans="1:10" x14ac:dyDescent="0.15">
      <c r="A26" s="351"/>
      <c r="B26" s="353"/>
      <c r="C26" s="66" t="s">
        <v>20</v>
      </c>
      <c r="D26" s="64"/>
      <c r="E26" s="65"/>
      <c r="F26" s="76">
        <v>0</v>
      </c>
      <c r="G26" s="76">
        <v>0</v>
      </c>
      <c r="H26" s="68">
        <f>F26-G26</f>
        <v>0</v>
      </c>
      <c r="I26" s="40"/>
    </row>
    <row r="27" spans="1:10" x14ac:dyDescent="0.15">
      <c r="A27" s="351"/>
      <c r="B27" s="353"/>
      <c r="C27" s="66" t="s">
        <v>21</v>
      </c>
      <c r="D27" s="64"/>
      <c r="E27" s="65"/>
      <c r="F27" s="76">
        <v>0</v>
      </c>
      <c r="G27" s="76">
        <v>0</v>
      </c>
      <c r="H27" s="68">
        <f t="shared" ref="H27:H31" si="3">F27-G27</f>
        <v>0</v>
      </c>
      <c r="I27" s="40"/>
    </row>
    <row r="28" spans="1:10" x14ac:dyDescent="0.15">
      <c r="A28" s="351"/>
      <c r="B28" s="353"/>
      <c r="C28" s="66" t="s">
        <v>22</v>
      </c>
      <c r="D28" s="64"/>
      <c r="E28" s="65"/>
      <c r="F28" s="72">
        <v>1000</v>
      </c>
      <c r="G28" s="72">
        <v>1000</v>
      </c>
      <c r="H28" s="68">
        <f t="shared" si="3"/>
        <v>0</v>
      </c>
      <c r="I28" s="41"/>
    </row>
    <row r="29" spans="1:10" x14ac:dyDescent="0.15">
      <c r="A29" s="351"/>
      <c r="B29" s="353"/>
      <c r="C29" s="4" t="s">
        <v>23</v>
      </c>
      <c r="E29" s="5"/>
      <c r="F29" s="53">
        <f>SUM(F30:F32)</f>
        <v>10000</v>
      </c>
      <c r="G29" s="53">
        <f>SUM(G30:G32)</f>
        <v>370000</v>
      </c>
      <c r="H29" s="51">
        <f t="shared" si="3"/>
        <v>-360000</v>
      </c>
      <c r="I29" s="40"/>
    </row>
    <row r="30" spans="1:10" x14ac:dyDescent="0.15">
      <c r="A30" s="351"/>
      <c r="B30" s="353"/>
      <c r="C30" s="4"/>
      <c r="D30" s="1" t="s">
        <v>24</v>
      </c>
      <c r="E30" s="5"/>
      <c r="F30" s="31">
        <v>0</v>
      </c>
      <c r="G30" s="31">
        <v>0</v>
      </c>
      <c r="H30" s="21">
        <f t="shared" si="3"/>
        <v>0</v>
      </c>
      <c r="I30" s="40"/>
    </row>
    <row r="31" spans="1:10" x14ac:dyDescent="0.15">
      <c r="A31" s="351"/>
      <c r="B31" s="353"/>
      <c r="C31" s="4"/>
      <c r="D31" s="1" t="s">
        <v>25</v>
      </c>
      <c r="E31" s="5"/>
      <c r="F31" s="31">
        <v>0</v>
      </c>
      <c r="G31" s="31">
        <v>0</v>
      </c>
      <c r="H31" s="21">
        <f t="shared" si="3"/>
        <v>0</v>
      </c>
      <c r="I31" s="40"/>
    </row>
    <row r="32" spans="1:10" x14ac:dyDescent="0.15">
      <c r="A32" s="351"/>
      <c r="B32" s="353"/>
      <c r="C32" s="4"/>
      <c r="D32" s="1" t="s">
        <v>26</v>
      </c>
      <c r="E32" s="5"/>
      <c r="F32" s="31">
        <f>F33+F34</f>
        <v>10000</v>
      </c>
      <c r="G32" s="31">
        <f>G33+G34</f>
        <v>370000</v>
      </c>
      <c r="H32" s="21">
        <f>F32-G32</f>
        <v>-360000</v>
      </c>
      <c r="I32" s="40"/>
    </row>
    <row r="33" spans="1:12" x14ac:dyDescent="0.15">
      <c r="A33" s="351"/>
      <c r="B33" s="353"/>
      <c r="C33" s="4"/>
      <c r="E33" s="5" t="s">
        <v>121</v>
      </c>
      <c r="F33" s="31">
        <v>10000</v>
      </c>
      <c r="G33" s="31">
        <v>370000</v>
      </c>
      <c r="H33" s="21">
        <f>F33-G33</f>
        <v>-360000</v>
      </c>
      <c r="I33" s="40" t="s">
        <v>499</v>
      </c>
      <c r="J33" s="1" t="s">
        <v>392</v>
      </c>
    </row>
    <row r="34" spans="1:12" x14ac:dyDescent="0.15">
      <c r="A34" s="351"/>
      <c r="B34" s="353"/>
      <c r="C34" s="4"/>
      <c r="E34" s="5" t="s">
        <v>117</v>
      </c>
      <c r="F34" s="32">
        <v>0</v>
      </c>
      <c r="G34" s="32"/>
      <c r="H34" s="21">
        <f>F34-G34</f>
        <v>0</v>
      </c>
      <c r="I34" s="42"/>
    </row>
    <row r="35" spans="1:12" x14ac:dyDescent="0.15">
      <c r="A35" s="351"/>
      <c r="B35" s="353"/>
      <c r="C35" s="6" t="s">
        <v>27</v>
      </c>
      <c r="D35" s="7"/>
      <c r="E35" s="8"/>
      <c r="F35" s="28">
        <f>SUM(F6,F7,F25:F29)</f>
        <v>52404000</v>
      </c>
      <c r="G35" s="28">
        <f>SUM(G6,G7,G25:G29)</f>
        <v>52933000</v>
      </c>
      <c r="H35" s="28">
        <f t="shared" ref="H35:H43" si="4">F35-G35</f>
        <v>-529000</v>
      </c>
      <c r="I35" s="43"/>
    </row>
    <row r="36" spans="1:12" x14ac:dyDescent="0.15">
      <c r="A36" s="351"/>
      <c r="B36" s="353" t="s">
        <v>28</v>
      </c>
      <c r="C36" s="4" t="s">
        <v>29</v>
      </c>
      <c r="E36" s="5"/>
      <c r="F36" s="51">
        <f>SUM(F37:F42)</f>
        <v>39412000</v>
      </c>
      <c r="G36" s="51">
        <f>SUM(G37:G42)</f>
        <v>40180000</v>
      </c>
      <c r="H36" s="51">
        <f>F36-G36</f>
        <v>-768000</v>
      </c>
      <c r="I36" s="38"/>
      <c r="J36" s="215">
        <f>F36/F7</f>
        <v>0.75627962312666708</v>
      </c>
    </row>
    <row r="37" spans="1:12" x14ac:dyDescent="0.15">
      <c r="A37" s="351"/>
      <c r="B37" s="353"/>
      <c r="C37" s="4"/>
      <c r="D37" s="1" t="s">
        <v>206</v>
      </c>
      <c r="E37" s="5"/>
      <c r="F37" s="21">
        <v>0</v>
      </c>
      <c r="G37" s="21">
        <v>0</v>
      </c>
      <c r="H37" s="21">
        <f t="shared" si="4"/>
        <v>0</v>
      </c>
      <c r="I37" s="38"/>
    </row>
    <row r="38" spans="1:12" x14ac:dyDescent="0.15">
      <c r="A38" s="351"/>
      <c r="B38" s="353"/>
      <c r="C38" s="4"/>
      <c r="D38" s="1" t="s">
        <v>30</v>
      </c>
      <c r="E38" s="5"/>
      <c r="F38" s="21">
        <v>15470000</v>
      </c>
      <c r="G38" s="21">
        <v>17171000</v>
      </c>
      <c r="H38" s="21">
        <f t="shared" si="4"/>
        <v>-1701000</v>
      </c>
      <c r="I38" s="38" t="s">
        <v>150</v>
      </c>
    </row>
    <row r="39" spans="1:12" x14ac:dyDescent="0.15">
      <c r="A39" s="351"/>
      <c r="B39" s="353"/>
      <c r="C39" s="4"/>
      <c r="D39" s="1" t="s">
        <v>31</v>
      </c>
      <c r="E39" s="5"/>
      <c r="F39" s="21">
        <v>4900000</v>
      </c>
      <c r="G39" s="21">
        <v>5231000</v>
      </c>
      <c r="H39" s="21">
        <f t="shared" si="4"/>
        <v>-331000</v>
      </c>
      <c r="I39" s="38" t="s">
        <v>151</v>
      </c>
    </row>
    <row r="40" spans="1:12" x14ac:dyDescent="0.15">
      <c r="A40" s="351"/>
      <c r="B40" s="353"/>
      <c r="C40" s="4"/>
      <c r="D40" s="1" t="s">
        <v>32</v>
      </c>
      <c r="E40" s="5"/>
      <c r="F40" s="21">
        <v>14130000</v>
      </c>
      <c r="G40" s="21">
        <v>12500000</v>
      </c>
      <c r="H40" s="21">
        <f t="shared" si="4"/>
        <v>1630000</v>
      </c>
      <c r="I40" s="38" t="s">
        <v>128</v>
      </c>
    </row>
    <row r="41" spans="1:12" x14ac:dyDescent="0.15">
      <c r="A41" s="351"/>
      <c r="B41" s="353"/>
      <c r="C41" s="4"/>
      <c r="D41" s="1" t="s">
        <v>33</v>
      </c>
      <c r="E41" s="5"/>
      <c r="F41" s="21">
        <v>612000</v>
      </c>
      <c r="G41" s="21">
        <v>700000</v>
      </c>
      <c r="H41" s="21">
        <f t="shared" si="4"/>
        <v>-88000</v>
      </c>
      <c r="I41" s="38" t="s">
        <v>149</v>
      </c>
    </row>
    <row r="42" spans="1:12" x14ac:dyDescent="0.15">
      <c r="A42" s="351"/>
      <c r="B42" s="353"/>
      <c r="C42" s="55"/>
      <c r="D42" s="60" t="s">
        <v>34</v>
      </c>
      <c r="E42" s="61"/>
      <c r="F42" s="67">
        <v>4300000</v>
      </c>
      <c r="G42" s="67">
        <v>4578000</v>
      </c>
      <c r="H42" s="67">
        <f t="shared" si="4"/>
        <v>-278000</v>
      </c>
      <c r="I42" s="38" t="s">
        <v>129</v>
      </c>
    </row>
    <row r="43" spans="1:12" x14ac:dyDescent="0.15">
      <c r="A43" s="351"/>
      <c r="B43" s="353"/>
      <c r="C43" s="4" t="s">
        <v>35</v>
      </c>
      <c r="E43" s="5"/>
      <c r="F43" s="51">
        <f>SUM(F44:F53)</f>
        <v>3640000</v>
      </c>
      <c r="G43" s="51">
        <f>SUM(G44:G53)</f>
        <v>3640000</v>
      </c>
      <c r="H43" s="51">
        <f t="shared" si="4"/>
        <v>0</v>
      </c>
      <c r="I43" s="38"/>
    </row>
    <row r="44" spans="1:12" x14ac:dyDescent="0.15">
      <c r="A44" s="351"/>
      <c r="B44" s="353"/>
      <c r="C44" s="4"/>
      <c r="D44" s="1" t="s">
        <v>36</v>
      </c>
      <c r="E44" s="5"/>
      <c r="F44" s="21">
        <v>30000</v>
      </c>
      <c r="G44" s="21">
        <v>30000</v>
      </c>
      <c r="H44" s="21">
        <f t="shared" ref="H44:H53" si="5">F44-G44</f>
        <v>0</v>
      </c>
      <c r="I44" s="38" t="s">
        <v>165</v>
      </c>
    </row>
    <row r="45" spans="1:12" x14ac:dyDescent="0.15">
      <c r="A45" s="351"/>
      <c r="B45" s="353"/>
      <c r="C45" s="4"/>
      <c r="D45" s="1" t="s">
        <v>37</v>
      </c>
      <c r="E45" s="5"/>
      <c r="F45" s="21">
        <v>90000</v>
      </c>
      <c r="G45" s="21">
        <v>90000</v>
      </c>
      <c r="H45" s="21">
        <f t="shared" si="5"/>
        <v>0</v>
      </c>
      <c r="I45" s="38" t="s">
        <v>166</v>
      </c>
      <c r="L45" s="50" t="s">
        <v>367</v>
      </c>
    </row>
    <row r="46" spans="1:12" x14ac:dyDescent="0.15">
      <c r="A46" s="351"/>
      <c r="B46" s="353"/>
      <c r="C46" s="4"/>
      <c r="D46" s="1" t="s">
        <v>38</v>
      </c>
      <c r="E46" s="5"/>
      <c r="F46" s="21">
        <v>320000</v>
      </c>
      <c r="G46" s="21">
        <v>320000</v>
      </c>
      <c r="H46" s="21">
        <f t="shared" si="5"/>
        <v>0</v>
      </c>
      <c r="I46" s="38" t="s">
        <v>131</v>
      </c>
      <c r="L46" s="50" t="s">
        <v>366</v>
      </c>
    </row>
    <row r="47" spans="1:12" x14ac:dyDescent="0.15">
      <c r="A47" s="351"/>
      <c r="B47" s="353"/>
      <c r="C47" s="4"/>
      <c r="D47" s="1" t="s">
        <v>127</v>
      </c>
      <c r="E47" s="5"/>
      <c r="F47" s="21">
        <v>10000</v>
      </c>
      <c r="G47" s="21">
        <v>10000</v>
      </c>
      <c r="H47" s="21">
        <f t="shared" si="5"/>
        <v>0</v>
      </c>
      <c r="I47" s="38" t="s">
        <v>167</v>
      </c>
    </row>
    <row r="48" spans="1:12" x14ac:dyDescent="0.15">
      <c r="A48" s="351"/>
      <c r="B48" s="353"/>
      <c r="C48" s="4"/>
      <c r="D48" s="1" t="s">
        <v>39</v>
      </c>
      <c r="E48" s="5"/>
      <c r="F48" s="21">
        <v>530000</v>
      </c>
      <c r="G48" s="21">
        <v>520000</v>
      </c>
      <c r="H48" s="21">
        <f t="shared" si="5"/>
        <v>10000</v>
      </c>
      <c r="I48" s="38" t="s">
        <v>157</v>
      </c>
    </row>
    <row r="49" spans="1:12" x14ac:dyDescent="0.15">
      <c r="A49" s="351"/>
      <c r="B49" s="353"/>
      <c r="C49" s="4"/>
      <c r="D49" s="1" t="s">
        <v>126</v>
      </c>
      <c r="E49" s="5"/>
      <c r="F49" s="21">
        <v>400000</v>
      </c>
      <c r="G49" s="21">
        <v>440000</v>
      </c>
      <c r="H49" s="21">
        <f t="shared" si="5"/>
        <v>-40000</v>
      </c>
      <c r="I49" s="38" t="s">
        <v>260</v>
      </c>
    </row>
    <row r="50" spans="1:12" x14ac:dyDescent="0.15">
      <c r="A50" s="351"/>
      <c r="B50" s="353"/>
      <c r="C50" s="4"/>
      <c r="D50" s="1" t="s">
        <v>205</v>
      </c>
      <c r="E50" s="5"/>
      <c r="F50" s="21">
        <v>70000</v>
      </c>
      <c r="G50" s="21">
        <v>70000</v>
      </c>
      <c r="H50" s="21">
        <f t="shared" si="5"/>
        <v>0</v>
      </c>
      <c r="I50" s="38" t="s">
        <v>286</v>
      </c>
    </row>
    <row r="51" spans="1:12" x14ac:dyDescent="0.15">
      <c r="A51" s="351"/>
      <c r="B51" s="353"/>
      <c r="C51" s="4"/>
      <c r="D51" s="1" t="s">
        <v>40</v>
      </c>
      <c r="E51" s="5"/>
      <c r="F51" s="21">
        <v>120000</v>
      </c>
      <c r="G51" s="21">
        <v>100000</v>
      </c>
      <c r="H51" s="21">
        <f t="shared" ref="H51:H52" si="6">F51-G51</f>
        <v>20000</v>
      </c>
      <c r="I51" s="38" t="s">
        <v>168</v>
      </c>
    </row>
    <row r="52" spans="1:12" x14ac:dyDescent="0.15">
      <c r="A52" s="351"/>
      <c r="B52" s="353"/>
      <c r="C52" s="4"/>
      <c r="D52" s="1" t="s">
        <v>41</v>
      </c>
      <c r="E52" s="5"/>
      <c r="F52" s="21">
        <v>1990000</v>
      </c>
      <c r="G52" s="21">
        <v>1940000</v>
      </c>
      <c r="H52" s="21">
        <f t="shared" si="6"/>
        <v>50000</v>
      </c>
      <c r="I52" s="38" t="s">
        <v>304</v>
      </c>
      <c r="J52" s="1" t="s">
        <v>439</v>
      </c>
      <c r="L52" s="50">
        <f>38000*2+13500</f>
        <v>89500</v>
      </c>
    </row>
    <row r="53" spans="1:12" x14ac:dyDescent="0.15">
      <c r="A53" s="351"/>
      <c r="B53" s="353"/>
      <c r="C53" s="55"/>
      <c r="D53" s="60" t="s">
        <v>42</v>
      </c>
      <c r="E53" s="61"/>
      <c r="F53" s="67">
        <v>80000</v>
      </c>
      <c r="G53" s="67">
        <v>120000</v>
      </c>
      <c r="H53" s="67">
        <f t="shared" si="5"/>
        <v>-40000</v>
      </c>
      <c r="I53" s="38" t="s">
        <v>147</v>
      </c>
      <c r="J53" s="1" t="s">
        <v>439</v>
      </c>
      <c r="L53" s="50">
        <f>12100*3</f>
        <v>36300</v>
      </c>
    </row>
    <row r="54" spans="1:12" x14ac:dyDescent="0.15">
      <c r="A54" s="351"/>
      <c r="B54" s="353"/>
      <c r="C54" s="4" t="s">
        <v>43</v>
      </c>
      <c r="E54" s="5"/>
      <c r="F54" s="51">
        <f>SUM(F55:F75)</f>
        <v>2998000</v>
      </c>
      <c r="G54" s="51">
        <f>SUM(G55:G75)</f>
        <v>3048000</v>
      </c>
      <c r="H54" s="51">
        <f>F54-G54</f>
        <v>-50000</v>
      </c>
      <c r="I54" s="38"/>
    </row>
    <row r="55" spans="1:12" x14ac:dyDescent="0.15">
      <c r="A55" s="351"/>
      <c r="B55" s="353"/>
      <c r="C55" s="4"/>
      <c r="D55" s="1" t="s">
        <v>44</v>
      </c>
      <c r="E55" s="5"/>
      <c r="F55" s="21">
        <v>560000</v>
      </c>
      <c r="G55" s="21">
        <v>555000</v>
      </c>
      <c r="H55" s="21">
        <f t="shared" ref="H55:H59" si="7">F55-G55</f>
        <v>5000</v>
      </c>
      <c r="I55" s="38" t="s">
        <v>311</v>
      </c>
    </row>
    <row r="56" spans="1:12" x14ac:dyDescent="0.15">
      <c r="A56" s="351"/>
      <c r="B56" s="353"/>
      <c r="C56" s="4"/>
      <c r="D56" s="1" t="s">
        <v>45</v>
      </c>
      <c r="E56" s="5"/>
      <c r="F56" s="21">
        <v>5000</v>
      </c>
      <c r="G56" s="21">
        <v>5000</v>
      </c>
      <c r="H56" s="21">
        <f t="shared" si="7"/>
        <v>0</v>
      </c>
      <c r="I56" s="38" t="s">
        <v>156</v>
      </c>
    </row>
    <row r="57" spans="1:12" x14ac:dyDescent="0.15">
      <c r="A57" s="351"/>
      <c r="B57" s="353"/>
      <c r="C57" s="4"/>
      <c r="D57" s="1" t="s">
        <v>46</v>
      </c>
      <c r="E57" s="5"/>
      <c r="F57" s="21">
        <v>150000</v>
      </c>
      <c r="G57" s="21">
        <v>100000</v>
      </c>
      <c r="H57" s="21">
        <f t="shared" si="7"/>
        <v>50000</v>
      </c>
      <c r="I57" s="38" t="s">
        <v>145</v>
      </c>
    </row>
    <row r="58" spans="1:12" x14ac:dyDescent="0.15">
      <c r="A58" s="351"/>
      <c r="B58" s="353"/>
      <c r="C58" s="4"/>
      <c r="D58" s="1" t="s">
        <v>47</v>
      </c>
      <c r="E58" s="5"/>
      <c r="F58" s="21">
        <v>200000</v>
      </c>
      <c r="G58" s="21">
        <v>170000</v>
      </c>
      <c r="H58" s="21">
        <f t="shared" si="7"/>
        <v>30000</v>
      </c>
      <c r="I58" s="38" t="s">
        <v>137</v>
      </c>
    </row>
    <row r="59" spans="1:12" x14ac:dyDescent="0.15">
      <c r="A59" s="351"/>
      <c r="B59" s="353"/>
      <c r="C59" s="4"/>
      <c r="D59" s="1" t="s">
        <v>48</v>
      </c>
      <c r="E59" s="5"/>
      <c r="F59" s="21">
        <v>0</v>
      </c>
      <c r="G59" s="21">
        <v>0</v>
      </c>
      <c r="H59" s="21">
        <f t="shared" si="7"/>
        <v>0</v>
      </c>
      <c r="I59" s="38"/>
    </row>
    <row r="60" spans="1:12" x14ac:dyDescent="0.15">
      <c r="A60" s="351"/>
      <c r="B60" s="353"/>
      <c r="C60" s="4"/>
      <c r="D60" s="1" t="s">
        <v>39</v>
      </c>
      <c r="E60" s="5"/>
      <c r="F60" s="21">
        <v>70000</v>
      </c>
      <c r="G60" s="21">
        <v>65000</v>
      </c>
      <c r="H60" s="21">
        <f>F60-G60</f>
        <v>5000</v>
      </c>
      <c r="I60" s="38" t="s">
        <v>157</v>
      </c>
    </row>
    <row r="61" spans="1:12" x14ac:dyDescent="0.15">
      <c r="A61" s="351"/>
      <c r="B61" s="353"/>
      <c r="C61" s="4"/>
      <c r="D61" s="1" t="s">
        <v>49</v>
      </c>
      <c r="E61" s="5"/>
      <c r="F61" s="21">
        <v>0</v>
      </c>
      <c r="G61" s="21">
        <v>0</v>
      </c>
      <c r="H61" s="21">
        <f>F61-G61</f>
        <v>0</v>
      </c>
      <c r="I61" s="38"/>
    </row>
    <row r="62" spans="1:12" x14ac:dyDescent="0.15">
      <c r="A62" s="351"/>
      <c r="B62" s="353"/>
      <c r="C62" s="4"/>
      <c r="D62" s="1" t="s">
        <v>50</v>
      </c>
      <c r="E62" s="5"/>
      <c r="F62" s="21">
        <v>360000</v>
      </c>
      <c r="G62" s="21">
        <v>250000</v>
      </c>
      <c r="H62" s="21">
        <f t="shared" ref="H62:H67" si="8">F62-G62</f>
        <v>110000</v>
      </c>
      <c r="I62" s="38" t="s">
        <v>138</v>
      </c>
      <c r="J62" s="1" t="s">
        <v>439</v>
      </c>
      <c r="L62" s="50">
        <f>50000*3</f>
        <v>150000</v>
      </c>
    </row>
    <row r="63" spans="1:12" x14ac:dyDescent="0.15">
      <c r="A63" s="351"/>
      <c r="B63" s="353"/>
      <c r="C63" s="4"/>
      <c r="D63" s="1" t="s">
        <v>51</v>
      </c>
      <c r="E63" s="5"/>
      <c r="F63" s="21">
        <v>190000</v>
      </c>
      <c r="G63" s="21">
        <v>185000</v>
      </c>
      <c r="H63" s="21">
        <f t="shared" si="8"/>
        <v>5000</v>
      </c>
      <c r="I63" s="38" t="s">
        <v>158</v>
      </c>
      <c r="K63" s="20" t="s">
        <v>369</v>
      </c>
      <c r="L63" s="327" t="s">
        <v>370</v>
      </c>
    </row>
    <row r="64" spans="1:12" x14ac:dyDescent="0.15">
      <c r="A64" s="351"/>
      <c r="B64" s="353"/>
      <c r="C64" s="4"/>
      <c r="D64" s="1" t="s">
        <v>52</v>
      </c>
      <c r="E64" s="5"/>
      <c r="F64" s="21">
        <v>13000</v>
      </c>
      <c r="G64" s="21">
        <v>13000</v>
      </c>
      <c r="H64" s="21">
        <f t="shared" si="8"/>
        <v>0</v>
      </c>
      <c r="I64" s="38"/>
    </row>
    <row r="65" spans="1:14" x14ac:dyDescent="0.15">
      <c r="A65" s="351"/>
      <c r="B65" s="353"/>
      <c r="C65" s="4"/>
      <c r="D65" s="1" t="s">
        <v>207</v>
      </c>
      <c r="E65" s="5"/>
      <c r="F65" s="21">
        <v>0</v>
      </c>
      <c r="G65" s="21">
        <v>0</v>
      </c>
      <c r="H65" s="21">
        <f t="shared" si="8"/>
        <v>0</v>
      </c>
      <c r="I65" s="38"/>
    </row>
    <row r="66" spans="1:14" x14ac:dyDescent="0.15">
      <c r="A66" s="351"/>
      <c r="B66" s="353"/>
      <c r="C66" s="4"/>
      <c r="D66" s="1" t="s">
        <v>53</v>
      </c>
      <c r="E66" s="5"/>
      <c r="F66" s="21">
        <v>0</v>
      </c>
      <c r="G66" s="21">
        <v>0</v>
      </c>
      <c r="H66" s="21">
        <f t="shared" si="8"/>
        <v>0</v>
      </c>
      <c r="I66" s="38"/>
    </row>
    <row r="67" spans="1:14" x14ac:dyDescent="0.15">
      <c r="A67" s="351"/>
      <c r="B67" s="353"/>
      <c r="C67" s="4"/>
      <c r="D67" s="1" t="s">
        <v>54</v>
      </c>
      <c r="E67" s="5"/>
      <c r="F67" s="21">
        <v>10000</v>
      </c>
      <c r="G67" s="21">
        <v>10000</v>
      </c>
      <c r="H67" s="21">
        <f t="shared" si="8"/>
        <v>0</v>
      </c>
      <c r="I67" s="38" t="s">
        <v>306</v>
      </c>
      <c r="J67" s="20" t="s">
        <v>315</v>
      </c>
    </row>
    <row r="68" spans="1:14" x14ac:dyDescent="0.15">
      <c r="A68" s="351"/>
      <c r="B68" s="353"/>
      <c r="C68" s="4"/>
      <c r="D68" s="1" t="s">
        <v>55</v>
      </c>
      <c r="E68" s="5"/>
      <c r="F68" s="21">
        <v>270000</v>
      </c>
      <c r="G68" s="21">
        <v>580000</v>
      </c>
      <c r="H68" s="21">
        <f>F68-G68</f>
        <v>-310000</v>
      </c>
      <c r="I68" s="38" t="s">
        <v>303</v>
      </c>
      <c r="J68" s="1" t="s">
        <v>439</v>
      </c>
      <c r="L68" s="50">
        <f>13000*2+18000</f>
        <v>44000</v>
      </c>
      <c r="M68" s="327" t="s">
        <v>440</v>
      </c>
      <c r="N68" s="20" t="s">
        <v>354</v>
      </c>
    </row>
    <row r="69" spans="1:14" x14ac:dyDescent="0.15">
      <c r="A69" s="351"/>
      <c r="B69" s="353"/>
      <c r="C69" s="4"/>
      <c r="D69" s="1" t="s">
        <v>56</v>
      </c>
      <c r="E69" s="5"/>
      <c r="F69" s="21">
        <v>700000</v>
      </c>
      <c r="G69" s="21">
        <v>630000</v>
      </c>
      <c r="H69" s="21">
        <f>F69-G69</f>
        <v>70000</v>
      </c>
      <c r="I69" s="38" t="s">
        <v>375</v>
      </c>
      <c r="J69" s="20" t="s">
        <v>373</v>
      </c>
      <c r="K69" s="20" t="s">
        <v>374</v>
      </c>
    </row>
    <row r="70" spans="1:14" x14ac:dyDescent="0.15">
      <c r="A70" s="351"/>
      <c r="B70" s="353"/>
      <c r="C70" s="4"/>
      <c r="D70" s="1" t="s">
        <v>57</v>
      </c>
      <c r="E70" s="5"/>
      <c r="F70" s="21">
        <v>0</v>
      </c>
      <c r="G70" s="21">
        <v>0</v>
      </c>
      <c r="H70" s="21">
        <f>F70-G70</f>
        <v>0</v>
      </c>
      <c r="I70" s="38"/>
    </row>
    <row r="71" spans="1:14" x14ac:dyDescent="0.15">
      <c r="A71" s="351"/>
      <c r="B71" s="353"/>
      <c r="C71" s="4"/>
      <c r="D71" s="1" t="s">
        <v>58</v>
      </c>
      <c r="E71" s="5"/>
      <c r="F71" s="21">
        <v>100000</v>
      </c>
      <c r="G71" s="21">
        <v>60000</v>
      </c>
      <c r="H71" s="21">
        <f t="shared" ref="H71:H74" si="9">F71-G71</f>
        <v>40000</v>
      </c>
      <c r="I71" s="38" t="s">
        <v>144</v>
      </c>
      <c r="J71" s="1" t="s">
        <v>439</v>
      </c>
      <c r="L71" s="50">
        <f>25000*2+8500</f>
        <v>58500</v>
      </c>
    </row>
    <row r="72" spans="1:14" x14ac:dyDescent="0.15">
      <c r="A72" s="351"/>
      <c r="B72" s="353"/>
      <c r="C72" s="4"/>
      <c r="D72" s="1" t="s">
        <v>59</v>
      </c>
      <c r="E72" s="5"/>
      <c r="F72" s="21">
        <v>320000</v>
      </c>
      <c r="G72" s="21">
        <v>320000</v>
      </c>
      <c r="H72" s="21">
        <f t="shared" si="9"/>
        <v>0</v>
      </c>
      <c r="I72" s="38" t="s">
        <v>368</v>
      </c>
    </row>
    <row r="73" spans="1:14" x14ac:dyDescent="0.15">
      <c r="A73" s="351"/>
      <c r="B73" s="353"/>
      <c r="C73" s="4"/>
      <c r="D73" s="1" t="s">
        <v>208</v>
      </c>
      <c r="E73" s="5"/>
      <c r="F73" s="21">
        <v>5000</v>
      </c>
      <c r="G73" s="21">
        <v>50000</v>
      </c>
      <c r="H73" s="21">
        <f t="shared" si="9"/>
        <v>-45000</v>
      </c>
      <c r="I73" s="38"/>
    </row>
    <row r="74" spans="1:14" x14ac:dyDescent="0.15">
      <c r="A74" s="351"/>
      <c r="B74" s="353"/>
      <c r="C74" s="4"/>
      <c r="D74" s="1" t="s">
        <v>60</v>
      </c>
      <c r="E74" s="5"/>
      <c r="F74" s="21">
        <v>40000</v>
      </c>
      <c r="G74" s="21">
        <v>50000</v>
      </c>
      <c r="H74" s="21">
        <f t="shared" si="9"/>
        <v>-10000</v>
      </c>
      <c r="I74" s="38" t="s">
        <v>162</v>
      </c>
      <c r="K74" s="20" t="s">
        <v>444</v>
      </c>
      <c r="L74" s="327" t="s">
        <v>445</v>
      </c>
      <c r="N74" s="1" t="s">
        <v>446</v>
      </c>
    </row>
    <row r="75" spans="1:14" x14ac:dyDescent="0.15">
      <c r="A75" s="351"/>
      <c r="B75" s="353"/>
      <c r="C75" s="55"/>
      <c r="D75" s="60" t="s">
        <v>42</v>
      </c>
      <c r="E75" s="61"/>
      <c r="F75" s="67">
        <v>5000</v>
      </c>
      <c r="G75" s="67">
        <v>5000</v>
      </c>
      <c r="H75" s="67">
        <f>F75-G75</f>
        <v>0</v>
      </c>
      <c r="I75" s="38"/>
    </row>
    <row r="76" spans="1:14" x14ac:dyDescent="0.15">
      <c r="A76" s="351"/>
      <c r="B76" s="353"/>
      <c r="C76" s="4" t="s">
        <v>61</v>
      </c>
      <c r="E76" s="5"/>
      <c r="F76" s="51">
        <f>SUM(F77,F80)</f>
        <v>0</v>
      </c>
      <c r="G76" s="51">
        <f>SUM(G77,G80)</f>
        <v>0</v>
      </c>
      <c r="H76" s="51">
        <f t="shared" ref="H76:H77" si="10">F76-G76</f>
        <v>0</v>
      </c>
      <c r="I76" s="38"/>
    </row>
    <row r="77" spans="1:14" x14ac:dyDescent="0.15">
      <c r="A77" s="351"/>
      <c r="B77" s="353"/>
      <c r="C77" s="4"/>
      <c r="D77" s="1" t="s">
        <v>62</v>
      </c>
      <c r="E77" s="5"/>
      <c r="F77" s="21">
        <f>SUM(F78:F79)</f>
        <v>0</v>
      </c>
      <c r="G77" s="21">
        <v>0</v>
      </c>
      <c r="H77" s="21">
        <f t="shared" si="10"/>
        <v>0</v>
      </c>
      <c r="I77" s="38"/>
    </row>
    <row r="78" spans="1:14" x14ac:dyDescent="0.15">
      <c r="A78" s="351"/>
      <c r="B78" s="353"/>
      <c r="C78" s="4"/>
      <c r="E78" s="5" t="s">
        <v>63</v>
      </c>
      <c r="F78" s="21"/>
      <c r="G78" s="21"/>
      <c r="H78" s="21"/>
      <c r="I78" s="38"/>
    </row>
    <row r="79" spans="1:14" x14ac:dyDescent="0.15">
      <c r="A79" s="351"/>
      <c r="B79" s="353"/>
      <c r="C79" s="4"/>
      <c r="E79" s="5" t="s">
        <v>64</v>
      </c>
      <c r="F79" s="21"/>
      <c r="G79" s="21"/>
      <c r="H79" s="21"/>
      <c r="I79" s="38"/>
    </row>
    <row r="80" spans="1:14" x14ac:dyDescent="0.15">
      <c r="A80" s="351"/>
      <c r="B80" s="353"/>
      <c r="C80" s="55"/>
      <c r="D80" s="60" t="s">
        <v>65</v>
      </c>
      <c r="E80" s="61"/>
      <c r="F80" s="67"/>
      <c r="G80" s="67"/>
      <c r="H80" s="67"/>
      <c r="I80" s="38"/>
    </row>
    <row r="81" spans="1:9" x14ac:dyDescent="0.15">
      <c r="A81" s="351"/>
      <c r="B81" s="353"/>
      <c r="C81" s="66" t="s">
        <v>66</v>
      </c>
      <c r="D81" s="64"/>
      <c r="E81" s="65"/>
      <c r="F81" s="68">
        <v>0</v>
      </c>
      <c r="G81" s="68">
        <v>0</v>
      </c>
      <c r="H81" s="68">
        <f t="shared" ref="H81:H83" si="11">F81-G81</f>
        <v>0</v>
      </c>
      <c r="I81" s="38"/>
    </row>
    <row r="82" spans="1:9" x14ac:dyDescent="0.15">
      <c r="A82" s="351"/>
      <c r="B82" s="353"/>
      <c r="C82" s="66" t="s">
        <v>67</v>
      </c>
      <c r="D82" s="64"/>
      <c r="E82" s="65"/>
      <c r="F82" s="68">
        <v>0</v>
      </c>
      <c r="G82" s="68">
        <v>0</v>
      </c>
      <c r="H82" s="68">
        <f t="shared" si="11"/>
        <v>0</v>
      </c>
      <c r="I82" s="38"/>
    </row>
    <row r="83" spans="1:9" x14ac:dyDescent="0.15">
      <c r="A83" s="351"/>
      <c r="B83" s="353"/>
      <c r="C83" s="4" t="s">
        <v>68</v>
      </c>
      <c r="E83" s="5"/>
      <c r="F83" s="51">
        <f>SUM(F84:F85)</f>
        <v>0</v>
      </c>
      <c r="G83" s="51">
        <f>SUM(G84:G85)</f>
        <v>0</v>
      </c>
      <c r="H83" s="51">
        <f t="shared" si="11"/>
        <v>0</v>
      </c>
      <c r="I83" s="38"/>
    </row>
    <row r="84" spans="1:9" x14ac:dyDescent="0.15">
      <c r="A84" s="351"/>
      <c r="B84" s="353"/>
      <c r="C84" s="4"/>
      <c r="D84" s="1" t="s">
        <v>69</v>
      </c>
      <c r="E84" s="5"/>
      <c r="F84" s="21"/>
      <c r="G84" s="21"/>
      <c r="H84" s="21"/>
      <c r="I84" s="38"/>
    </row>
    <row r="85" spans="1:9" x14ac:dyDescent="0.15">
      <c r="A85" s="351"/>
      <c r="B85" s="353"/>
      <c r="C85" s="4"/>
      <c r="D85" s="1" t="s">
        <v>42</v>
      </c>
      <c r="E85" s="5"/>
      <c r="F85" s="21"/>
      <c r="G85" s="21"/>
      <c r="H85" s="21"/>
      <c r="I85" s="38"/>
    </row>
    <row r="86" spans="1:9" x14ac:dyDescent="0.15">
      <c r="A86" s="351"/>
      <c r="B86" s="354"/>
      <c r="C86" s="9" t="s">
        <v>70</v>
      </c>
      <c r="D86" s="8"/>
      <c r="E86" s="8"/>
      <c r="F86" s="25">
        <f>SUM(F81:F83,F76,F54,F43,F36)</f>
        <v>46050000</v>
      </c>
      <c r="G86" s="25">
        <f>SUM(G81:G83,G76,G54,G43,G36)</f>
        <v>46868000</v>
      </c>
      <c r="H86" s="25">
        <f>F86-G86</f>
        <v>-818000</v>
      </c>
      <c r="I86" s="43"/>
    </row>
    <row r="87" spans="1:9" x14ac:dyDescent="0.15">
      <c r="A87" s="352"/>
      <c r="B87" s="355" t="s">
        <v>71</v>
      </c>
      <c r="C87" s="356"/>
      <c r="D87" s="356"/>
      <c r="E87" s="357"/>
      <c r="F87" s="21">
        <f>F35-F86</f>
        <v>6354000</v>
      </c>
      <c r="G87" s="21">
        <f>G35-G86</f>
        <v>6065000</v>
      </c>
      <c r="H87" s="21">
        <f t="shared" ref="H87" si="12">H35-H86</f>
        <v>289000</v>
      </c>
      <c r="I87" s="38"/>
    </row>
    <row r="88" spans="1:9" x14ac:dyDescent="0.15">
      <c r="A88" s="351" t="s">
        <v>72</v>
      </c>
      <c r="B88" s="358" t="s">
        <v>3</v>
      </c>
      <c r="C88" s="3" t="s">
        <v>73</v>
      </c>
      <c r="E88" s="5"/>
      <c r="F88" s="24">
        <f>F89+F90</f>
        <v>0</v>
      </c>
      <c r="G88" s="24">
        <f>G89+G90</f>
        <v>3060000</v>
      </c>
      <c r="H88" s="24">
        <f t="shared" ref="H88:H89" si="13">F88-G88</f>
        <v>-3060000</v>
      </c>
      <c r="I88" s="44"/>
    </row>
    <row r="89" spans="1:9" x14ac:dyDescent="0.15">
      <c r="A89" s="351"/>
      <c r="B89" s="358"/>
      <c r="C89" s="4"/>
      <c r="D89" s="1" t="s">
        <v>73</v>
      </c>
      <c r="E89" s="5"/>
      <c r="F89" s="21">
        <v>0</v>
      </c>
      <c r="G89" s="21">
        <v>3060000</v>
      </c>
      <c r="H89" s="21">
        <f t="shared" si="13"/>
        <v>-3060000</v>
      </c>
      <c r="I89" s="38"/>
    </row>
    <row r="90" spans="1:9" x14ac:dyDescent="0.15">
      <c r="A90" s="351"/>
      <c r="B90" s="358"/>
      <c r="C90" s="55"/>
      <c r="D90" s="60" t="s">
        <v>74</v>
      </c>
      <c r="E90" s="61"/>
      <c r="F90" s="67"/>
      <c r="G90" s="67"/>
      <c r="H90" s="67"/>
      <c r="I90" s="38"/>
    </row>
    <row r="91" spans="1:9" x14ac:dyDescent="0.15">
      <c r="A91" s="351"/>
      <c r="B91" s="353"/>
      <c r="C91" s="4" t="s">
        <v>75</v>
      </c>
      <c r="E91" s="5"/>
      <c r="F91" s="21"/>
      <c r="G91" s="21">
        <v>0</v>
      </c>
      <c r="H91" s="21"/>
      <c r="I91" s="38"/>
    </row>
    <row r="92" spans="1:9" x14ac:dyDescent="0.15">
      <c r="A92" s="351"/>
      <c r="B92" s="353"/>
      <c r="C92" s="4"/>
      <c r="D92" s="1" t="s">
        <v>75</v>
      </c>
      <c r="E92" s="5"/>
      <c r="F92" s="21"/>
      <c r="G92" s="21"/>
      <c r="H92" s="21"/>
      <c r="I92" s="38"/>
    </row>
    <row r="93" spans="1:9" x14ac:dyDescent="0.15">
      <c r="A93" s="351"/>
      <c r="B93" s="353"/>
      <c r="C93" s="55"/>
      <c r="D93" s="60" t="s">
        <v>76</v>
      </c>
      <c r="E93" s="61"/>
      <c r="F93" s="67"/>
      <c r="G93" s="67"/>
      <c r="H93" s="67"/>
      <c r="I93" s="38"/>
    </row>
    <row r="94" spans="1:9" x14ac:dyDescent="0.15">
      <c r="A94" s="351"/>
      <c r="B94" s="353"/>
      <c r="C94" s="66" t="s">
        <v>77</v>
      </c>
      <c r="D94" s="64"/>
      <c r="E94" s="65"/>
      <c r="F94" s="70"/>
      <c r="G94" s="70"/>
      <c r="H94" s="70"/>
      <c r="I94" s="38"/>
    </row>
    <row r="95" spans="1:9" x14ac:dyDescent="0.15">
      <c r="A95" s="351"/>
      <c r="B95" s="353"/>
      <c r="C95" s="5" t="s">
        <v>78</v>
      </c>
      <c r="D95" s="5"/>
      <c r="E95" s="5"/>
      <c r="F95" s="21"/>
      <c r="G95" s="21">
        <v>0</v>
      </c>
      <c r="H95" s="21"/>
      <c r="I95" s="38"/>
    </row>
    <row r="96" spans="1:9" x14ac:dyDescent="0.15">
      <c r="A96" s="351"/>
      <c r="B96" s="353"/>
      <c r="D96" s="1" t="s">
        <v>79</v>
      </c>
      <c r="E96" s="5"/>
      <c r="F96" s="21"/>
      <c r="G96" s="21"/>
      <c r="H96" s="21"/>
      <c r="I96" s="38"/>
    </row>
    <row r="97" spans="1:9" x14ac:dyDescent="0.15">
      <c r="A97" s="351"/>
      <c r="B97" s="353"/>
      <c r="C97" s="55"/>
      <c r="D97" s="60" t="s">
        <v>80</v>
      </c>
      <c r="E97" s="61"/>
      <c r="F97" s="67"/>
      <c r="G97" s="67"/>
      <c r="H97" s="67"/>
      <c r="I97" s="38"/>
    </row>
    <row r="98" spans="1:9" x14ac:dyDescent="0.15">
      <c r="A98" s="351"/>
      <c r="B98" s="353"/>
      <c r="C98" s="10" t="s">
        <v>81</v>
      </c>
      <c r="E98" s="5"/>
      <c r="F98" s="21"/>
      <c r="G98" s="21"/>
      <c r="H98" s="21"/>
      <c r="I98" s="38"/>
    </row>
    <row r="99" spans="1:9" x14ac:dyDescent="0.15">
      <c r="A99" s="351"/>
      <c r="B99" s="353"/>
      <c r="C99" s="9" t="s">
        <v>82</v>
      </c>
      <c r="D99" s="9"/>
      <c r="E99" s="9"/>
      <c r="F99" s="25">
        <f>SUM(F88,F91,F94:F95,F98)</f>
        <v>0</v>
      </c>
      <c r="G99" s="25">
        <f>SUM(G88,G91,G94:G95,G98)</f>
        <v>3060000</v>
      </c>
      <c r="H99" s="25">
        <f>F99-G99</f>
        <v>-3060000</v>
      </c>
      <c r="I99" s="43"/>
    </row>
    <row r="100" spans="1:9" x14ac:dyDescent="0.15">
      <c r="A100" s="351"/>
      <c r="B100" s="353" t="s">
        <v>28</v>
      </c>
      <c r="C100" s="56" t="s">
        <v>83</v>
      </c>
      <c r="D100" s="57"/>
      <c r="E100" s="58"/>
      <c r="F100" s="71"/>
      <c r="G100" s="71"/>
      <c r="H100" s="71"/>
      <c r="I100" s="38"/>
    </row>
    <row r="101" spans="1:9" x14ac:dyDescent="0.15">
      <c r="A101" s="351"/>
      <c r="B101" s="353"/>
      <c r="C101" s="4" t="s">
        <v>84</v>
      </c>
      <c r="E101" s="5"/>
      <c r="F101" s="21">
        <f>SUM(F102:F106)</f>
        <v>0</v>
      </c>
      <c r="G101" s="21">
        <f>SUM(G102:G106)</f>
        <v>4100000</v>
      </c>
      <c r="H101" s="21">
        <f t="shared" ref="H101" si="14">F101-G101</f>
        <v>-4100000</v>
      </c>
      <c r="I101" s="38"/>
    </row>
    <row r="102" spans="1:9" x14ac:dyDescent="0.15">
      <c r="A102" s="351"/>
      <c r="B102" s="353"/>
      <c r="C102" s="4"/>
      <c r="D102" s="1" t="s">
        <v>85</v>
      </c>
      <c r="E102" s="5"/>
      <c r="F102" s="21"/>
      <c r="G102" s="21"/>
      <c r="H102" s="21"/>
      <c r="I102" s="38"/>
    </row>
    <row r="103" spans="1:9" x14ac:dyDescent="0.15">
      <c r="A103" s="351"/>
      <c r="B103" s="353"/>
      <c r="C103" s="4"/>
      <c r="D103" s="1" t="s">
        <v>86</v>
      </c>
      <c r="E103" s="5"/>
      <c r="F103" s="21">
        <v>0</v>
      </c>
      <c r="G103" s="21">
        <v>120000</v>
      </c>
      <c r="H103" s="21">
        <f t="shared" ref="H103:H105" si="15">F103-G103</f>
        <v>-120000</v>
      </c>
      <c r="I103" s="38"/>
    </row>
    <row r="104" spans="1:9" x14ac:dyDescent="0.15">
      <c r="A104" s="351"/>
      <c r="B104" s="353"/>
      <c r="C104" s="4"/>
      <c r="D104" s="1" t="s">
        <v>87</v>
      </c>
      <c r="E104" s="5"/>
      <c r="F104" s="21"/>
      <c r="G104" s="21">
        <v>3980000</v>
      </c>
      <c r="H104" s="21">
        <f t="shared" si="15"/>
        <v>-3980000</v>
      </c>
      <c r="I104" s="38"/>
    </row>
    <row r="105" spans="1:9" x14ac:dyDescent="0.15">
      <c r="A105" s="351"/>
      <c r="B105" s="353"/>
      <c r="C105" s="4"/>
      <c r="D105" s="1" t="s">
        <v>88</v>
      </c>
      <c r="E105" s="5"/>
      <c r="F105" s="21">
        <v>0</v>
      </c>
      <c r="G105" s="21">
        <v>0</v>
      </c>
      <c r="H105" s="21">
        <f t="shared" si="15"/>
        <v>0</v>
      </c>
      <c r="I105" s="38"/>
    </row>
    <row r="106" spans="1:9" x14ac:dyDescent="0.15">
      <c r="A106" s="351"/>
      <c r="B106" s="353"/>
      <c r="C106" s="55"/>
      <c r="D106" s="60" t="s">
        <v>310</v>
      </c>
      <c r="E106" s="61"/>
      <c r="F106" s="67"/>
      <c r="G106" s="67">
        <v>0</v>
      </c>
      <c r="H106" s="67"/>
      <c r="I106" s="38"/>
    </row>
    <row r="107" spans="1:9" x14ac:dyDescent="0.15">
      <c r="A107" s="351"/>
      <c r="B107" s="353"/>
      <c r="C107" s="4" t="s">
        <v>89</v>
      </c>
      <c r="D107" s="64"/>
      <c r="E107" s="65"/>
      <c r="F107" s="70"/>
      <c r="G107" s="70"/>
      <c r="H107" s="70"/>
      <c r="I107" s="38"/>
    </row>
    <row r="108" spans="1:9" x14ac:dyDescent="0.15">
      <c r="A108" s="351"/>
      <c r="B108" s="353"/>
      <c r="C108" s="66" t="s">
        <v>90</v>
      </c>
      <c r="D108" s="64"/>
      <c r="E108" s="65"/>
      <c r="F108" s="70"/>
      <c r="G108" s="70"/>
      <c r="H108" s="70"/>
      <c r="I108" s="38"/>
    </row>
    <row r="109" spans="1:9" x14ac:dyDescent="0.15">
      <c r="A109" s="351"/>
      <c r="B109" s="353"/>
      <c r="C109" s="10" t="s">
        <v>91</v>
      </c>
      <c r="D109" s="11"/>
      <c r="E109" s="12"/>
      <c r="F109" s="21"/>
      <c r="G109" s="21"/>
      <c r="H109" s="21"/>
      <c r="I109" s="38"/>
    </row>
    <row r="110" spans="1:9" x14ac:dyDescent="0.15">
      <c r="A110" s="351"/>
      <c r="B110" s="354"/>
      <c r="C110" s="5" t="s">
        <v>92</v>
      </c>
      <c r="D110" s="5"/>
      <c r="E110" s="5"/>
      <c r="F110" s="25">
        <f>SUM(F100,F101,F107:F108,F109)</f>
        <v>0</v>
      </c>
      <c r="G110" s="25">
        <f>SUM(G100,G101,G107:G108,G109)</f>
        <v>4100000</v>
      </c>
      <c r="H110" s="25">
        <f>F110-G110</f>
        <v>-4100000</v>
      </c>
      <c r="I110" s="43"/>
    </row>
    <row r="111" spans="1:9" x14ac:dyDescent="0.15">
      <c r="A111" s="352"/>
      <c r="B111" s="355" t="s">
        <v>93</v>
      </c>
      <c r="C111" s="356"/>
      <c r="D111" s="356"/>
      <c r="E111" s="357"/>
      <c r="F111" s="25">
        <f>F99-F110</f>
        <v>0</v>
      </c>
      <c r="G111" s="25">
        <f>G99-G110</f>
        <v>-1040000</v>
      </c>
      <c r="H111" s="25">
        <f t="shared" ref="H111" si="16">H99-H110</f>
        <v>1040000</v>
      </c>
      <c r="I111" s="43"/>
    </row>
    <row r="112" spans="1:9" x14ac:dyDescent="0.15">
      <c r="A112" s="351" t="s">
        <v>94</v>
      </c>
      <c r="B112" s="358" t="s">
        <v>3</v>
      </c>
      <c r="C112" s="3" t="s">
        <v>95</v>
      </c>
      <c r="E112" s="5"/>
      <c r="F112" s="21"/>
      <c r="G112" s="21"/>
      <c r="H112" s="21"/>
      <c r="I112" s="38"/>
    </row>
    <row r="113" spans="1:10" x14ac:dyDescent="0.15">
      <c r="A113" s="351"/>
      <c r="B113" s="353"/>
      <c r="C113" s="4" t="s">
        <v>96</v>
      </c>
      <c r="E113" s="5"/>
      <c r="F113" s="21"/>
      <c r="G113" s="21"/>
      <c r="H113" s="21"/>
      <c r="I113" s="38"/>
    </row>
    <row r="114" spans="1:10" x14ac:dyDescent="0.15">
      <c r="A114" s="351"/>
      <c r="B114" s="353"/>
      <c r="C114" s="4" t="s">
        <v>97</v>
      </c>
      <c r="E114" s="5"/>
      <c r="F114" s="21"/>
      <c r="G114" s="21"/>
      <c r="H114" s="21"/>
      <c r="I114" s="38"/>
    </row>
    <row r="115" spans="1:10" x14ac:dyDescent="0.15">
      <c r="A115" s="351"/>
      <c r="B115" s="353"/>
      <c r="C115" s="4" t="s">
        <v>98</v>
      </c>
      <c r="E115" s="5"/>
      <c r="F115" s="21"/>
      <c r="G115" s="21"/>
      <c r="H115" s="21"/>
      <c r="I115" s="38"/>
    </row>
    <row r="116" spans="1:10" x14ac:dyDescent="0.15">
      <c r="A116" s="351"/>
      <c r="B116" s="353"/>
      <c r="C116" s="4" t="s">
        <v>99</v>
      </c>
      <c r="E116" s="5"/>
      <c r="F116" s="21"/>
      <c r="G116" s="21"/>
      <c r="H116" s="21"/>
      <c r="I116" s="38"/>
    </row>
    <row r="117" spans="1:10" x14ac:dyDescent="0.15">
      <c r="A117" s="351"/>
      <c r="B117" s="353"/>
      <c r="C117" s="4" t="s">
        <v>100</v>
      </c>
      <c r="E117" s="5"/>
      <c r="F117" s="21">
        <v>0</v>
      </c>
      <c r="G117" s="21">
        <v>0</v>
      </c>
      <c r="H117" s="21">
        <f t="shared" ref="H117" si="17">F117-G117</f>
        <v>0</v>
      </c>
      <c r="I117" s="38"/>
    </row>
    <row r="118" spans="1:10" x14ac:dyDescent="0.15">
      <c r="A118" s="351"/>
      <c r="B118" s="353"/>
      <c r="C118" s="4" t="s">
        <v>184</v>
      </c>
      <c r="E118" s="5"/>
      <c r="F118" s="21"/>
      <c r="G118" s="21"/>
      <c r="H118" s="21"/>
      <c r="I118" s="38"/>
    </row>
    <row r="119" spans="1:10" x14ac:dyDescent="0.15">
      <c r="A119" s="351"/>
      <c r="B119" s="353"/>
      <c r="C119" s="10" t="s">
        <v>101</v>
      </c>
      <c r="D119" s="11"/>
      <c r="E119" s="12"/>
      <c r="F119" s="21"/>
      <c r="G119" s="21"/>
      <c r="H119" s="21"/>
      <c r="I119" s="38"/>
    </row>
    <row r="120" spans="1:10" x14ac:dyDescent="0.15">
      <c r="A120" s="351"/>
      <c r="B120" s="353"/>
      <c r="C120" s="13" t="s">
        <v>102</v>
      </c>
      <c r="D120" s="13"/>
      <c r="E120" s="13"/>
      <c r="F120" s="25">
        <f>SUM(F112:F119)</f>
        <v>0</v>
      </c>
      <c r="G120" s="25">
        <f>SUM(G112:G119)</f>
        <v>0</v>
      </c>
      <c r="H120" s="25">
        <f t="shared" ref="H120" si="18">SUM(H112:H119)</f>
        <v>0</v>
      </c>
      <c r="I120" s="43"/>
    </row>
    <row r="121" spans="1:10" x14ac:dyDescent="0.15">
      <c r="A121" s="351"/>
      <c r="B121" s="353" t="s">
        <v>28</v>
      </c>
      <c r="C121" s="3" t="s">
        <v>103</v>
      </c>
      <c r="E121" s="5"/>
      <c r="F121" s="21"/>
      <c r="G121" s="21"/>
      <c r="H121" s="21"/>
      <c r="I121" s="38"/>
    </row>
    <row r="122" spans="1:10" x14ac:dyDescent="0.15">
      <c r="A122" s="351"/>
      <c r="B122" s="353"/>
      <c r="C122" s="4" t="s">
        <v>104</v>
      </c>
      <c r="E122" s="5"/>
      <c r="F122" s="21">
        <v>1000</v>
      </c>
      <c r="G122" s="21">
        <v>4081000</v>
      </c>
      <c r="H122" s="21">
        <f>F122-G122</f>
        <v>-4080000</v>
      </c>
      <c r="I122" s="38" t="s">
        <v>360</v>
      </c>
    </row>
    <row r="123" spans="1:10" x14ac:dyDescent="0.15">
      <c r="A123" s="351"/>
      <c r="B123" s="353"/>
      <c r="C123" s="4" t="s">
        <v>105</v>
      </c>
      <c r="E123" s="5"/>
      <c r="F123" s="21"/>
      <c r="G123" s="21"/>
      <c r="H123" s="21"/>
      <c r="I123" s="38"/>
    </row>
    <row r="124" spans="1:10" x14ac:dyDescent="0.15">
      <c r="A124" s="351"/>
      <c r="B124" s="353"/>
      <c r="C124" s="4" t="s">
        <v>106</v>
      </c>
      <c r="E124" s="5"/>
      <c r="F124" s="21"/>
      <c r="G124" s="21"/>
      <c r="H124" s="21"/>
      <c r="I124" s="38"/>
      <c r="J124" s="20" t="s">
        <v>441</v>
      </c>
    </row>
    <row r="125" spans="1:10" x14ac:dyDescent="0.15">
      <c r="A125" s="351"/>
      <c r="B125" s="353"/>
      <c r="C125" s="4" t="s">
        <v>107</v>
      </c>
      <c r="E125" s="5"/>
      <c r="F125" s="21">
        <v>4500000</v>
      </c>
      <c r="G125" s="21">
        <v>500000</v>
      </c>
      <c r="H125" s="21">
        <f>F125-G125</f>
        <v>4000000</v>
      </c>
      <c r="I125" s="38" t="s">
        <v>420</v>
      </c>
      <c r="J125" s="20" t="s">
        <v>442</v>
      </c>
    </row>
    <row r="126" spans="1:10" x14ac:dyDescent="0.15">
      <c r="A126" s="351"/>
      <c r="B126" s="354"/>
      <c r="C126" s="4" t="s">
        <v>182</v>
      </c>
      <c r="E126" s="5"/>
      <c r="F126" s="21"/>
      <c r="G126" s="21"/>
      <c r="H126" s="21"/>
      <c r="I126" s="38"/>
      <c r="J126" s="20" t="s">
        <v>425</v>
      </c>
    </row>
    <row r="127" spans="1:10" x14ac:dyDescent="0.15">
      <c r="A127" s="351"/>
      <c r="B127" s="354"/>
      <c r="C127" s="10" t="s">
        <v>108</v>
      </c>
      <c r="D127" s="11"/>
      <c r="E127" s="12"/>
      <c r="F127" s="26"/>
      <c r="G127" s="26"/>
      <c r="H127" s="26"/>
      <c r="I127" s="45"/>
    </row>
    <row r="128" spans="1:10" x14ac:dyDescent="0.15">
      <c r="A128" s="351"/>
      <c r="B128" s="354"/>
      <c r="C128" s="9" t="s">
        <v>109</v>
      </c>
      <c r="D128" s="9"/>
      <c r="E128" s="9"/>
      <c r="F128" s="21">
        <f>SUM(F121:F127)</f>
        <v>4501000</v>
      </c>
      <c r="G128" s="21">
        <f>SUM(G121:G127)</f>
        <v>4581000</v>
      </c>
      <c r="H128" s="21">
        <f t="shared" ref="H128:H133" si="19">F128-G128</f>
        <v>-80000</v>
      </c>
      <c r="I128" s="38"/>
    </row>
    <row r="129" spans="1:11" x14ac:dyDescent="0.15">
      <c r="A129" s="351"/>
      <c r="B129" s="355" t="s">
        <v>110</v>
      </c>
      <c r="C129" s="356"/>
      <c r="D129" s="356"/>
      <c r="E129" s="357"/>
      <c r="F129" s="25">
        <f>F120-F128</f>
        <v>-4501000</v>
      </c>
      <c r="G129" s="25">
        <f>G120-G128</f>
        <v>-4581000</v>
      </c>
      <c r="H129" s="25">
        <f t="shared" si="19"/>
        <v>80000</v>
      </c>
      <c r="I129" s="43"/>
    </row>
    <row r="130" spans="1:11" x14ac:dyDescent="0.15">
      <c r="A130" s="14" t="s">
        <v>111</v>
      </c>
      <c r="B130" s="15"/>
      <c r="C130" s="16"/>
      <c r="D130" s="16"/>
      <c r="E130" s="16"/>
      <c r="F130" s="26">
        <v>203000</v>
      </c>
      <c r="G130" s="26">
        <v>199693</v>
      </c>
      <c r="H130" s="25">
        <f t="shared" si="19"/>
        <v>3307</v>
      </c>
      <c r="I130" s="43"/>
      <c r="J130" s="1" t="s">
        <v>313</v>
      </c>
      <c r="K130" s="50">
        <f>F35*0.05</f>
        <v>2620200</v>
      </c>
    </row>
    <row r="131" spans="1:11" x14ac:dyDescent="0.15">
      <c r="A131" s="17" t="s">
        <v>112</v>
      </c>
      <c r="B131" s="18"/>
      <c r="C131" s="19"/>
      <c r="D131" s="19"/>
      <c r="E131" s="19"/>
      <c r="F131" s="26">
        <f>F87+F111+F129-F130</f>
        <v>1650000</v>
      </c>
      <c r="G131" s="26">
        <f>G87+G111+G129-G130</f>
        <v>244307</v>
      </c>
      <c r="H131" s="26">
        <f t="shared" si="19"/>
        <v>1405693</v>
      </c>
      <c r="I131" s="45"/>
    </row>
    <row r="132" spans="1:11" x14ac:dyDescent="0.15">
      <c r="A132" s="14" t="s">
        <v>113</v>
      </c>
      <c r="B132" s="15"/>
      <c r="C132" s="16"/>
      <c r="D132" s="16"/>
      <c r="E132" s="16"/>
      <c r="F132" s="25">
        <f>G133</f>
        <v>20750000</v>
      </c>
      <c r="G132" s="25">
        <v>20505693</v>
      </c>
      <c r="H132" s="25">
        <f t="shared" si="19"/>
        <v>244307</v>
      </c>
      <c r="I132" s="43"/>
    </row>
    <row r="133" spans="1:11" x14ac:dyDescent="0.15">
      <c r="A133" s="355" t="s">
        <v>114</v>
      </c>
      <c r="B133" s="356"/>
      <c r="C133" s="356"/>
      <c r="D133" s="356"/>
      <c r="E133" s="357"/>
      <c r="F133" s="25">
        <f>F132+F131</f>
        <v>22400000</v>
      </c>
      <c r="G133" s="25">
        <f>G132+G131</f>
        <v>20750000</v>
      </c>
      <c r="H133" s="25">
        <f t="shared" si="19"/>
        <v>1650000</v>
      </c>
      <c r="I133" s="45"/>
      <c r="J133" s="50">
        <f>J136/6</f>
        <v>7675000</v>
      </c>
    </row>
    <row r="134" spans="1:11" ht="9.9499999999999993" customHeight="1" x14ac:dyDescent="0.15">
      <c r="F134" s="27"/>
      <c r="G134" s="27"/>
      <c r="H134" s="27"/>
      <c r="I134" s="48"/>
      <c r="J134" s="1" t="s">
        <v>263</v>
      </c>
    </row>
    <row r="135" spans="1:11" x14ac:dyDescent="0.15">
      <c r="A135" s="1" t="s">
        <v>122</v>
      </c>
    </row>
    <row r="136" spans="1:11" x14ac:dyDescent="0.15">
      <c r="J136" s="54">
        <f>F86</f>
        <v>46050000</v>
      </c>
    </row>
    <row r="137" spans="1:11" x14ac:dyDescent="0.15">
      <c r="A137" s="20"/>
    </row>
    <row r="138" spans="1:11" x14ac:dyDescent="0.15">
      <c r="A138" s="20"/>
    </row>
    <row r="139" spans="1:11" x14ac:dyDescent="0.15">
      <c r="A139" s="20"/>
    </row>
  </sheetData>
  <mergeCells count="16">
    <mergeCell ref="A133:E133"/>
    <mergeCell ref="A88:A111"/>
    <mergeCell ref="B88:B99"/>
    <mergeCell ref="B100:B110"/>
    <mergeCell ref="B111:E111"/>
    <mergeCell ref="A112:A129"/>
    <mergeCell ref="B112:B120"/>
    <mergeCell ref="B121:B128"/>
    <mergeCell ref="B129:E129"/>
    <mergeCell ref="A2:I2"/>
    <mergeCell ref="A3:I3"/>
    <mergeCell ref="A5:C5"/>
    <mergeCell ref="A6:A87"/>
    <mergeCell ref="B6:B35"/>
    <mergeCell ref="B36:B86"/>
    <mergeCell ref="B87:E87"/>
  </mergeCells>
  <phoneticPr fontId="3"/>
  <pageMargins left="0.51181102362204722" right="0.23622047244094491" top="0.74803149606299213" bottom="0.74803149606299213" header="0.31496062992125984" footer="0.31496062992125984"/>
  <pageSetup paperSize="9" orientation="portrait" r:id="rId1"/>
  <headerFooter>
    <oddFooter>&amp;C&amp;"ＭＳ Ｐ明朝,標準"&amp;9&amp;A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7"/>
  <sheetViews>
    <sheetView tabSelected="1" workbookViewId="0">
      <selection activeCell="I37" sqref="I37"/>
    </sheetView>
  </sheetViews>
  <sheetFormatPr defaultRowHeight="13.5" x14ac:dyDescent="0.15"/>
  <cols>
    <col min="1" max="1" width="2.625" style="334" customWidth="1"/>
    <col min="2" max="2" width="2.125" style="170" customWidth="1"/>
    <col min="3" max="3" width="33.375" style="170" customWidth="1"/>
    <col min="4" max="9" width="8.625" customWidth="1"/>
    <col min="10" max="10" width="10.625" customWidth="1"/>
  </cols>
  <sheetData>
    <row r="1" spans="1:10" s="133" customFormat="1" ht="17.25" x14ac:dyDescent="0.15">
      <c r="A1" s="334"/>
      <c r="B1" s="335" t="s">
        <v>380</v>
      </c>
      <c r="C1" s="335"/>
      <c r="D1" s="335"/>
      <c r="E1" s="335"/>
      <c r="F1" s="335"/>
      <c r="G1" s="335"/>
      <c r="H1" s="335"/>
      <c r="I1" s="335"/>
      <c r="J1" s="335"/>
    </row>
    <row r="2" spans="1:10" s="133" customFormat="1" x14ac:dyDescent="0.15">
      <c r="A2" s="334"/>
      <c r="B2" s="336" t="s">
        <v>379</v>
      </c>
      <c r="C2" s="336"/>
      <c r="D2" s="336"/>
      <c r="E2" s="336"/>
      <c r="F2" s="336"/>
      <c r="G2" s="336"/>
      <c r="H2" s="336"/>
      <c r="I2" s="336"/>
      <c r="J2" s="336"/>
    </row>
    <row r="3" spans="1:10" ht="14.25" thickBot="1" x14ac:dyDescent="0.2">
      <c r="B3" s="134"/>
      <c r="C3" s="135"/>
      <c r="D3" s="135"/>
      <c r="E3" s="135"/>
      <c r="F3" s="135"/>
      <c r="G3" s="135"/>
      <c r="H3" s="135"/>
      <c r="I3" s="135"/>
      <c r="J3" s="136" t="s">
        <v>215</v>
      </c>
    </row>
    <row r="4" spans="1:10" s="159" customFormat="1" ht="13.5" customHeight="1" x14ac:dyDescent="0.15">
      <c r="A4" s="334"/>
      <c r="B4" s="171" t="s">
        <v>216</v>
      </c>
      <c r="C4" s="172"/>
      <c r="D4" s="173" t="s">
        <v>194</v>
      </c>
      <c r="E4" s="174" t="s">
        <v>195</v>
      </c>
      <c r="F4" s="174" t="s">
        <v>196</v>
      </c>
      <c r="G4" s="343" t="s">
        <v>197</v>
      </c>
      <c r="H4" s="343" t="s">
        <v>198</v>
      </c>
      <c r="I4" s="343" t="s">
        <v>199</v>
      </c>
      <c r="J4" s="345" t="s">
        <v>217</v>
      </c>
    </row>
    <row r="5" spans="1:10" s="159" customFormat="1" ht="11.25" x14ac:dyDescent="0.15">
      <c r="A5" s="334"/>
      <c r="B5" s="175"/>
      <c r="C5" s="176" t="s">
        <v>218</v>
      </c>
      <c r="D5" s="177" t="s">
        <v>203</v>
      </c>
      <c r="E5" s="177" t="s">
        <v>203</v>
      </c>
      <c r="F5" s="177" t="s">
        <v>203</v>
      </c>
      <c r="G5" s="344"/>
      <c r="H5" s="344"/>
      <c r="I5" s="344"/>
      <c r="J5" s="346"/>
    </row>
    <row r="6" spans="1:10" x14ac:dyDescent="0.15">
      <c r="B6" s="141" t="s">
        <v>219</v>
      </c>
      <c r="C6" s="142"/>
      <c r="D6" s="178"/>
      <c r="E6" s="178"/>
      <c r="F6" s="178"/>
      <c r="G6" s="178"/>
      <c r="H6" s="178"/>
      <c r="I6" s="178"/>
      <c r="J6" s="144"/>
    </row>
    <row r="7" spans="1:10" s="180" customFormat="1" x14ac:dyDescent="0.15">
      <c r="A7" s="334" t="s">
        <v>448</v>
      </c>
      <c r="B7" s="145" t="s">
        <v>4</v>
      </c>
      <c r="C7" s="20"/>
      <c r="D7" s="21">
        <f>うぐいす当初予算!D7</f>
        <v>0</v>
      </c>
      <c r="E7" s="21">
        <f>みどり当初予算!D7</f>
        <v>42000</v>
      </c>
      <c r="F7" s="21">
        <f>さくらんぼ当初予算!D7</f>
        <v>0</v>
      </c>
      <c r="G7" s="21">
        <f>D7+E7+F7</f>
        <v>42000</v>
      </c>
      <c r="H7" s="21">
        <v>0</v>
      </c>
      <c r="I7" s="21">
        <f>G7+H7</f>
        <v>42000</v>
      </c>
      <c r="J7" s="179"/>
    </row>
    <row r="8" spans="1:10" s="180" customFormat="1" x14ac:dyDescent="0.15">
      <c r="A8" s="334" t="s">
        <v>449</v>
      </c>
      <c r="B8" s="145" t="s">
        <v>5</v>
      </c>
      <c r="C8" s="20"/>
      <c r="D8" s="21">
        <f>うぐいす当初予算!D8</f>
        <v>52444</v>
      </c>
      <c r="E8" s="21">
        <f>みどり当初予算!D8</f>
        <v>73271</v>
      </c>
      <c r="F8" s="21">
        <f>さくらんぼ当初予算!D8</f>
        <v>52113</v>
      </c>
      <c r="G8" s="21">
        <f>D8+E8+F8</f>
        <v>177828</v>
      </c>
      <c r="H8" s="21">
        <v>0</v>
      </c>
      <c r="I8" s="21">
        <f t="shared" ref="I8:I53" si="0">G8+H8</f>
        <v>177828</v>
      </c>
      <c r="J8" s="179"/>
    </row>
    <row r="9" spans="1:10" s="180" customFormat="1" x14ac:dyDescent="0.15">
      <c r="A9" s="334" t="s">
        <v>450</v>
      </c>
      <c r="B9" s="145"/>
      <c r="C9" s="20" t="s">
        <v>6</v>
      </c>
      <c r="D9" s="106">
        <f>うぐいす当初予算!D9</f>
        <v>18282</v>
      </c>
      <c r="E9" s="21">
        <f>みどり当初予算!D9</f>
        <v>72150</v>
      </c>
      <c r="F9" s="21">
        <f>さくらんぼ当初予算!D9</f>
        <v>48200</v>
      </c>
      <c r="G9" s="21">
        <f t="shared" ref="G9:G18" si="1">D9+E9+F9</f>
        <v>138632</v>
      </c>
      <c r="H9" s="106">
        <v>0</v>
      </c>
      <c r="I9" s="21">
        <f t="shared" si="0"/>
        <v>138632</v>
      </c>
      <c r="J9" s="179"/>
    </row>
    <row r="10" spans="1:10" x14ac:dyDescent="0.15">
      <c r="A10" s="334" t="s">
        <v>451</v>
      </c>
      <c r="B10" s="145"/>
      <c r="C10" s="20" t="s">
        <v>247</v>
      </c>
      <c r="D10" s="21">
        <f>うぐいす当初予算!D10</f>
        <v>1500</v>
      </c>
      <c r="E10" s="21">
        <f>みどり当初予算!D10</f>
        <v>0</v>
      </c>
      <c r="F10" s="21">
        <f>さくらんぼ当初予算!D10</f>
        <v>0</v>
      </c>
      <c r="G10" s="21">
        <f t="shared" si="1"/>
        <v>1500</v>
      </c>
      <c r="H10" s="106">
        <v>0</v>
      </c>
      <c r="I10" s="21">
        <f t="shared" ref="I10" si="2">G10+H10</f>
        <v>1500</v>
      </c>
      <c r="J10" s="179"/>
    </row>
    <row r="11" spans="1:10" s="180" customFormat="1" x14ac:dyDescent="0.15">
      <c r="A11" s="334" t="s">
        <v>452</v>
      </c>
      <c r="B11" s="145"/>
      <c r="C11" s="20" t="s">
        <v>11</v>
      </c>
      <c r="D11" s="106">
        <f>うぐいす当初予算!D11</f>
        <v>0</v>
      </c>
      <c r="E11" s="21">
        <f>みどり当初予算!D11</f>
        <v>1</v>
      </c>
      <c r="F11" s="21">
        <f>さくらんぼ当初予算!D11</f>
        <v>0</v>
      </c>
      <c r="G11" s="21">
        <f t="shared" si="1"/>
        <v>1</v>
      </c>
      <c r="H11" s="106">
        <v>0</v>
      </c>
      <c r="I11" s="21">
        <f t="shared" si="0"/>
        <v>1</v>
      </c>
      <c r="J11" s="179"/>
    </row>
    <row r="12" spans="1:10" s="180" customFormat="1" x14ac:dyDescent="0.15">
      <c r="A12" s="334" t="s">
        <v>453</v>
      </c>
      <c r="B12" s="145"/>
      <c r="C12" s="20" t="s">
        <v>12</v>
      </c>
      <c r="D12" s="106">
        <f>うぐいす当初予算!D12</f>
        <v>1170</v>
      </c>
      <c r="E12" s="21">
        <f>みどり当初予算!D12</f>
        <v>0</v>
      </c>
      <c r="F12" s="21">
        <f>さくらんぼ当初予算!D12</f>
        <v>0</v>
      </c>
      <c r="G12" s="21">
        <f t="shared" si="1"/>
        <v>1170</v>
      </c>
      <c r="H12" s="106">
        <v>0</v>
      </c>
      <c r="I12" s="21">
        <f t="shared" si="0"/>
        <v>1170</v>
      </c>
      <c r="J12" s="179"/>
    </row>
    <row r="13" spans="1:10" s="180" customFormat="1" x14ac:dyDescent="0.15">
      <c r="A13" s="334" t="s">
        <v>454</v>
      </c>
      <c r="B13" s="145"/>
      <c r="C13" s="20" t="s">
        <v>14</v>
      </c>
      <c r="D13" s="106">
        <f>うぐいす当初予算!D13</f>
        <v>3583</v>
      </c>
      <c r="E13" s="21">
        <f>みどり当初予算!D13</f>
        <v>0</v>
      </c>
      <c r="F13" s="21">
        <f>さくらんぼ当初予算!D13</f>
        <v>0</v>
      </c>
      <c r="G13" s="21">
        <f t="shared" si="1"/>
        <v>3583</v>
      </c>
      <c r="H13" s="106">
        <v>0</v>
      </c>
      <c r="I13" s="21">
        <f t="shared" si="0"/>
        <v>3583</v>
      </c>
      <c r="J13" s="179"/>
    </row>
    <row r="14" spans="1:10" s="180" customFormat="1" x14ac:dyDescent="0.15">
      <c r="A14" s="334" t="s">
        <v>455</v>
      </c>
      <c r="B14" s="145"/>
      <c r="C14" s="20" t="s">
        <v>15</v>
      </c>
      <c r="D14" s="106">
        <f>うぐいす当初予算!D14</f>
        <v>27909</v>
      </c>
      <c r="E14" s="21">
        <f>みどり当初予算!D14</f>
        <v>1120</v>
      </c>
      <c r="F14" s="21">
        <f>さくらんぼ当初予算!D14</f>
        <v>3913</v>
      </c>
      <c r="G14" s="21">
        <f t="shared" si="1"/>
        <v>32942</v>
      </c>
      <c r="H14" s="106">
        <v>0</v>
      </c>
      <c r="I14" s="21">
        <f t="shared" si="0"/>
        <v>32942</v>
      </c>
      <c r="J14" s="179"/>
    </row>
    <row r="15" spans="1:10" s="180" customFormat="1" x14ac:dyDescent="0.15">
      <c r="A15" s="334" t="s">
        <v>456</v>
      </c>
      <c r="B15" s="145" t="s">
        <v>23</v>
      </c>
      <c r="C15" s="20"/>
      <c r="D15" s="106">
        <f>うぐいす当初予算!D15</f>
        <v>0</v>
      </c>
      <c r="E15" s="21">
        <f>みどり当初予算!D15</f>
        <v>0</v>
      </c>
      <c r="F15" s="21">
        <f>さくらんぼ当初予算!D15</f>
        <v>280</v>
      </c>
      <c r="G15" s="21">
        <f>D15+E15+F15</f>
        <v>280</v>
      </c>
      <c r="H15" s="106">
        <v>0</v>
      </c>
      <c r="I15" s="21">
        <f t="shared" si="0"/>
        <v>280</v>
      </c>
      <c r="J15" s="179"/>
    </row>
    <row r="16" spans="1:10" s="180" customFormat="1" x14ac:dyDescent="0.15">
      <c r="A16" s="334" t="s">
        <v>457</v>
      </c>
      <c r="B16" s="145" t="s">
        <v>20</v>
      </c>
      <c r="C16" s="20"/>
      <c r="D16" s="21">
        <f>うぐいす当初予算!D16</f>
        <v>0</v>
      </c>
      <c r="E16" s="21">
        <f>みどり当初予算!D16</f>
        <v>0</v>
      </c>
      <c r="F16" s="21">
        <f>さくらんぼ当初予算!D16</f>
        <v>0</v>
      </c>
      <c r="G16" s="21">
        <f t="shared" si="1"/>
        <v>0</v>
      </c>
      <c r="H16" s="21">
        <v>0</v>
      </c>
      <c r="I16" s="21">
        <f t="shared" si="0"/>
        <v>0</v>
      </c>
      <c r="J16" s="179"/>
    </row>
    <row r="17" spans="1:10" s="180" customFormat="1" x14ac:dyDescent="0.15">
      <c r="A17" s="334" t="s">
        <v>458</v>
      </c>
      <c r="B17" s="145" t="s">
        <v>21</v>
      </c>
      <c r="C17" s="20"/>
      <c r="D17" s="21">
        <f>うぐいす当初予算!D17</f>
        <v>0</v>
      </c>
      <c r="E17" s="21">
        <f>みどり当初予算!D17</f>
        <v>0</v>
      </c>
      <c r="F17" s="21">
        <f>さくらんぼ当初予算!D17</f>
        <v>0</v>
      </c>
      <c r="G17" s="21">
        <f t="shared" si="1"/>
        <v>0</v>
      </c>
      <c r="H17" s="21">
        <v>0</v>
      </c>
      <c r="I17" s="21">
        <f t="shared" si="0"/>
        <v>0</v>
      </c>
      <c r="J17" s="179"/>
    </row>
    <row r="18" spans="1:10" s="180" customFormat="1" x14ac:dyDescent="0.15">
      <c r="A18" s="334" t="s">
        <v>459</v>
      </c>
      <c r="B18" s="145" t="s">
        <v>220</v>
      </c>
      <c r="C18" s="20"/>
      <c r="D18" s="21">
        <f>うぐいす当初予算!D18</f>
        <v>2</v>
      </c>
      <c r="E18" s="21">
        <f>みどり当初予算!D18</f>
        <v>1</v>
      </c>
      <c r="F18" s="21">
        <f>さくらんぼ当初予算!D18</f>
        <v>1</v>
      </c>
      <c r="G18" s="21">
        <f t="shared" si="1"/>
        <v>4</v>
      </c>
      <c r="H18" s="21">
        <v>0</v>
      </c>
      <c r="I18" s="21">
        <f t="shared" si="0"/>
        <v>4</v>
      </c>
      <c r="J18" s="179"/>
    </row>
    <row r="19" spans="1:10" s="180" customFormat="1" ht="14.25" thickBot="1" x14ac:dyDescent="0.2">
      <c r="A19" s="334" t="s">
        <v>460</v>
      </c>
      <c r="B19" s="145" t="s">
        <v>23</v>
      </c>
      <c r="C19" s="20"/>
      <c r="D19" s="21">
        <f>うぐいす当初予算!D19</f>
        <v>525</v>
      </c>
      <c r="E19" s="21">
        <f>みどり当初予算!D19</f>
        <v>21</v>
      </c>
      <c r="F19" s="21">
        <f>さくらんぼ当初予算!D19</f>
        <v>10</v>
      </c>
      <c r="G19" s="21">
        <f t="shared" ref="G19:G57" si="3">D19+E19+F19</f>
        <v>556</v>
      </c>
      <c r="H19" s="21">
        <v>0</v>
      </c>
      <c r="I19" s="21">
        <f t="shared" si="0"/>
        <v>556</v>
      </c>
      <c r="J19" s="179"/>
    </row>
    <row r="20" spans="1:10" ht="14.25" thickBot="1" x14ac:dyDescent="0.2">
      <c r="A20" s="334" t="s">
        <v>461</v>
      </c>
      <c r="B20" s="147" t="s">
        <v>221</v>
      </c>
      <c r="C20" s="148"/>
      <c r="D20" s="149">
        <f>うぐいす当初予算!D20</f>
        <v>52971</v>
      </c>
      <c r="E20" s="149">
        <f>みどり当初予算!D20</f>
        <v>115293</v>
      </c>
      <c r="F20" s="149">
        <f>さくらんぼ当初予算!D20</f>
        <v>52404</v>
      </c>
      <c r="G20" s="149">
        <f>D20+E20+F20</f>
        <v>220668</v>
      </c>
      <c r="H20" s="149">
        <f>SUM(H7:H8,H15:H19)</f>
        <v>0</v>
      </c>
      <c r="I20" s="149">
        <f>G20+H20</f>
        <v>220668</v>
      </c>
      <c r="J20" s="151"/>
    </row>
    <row r="21" spans="1:10" s="180" customFormat="1" x14ac:dyDescent="0.15">
      <c r="A21" s="334" t="s">
        <v>462</v>
      </c>
      <c r="B21" s="145" t="s">
        <v>29</v>
      </c>
      <c r="C21" s="20"/>
      <c r="D21" s="21">
        <f>うぐいす当初予算!D21</f>
        <v>45350</v>
      </c>
      <c r="E21" s="21">
        <f>みどり当初予算!D21</f>
        <v>66442</v>
      </c>
      <c r="F21" s="21">
        <f>さくらんぼ当初予算!D21</f>
        <v>39412</v>
      </c>
      <c r="G21" s="21">
        <f>D21+E21+F21</f>
        <v>151204</v>
      </c>
      <c r="H21" s="21">
        <v>0</v>
      </c>
      <c r="I21" s="21">
        <f t="shared" si="0"/>
        <v>151204</v>
      </c>
      <c r="J21" s="179"/>
    </row>
    <row r="22" spans="1:10" s="180" customFormat="1" x14ac:dyDescent="0.15">
      <c r="A22" s="334" t="s">
        <v>463</v>
      </c>
      <c r="B22" s="145" t="s">
        <v>35</v>
      </c>
      <c r="C22" s="20"/>
      <c r="D22" s="21">
        <f>うぐいす当初予算!D22</f>
        <v>3126</v>
      </c>
      <c r="E22" s="21">
        <f>みどり当初予算!D22</f>
        <v>4115</v>
      </c>
      <c r="F22" s="21">
        <f>さくらんぼ当初予算!D22</f>
        <v>3640</v>
      </c>
      <c r="G22" s="21">
        <f t="shared" si="3"/>
        <v>10881</v>
      </c>
      <c r="H22" s="21">
        <v>0</v>
      </c>
      <c r="I22" s="21">
        <f t="shared" si="0"/>
        <v>10881</v>
      </c>
      <c r="J22" s="179"/>
    </row>
    <row r="23" spans="1:10" s="180" customFormat="1" x14ac:dyDescent="0.15">
      <c r="A23" s="334" t="s">
        <v>464</v>
      </c>
      <c r="B23" s="145" t="s">
        <v>43</v>
      </c>
      <c r="C23" s="20"/>
      <c r="D23" s="21">
        <f>うぐいす当初予算!D23</f>
        <v>7527</v>
      </c>
      <c r="E23" s="21">
        <f>みどり当初予算!D23</f>
        <v>5538</v>
      </c>
      <c r="F23" s="21">
        <f>さくらんぼ当初予算!D23</f>
        <v>2998</v>
      </c>
      <c r="G23" s="21">
        <f t="shared" si="3"/>
        <v>16063</v>
      </c>
      <c r="H23" s="21">
        <v>0</v>
      </c>
      <c r="I23" s="21">
        <f t="shared" si="0"/>
        <v>16063</v>
      </c>
      <c r="J23" s="179"/>
    </row>
    <row r="24" spans="1:10" s="180" customFormat="1" x14ac:dyDescent="0.15">
      <c r="A24" s="334" t="s">
        <v>465</v>
      </c>
      <c r="B24" s="145" t="s">
        <v>61</v>
      </c>
      <c r="C24" s="20"/>
      <c r="D24" s="21">
        <f>うぐいす当初予算!D24</f>
        <v>0</v>
      </c>
      <c r="E24" s="21">
        <f>みどり当初予算!D24</f>
        <v>42000</v>
      </c>
      <c r="F24" s="21">
        <f>さくらんぼ当初予算!D24</f>
        <v>0</v>
      </c>
      <c r="G24" s="21">
        <f t="shared" si="3"/>
        <v>42000</v>
      </c>
      <c r="H24" s="21">
        <v>0</v>
      </c>
      <c r="I24" s="21">
        <f t="shared" si="0"/>
        <v>42000</v>
      </c>
      <c r="J24" s="179"/>
    </row>
    <row r="25" spans="1:10" s="180" customFormat="1" x14ac:dyDescent="0.15">
      <c r="A25" s="334" t="s">
        <v>466</v>
      </c>
      <c r="B25" s="145" t="s">
        <v>66</v>
      </c>
      <c r="C25" s="20"/>
      <c r="D25" s="21">
        <f>うぐいす当初予算!D25</f>
        <v>0</v>
      </c>
      <c r="E25" s="21">
        <f>みどり当初予算!D25</f>
        <v>0</v>
      </c>
      <c r="F25" s="21">
        <f>さくらんぼ当初予算!D25</f>
        <v>0</v>
      </c>
      <c r="G25" s="21">
        <f t="shared" si="3"/>
        <v>0</v>
      </c>
      <c r="H25" s="21">
        <v>0</v>
      </c>
      <c r="I25" s="21">
        <f t="shared" si="0"/>
        <v>0</v>
      </c>
      <c r="J25" s="179"/>
    </row>
    <row r="26" spans="1:10" s="180" customFormat="1" x14ac:dyDescent="0.15">
      <c r="A26" s="334" t="s">
        <v>467</v>
      </c>
      <c r="B26" s="145" t="s">
        <v>67</v>
      </c>
      <c r="C26" s="20"/>
      <c r="D26" s="21">
        <f>うぐいす当初予算!D26</f>
        <v>0</v>
      </c>
      <c r="E26" s="21">
        <f>みどり当初予算!D26</f>
        <v>0</v>
      </c>
      <c r="F26" s="21">
        <f>さくらんぼ当初予算!D26</f>
        <v>0</v>
      </c>
      <c r="G26" s="21">
        <f t="shared" si="3"/>
        <v>0</v>
      </c>
      <c r="H26" s="21">
        <v>0</v>
      </c>
      <c r="I26" s="21">
        <f t="shared" si="0"/>
        <v>0</v>
      </c>
      <c r="J26" s="179"/>
    </row>
    <row r="27" spans="1:10" s="180" customFormat="1" ht="14.25" thickBot="1" x14ac:dyDescent="0.2">
      <c r="A27" s="334" t="s">
        <v>468</v>
      </c>
      <c r="B27" s="145" t="s">
        <v>68</v>
      </c>
      <c r="C27" s="20"/>
      <c r="D27" s="21">
        <f>うぐいす当初予算!D27</f>
        <v>500</v>
      </c>
      <c r="E27" s="21">
        <f>みどり当初予算!D27</f>
        <v>0</v>
      </c>
      <c r="F27" s="21">
        <f>さくらんぼ当初予算!D27</f>
        <v>0</v>
      </c>
      <c r="G27" s="21">
        <f t="shared" si="3"/>
        <v>500</v>
      </c>
      <c r="H27" s="21">
        <v>0</v>
      </c>
      <c r="I27" s="21">
        <f t="shared" si="0"/>
        <v>500</v>
      </c>
      <c r="J27" s="179"/>
    </row>
    <row r="28" spans="1:10" ht="14.25" thickBot="1" x14ac:dyDescent="0.2">
      <c r="A28" s="334" t="s">
        <v>469</v>
      </c>
      <c r="B28" s="147" t="s">
        <v>222</v>
      </c>
      <c r="C28" s="148"/>
      <c r="D28" s="149">
        <f>うぐいす当初予算!D28</f>
        <v>56503</v>
      </c>
      <c r="E28" s="149">
        <f>みどり当初予算!D28</f>
        <v>118095</v>
      </c>
      <c r="F28" s="149">
        <f>さくらんぼ当初予算!D28</f>
        <v>46050</v>
      </c>
      <c r="G28" s="149">
        <f>SUM(G21:G27)</f>
        <v>220648</v>
      </c>
      <c r="H28" s="149">
        <f>SUM(H21:H27)</f>
        <v>0</v>
      </c>
      <c r="I28" s="149">
        <f t="shared" si="0"/>
        <v>220648</v>
      </c>
      <c r="J28" s="151"/>
    </row>
    <row r="29" spans="1:10" ht="14.25" thickBot="1" x14ac:dyDescent="0.2">
      <c r="A29" s="334" t="s">
        <v>470</v>
      </c>
      <c r="B29" s="152" t="s">
        <v>223</v>
      </c>
      <c r="C29" s="153"/>
      <c r="D29" s="154">
        <f>うぐいす当初予算!D29</f>
        <v>-3532</v>
      </c>
      <c r="E29" s="154">
        <f>みどり当初予算!D29</f>
        <v>-2802</v>
      </c>
      <c r="F29" s="154">
        <f>さくらんぼ当初予算!D29</f>
        <v>6354</v>
      </c>
      <c r="G29" s="154">
        <f>G20-G28</f>
        <v>20</v>
      </c>
      <c r="H29" s="154">
        <f>H20-H28</f>
        <v>0</v>
      </c>
      <c r="I29" s="154">
        <f t="shared" si="0"/>
        <v>20</v>
      </c>
      <c r="J29" s="156"/>
    </row>
    <row r="30" spans="1:10" s="180" customFormat="1" x14ac:dyDescent="0.15">
      <c r="A30" s="334"/>
      <c r="B30" s="157" t="s">
        <v>224</v>
      </c>
      <c r="C30" s="20"/>
      <c r="D30" s="21"/>
      <c r="E30" s="21"/>
      <c r="F30" s="21"/>
      <c r="G30" s="21"/>
      <c r="H30" s="21"/>
      <c r="I30" s="21"/>
      <c r="J30" s="179"/>
    </row>
    <row r="31" spans="1:10" s="180" customFormat="1" x14ac:dyDescent="0.15">
      <c r="A31" s="334" t="s">
        <v>471</v>
      </c>
      <c r="B31" s="145" t="s">
        <v>73</v>
      </c>
      <c r="C31" s="20"/>
      <c r="D31" s="21">
        <f>うぐいす当初予算!D31</f>
        <v>0</v>
      </c>
      <c r="E31" s="21">
        <f>みどり当初予算!D31</f>
        <v>0</v>
      </c>
      <c r="F31" s="21">
        <f>さくらんぼ当初予算!D31</f>
        <v>0</v>
      </c>
      <c r="G31" s="21">
        <f t="shared" si="3"/>
        <v>0</v>
      </c>
      <c r="H31" s="21"/>
      <c r="I31" s="21">
        <f t="shared" si="0"/>
        <v>0</v>
      </c>
      <c r="J31" s="179"/>
    </row>
    <row r="32" spans="1:10" s="180" customFormat="1" x14ac:dyDescent="0.15">
      <c r="A32" s="334" t="s">
        <v>472</v>
      </c>
      <c r="B32" s="145" t="s">
        <v>75</v>
      </c>
      <c r="C32" s="20"/>
      <c r="D32" s="21">
        <f>うぐいす当初予算!D32</f>
        <v>0</v>
      </c>
      <c r="E32" s="21">
        <f>みどり当初予算!D32</f>
        <v>0</v>
      </c>
      <c r="F32" s="21">
        <f>さくらんぼ当初予算!D32</f>
        <v>0</v>
      </c>
      <c r="G32" s="21">
        <f t="shared" si="3"/>
        <v>0</v>
      </c>
      <c r="H32" s="21"/>
      <c r="I32" s="21">
        <f t="shared" si="0"/>
        <v>0</v>
      </c>
      <c r="J32" s="179"/>
    </row>
    <row r="33" spans="1:10" s="180" customFormat="1" x14ac:dyDescent="0.15">
      <c r="A33" s="334" t="s">
        <v>473</v>
      </c>
      <c r="B33" s="145" t="s">
        <v>77</v>
      </c>
      <c r="C33" s="20"/>
      <c r="D33" s="21">
        <f>うぐいす当初予算!D33</f>
        <v>0</v>
      </c>
      <c r="E33" s="21">
        <f>みどり当初予算!D33</f>
        <v>0</v>
      </c>
      <c r="F33" s="21">
        <f>さくらんぼ当初予算!D33</f>
        <v>0</v>
      </c>
      <c r="G33" s="21">
        <f t="shared" si="3"/>
        <v>0</v>
      </c>
      <c r="H33" s="21"/>
      <c r="I33" s="21">
        <f t="shared" si="0"/>
        <v>0</v>
      </c>
      <c r="J33" s="179"/>
    </row>
    <row r="34" spans="1:10" s="180" customFormat="1" x14ac:dyDescent="0.15">
      <c r="A34" s="334" t="s">
        <v>474</v>
      </c>
      <c r="B34" s="145" t="s">
        <v>78</v>
      </c>
      <c r="C34" s="20"/>
      <c r="D34" s="21">
        <f>うぐいす当初予算!D34</f>
        <v>0</v>
      </c>
      <c r="E34" s="21">
        <f>みどり当初予算!D34</f>
        <v>0</v>
      </c>
      <c r="F34" s="21">
        <f>さくらんぼ当初予算!D34</f>
        <v>0</v>
      </c>
      <c r="G34" s="21">
        <f t="shared" si="3"/>
        <v>0</v>
      </c>
      <c r="H34" s="21"/>
      <c r="I34" s="21">
        <f t="shared" si="0"/>
        <v>0</v>
      </c>
      <c r="J34" s="179"/>
    </row>
    <row r="35" spans="1:10" s="180" customFormat="1" ht="14.25" thickBot="1" x14ac:dyDescent="0.2">
      <c r="A35" s="334" t="s">
        <v>475</v>
      </c>
      <c r="B35" s="145" t="s">
        <v>81</v>
      </c>
      <c r="C35" s="20"/>
      <c r="D35" s="21">
        <f>うぐいす当初予算!D35</f>
        <v>0</v>
      </c>
      <c r="E35" s="21">
        <f>みどり当初予算!D35</f>
        <v>0</v>
      </c>
      <c r="F35" s="21">
        <f>さくらんぼ当初予算!D35</f>
        <v>0</v>
      </c>
      <c r="G35" s="21">
        <f t="shared" si="3"/>
        <v>0</v>
      </c>
      <c r="H35" s="21"/>
      <c r="I35" s="21">
        <f t="shared" si="0"/>
        <v>0</v>
      </c>
      <c r="J35" s="179"/>
    </row>
    <row r="36" spans="1:10" ht="14.25" thickBot="1" x14ac:dyDescent="0.2">
      <c r="A36" s="334" t="s">
        <v>476</v>
      </c>
      <c r="B36" s="147" t="s">
        <v>225</v>
      </c>
      <c r="C36" s="148"/>
      <c r="D36" s="149">
        <f>うぐいす当初予算!D36</f>
        <v>0</v>
      </c>
      <c r="E36" s="149">
        <f>みどり当初予算!D36</f>
        <v>0</v>
      </c>
      <c r="F36" s="149">
        <f>さくらんぼ当初予算!D36</f>
        <v>0</v>
      </c>
      <c r="G36" s="149">
        <f t="shared" si="3"/>
        <v>0</v>
      </c>
      <c r="H36" s="149">
        <v>0</v>
      </c>
      <c r="I36" s="149">
        <f t="shared" si="0"/>
        <v>0</v>
      </c>
      <c r="J36" s="151"/>
    </row>
    <row r="37" spans="1:10" s="180" customFormat="1" x14ac:dyDescent="0.15">
      <c r="A37" s="334" t="s">
        <v>477</v>
      </c>
      <c r="B37" s="145" t="s">
        <v>83</v>
      </c>
      <c r="C37" s="20"/>
      <c r="D37" s="21">
        <f>うぐいす当初予算!D37</f>
        <v>0</v>
      </c>
      <c r="E37" s="21">
        <f>みどり当初予算!D37</f>
        <v>0</v>
      </c>
      <c r="F37" s="21">
        <f>さくらんぼ当初予算!D37</f>
        <v>0</v>
      </c>
      <c r="G37" s="21">
        <f t="shared" si="3"/>
        <v>0</v>
      </c>
      <c r="H37" s="21"/>
      <c r="I37" s="21">
        <f t="shared" si="0"/>
        <v>0</v>
      </c>
      <c r="J37" s="179"/>
    </row>
    <row r="38" spans="1:10" s="180" customFormat="1" x14ac:dyDescent="0.15">
      <c r="A38" s="334" t="s">
        <v>478</v>
      </c>
      <c r="B38" s="145" t="s">
        <v>84</v>
      </c>
      <c r="C38" s="20"/>
      <c r="D38" s="21">
        <f>うぐいす当初予算!D38</f>
        <v>150</v>
      </c>
      <c r="E38" s="21">
        <f>みどり当初予算!D38</f>
        <v>150</v>
      </c>
      <c r="F38" s="21">
        <f>さくらんぼ当初予算!D38</f>
        <v>0</v>
      </c>
      <c r="G38" s="21">
        <f t="shared" si="3"/>
        <v>300</v>
      </c>
      <c r="H38" s="21">
        <v>0</v>
      </c>
      <c r="I38" s="21">
        <f t="shared" si="0"/>
        <v>300</v>
      </c>
      <c r="J38" s="179"/>
    </row>
    <row r="39" spans="1:10" s="180" customFormat="1" x14ac:dyDescent="0.15">
      <c r="A39" s="334" t="s">
        <v>479</v>
      </c>
      <c r="B39" s="145" t="s">
        <v>89</v>
      </c>
      <c r="C39" s="20"/>
      <c r="D39" s="21">
        <f>うぐいす当初予算!D39</f>
        <v>0</v>
      </c>
      <c r="E39" s="21">
        <f>みどり当初予算!D39</f>
        <v>0</v>
      </c>
      <c r="F39" s="21">
        <f>さくらんぼ当初予算!D39</f>
        <v>0</v>
      </c>
      <c r="G39" s="21">
        <f t="shared" si="3"/>
        <v>0</v>
      </c>
      <c r="H39" s="21"/>
      <c r="I39" s="21">
        <f t="shared" si="0"/>
        <v>0</v>
      </c>
      <c r="J39" s="179"/>
    </row>
    <row r="40" spans="1:10" s="180" customFormat="1" x14ac:dyDescent="0.15">
      <c r="A40" s="334" t="s">
        <v>480</v>
      </c>
      <c r="B40" s="145" t="s">
        <v>90</v>
      </c>
      <c r="C40" s="20"/>
      <c r="D40" s="21">
        <f>うぐいす当初予算!D40</f>
        <v>0</v>
      </c>
      <c r="E40" s="21">
        <f>みどり当初予算!D40</f>
        <v>0</v>
      </c>
      <c r="F40" s="21">
        <f>さくらんぼ当初予算!D40</f>
        <v>0</v>
      </c>
      <c r="G40" s="21">
        <f t="shared" si="3"/>
        <v>0</v>
      </c>
      <c r="H40" s="21"/>
      <c r="I40" s="21">
        <f t="shared" si="0"/>
        <v>0</v>
      </c>
      <c r="J40" s="179"/>
    </row>
    <row r="41" spans="1:10" s="180" customFormat="1" ht="14.25" thickBot="1" x14ac:dyDescent="0.2">
      <c r="A41" s="334" t="s">
        <v>481</v>
      </c>
      <c r="B41" s="145" t="s">
        <v>91</v>
      </c>
      <c r="C41" s="20"/>
      <c r="D41" s="21">
        <f>うぐいす当初予算!D41</f>
        <v>0</v>
      </c>
      <c r="E41" s="21">
        <f>みどり当初予算!D41</f>
        <v>0</v>
      </c>
      <c r="F41" s="21">
        <f>さくらんぼ当初予算!D41</f>
        <v>0</v>
      </c>
      <c r="G41" s="21">
        <f t="shared" si="3"/>
        <v>0</v>
      </c>
      <c r="H41" s="21"/>
      <c r="I41" s="21">
        <f t="shared" si="0"/>
        <v>0</v>
      </c>
      <c r="J41" s="179"/>
    </row>
    <row r="42" spans="1:10" ht="14.25" thickBot="1" x14ac:dyDescent="0.2">
      <c r="A42" s="334" t="s">
        <v>482</v>
      </c>
      <c r="B42" s="147" t="s">
        <v>226</v>
      </c>
      <c r="C42" s="148"/>
      <c r="D42" s="149">
        <f>うぐいす当初予算!D42</f>
        <v>150</v>
      </c>
      <c r="E42" s="149">
        <f>みどり当初予算!D42</f>
        <v>150</v>
      </c>
      <c r="F42" s="149">
        <f>さくらんぼ当初予算!D42</f>
        <v>0</v>
      </c>
      <c r="G42" s="149">
        <f t="shared" si="3"/>
        <v>300</v>
      </c>
      <c r="H42" s="149">
        <f>SUM(H37:H41)</f>
        <v>0</v>
      </c>
      <c r="I42" s="149">
        <f t="shared" si="0"/>
        <v>300</v>
      </c>
      <c r="J42" s="151"/>
    </row>
    <row r="43" spans="1:10" ht="14.25" thickBot="1" x14ac:dyDescent="0.2">
      <c r="A43" s="334" t="s">
        <v>483</v>
      </c>
      <c r="B43" s="152" t="s">
        <v>227</v>
      </c>
      <c r="C43" s="153"/>
      <c r="D43" s="154">
        <f>うぐいす当初予算!D43</f>
        <v>-150</v>
      </c>
      <c r="E43" s="154">
        <f>みどり当初予算!D43</f>
        <v>-150</v>
      </c>
      <c r="F43" s="154">
        <f>さくらんぼ当初予算!D43</f>
        <v>0</v>
      </c>
      <c r="G43" s="154">
        <f t="shared" si="3"/>
        <v>-300</v>
      </c>
      <c r="H43" s="154">
        <f>H36-H42</f>
        <v>0</v>
      </c>
      <c r="I43" s="154">
        <f t="shared" si="0"/>
        <v>-300</v>
      </c>
      <c r="J43" s="156"/>
    </row>
    <row r="44" spans="1:10" x14ac:dyDescent="0.15">
      <c r="B44" s="158" t="s">
        <v>228</v>
      </c>
      <c r="C44" s="159"/>
      <c r="D44" s="181"/>
      <c r="E44" s="181"/>
      <c r="F44" s="181"/>
      <c r="G44" s="181"/>
      <c r="H44" s="181"/>
      <c r="I44" s="181"/>
      <c r="J44" s="146"/>
    </row>
    <row r="45" spans="1:10" x14ac:dyDescent="0.15">
      <c r="A45" s="334" t="s">
        <v>484</v>
      </c>
      <c r="B45" s="145" t="s">
        <v>229</v>
      </c>
      <c r="C45" s="160"/>
      <c r="D45" s="21">
        <f>うぐいす当初予算!D45</f>
        <v>0</v>
      </c>
      <c r="E45" s="21">
        <f>みどり当初予算!D45</f>
        <v>0</v>
      </c>
      <c r="F45" s="21">
        <f>さくらんぼ当初予算!D45</f>
        <v>0</v>
      </c>
      <c r="G45" s="21">
        <f>D45+E45+F45</f>
        <v>0</v>
      </c>
      <c r="H45" s="21">
        <v>0</v>
      </c>
      <c r="I45" s="21">
        <f t="shared" si="0"/>
        <v>0</v>
      </c>
      <c r="J45" s="146"/>
    </row>
    <row r="46" spans="1:10" s="180" customFormat="1" x14ac:dyDescent="0.15">
      <c r="A46" s="334" t="s">
        <v>485</v>
      </c>
      <c r="B46" s="145" t="s">
        <v>100</v>
      </c>
      <c r="C46" s="20"/>
      <c r="D46" s="21">
        <f>うぐいす当初予算!D46</f>
        <v>4500</v>
      </c>
      <c r="E46" s="21">
        <f>みどり当初予算!D46</f>
        <v>0</v>
      </c>
      <c r="F46" s="21">
        <f>さくらんぼ当初予算!D46</f>
        <v>0</v>
      </c>
      <c r="G46" s="21">
        <f>D46+E46+F46</f>
        <v>4500</v>
      </c>
      <c r="H46" s="21">
        <v>-4500</v>
      </c>
      <c r="I46" s="21">
        <f>G46+H46</f>
        <v>0</v>
      </c>
      <c r="J46" s="179"/>
    </row>
    <row r="47" spans="1:10" s="180" customFormat="1" ht="14.25" thickBot="1" x14ac:dyDescent="0.2">
      <c r="A47" s="334" t="s">
        <v>486</v>
      </c>
      <c r="B47" s="145" t="s">
        <v>101</v>
      </c>
      <c r="C47" s="20"/>
      <c r="D47" s="21">
        <f>うぐいす当初予算!D47</f>
        <v>0</v>
      </c>
      <c r="E47" s="21">
        <f>みどり当初予算!D47</f>
        <v>0</v>
      </c>
      <c r="F47" s="21">
        <f>さくらんぼ当初予算!D47</f>
        <v>0</v>
      </c>
      <c r="G47" s="21">
        <f t="shared" si="3"/>
        <v>0</v>
      </c>
      <c r="H47" s="21"/>
      <c r="I47" s="21">
        <f t="shared" si="0"/>
        <v>0</v>
      </c>
      <c r="J47" s="179"/>
    </row>
    <row r="48" spans="1:10" ht="14.25" thickBot="1" x14ac:dyDescent="0.2">
      <c r="A48" s="334" t="s">
        <v>487</v>
      </c>
      <c r="B48" s="147" t="s">
        <v>230</v>
      </c>
      <c r="C48" s="161"/>
      <c r="D48" s="162">
        <f>うぐいす当初予算!D48</f>
        <v>4500</v>
      </c>
      <c r="E48" s="162">
        <f>みどり当初予算!D48</f>
        <v>0</v>
      </c>
      <c r="F48" s="162">
        <f>さくらんぼ当初予算!D48</f>
        <v>0</v>
      </c>
      <c r="G48" s="162">
        <f>D48+E48+F48</f>
        <v>4500</v>
      </c>
      <c r="H48" s="162">
        <f>SUM(H46:H47)</f>
        <v>-4500</v>
      </c>
      <c r="I48" s="162">
        <f>G48+H48</f>
        <v>0</v>
      </c>
      <c r="J48" s="182"/>
    </row>
    <row r="49" spans="1:10" x14ac:dyDescent="0.15">
      <c r="A49" s="334" t="s">
        <v>488</v>
      </c>
      <c r="B49" s="145" t="s">
        <v>104</v>
      </c>
      <c r="C49" s="160"/>
      <c r="D49" s="21">
        <f>うぐいす当初予算!D49</f>
        <v>338</v>
      </c>
      <c r="E49" s="21">
        <f>みどり当初予算!D49</f>
        <v>121</v>
      </c>
      <c r="F49" s="21">
        <f>さくらんぼ当初予算!D49</f>
        <v>1</v>
      </c>
      <c r="G49" s="21">
        <f>D49+E49+F49</f>
        <v>460</v>
      </c>
      <c r="H49" s="21"/>
      <c r="I49" s="21">
        <f t="shared" si="0"/>
        <v>460</v>
      </c>
      <c r="J49" s="183"/>
    </row>
    <row r="50" spans="1:10" s="180" customFormat="1" x14ac:dyDescent="0.15">
      <c r="A50" s="334" t="s">
        <v>489</v>
      </c>
      <c r="B50" s="145" t="s">
        <v>107</v>
      </c>
      <c r="C50" s="20"/>
      <c r="D50" s="21">
        <f>うぐいす当初予算!D50</f>
        <v>0</v>
      </c>
      <c r="E50" s="21">
        <f>みどり当初予算!D50</f>
        <v>0</v>
      </c>
      <c r="F50" s="21">
        <f>さくらんぼ当初予算!D50</f>
        <v>4500</v>
      </c>
      <c r="G50" s="21">
        <f t="shared" si="3"/>
        <v>4500</v>
      </c>
      <c r="H50" s="21">
        <v>-4500</v>
      </c>
      <c r="I50" s="21">
        <f t="shared" si="0"/>
        <v>0</v>
      </c>
      <c r="J50" s="179"/>
    </row>
    <row r="51" spans="1:10" s="180" customFormat="1" ht="14.25" thickBot="1" x14ac:dyDescent="0.2">
      <c r="A51" s="334" t="s">
        <v>490</v>
      </c>
      <c r="B51" s="145" t="s">
        <v>108</v>
      </c>
      <c r="C51" s="20"/>
      <c r="D51" s="21">
        <f>うぐいす当初予算!D51</f>
        <v>0</v>
      </c>
      <c r="E51" s="21">
        <f>みどり当初予算!D51</f>
        <v>0</v>
      </c>
      <c r="F51" s="21">
        <f>さくらんぼ当初予算!D51</f>
        <v>0</v>
      </c>
      <c r="G51" s="21">
        <f t="shared" si="3"/>
        <v>0</v>
      </c>
      <c r="H51" s="21"/>
      <c r="I51" s="184">
        <f t="shared" si="0"/>
        <v>0</v>
      </c>
      <c r="J51" s="179"/>
    </row>
    <row r="52" spans="1:10" ht="14.25" thickBot="1" x14ac:dyDescent="0.2">
      <c r="A52" s="334" t="s">
        <v>491</v>
      </c>
      <c r="B52" s="147" t="s">
        <v>231</v>
      </c>
      <c r="C52" s="148"/>
      <c r="D52" s="162">
        <f>うぐいす当初予算!D52</f>
        <v>338</v>
      </c>
      <c r="E52" s="162">
        <f>みどり当初予算!D52</f>
        <v>121</v>
      </c>
      <c r="F52" s="162">
        <f>さくらんぼ当初予算!D52</f>
        <v>4501</v>
      </c>
      <c r="G52" s="162">
        <f t="shared" si="3"/>
        <v>4960</v>
      </c>
      <c r="H52" s="162">
        <f>SUM(H50:H51)</f>
        <v>-4500</v>
      </c>
      <c r="I52" s="184">
        <f t="shared" si="0"/>
        <v>460</v>
      </c>
      <c r="J52" s="151"/>
    </row>
    <row r="53" spans="1:10" ht="14.25" thickBot="1" x14ac:dyDescent="0.2">
      <c r="A53" s="334" t="s">
        <v>492</v>
      </c>
      <c r="B53" s="152" t="s">
        <v>232</v>
      </c>
      <c r="C53" s="153"/>
      <c r="D53" s="154">
        <f>うぐいす当初予算!D53</f>
        <v>4162</v>
      </c>
      <c r="E53" s="154">
        <f>みどり当初予算!D53</f>
        <v>-121</v>
      </c>
      <c r="F53" s="154">
        <f>さくらんぼ当初予算!D53</f>
        <v>-4501</v>
      </c>
      <c r="G53" s="154">
        <f t="shared" si="3"/>
        <v>-460</v>
      </c>
      <c r="H53" s="154">
        <f>H48-H52</f>
        <v>0</v>
      </c>
      <c r="I53" s="154">
        <f t="shared" si="0"/>
        <v>-460</v>
      </c>
      <c r="J53" s="156"/>
    </row>
    <row r="54" spans="1:10" s="180" customFormat="1" ht="14.25" thickBot="1" x14ac:dyDescent="0.2">
      <c r="A54" s="334" t="s">
        <v>493</v>
      </c>
      <c r="B54" s="157" t="s">
        <v>233</v>
      </c>
      <c r="C54" s="20"/>
      <c r="D54" s="21">
        <f>うぐいす当初予算!D54</f>
        <v>230</v>
      </c>
      <c r="E54" s="21">
        <f>みどり当初予算!D54</f>
        <v>227</v>
      </c>
      <c r="F54" s="21">
        <f>さくらんぼ当初予算!D54</f>
        <v>203</v>
      </c>
      <c r="G54" s="21">
        <f>D54+E54+F54</f>
        <v>660</v>
      </c>
      <c r="H54" s="21">
        <v>0</v>
      </c>
      <c r="I54" s="21">
        <f t="shared" ref="I54:I57" si="4">G54-H54</f>
        <v>660</v>
      </c>
      <c r="J54" s="179"/>
    </row>
    <row r="55" spans="1:10" ht="14.25" thickBot="1" x14ac:dyDescent="0.2">
      <c r="A55" s="334" t="s">
        <v>494</v>
      </c>
      <c r="B55" s="341" t="s">
        <v>237</v>
      </c>
      <c r="C55" s="342"/>
      <c r="D55" s="167">
        <f>うぐいす当初予算!D55</f>
        <v>250</v>
      </c>
      <c r="E55" s="167">
        <f>みどり当初予算!D55</f>
        <v>-3300</v>
      </c>
      <c r="F55" s="167">
        <f>さくらんぼ当初予算!D55</f>
        <v>1650</v>
      </c>
      <c r="G55" s="167">
        <f t="shared" si="3"/>
        <v>-1400</v>
      </c>
      <c r="H55" s="167">
        <f>H29+H43+H53-H54</f>
        <v>0</v>
      </c>
      <c r="I55" s="167">
        <f t="shared" si="4"/>
        <v>-1400</v>
      </c>
      <c r="J55" s="169"/>
    </row>
    <row r="56" spans="1:10" ht="14.25" thickBot="1" x14ac:dyDescent="0.2">
      <c r="A56" s="334" t="s">
        <v>495</v>
      </c>
      <c r="B56" s="147" t="s">
        <v>235</v>
      </c>
      <c r="C56" s="148"/>
      <c r="D56" s="149">
        <f>うぐいす当初予算!D56</f>
        <v>16150</v>
      </c>
      <c r="E56" s="149">
        <f>みどり当初予算!D56</f>
        <v>28000</v>
      </c>
      <c r="F56" s="149">
        <f>さくらんぼ当初予算!D56</f>
        <v>20750</v>
      </c>
      <c r="G56" s="149">
        <f t="shared" si="3"/>
        <v>64900</v>
      </c>
      <c r="H56" s="149">
        <v>0</v>
      </c>
      <c r="I56" s="149">
        <f t="shared" si="4"/>
        <v>64900</v>
      </c>
      <c r="J56" s="151"/>
    </row>
    <row r="57" spans="1:10" ht="14.25" thickBot="1" x14ac:dyDescent="0.2">
      <c r="A57" s="334" t="s">
        <v>496</v>
      </c>
      <c r="B57" s="152" t="s">
        <v>236</v>
      </c>
      <c r="C57" s="153"/>
      <c r="D57" s="154">
        <f>うぐいす当初予算!D57</f>
        <v>16400</v>
      </c>
      <c r="E57" s="154">
        <f>みどり当初予算!D57</f>
        <v>24700</v>
      </c>
      <c r="F57" s="154">
        <f>さくらんぼ当初予算!D57</f>
        <v>22400</v>
      </c>
      <c r="G57" s="154">
        <f t="shared" si="3"/>
        <v>63500</v>
      </c>
      <c r="H57" s="154">
        <f>H55+H56</f>
        <v>0</v>
      </c>
      <c r="I57" s="154">
        <f t="shared" si="4"/>
        <v>63500</v>
      </c>
      <c r="J57" s="156"/>
    </row>
  </sheetData>
  <mergeCells count="7">
    <mergeCell ref="B55:C55"/>
    <mergeCell ref="B1:J1"/>
    <mergeCell ref="B2:J2"/>
    <mergeCell ref="G4:G5"/>
    <mergeCell ref="H4:H5"/>
    <mergeCell ref="I4:I5"/>
    <mergeCell ref="J4:J5"/>
  </mergeCells>
  <phoneticPr fontId="3"/>
  <pageMargins left="0.43307086614173229" right="0.31496062992125984" top="0.74803149606299213" bottom="0.74803149606299213" header="0.31496062992125984" footer="0.31496062992125984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7"/>
  <sheetViews>
    <sheetView tabSelected="1" topLeftCell="A31" workbookViewId="0">
      <selection activeCell="I37" sqref="I37"/>
    </sheetView>
  </sheetViews>
  <sheetFormatPr defaultRowHeight="13.5" x14ac:dyDescent="0.15"/>
  <cols>
    <col min="1" max="1" width="2.625" style="334" customWidth="1"/>
    <col min="2" max="2" width="2.125" style="170" customWidth="1"/>
    <col min="3" max="3" width="37.875" style="170" customWidth="1"/>
    <col min="4" max="6" width="10.625" customWidth="1"/>
    <col min="7" max="7" width="15.625" customWidth="1"/>
  </cols>
  <sheetData>
    <row r="1" spans="1:10" s="133" customFormat="1" ht="17.25" x14ac:dyDescent="0.15">
      <c r="A1" s="334"/>
      <c r="B1" s="335" t="s">
        <v>382</v>
      </c>
      <c r="C1" s="335"/>
      <c r="D1" s="335"/>
      <c r="E1" s="335"/>
      <c r="F1" s="335"/>
      <c r="G1" s="335"/>
    </row>
    <row r="2" spans="1:10" s="133" customFormat="1" x14ac:dyDescent="0.15">
      <c r="A2" s="334"/>
      <c r="B2" s="336" t="s">
        <v>379</v>
      </c>
      <c r="C2" s="336"/>
      <c r="D2" s="336"/>
      <c r="E2" s="336"/>
      <c r="F2" s="336"/>
      <c r="G2" s="336"/>
      <c r="H2" s="1"/>
      <c r="I2" s="1"/>
      <c r="J2" s="1"/>
    </row>
    <row r="3" spans="1:10" ht="14.25" thickBot="1" x14ac:dyDescent="0.2">
      <c r="B3" s="134" t="s">
        <v>238</v>
      </c>
      <c r="C3" s="135"/>
      <c r="D3" s="135"/>
      <c r="E3" s="135"/>
      <c r="F3" s="135"/>
      <c r="G3" s="136" t="s">
        <v>215</v>
      </c>
    </row>
    <row r="4" spans="1:10" x14ac:dyDescent="0.15">
      <c r="B4" s="137" t="s">
        <v>216</v>
      </c>
      <c r="C4" s="138"/>
      <c r="D4" s="337" t="s">
        <v>203</v>
      </c>
      <c r="E4" s="337" t="s">
        <v>204</v>
      </c>
      <c r="F4" s="337" t="s">
        <v>241</v>
      </c>
      <c r="G4" s="339" t="s">
        <v>217</v>
      </c>
    </row>
    <row r="5" spans="1:10" x14ac:dyDescent="0.15">
      <c r="B5" s="139"/>
      <c r="C5" s="140" t="s">
        <v>218</v>
      </c>
      <c r="D5" s="338"/>
      <c r="E5" s="338"/>
      <c r="F5" s="338"/>
      <c r="G5" s="340"/>
    </row>
    <row r="6" spans="1:10" x14ac:dyDescent="0.15">
      <c r="B6" s="141" t="s">
        <v>219</v>
      </c>
      <c r="C6" s="142"/>
      <c r="D6" s="24"/>
      <c r="E6" s="143"/>
      <c r="F6" s="24"/>
      <c r="G6" s="144"/>
    </row>
    <row r="7" spans="1:10" x14ac:dyDescent="0.15">
      <c r="A7" s="334" t="s">
        <v>448</v>
      </c>
      <c r="B7" s="145" t="s">
        <v>4</v>
      </c>
      <c r="C7" s="20"/>
      <c r="D7" s="200">
        <v>0</v>
      </c>
      <c r="E7" s="201">
        <v>0</v>
      </c>
      <c r="F7" s="200">
        <f>D7-E7</f>
        <v>0</v>
      </c>
      <c r="G7" s="146"/>
    </row>
    <row r="8" spans="1:10" x14ac:dyDescent="0.15">
      <c r="A8" s="334" t="s">
        <v>449</v>
      </c>
      <c r="B8" s="145" t="s">
        <v>5</v>
      </c>
      <c r="C8" s="20"/>
      <c r="D8" s="200">
        <f>SUM(D9:D14)</f>
        <v>52444</v>
      </c>
      <c r="E8" s="200">
        <f>SUM(E9:E14)</f>
        <v>52753</v>
      </c>
      <c r="F8" s="200">
        <f t="shared" ref="F8:F51" si="0">D8-E8</f>
        <v>-309</v>
      </c>
      <c r="G8" s="146"/>
    </row>
    <row r="9" spans="1:10" x14ac:dyDescent="0.15">
      <c r="A9" s="334" t="s">
        <v>450</v>
      </c>
      <c r="B9" s="145"/>
      <c r="C9" s="20" t="s">
        <v>6</v>
      </c>
      <c r="D9" s="106">
        <v>18282</v>
      </c>
      <c r="E9" s="114">
        <v>18280</v>
      </c>
      <c r="F9" s="106">
        <f t="shared" si="0"/>
        <v>2</v>
      </c>
      <c r="G9" s="146"/>
    </row>
    <row r="10" spans="1:10" x14ac:dyDescent="0.15">
      <c r="A10" s="334" t="s">
        <v>451</v>
      </c>
      <c r="B10" s="145"/>
      <c r="C10" s="20" t="s">
        <v>247</v>
      </c>
      <c r="D10" s="106">
        <v>1500</v>
      </c>
      <c r="E10" s="114">
        <v>1760</v>
      </c>
      <c r="F10" s="106">
        <f t="shared" si="0"/>
        <v>-260</v>
      </c>
      <c r="G10" s="146"/>
    </row>
    <row r="11" spans="1:10" x14ac:dyDescent="0.15">
      <c r="A11" s="334" t="s">
        <v>452</v>
      </c>
      <c r="B11" s="145"/>
      <c r="C11" s="20" t="s">
        <v>11</v>
      </c>
      <c r="D11" s="106">
        <v>0</v>
      </c>
      <c r="E11" s="114">
        <v>0</v>
      </c>
      <c r="F11" s="106">
        <f t="shared" si="0"/>
        <v>0</v>
      </c>
      <c r="G11" s="185"/>
    </row>
    <row r="12" spans="1:10" x14ac:dyDescent="0.15">
      <c r="A12" s="334" t="s">
        <v>453</v>
      </c>
      <c r="B12" s="145"/>
      <c r="C12" s="20" t="s">
        <v>12</v>
      </c>
      <c r="D12" s="106">
        <v>1170</v>
      </c>
      <c r="E12" s="114">
        <v>1170</v>
      </c>
      <c r="F12" s="106">
        <f t="shared" si="0"/>
        <v>0</v>
      </c>
      <c r="G12" s="146"/>
    </row>
    <row r="13" spans="1:10" x14ac:dyDescent="0.15">
      <c r="A13" s="334" t="s">
        <v>454</v>
      </c>
      <c r="B13" s="145"/>
      <c r="C13" s="20" t="s">
        <v>14</v>
      </c>
      <c r="D13" s="106">
        <v>3583</v>
      </c>
      <c r="E13" s="114">
        <v>3575</v>
      </c>
      <c r="F13" s="106">
        <f t="shared" si="0"/>
        <v>8</v>
      </c>
      <c r="G13" s="185"/>
    </row>
    <row r="14" spans="1:10" x14ac:dyDescent="0.15">
      <c r="A14" s="334" t="s">
        <v>455</v>
      </c>
      <c r="B14" s="145"/>
      <c r="C14" s="20" t="s">
        <v>15</v>
      </c>
      <c r="D14" s="106">
        <v>27909</v>
      </c>
      <c r="E14" s="114">
        <v>27968</v>
      </c>
      <c r="F14" s="106">
        <f t="shared" si="0"/>
        <v>-59</v>
      </c>
      <c r="G14" s="146"/>
    </row>
    <row r="15" spans="1:10" x14ac:dyDescent="0.15">
      <c r="A15" s="334" t="s">
        <v>456</v>
      </c>
      <c r="B15" s="145" t="s">
        <v>23</v>
      </c>
      <c r="C15" s="20"/>
      <c r="D15" s="200">
        <v>0</v>
      </c>
      <c r="E15" s="201">
        <v>0</v>
      </c>
      <c r="F15" s="200">
        <f t="shared" si="0"/>
        <v>0</v>
      </c>
      <c r="G15" s="146"/>
    </row>
    <row r="16" spans="1:10" x14ac:dyDescent="0.15">
      <c r="A16" s="334" t="s">
        <v>457</v>
      </c>
      <c r="B16" s="145" t="s">
        <v>20</v>
      </c>
      <c r="C16" s="20"/>
      <c r="D16" s="200">
        <v>0</v>
      </c>
      <c r="E16" s="201">
        <v>0</v>
      </c>
      <c r="F16" s="200">
        <f t="shared" si="0"/>
        <v>0</v>
      </c>
      <c r="G16" s="146"/>
    </row>
    <row r="17" spans="1:7" x14ac:dyDescent="0.15">
      <c r="A17" s="334" t="s">
        <v>458</v>
      </c>
      <c r="B17" s="145" t="s">
        <v>21</v>
      </c>
      <c r="C17" s="20"/>
      <c r="D17" s="200"/>
      <c r="E17" s="201">
        <v>300</v>
      </c>
      <c r="F17" s="200">
        <f t="shared" si="0"/>
        <v>-300</v>
      </c>
      <c r="G17" s="146"/>
    </row>
    <row r="18" spans="1:7" x14ac:dyDescent="0.15">
      <c r="A18" s="334" t="s">
        <v>459</v>
      </c>
      <c r="B18" s="145" t="s">
        <v>220</v>
      </c>
      <c r="C18" s="20"/>
      <c r="D18" s="200">
        <v>2</v>
      </c>
      <c r="E18" s="201">
        <v>2</v>
      </c>
      <c r="F18" s="200">
        <f t="shared" si="0"/>
        <v>0</v>
      </c>
      <c r="G18" s="146"/>
    </row>
    <row r="19" spans="1:7" ht="14.25" thickBot="1" x14ac:dyDescent="0.2">
      <c r="A19" s="334" t="s">
        <v>460</v>
      </c>
      <c r="B19" s="145" t="s">
        <v>23</v>
      </c>
      <c r="C19" s="20"/>
      <c r="D19" s="200">
        <v>525</v>
      </c>
      <c r="E19" s="201">
        <v>533</v>
      </c>
      <c r="F19" s="200">
        <f t="shared" si="0"/>
        <v>-8</v>
      </c>
      <c r="G19" s="146"/>
    </row>
    <row r="20" spans="1:7" ht="14.25" thickBot="1" x14ac:dyDescent="0.2">
      <c r="A20" s="334" t="s">
        <v>461</v>
      </c>
      <c r="B20" s="147" t="s">
        <v>221</v>
      </c>
      <c r="C20" s="148"/>
      <c r="D20" s="202">
        <f>SUM(D7:D8,D15:D19)</f>
        <v>52971</v>
      </c>
      <c r="E20" s="202">
        <f>SUM(E7:E8,E15:E19)</f>
        <v>53588</v>
      </c>
      <c r="F20" s="202">
        <f t="shared" si="0"/>
        <v>-617</v>
      </c>
      <c r="G20" s="151"/>
    </row>
    <row r="21" spans="1:7" x14ac:dyDescent="0.15">
      <c r="A21" s="334" t="s">
        <v>462</v>
      </c>
      <c r="B21" s="145" t="s">
        <v>29</v>
      </c>
      <c r="C21" s="20"/>
      <c r="D21" s="200">
        <v>45350</v>
      </c>
      <c r="E21" s="201">
        <v>44530</v>
      </c>
      <c r="F21" s="200">
        <f t="shared" si="0"/>
        <v>820</v>
      </c>
      <c r="G21" s="185"/>
    </row>
    <row r="22" spans="1:7" x14ac:dyDescent="0.15">
      <c r="A22" s="334" t="s">
        <v>463</v>
      </c>
      <c r="B22" s="145" t="s">
        <v>35</v>
      </c>
      <c r="C22" s="20"/>
      <c r="D22" s="200">
        <v>3126</v>
      </c>
      <c r="E22" s="201">
        <v>2963</v>
      </c>
      <c r="F22" s="200">
        <f t="shared" si="0"/>
        <v>163</v>
      </c>
      <c r="G22" s="146"/>
    </row>
    <row r="23" spans="1:7" x14ac:dyDescent="0.15">
      <c r="A23" s="334" t="s">
        <v>464</v>
      </c>
      <c r="B23" s="145" t="s">
        <v>43</v>
      </c>
      <c r="C23" s="20"/>
      <c r="D23" s="200">
        <v>7527</v>
      </c>
      <c r="E23" s="201">
        <v>8032</v>
      </c>
      <c r="F23" s="200">
        <f t="shared" si="0"/>
        <v>-505</v>
      </c>
      <c r="G23" s="185"/>
    </row>
    <row r="24" spans="1:7" x14ac:dyDescent="0.15">
      <c r="A24" s="334" t="s">
        <v>465</v>
      </c>
      <c r="B24" s="145" t="s">
        <v>61</v>
      </c>
      <c r="C24" s="20"/>
      <c r="D24" s="200">
        <v>0</v>
      </c>
      <c r="E24" s="201">
        <v>0</v>
      </c>
      <c r="F24" s="200">
        <f t="shared" si="0"/>
        <v>0</v>
      </c>
      <c r="G24" s="146"/>
    </row>
    <row r="25" spans="1:7" x14ac:dyDescent="0.15">
      <c r="A25" s="334" t="s">
        <v>466</v>
      </c>
      <c r="B25" s="145" t="s">
        <v>66</v>
      </c>
      <c r="C25" s="20"/>
      <c r="D25" s="200">
        <v>0</v>
      </c>
      <c r="E25" s="201">
        <v>0</v>
      </c>
      <c r="F25" s="200">
        <f t="shared" si="0"/>
        <v>0</v>
      </c>
      <c r="G25" s="146"/>
    </row>
    <row r="26" spans="1:7" x14ac:dyDescent="0.15">
      <c r="A26" s="334" t="s">
        <v>467</v>
      </c>
      <c r="B26" s="145" t="s">
        <v>67</v>
      </c>
      <c r="C26" s="20"/>
      <c r="D26" s="200">
        <v>0</v>
      </c>
      <c r="E26" s="201">
        <v>0</v>
      </c>
      <c r="F26" s="200">
        <f t="shared" si="0"/>
        <v>0</v>
      </c>
      <c r="G26" s="146"/>
    </row>
    <row r="27" spans="1:7" ht="14.25" thickBot="1" x14ac:dyDescent="0.2">
      <c r="A27" s="334" t="s">
        <v>468</v>
      </c>
      <c r="B27" s="145" t="s">
        <v>68</v>
      </c>
      <c r="C27" s="20"/>
      <c r="D27" s="200">
        <v>500</v>
      </c>
      <c r="E27" s="201">
        <v>500</v>
      </c>
      <c r="F27" s="200">
        <f t="shared" si="0"/>
        <v>0</v>
      </c>
      <c r="G27" s="146"/>
    </row>
    <row r="28" spans="1:7" ht="14.25" thickBot="1" x14ac:dyDescent="0.2">
      <c r="A28" s="334" t="s">
        <v>469</v>
      </c>
      <c r="B28" s="147" t="s">
        <v>222</v>
      </c>
      <c r="C28" s="148"/>
      <c r="D28" s="202">
        <f>SUM(D21:D27)</f>
        <v>56503</v>
      </c>
      <c r="E28" s="202">
        <f>SUM(E21:E27)</f>
        <v>56025</v>
      </c>
      <c r="F28" s="202">
        <f t="shared" si="0"/>
        <v>478</v>
      </c>
      <c r="G28" s="151"/>
    </row>
    <row r="29" spans="1:7" ht="14.25" thickBot="1" x14ac:dyDescent="0.2">
      <c r="A29" s="334" t="s">
        <v>470</v>
      </c>
      <c r="B29" s="152" t="s">
        <v>223</v>
      </c>
      <c r="C29" s="153"/>
      <c r="D29" s="203">
        <f>D20-D28</f>
        <v>-3532</v>
      </c>
      <c r="E29" s="203">
        <f>E20-E28</f>
        <v>-2437</v>
      </c>
      <c r="F29" s="203">
        <f t="shared" si="0"/>
        <v>-1095</v>
      </c>
      <c r="G29" s="156"/>
    </row>
    <row r="30" spans="1:7" x14ac:dyDescent="0.15">
      <c r="B30" s="157" t="s">
        <v>224</v>
      </c>
      <c r="C30" s="20"/>
      <c r="D30" s="200"/>
      <c r="E30" s="201"/>
      <c r="F30" s="200"/>
      <c r="G30" s="146"/>
    </row>
    <row r="31" spans="1:7" x14ac:dyDescent="0.15">
      <c r="A31" s="334" t="s">
        <v>471</v>
      </c>
      <c r="B31" s="145" t="s">
        <v>73</v>
      </c>
      <c r="C31" s="20"/>
      <c r="D31" s="200">
        <v>0</v>
      </c>
      <c r="E31" s="201">
        <v>150</v>
      </c>
      <c r="F31" s="200">
        <f t="shared" si="0"/>
        <v>-150</v>
      </c>
      <c r="G31" s="146"/>
    </row>
    <row r="32" spans="1:7" x14ac:dyDescent="0.15">
      <c r="A32" s="334" t="s">
        <v>472</v>
      </c>
      <c r="B32" s="145" t="s">
        <v>75</v>
      </c>
      <c r="C32" s="20"/>
      <c r="D32" s="200"/>
      <c r="E32" s="201"/>
      <c r="F32" s="200">
        <f t="shared" si="0"/>
        <v>0</v>
      </c>
      <c r="G32" s="146"/>
    </row>
    <row r="33" spans="1:7" x14ac:dyDescent="0.15">
      <c r="A33" s="334" t="s">
        <v>473</v>
      </c>
      <c r="B33" s="145" t="s">
        <v>77</v>
      </c>
      <c r="C33" s="20"/>
      <c r="D33" s="200"/>
      <c r="E33" s="201"/>
      <c r="F33" s="200">
        <f t="shared" si="0"/>
        <v>0</v>
      </c>
      <c r="G33" s="146"/>
    </row>
    <row r="34" spans="1:7" x14ac:dyDescent="0.15">
      <c r="A34" s="334" t="s">
        <v>474</v>
      </c>
      <c r="B34" s="145" t="s">
        <v>78</v>
      </c>
      <c r="C34" s="20"/>
      <c r="D34" s="200"/>
      <c r="E34" s="201"/>
      <c r="F34" s="200">
        <f t="shared" si="0"/>
        <v>0</v>
      </c>
      <c r="G34" s="146"/>
    </row>
    <row r="35" spans="1:7" ht="14.25" thickBot="1" x14ac:dyDescent="0.2">
      <c r="A35" s="334" t="s">
        <v>475</v>
      </c>
      <c r="B35" s="145" t="s">
        <v>81</v>
      </c>
      <c r="C35" s="20"/>
      <c r="D35" s="200"/>
      <c r="E35" s="201"/>
      <c r="F35" s="200">
        <f t="shared" si="0"/>
        <v>0</v>
      </c>
      <c r="G35" s="146"/>
    </row>
    <row r="36" spans="1:7" ht="14.25" thickBot="1" x14ac:dyDescent="0.2">
      <c r="A36" s="334" t="s">
        <v>476</v>
      </c>
      <c r="B36" s="147" t="s">
        <v>225</v>
      </c>
      <c r="C36" s="148"/>
      <c r="D36" s="202">
        <f>SUM(D31:D35)</f>
        <v>0</v>
      </c>
      <c r="E36" s="202">
        <f>SUM(E31:E35)</f>
        <v>150</v>
      </c>
      <c r="F36" s="202">
        <f>D36-E36</f>
        <v>-150</v>
      </c>
      <c r="G36" s="151"/>
    </row>
    <row r="37" spans="1:7" x14ac:dyDescent="0.15">
      <c r="A37" s="334" t="s">
        <v>477</v>
      </c>
      <c r="B37" s="145" t="s">
        <v>83</v>
      </c>
      <c r="C37" s="20"/>
      <c r="D37" s="200"/>
      <c r="E37" s="201"/>
      <c r="F37" s="200">
        <f t="shared" si="0"/>
        <v>0</v>
      </c>
      <c r="G37" s="146"/>
    </row>
    <row r="38" spans="1:7" x14ac:dyDescent="0.15">
      <c r="A38" s="334" t="s">
        <v>478</v>
      </c>
      <c r="B38" s="145" t="s">
        <v>84</v>
      </c>
      <c r="C38" s="20"/>
      <c r="D38" s="200">
        <v>150</v>
      </c>
      <c r="E38" s="201">
        <v>480</v>
      </c>
      <c r="F38" s="200">
        <f t="shared" si="0"/>
        <v>-330</v>
      </c>
      <c r="G38" s="185"/>
    </row>
    <row r="39" spans="1:7" x14ac:dyDescent="0.15">
      <c r="A39" s="334" t="s">
        <v>479</v>
      </c>
      <c r="B39" s="145" t="s">
        <v>89</v>
      </c>
      <c r="C39" s="20"/>
      <c r="D39" s="200"/>
      <c r="E39" s="201"/>
      <c r="F39" s="200">
        <f t="shared" si="0"/>
        <v>0</v>
      </c>
      <c r="G39" s="146"/>
    </row>
    <row r="40" spans="1:7" x14ac:dyDescent="0.15">
      <c r="A40" s="334" t="s">
        <v>480</v>
      </c>
      <c r="B40" s="145" t="s">
        <v>90</v>
      </c>
      <c r="C40" s="20"/>
      <c r="D40" s="200"/>
      <c r="E40" s="201"/>
      <c r="F40" s="200">
        <f t="shared" si="0"/>
        <v>0</v>
      </c>
      <c r="G40" s="146"/>
    </row>
    <row r="41" spans="1:7" ht="14.25" thickBot="1" x14ac:dyDescent="0.2">
      <c r="A41" s="334" t="s">
        <v>481</v>
      </c>
      <c r="B41" s="145" t="s">
        <v>91</v>
      </c>
      <c r="C41" s="20"/>
      <c r="D41" s="200"/>
      <c r="E41" s="201"/>
      <c r="F41" s="200">
        <f t="shared" si="0"/>
        <v>0</v>
      </c>
      <c r="G41" s="146"/>
    </row>
    <row r="42" spans="1:7" ht="14.25" thickBot="1" x14ac:dyDescent="0.2">
      <c r="A42" s="334" t="s">
        <v>482</v>
      </c>
      <c r="B42" s="147" t="s">
        <v>226</v>
      </c>
      <c r="C42" s="148"/>
      <c r="D42" s="202">
        <f>SUM(D37:D41)</f>
        <v>150</v>
      </c>
      <c r="E42" s="202">
        <f>SUM(E37:E41)</f>
        <v>480</v>
      </c>
      <c r="F42" s="202">
        <f>D42-E42</f>
        <v>-330</v>
      </c>
      <c r="G42" s="151"/>
    </row>
    <row r="43" spans="1:7" ht="14.25" thickBot="1" x14ac:dyDescent="0.2">
      <c r="A43" s="334" t="s">
        <v>483</v>
      </c>
      <c r="B43" s="152" t="s">
        <v>227</v>
      </c>
      <c r="C43" s="153"/>
      <c r="D43" s="203">
        <f>D36-D42</f>
        <v>-150</v>
      </c>
      <c r="E43" s="203">
        <f>E36-E42</f>
        <v>-330</v>
      </c>
      <c r="F43" s="203">
        <f t="shared" si="0"/>
        <v>180</v>
      </c>
      <c r="G43" s="156"/>
    </row>
    <row r="44" spans="1:7" x14ac:dyDescent="0.15">
      <c r="B44" s="158" t="s">
        <v>228</v>
      </c>
      <c r="C44" s="159"/>
      <c r="D44" s="200"/>
      <c r="E44" s="201"/>
      <c r="F44" s="200"/>
      <c r="G44" s="146"/>
    </row>
    <row r="45" spans="1:7" x14ac:dyDescent="0.15">
      <c r="A45" s="334" t="s">
        <v>484</v>
      </c>
      <c r="B45" s="145" t="s">
        <v>229</v>
      </c>
      <c r="C45" s="160"/>
      <c r="D45" s="200">
        <v>0</v>
      </c>
      <c r="E45" s="201">
        <v>0</v>
      </c>
      <c r="F45" s="200">
        <f t="shared" si="0"/>
        <v>0</v>
      </c>
      <c r="G45" s="186"/>
    </row>
    <row r="46" spans="1:7" x14ac:dyDescent="0.15">
      <c r="A46" s="334" t="s">
        <v>485</v>
      </c>
      <c r="B46" s="145" t="s">
        <v>100</v>
      </c>
      <c r="C46" s="20"/>
      <c r="D46" s="200">
        <v>4500</v>
      </c>
      <c r="E46" s="201">
        <v>1900</v>
      </c>
      <c r="F46" s="200">
        <f t="shared" si="0"/>
        <v>2600</v>
      </c>
      <c r="G46" s="186"/>
    </row>
    <row r="47" spans="1:7" ht="14.25" thickBot="1" x14ac:dyDescent="0.2">
      <c r="A47" s="334" t="s">
        <v>486</v>
      </c>
      <c r="B47" s="145" t="s">
        <v>101</v>
      </c>
      <c r="C47" s="20"/>
      <c r="D47" s="200"/>
      <c r="E47" s="201"/>
      <c r="F47" s="200">
        <f t="shared" si="0"/>
        <v>0</v>
      </c>
      <c r="G47" s="146"/>
    </row>
    <row r="48" spans="1:7" ht="14.25" thickBot="1" x14ac:dyDescent="0.2">
      <c r="A48" s="334" t="s">
        <v>487</v>
      </c>
      <c r="B48" s="147" t="s">
        <v>230</v>
      </c>
      <c r="C48" s="161"/>
      <c r="D48" s="204">
        <f>SUM(D45:D47)</f>
        <v>4500</v>
      </c>
      <c r="E48" s="204">
        <f>SUM(E45:E47)</f>
        <v>1900</v>
      </c>
      <c r="F48" s="204">
        <f t="shared" si="0"/>
        <v>2600</v>
      </c>
      <c r="G48" s="182"/>
    </row>
    <row r="49" spans="1:7" x14ac:dyDescent="0.15">
      <c r="A49" s="334" t="s">
        <v>488</v>
      </c>
      <c r="B49" s="145" t="s">
        <v>104</v>
      </c>
      <c r="C49" s="160"/>
      <c r="D49" s="200">
        <v>338</v>
      </c>
      <c r="E49" s="201">
        <v>1218</v>
      </c>
      <c r="F49" s="200">
        <f t="shared" si="0"/>
        <v>-880</v>
      </c>
      <c r="G49" s="183"/>
    </row>
    <row r="50" spans="1:7" x14ac:dyDescent="0.15">
      <c r="A50" s="334" t="s">
        <v>489</v>
      </c>
      <c r="B50" s="145" t="s">
        <v>107</v>
      </c>
      <c r="C50" s="20"/>
      <c r="D50" s="200">
        <v>0</v>
      </c>
      <c r="E50" s="201">
        <v>0</v>
      </c>
      <c r="F50" s="200">
        <f t="shared" si="0"/>
        <v>0</v>
      </c>
      <c r="G50" s="146"/>
    </row>
    <row r="51" spans="1:7" ht="14.25" thickBot="1" x14ac:dyDescent="0.2">
      <c r="A51" s="334" t="s">
        <v>490</v>
      </c>
      <c r="B51" s="145" t="s">
        <v>108</v>
      </c>
      <c r="C51" s="20"/>
      <c r="D51" s="200"/>
      <c r="E51" s="201"/>
      <c r="F51" s="200">
        <f t="shared" si="0"/>
        <v>0</v>
      </c>
      <c r="G51" s="146"/>
    </row>
    <row r="52" spans="1:7" ht="14.25" thickBot="1" x14ac:dyDescent="0.2">
      <c r="A52" s="334" t="s">
        <v>491</v>
      </c>
      <c r="B52" s="147" t="s">
        <v>231</v>
      </c>
      <c r="C52" s="148"/>
      <c r="D52" s="202">
        <f>SUM(D49:D51)</f>
        <v>338</v>
      </c>
      <c r="E52" s="202">
        <f>SUM(E49:E51)</f>
        <v>1218</v>
      </c>
      <c r="F52" s="202">
        <f t="shared" ref="F52:F57" si="1">D52-E52</f>
        <v>-880</v>
      </c>
      <c r="G52" s="151"/>
    </row>
    <row r="53" spans="1:7" ht="14.25" thickBot="1" x14ac:dyDescent="0.2">
      <c r="A53" s="334" t="s">
        <v>492</v>
      </c>
      <c r="B53" s="152" t="s">
        <v>232</v>
      </c>
      <c r="C53" s="153"/>
      <c r="D53" s="206">
        <f>D48-D52</f>
        <v>4162</v>
      </c>
      <c r="E53" s="207">
        <f>E48-E52</f>
        <v>682</v>
      </c>
      <c r="F53" s="206">
        <f t="shared" si="1"/>
        <v>3480</v>
      </c>
      <c r="G53" s="156"/>
    </row>
    <row r="54" spans="1:7" ht="14.25" thickBot="1" x14ac:dyDescent="0.2">
      <c r="A54" s="334" t="s">
        <v>493</v>
      </c>
      <c r="B54" s="157" t="s">
        <v>233</v>
      </c>
      <c r="C54" s="20"/>
      <c r="D54" s="208">
        <v>230</v>
      </c>
      <c r="E54" s="209">
        <v>211</v>
      </c>
      <c r="F54" s="208">
        <f>D54-E54</f>
        <v>19</v>
      </c>
      <c r="G54" s="146"/>
    </row>
    <row r="55" spans="1:7" ht="14.25" thickBot="1" x14ac:dyDescent="0.2">
      <c r="A55" s="334" t="s">
        <v>494</v>
      </c>
      <c r="B55" s="165" t="s">
        <v>234</v>
      </c>
      <c r="C55" s="166"/>
      <c r="D55" s="205">
        <f>D29+D43+D53-D54</f>
        <v>250</v>
      </c>
      <c r="E55" s="205">
        <f>E29+E43+E53-E54</f>
        <v>-2296</v>
      </c>
      <c r="F55" s="205">
        <f t="shared" si="1"/>
        <v>2546</v>
      </c>
      <c r="G55" s="169"/>
    </row>
    <row r="56" spans="1:7" ht="14.25" thickBot="1" x14ac:dyDescent="0.2">
      <c r="A56" s="334" t="s">
        <v>495</v>
      </c>
      <c r="B56" s="147" t="s">
        <v>235</v>
      </c>
      <c r="C56" s="148"/>
      <c r="D56" s="202">
        <f>E57</f>
        <v>16150</v>
      </c>
      <c r="E56" s="210">
        <v>18446</v>
      </c>
      <c r="F56" s="202">
        <f t="shared" si="1"/>
        <v>-2296</v>
      </c>
      <c r="G56" s="151"/>
    </row>
    <row r="57" spans="1:7" ht="14.25" thickBot="1" x14ac:dyDescent="0.2">
      <c r="A57" s="334" t="s">
        <v>496</v>
      </c>
      <c r="B57" s="152" t="s">
        <v>236</v>
      </c>
      <c r="C57" s="153"/>
      <c r="D57" s="202">
        <f>D56+D55</f>
        <v>16400</v>
      </c>
      <c r="E57" s="211">
        <f>E56+E55</f>
        <v>16150</v>
      </c>
      <c r="F57" s="203">
        <f t="shared" si="1"/>
        <v>250</v>
      </c>
      <c r="G57" s="156"/>
    </row>
  </sheetData>
  <mergeCells count="6">
    <mergeCell ref="B1:G1"/>
    <mergeCell ref="B2:G2"/>
    <mergeCell ref="D4:D5"/>
    <mergeCell ref="E4:E5"/>
    <mergeCell ref="F4:F5"/>
    <mergeCell ref="G4:G5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57"/>
  <sheetViews>
    <sheetView tabSelected="1" topLeftCell="A25" workbookViewId="0">
      <selection activeCell="I37" sqref="I37"/>
    </sheetView>
  </sheetViews>
  <sheetFormatPr defaultRowHeight="13.5" x14ac:dyDescent="0.15"/>
  <cols>
    <col min="1" max="1" width="2.625" style="334" customWidth="1"/>
    <col min="2" max="2" width="2.125" style="170" customWidth="1"/>
    <col min="3" max="3" width="37.875" style="170" customWidth="1"/>
    <col min="4" max="6" width="10.625" customWidth="1"/>
    <col min="7" max="7" width="15.625" customWidth="1"/>
  </cols>
  <sheetData>
    <row r="1" spans="1:10" s="133" customFormat="1" ht="17.25" x14ac:dyDescent="0.15">
      <c r="A1" s="334"/>
      <c r="B1" s="335" t="s">
        <v>383</v>
      </c>
      <c r="C1" s="335"/>
      <c r="D1" s="335"/>
      <c r="E1" s="335"/>
      <c r="F1" s="335"/>
      <c r="G1" s="335"/>
    </row>
    <row r="2" spans="1:10" s="133" customFormat="1" x14ac:dyDescent="0.15">
      <c r="A2" s="334"/>
      <c r="B2" s="336" t="s">
        <v>379</v>
      </c>
      <c r="C2" s="336"/>
      <c r="D2" s="336"/>
      <c r="E2" s="336"/>
      <c r="F2" s="336"/>
      <c r="G2" s="336"/>
      <c r="H2" s="1"/>
      <c r="I2" s="1"/>
      <c r="J2" s="1"/>
    </row>
    <row r="3" spans="1:10" ht="14.25" thickBot="1" x14ac:dyDescent="0.2">
      <c r="B3" s="134" t="s">
        <v>239</v>
      </c>
      <c r="C3" s="135"/>
      <c r="D3" s="135"/>
      <c r="E3" s="135"/>
      <c r="F3" s="135"/>
      <c r="G3" s="136" t="s">
        <v>215</v>
      </c>
    </row>
    <row r="4" spans="1:10" x14ac:dyDescent="0.15">
      <c r="B4" s="137" t="s">
        <v>216</v>
      </c>
      <c r="C4" s="138"/>
      <c r="D4" s="337" t="s">
        <v>203</v>
      </c>
      <c r="E4" s="337" t="s">
        <v>204</v>
      </c>
      <c r="F4" s="337" t="s">
        <v>241</v>
      </c>
      <c r="G4" s="339" t="s">
        <v>217</v>
      </c>
    </row>
    <row r="5" spans="1:10" x14ac:dyDescent="0.15">
      <c r="B5" s="139"/>
      <c r="C5" s="140" t="s">
        <v>218</v>
      </c>
      <c r="D5" s="338"/>
      <c r="E5" s="338"/>
      <c r="F5" s="338"/>
      <c r="G5" s="340"/>
    </row>
    <row r="6" spans="1:10" x14ac:dyDescent="0.15">
      <c r="B6" s="141" t="s">
        <v>219</v>
      </c>
      <c r="C6" s="142"/>
      <c r="D6" s="24"/>
      <c r="E6" s="143"/>
      <c r="F6" s="24"/>
      <c r="G6" s="144"/>
    </row>
    <row r="7" spans="1:10" x14ac:dyDescent="0.15">
      <c r="A7" s="334" t="s">
        <v>448</v>
      </c>
      <c r="B7" s="145" t="s">
        <v>4</v>
      </c>
      <c r="C7" s="20"/>
      <c r="D7" s="200">
        <v>42000</v>
      </c>
      <c r="E7" s="200">
        <v>42000</v>
      </c>
      <c r="F7" s="200">
        <f>D7-E7</f>
        <v>0</v>
      </c>
      <c r="G7" s="146"/>
    </row>
    <row r="8" spans="1:10" x14ac:dyDescent="0.15">
      <c r="A8" s="334" t="s">
        <v>449</v>
      </c>
      <c r="B8" s="145" t="s">
        <v>5</v>
      </c>
      <c r="C8" s="20"/>
      <c r="D8" s="200">
        <f>SUM(D9:D14)</f>
        <v>73271</v>
      </c>
      <c r="E8" s="200">
        <f>SUM(E9:E14)</f>
        <v>70940</v>
      </c>
      <c r="F8" s="200">
        <f t="shared" ref="F8:F57" si="0">D8-E8</f>
        <v>2331</v>
      </c>
      <c r="G8" s="146"/>
    </row>
    <row r="9" spans="1:10" x14ac:dyDescent="0.15">
      <c r="A9" s="334" t="s">
        <v>450</v>
      </c>
      <c r="B9" s="145"/>
      <c r="C9" s="20" t="s">
        <v>6</v>
      </c>
      <c r="D9" s="106">
        <v>72150</v>
      </c>
      <c r="E9" s="106">
        <v>69800</v>
      </c>
      <c r="F9" s="106">
        <f t="shared" si="0"/>
        <v>2350</v>
      </c>
      <c r="G9" s="146"/>
    </row>
    <row r="10" spans="1:10" x14ac:dyDescent="0.15">
      <c r="A10" s="334" t="s">
        <v>451</v>
      </c>
      <c r="B10" s="145"/>
      <c r="C10" s="20" t="s">
        <v>247</v>
      </c>
      <c r="D10" s="106">
        <v>0</v>
      </c>
      <c r="E10" s="114">
        <v>0</v>
      </c>
      <c r="F10" s="106">
        <v>0</v>
      </c>
      <c r="G10" s="146"/>
    </row>
    <row r="11" spans="1:10" x14ac:dyDescent="0.15">
      <c r="A11" s="334" t="s">
        <v>452</v>
      </c>
      <c r="B11" s="145"/>
      <c r="C11" s="20" t="s">
        <v>11</v>
      </c>
      <c r="D11" s="106">
        <v>1</v>
      </c>
      <c r="E11" s="106">
        <v>10</v>
      </c>
      <c r="F11" s="106">
        <f t="shared" si="0"/>
        <v>-9</v>
      </c>
      <c r="G11" s="146"/>
    </row>
    <row r="12" spans="1:10" x14ac:dyDescent="0.15">
      <c r="A12" s="334" t="s">
        <v>453</v>
      </c>
      <c r="B12" s="145"/>
      <c r="C12" s="20" t="s">
        <v>12</v>
      </c>
      <c r="D12" s="106">
        <v>0</v>
      </c>
      <c r="E12" s="106">
        <v>0</v>
      </c>
      <c r="F12" s="106">
        <f t="shared" si="0"/>
        <v>0</v>
      </c>
      <c r="G12" s="146"/>
    </row>
    <row r="13" spans="1:10" x14ac:dyDescent="0.15">
      <c r="A13" s="334" t="s">
        <v>454</v>
      </c>
      <c r="B13" s="145"/>
      <c r="C13" s="20" t="s">
        <v>14</v>
      </c>
      <c r="D13" s="106">
        <v>0</v>
      </c>
      <c r="E13" s="106">
        <v>0</v>
      </c>
      <c r="F13" s="106">
        <f t="shared" si="0"/>
        <v>0</v>
      </c>
      <c r="G13" s="146"/>
    </row>
    <row r="14" spans="1:10" x14ac:dyDescent="0.15">
      <c r="A14" s="334" t="s">
        <v>455</v>
      </c>
      <c r="B14" s="145"/>
      <c r="C14" s="20" t="s">
        <v>15</v>
      </c>
      <c r="D14" s="106">
        <v>1120</v>
      </c>
      <c r="E14" s="106">
        <v>1130</v>
      </c>
      <c r="F14" s="106">
        <f t="shared" si="0"/>
        <v>-10</v>
      </c>
      <c r="G14" s="146"/>
    </row>
    <row r="15" spans="1:10" x14ac:dyDescent="0.15">
      <c r="A15" s="334" t="s">
        <v>456</v>
      </c>
      <c r="B15" s="145" t="s">
        <v>23</v>
      </c>
      <c r="C15" s="20"/>
      <c r="D15" s="200">
        <v>0</v>
      </c>
      <c r="E15" s="200">
        <v>0</v>
      </c>
      <c r="F15" s="200">
        <f t="shared" si="0"/>
        <v>0</v>
      </c>
      <c r="G15" s="146"/>
    </row>
    <row r="16" spans="1:10" x14ac:dyDescent="0.15">
      <c r="A16" s="334" t="s">
        <v>457</v>
      </c>
      <c r="B16" s="145" t="s">
        <v>20</v>
      </c>
      <c r="C16" s="20"/>
      <c r="D16" s="200">
        <v>0</v>
      </c>
      <c r="E16" s="200">
        <v>0</v>
      </c>
      <c r="F16" s="200">
        <f t="shared" si="0"/>
        <v>0</v>
      </c>
      <c r="G16" s="146"/>
    </row>
    <row r="17" spans="1:7" x14ac:dyDescent="0.15">
      <c r="A17" s="334" t="s">
        <v>458</v>
      </c>
      <c r="B17" s="145" t="s">
        <v>21</v>
      </c>
      <c r="C17" s="20"/>
      <c r="D17" s="200">
        <v>0</v>
      </c>
      <c r="E17" s="200">
        <v>100</v>
      </c>
      <c r="F17" s="200">
        <f t="shared" si="0"/>
        <v>-100</v>
      </c>
      <c r="G17" s="146"/>
    </row>
    <row r="18" spans="1:7" x14ac:dyDescent="0.15">
      <c r="A18" s="334" t="s">
        <v>459</v>
      </c>
      <c r="B18" s="145" t="s">
        <v>220</v>
      </c>
      <c r="C18" s="20"/>
      <c r="D18" s="200">
        <v>1</v>
      </c>
      <c r="E18" s="200">
        <v>1</v>
      </c>
      <c r="F18" s="200">
        <f t="shared" si="0"/>
        <v>0</v>
      </c>
      <c r="G18" s="146"/>
    </row>
    <row r="19" spans="1:7" ht="14.25" thickBot="1" x14ac:dyDescent="0.2">
      <c r="A19" s="334" t="s">
        <v>460</v>
      </c>
      <c r="B19" s="145" t="s">
        <v>23</v>
      </c>
      <c r="C19" s="20"/>
      <c r="D19" s="200">
        <v>21</v>
      </c>
      <c r="E19" s="200">
        <v>29</v>
      </c>
      <c r="F19" s="200">
        <f t="shared" si="0"/>
        <v>-8</v>
      </c>
      <c r="G19" s="146"/>
    </row>
    <row r="20" spans="1:7" ht="14.25" thickBot="1" x14ac:dyDescent="0.2">
      <c r="A20" s="334" t="s">
        <v>461</v>
      </c>
      <c r="B20" s="147" t="s">
        <v>221</v>
      </c>
      <c r="C20" s="148"/>
      <c r="D20" s="202">
        <f>SUM(D7:D8,D15:D19)</f>
        <v>115293</v>
      </c>
      <c r="E20" s="202">
        <f>SUM(E7:E8,E15:E19)</f>
        <v>113070</v>
      </c>
      <c r="F20" s="202">
        <f t="shared" si="0"/>
        <v>2223</v>
      </c>
      <c r="G20" s="151"/>
    </row>
    <row r="21" spans="1:7" x14ac:dyDescent="0.15">
      <c r="A21" s="334" t="s">
        <v>462</v>
      </c>
      <c r="B21" s="145" t="s">
        <v>29</v>
      </c>
      <c r="C21" s="20"/>
      <c r="D21" s="200">
        <v>66442</v>
      </c>
      <c r="E21" s="200">
        <v>61737</v>
      </c>
      <c r="F21" s="200">
        <f t="shared" si="0"/>
        <v>4705</v>
      </c>
      <c r="G21" s="146"/>
    </row>
    <row r="22" spans="1:7" x14ac:dyDescent="0.15">
      <c r="A22" s="334" t="s">
        <v>463</v>
      </c>
      <c r="B22" s="145" t="s">
        <v>35</v>
      </c>
      <c r="C22" s="20"/>
      <c r="D22" s="200">
        <v>4115</v>
      </c>
      <c r="E22" s="200">
        <v>3582</v>
      </c>
      <c r="F22" s="200">
        <f t="shared" si="0"/>
        <v>533</v>
      </c>
      <c r="G22" s="146"/>
    </row>
    <row r="23" spans="1:7" x14ac:dyDescent="0.15">
      <c r="A23" s="334" t="s">
        <v>464</v>
      </c>
      <c r="B23" s="145" t="s">
        <v>43</v>
      </c>
      <c r="C23" s="20"/>
      <c r="D23" s="200">
        <v>5538</v>
      </c>
      <c r="E23" s="200">
        <v>4786</v>
      </c>
      <c r="F23" s="200">
        <f t="shared" si="0"/>
        <v>752</v>
      </c>
      <c r="G23" s="185"/>
    </row>
    <row r="24" spans="1:7" x14ac:dyDescent="0.15">
      <c r="A24" s="334" t="s">
        <v>465</v>
      </c>
      <c r="B24" s="145" t="s">
        <v>61</v>
      </c>
      <c r="C24" s="20"/>
      <c r="D24" s="200">
        <v>42000</v>
      </c>
      <c r="E24" s="200">
        <v>42000</v>
      </c>
      <c r="F24" s="200">
        <f t="shared" si="0"/>
        <v>0</v>
      </c>
      <c r="G24" s="146"/>
    </row>
    <row r="25" spans="1:7" x14ac:dyDescent="0.15">
      <c r="A25" s="334" t="s">
        <v>466</v>
      </c>
      <c r="B25" s="145" t="s">
        <v>66</v>
      </c>
      <c r="C25" s="20"/>
      <c r="D25" s="200">
        <v>0</v>
      </c>
      <c r="E25" s="200">
        <v>0</v>
      </c>
      <c r="F25" s="200">
        <f t="shared" si="0"/>
        <v>0</v>
      </c>
      <c r="G25" s="146"/>
    </row>
    <row r="26" spans="1:7" x14ac:dyDescent="0.15">
      <c r="A26" s="334" t="s">
        <v>467</v>
      </c>
      <c r="B26" s="145" t="s">
        <v>67</v>
      </c>
      <c r="C26" s="20"/>
      <c r="D26" s="200">
        <v>0</v>
      </c>
      <c r="E26" s="200">
        <v>0</v>
      </c>
      <c r="F26" s="200">
        <f t="shared" si="0"/>
        <v>0</v>
      </c>
      <c r="G26" s="146"/>
    </row>
    <row r="27" spans="1:7" ht="14.25" thickBot="1" x14ac:dyDescent="0.2">
      <c r="A27" s="334" t="s">
        <v>468</v>
      </c>
      <c r="B27" s="145" t="s">
        <v>68</v>
      </c>
      <c r="C27" s="20"/>
      <c r="D27" s="200">
        <v>0</v>
      </c>
      <c r="E27" s="200">
        <v>0</v>
      </c>
      <c r="F27" s="200">
        <f t="shared" si="0"/>
        <v>0</v>
      </c>
      <c r="G27" s="146"/>
    </row>
    <row r="28" spans="1:7" ht="14.25" thickBot="1" x14ac:dyDescent="0.2">
      <c r="A28" s="334" t="s">
        <v>469</v>
      </c>
      <c r="B28" s="147" t="s">
        <v>222</v>
      </c>
      <c r="C28" s="148"/>
      <c r="D28" s="202">
        <f>SUM(D21:D27)</f>
        <v>118095</v>
      </c>
      <c r="E28" s="202">
        <f>SUM(E21:E27)</f>
        <v>112105</v>
      </c>
      <c r="F28" s="202">
        <f t="shared" si="0"/>
        <v>5990</v>
      </c>
      <c r="G28" s="151"/>
    </row>
    <row r="29" spans="1:7" ht="14.25" thickBot="1" x14ac:dyDescent="0.2">
      <c r="A29" s="334" t="s">
        <v>470</v>
      </c>
      <c r="B29" s="152" t="s">
        <v>223</v>
      </c>
      <c r="C29" s="153"/>
      <c r="D29" s="203">
        <f>D20-D28</f>
        <v>-2802</v>
      </c>
      <c r="E29" s="203">
        <f>E20-E28</f>
        <v>965</v>
      </c>
      <c r="F29" s="203">
        <f t="shared" si="0"/>
        <v>-3767</v>
      </c>
      <c r="G29" s="156"/>
    </row>
    <row r="30" spans="1:7" x14ac:dyDescent="0.15">
      <c r="B30" s="157" t="s">
        <v>224</v>
      </c>
      <c r="C30" s="20"/>
      <c r="D30" s="200"/>
      <c r="E30" s="200"/>
      <c r="F30" s="200"/>
      <c r="G30" s="146"/>
    </row>
    <row r="31" spans="1:7" x14ac:dyDescent="0.15">
      <c r="A31" s="334" t="s">
        <v>471</v>
      </c>
      <c r="B31" s="145" t="s">
        <v>73</v>
      </c>
      <c r="C31" s="20"/>
      <c r="D31" s="200">
        <v>0</v>
      </c>
      <c r="E31" s="200">
        <v>0</v>
      </c>
      <c r="F31" s="200">
        <f t="shared" si="0"/>
        <v>0</v>
      </c>
      <c r="G31" s="186"/>
    </row>
    <row r="32" spans="1:7" x14ac:dyDescent="0.15">
      <c r="A32" s="334" t="s">
        <v>472</v>
      </c>
      <c r="B32" s="145" t="s">
        <v>75</v>
      </c>
      <c r="C32" s="20"/>
      <c r="D32" s="200"/>
      <c r="E32" s="200"/>
      <c r="F32" s="200">
        <f t="shared" si="0"/>
        <v>0</v>
      </c>
      <c r="G32" s="187"/>
    </row>
    <row r="33" spans="1:7" x14ac:dyDescent="0.15">
      <c r="A33" s="334" t="s">
        <v>473</v>
      </c>
      <c r="B33" s="145" t="s">
        <v>77</v>
      </c>
      <c r="C33" s="20"/>
      <c r="D33" s="200"/>
      <c r="E33" s="200"/>
      <c r="F33" s="200">
        <f t="shared" si="0"/>
        <v>0</v>
      </c>
      <c r="G33" s="146"/>
    </row>
    <row r="34" spans="1:7" x14ac:dyDescent="0.15">
      <c r="A34" s="334" t="s">
        <v>474</v>
      </c>
      <c r="B34" s="145" t="s">
        <v>78</v>
      </c>
      <c r="C34" s="20"/>
      <c r="D34" s="200"/>
      <c r="E34" s="200"/>
      <c r="F34" s="200">
        <f t="shared" si="0"/>
        <v>0</v>
      </c>
      <c r="G34" s="146"/>
    </row>
    <row r="35" spans="1:7" ht="14.25" thickBot="1" x14ac:dyDescent="0.2">
      <c r="A35" s="334" t="s">
        <v>475</v>
      </c>
      <c r="B35" s="145" t="s">
        <v>81</v>
      </c>
      <c r="C35" s="20"/>
      <c r="D35" s="200"/>
      <c r="E35" s="200"/>
      <c r="F35" s="200">
        <f t="shared" si="0"/>
        <v>0</v>
      </c>
      <c r="G35" s="146"/>
    </row>
    <row r="36" spans="1:7" ht="14.25" thickBot="1" x14ac:dyDescent="0.2">
      <c r="A36" s="334" t="s">
        <v>476</v>
      </c>
      <c r="B36" s="147" t="s">
        <v>225</v>
      </c>
      <c r="C36" s="148"/>
      <c r="D36" s="202">
        <f>SUM(D31:D35)</f>
        <v>0</v>
      </c>
      <c r="E36" s="202">
        <f>SUM(E31:E35)</f>
        <v>0</v>
      </c>
      <c r="F36" s="202">
        <f t="shared" si="0"/>
        <v>0</v>
      </c>
      <c r="G36" s="151"/>
    </row>
    <row r="37" spans="1:7" x14ac:dyDescent="0.15">
      <c r="A37" s="334" t="s">
        <v>477</v>
      </c>
      <c r="B37" s="145" t="s">
        <v>83</v>
      </c>
      <c r="C37" s="20"/>
      <c r="D37" s="200"/>
      <c r="E37" s="200"/>
      <c r="F37" s="200">
        <f t="shared" si="0"/>
        <v>0</v>
      </c>
      <c r="G37" s="188"/>
    </row>
    <row r="38" spans="1:7" x14ac:dyDescent="0.15">
      <c r="A38" s="334" t="s">
        <v>478</v>
      </c>
      <c r="B38" s="145" t="s">
        <v>84</v>
      </c>
      <c r="C38" s="20"/>
      <c r="D38" s="200">
        <v>150</v>
      </c>
      <c r="E38" s="200">
        <v>750</v>
      </c>
      <c r="F38" s="200">
        <f t="shared" si="0"/>
        <v>-600</v>
      </c>
      <c r="G38" s="189"/>
    </row>
    <row r="39" spans="1:7" x14ac:dyDescent="0.15">
      <c r="A39" s="334" t="s">
        <v>479</v>
      </c>
      <c r="B39" s="145" t="s">
        <v>89</v>
      </c>
      <c r="C39" s="20"/>
      <c r="D39" s="200">
        <v>0</v>
      </c>
      <c r="E39" s="200">
        <v>0</v>
      </c>
      <c r="F39" s="200">
        <f t="shared" si="0"/>
        <v>0</v>
      </c>
      <c r="G39" s="188"/>
    </row>
    <row r="40" spans="1:7" x14ac:dyDescent="0.15">
      <c r="A40" s="334" t="s">
        <v>480</v>
      </c>
      <c r="B40" s="145" t="s">
        <v>90</v>
      </c>
      <c r="C40" s="20"/>
      <c r="D40" s="200"/>
      <c r="E40" s="200"/>
      <c r="F40" s="200">
        <f t="shared" si="0"/>
        <v>0</v>
      </c>
      <c r="G40" s="188"/>
    </row>
    <row r="41" spans="1:7" ht="14.25" thickBot="1" x14ac:dyDescent="0.2">
      <c r="A41" s="334" t="s">
        <v>481</v>
      </c>
      <c r="B41" s="145" t="s">
        <v>91</v>
      </c>
      <c r="C41" s="20"/>
      <c r="D41" s="200"/>
      <c r="E41" s="200"/>
      <c r="F41" s="200">
        <f t="shared" si="0"/>
        <v>0</v>
      </c>
      <c r="G41" s="188"/>
    </row>
    <row r="42" spans="1:7" ht="14.25" thickBot="1" x14ac:dyDescent="0.2">
      <c r="A42" s="334" t="s">
        <v>482</v>
      </c>
      <c r="B42" s="147" t="s">
        <v>226</v>
      </c>
      <c r="C42" s="148"/>
      <c r="D42" s="202">
        <f>SUM(D37:D41)</f>
        <v>150</v>
      </c>
      <c r="E42" s="202">
        <f>SUM(E37:E41)</f>
        <v>750</v>
      </c>
      <c r="F42" s="202">
        <f t="shared" si="0"/>
        <v>-600</v>
      </c>
      <c r="G42" s="151"/>
    </row>
    <row r="43" spans="1:7" ht="14.25" thickBot="1" x14ac:dyDescent="0.2">
      <c r="A43" s="334" t="s">
        <v>483</v>
      </c>
      <c r="B43" s="152" t="s">
        <v>227</v>
      </c>
      <c r="C43" s="153"/>
      <c r="D43" s="203">
        <f>D36-D42</f>
        <v>-150</v>
      </c>
      <c r="E43" s="203">
        <f>E36-E42</f>
        <v>-750</v>
      </c>
      <c r="F43" s="203">
        <f t="shared" si="0"/>
        <v>600</v>
      </c>
      <c r="G43" s="156"/>
    </row>
    <row r="44" spans="1:7" x14ac:dyDescent="0.15">
      <c r="B44" s="158" t="s">
        <v>228</v>
      </c>
      <c r="C44" s="159"/>
      <c r="D44" s="200"/>
      <c r="E44" s="200"/>
      <c r="F44" s="200"/>
      <c r="G44" s="146"/>
    </row>
    <row r="45" spans="1:7" x14ac:dyDescent="0.15">
      <c r="A45" s="334" t="s">
        <v>484</v>
      </c>
      <c r="B45" s="145" t="s">
        <v>229</v>
      </c>
      <c r="C45" s="160"/>
      <c r="D45" s="200">
        <v>0</v>
      </c>
      <c r="E45" s="200">
        <v>0</v>
      </c>
      <c r="F45" s="200">
        <f t="shared" si="0"/>
        <v>0</v>
      </c>
      <c r="G45" s="146"/>
    </row>
    <row r="46" spans="1:7" x14ac:dyDescent="0.15">
      <c r="A46" s="334" t="s">
        <v>485</v>
      </c>
      <c r="B46" s="145" t="s">
        <v>100</v>
      </c>
      <c r="C46" s="20"/>
      <c r="D46" s="200">
        <v>0</v>
      </c>
      <c r="E46" s="200">
        <v>0</v>
      </c>
      <c r="F46" s="200">
        <f t="shared" si="0"/>
        <v>0</v>
      </c>
      <c r="G46" s="146"/>
    </row>
    <row r="47" spans="1:7" ht="14.25" thickBot="1" x14ac:dyDescent="0.2">
      <c r="A47" s="334" t="s">
        <v>486</v>
      </c>
      <c r="B47" s="145" t="s">
        <v>101</v>
      </c>
      <c r="C47" s="20"/>
      <c r="D47" s="200"/>
      <c r="E47" s="200"/>
      <c r="F47" s="200">
        <f t="shared" si="0"/>
        <v>0</v>
      </c>
      <c r="G47" s="146"/>
    </row>
    <row r="48" spans="1:7" ht="14.25" thickBot="1" x14ac:dyDescent="0.2">
      <c r="A48" s="334" t="s">
        <v>487</v>
      </c>
      <c r="B48" s="147" t="s">
        <v>230</v>
      </c>
      <c r="C48" s="161"/>
      <c r="D48" s="204">
        <f>SUM(D44:D47)</f>
        <v>0</v>
      </c>
      <c r="E48" s="204">
        <f>SUM(E44:E47)</f>
        <v>0</v>
      </c>
      <c r="F48" s="204">
        <f t="shared" si="0"/>
        <v>0</v>
      </c>
      <c r="G48" s="163"/>
    </row>
    <row r="49" spans="1:7" x14ac:dyDescent="0.15">
      <c r="A49" s="334" t="s">
        <v>488</v>
      </c>
      <c r="B49" s="145" t="s">
        <v>104</v>
      </c>
      <c r="C49" s="160"/>
      <c r="D49" s="200">
        <v>121</v>
      </c>
      <c r="E49" s="200">
        <v>2041</v>
      </c>
      <c r="F49" s="200">
        <f t="shared" si="0"/>
        <v>-1920</v>
      </c>
      <c r="G49" s="164"/>
    </row>
    <row r="50" spans="1:7" x14ac:dyDescent="0.15">
      <c r="A50" s="334" t="s">
        <v>489</v>
      </c>
      <c r="B50" s="145" t="s">
        <v>107</v>
      </c>
      <c r="C50" s="20"/>
      <c r="D50" s="200">
        <v>0</v>
      </c>
      <c r="E50" s="200">
        <v>1400</v>
      </c>
      <c r="F50" s="200">
        <f t="shared" si="0"/>
        <v>-1400</v>
      </c>
      <c r="G50" s="146"/>
    </row>
    <row r="51" spans="1:7" ht="14.25" thickBot="1" x14ac:dyDescent="0.2">
      <c r="A51" s="334" t="s">
        <v>490</v>
      </c>
      <c r="B51" s="145" t="s">
        <v>108</v>
      </c>
      <c r="C51" s="20"/>
      <c r="D51" s="200"/>
      <c r="E51" s="200"/>
      <c r="F51" s="200">
        <f t="shared" si="0"/>
        <v>0</v>
      </c>
      <c r="G51" s="146"/>
    </row>
    <row r="52" spans="1:7" ht="14.25" thickBot="1" x14ac:dyDescent="0.2">
      <c r="A52" s="334" t="s">
        <v>491</v>
      </c>
      <c r="B52" s="147" t="s">
        <v>231</v>
      </c>
      <c r="C52" s="148"/>
      <c r="D52" s="204">
        <f>SUM(D49:D51)</f>
        <v>121</v>
      </c>
      <c r="E52" s="204">
        <f>SUM(E49:E51)</f>
        <v>3441</v>
      </c>
      <c r="F52" s="204">
        <f t="shared" si="0"/>
        <v>-3320</v>
      </c>
      <c r="G52" s="151"/>
    </row>
    <row r="53" spans="1:7" ht="14.25" thickBot="1" x14ac:dyDescent="0.2">
      <c r="A53" s="334" t="s">
        <v>492</v>
      </c>
      <c r="B53" s="152" t="s">
        <v>232</v>
      </c>
      <c r="C53" s="153"/>
      <c r="D53" s="203">
        <f>D48-D52</f>
        <v>-121</v>
      </c>
      <c r="E53" s="203">
        <f>E48-E52</f>
        <v>-3441</v>
      </c>
      <c r="F53" s="203">
        <f t="shared" si="0"/>
        <v>3320</v>
      </c>
      <c r="G53" s="156"/>
    </row>
    <row r="54" spans="1:7" ht="14.25" thickBot="1" x14ac:dyDescent="0.2">
      <c r="A54" s="334" t="s">
        <v>493</v>
      </c>
      <c r="B54" s="157" t="s">
        <v>233</v>
      </c>
      <c r="C54" s="20"/>
      <c r="D54" s="200">
        <v>227</v>
      </c>
      <c r="E54" s="200">
        <v>215</v>
      </c>
      <c r="F54" s="200">
        <f t="shared" si="0"/>
        <v>12</v>
      </c>
      <c r="G54" s="146"/>
    </row>
    <row r="55" spans="1:7" ht="14.25" thickBot="1" x14ac:dyDescent="0.2">
      <c r="A55" s="334" t="s">
        <v>494</v>
      </c>
      <c r="B55" s="165" t="s">
        <v>234</v>
      </c>
      <c r="C55" s="166"/>
      <c r="D55" s="205">
        <f>D29+D43+D53-D54</f>
        <v>-3300</v>
      </c>
      <c r="E55" s="205">
        <f>E29+E43+E53-E54</f>
        <v>-3441</v>
      </c>
      <c r="F55" s="205">
        <f t="shared" si="0"/>
        <v>141</v>
      </c>
      <c r="G55" s="169"/>
    </row>
    <row r="56" spans="1:7" ht="14.25" thickBot="1" x14ac:dyDescent="0.2">
      <c r="A56" s="334" t="s">
        <v>495</v>
      </c>
      <c r="B56" s="147" t="s">
        <v>235</v>
      </c>
      <c r="C56" s="148"/>
      <c r="D56" s="202">
        <f>E57</f>
        <v>28000</v>
      </c>
      <c r="E56" s="202">
        <v>31441</v>
      </c>
      <c r="F56" s="202">
        <f t="shared" si="0"/>
        <v>-3441</v>
      </c>
      <c r="G56" s="151"/>
    </row>
    <row r="57" spans="1:7" ht="14.25" thickBot="1" x14ac:dyDescent="0.2">
      <c r="A57" s="334" t="s">
        <v>496</v>
      </c>
      <c r="B57" s="152" t="s">
        <v>236</v>
      </c>
      <c r="C57" s="153"/>
      <c r="D57" s="203">
        <f>D55+D56</f>
        <v>24700</v>
      </c>
      <c r="E57" s="203">
        <f>E55+E56</f>
        <v>28000</v>
      </c>
      <c r="F57" s="203">
        <f t="shared" si="0"/>
        <v>-3300</v>
      </c>
      <c r="G57" s="156"/>
    </row>
  </sheetData>
  <mergeCells count="6">
    <mergeCell ref="B1:G1"/>
    <mergeCell ref="B2:G2"/>
    <mergeCell ref="D4:D5"/>
    <mergeCell ref="E4:E5"/>
    <mergeCell ref="F4:F5"/>
    <mergeCell ref="G4:G5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57"/>
  <sheetViews>
    <sheetView tabSelected="1" workbookViewId="0">
      <selection activeCell="I37" sqref="I37"/>
    </sheetView>
  </sheetViews>
  <sheetFormatPr defaultRowHeight="13.5" x14ac:dyDescent="0.15"/>
  <cols>
    <col min="1" max="1" width="2.625" style="334" customWidth="1"/>
    <col min="2" max="2" width="2.125" style="170" customWidth="1"/>
    <col min="3" max="3" width="37.875" style="170" customWidth="1"/>
    <col min="4" max="6" width="10.625" customWidth="1"/>
    <col min="7" max="7" width="15.625" customWidth="1"/>
  </cols>
  <sheetData>
    <row r="1" spans="1:10" s="133" customFormat="1" ht="17.25" x14ac:dyDescent="0.15">
      <c r="A1" s="334"/>
      <c r="B1" s="335" t="s">
        <v>378</v>
      </c>
      <c r="C1" s="335"/>
      <c r="D1" s="335"/>
      <c r="E1" s="335"/>
      <c r="F1" s="335"/>
      <c r="G1" s="335"/>
    </row>
    <row r="2" spans="1:10" s="133" customFormat="1" x14ac:dyDescent="0.15">
      <c r="A2" s="334"/>
      <c r="B2" s="336" t="s">
        <v>379</v>
      </c>
      <c r="C2" s="336"/>
      <c r="D2" s="336"/>
      <c r="E2" s="336"/>
      <c r="F2" s="336"/>
      <c r="G2" s="336"/>
      <c r="H2" s="1"/>
      <c r="I2" s="1"/>
      <c r="J2" s="1"/>
    </row>
    <row r="3" spans="1:10" ht="14.25" thickBot="1" x14ac:dyDescent="0.2">
      <c r="B3" s="134" t="s">
        <v>240</v>
      </c>
      <c r="C3" s="135"/>
      <c r="D3" s="135"/>
      <c r="E3" s="135"/>
      <c r="F3" s="135"/>
      <c r="G3" s="136" t="s">
        <v>215</v>
      </c>
    </row>
    <row r="4" spans="1:10" x14ac:dyDescent="0.15">
      <c r="B4" s="137" t="s">
        <v>216</v>
      </c>
      <c r="C4" s="138"/>
      <c r="D4" s="337" t="s">
        <v>203</v>
      </c>
      <c r="E4" s="337" t="s">
        <v>204</v>
      </c>
      <c r="F4" s="337" t="s">
        <v>241</v>
      </c>
      <c r="G4" s="339" t="s">
        <v>217</v>
      </c>
    </row>
    <row r="5" spans="1:10" x14ac:dyDescent="0.15">
      <c r="B5" s="139"/>
      <c r="C5" s="140" t="s">
        <v>218</v>
      </c>
      <c r="D5" s="338"/>
      <c r="E5" s="338"/>
      <c r="F5" s="338"/>
      <c r="G5" s="340"/>
    </row>
    <row r="6" spans="1:10" x14ac:dyDescent="0.15">
      <c r="B6" s="141" t="s">
        <v>219</v>
      </c>
      <c r="C6" s="142"/>
      <c r="D6" s="24"/>
      <c r="E6" s="143"/>
      <c r="F6" s="24"/>
      <c r="G6" s="144"/>
    </row>
    <row r="7" spans="1:10" x14ac:dyDescent="0.15">
      <c r="A7" s="334" t="s">
        <v>448</v>
      </c>
      <c r="B7" s="145" t="s">
        <v>4</v>
      </c>
      <c r="C7" s="20"/>
      <c r="D7" s="200">
        <v>0</v>
      </c>
      <c r="E7" s="201">
        <v>0</v>
      </c>
      <c r="F7" s="200">
        <f>D7-E7</f>
        <v>0</v>
      </c>
      <c r="G7" s="146"/>
    </row>
    <row r="8" spans="1:10" x14ac:dyDescent="0.15">
      <c r="A8" s="334" t="s">
        <v>449</v>
      </c>
      <c r="B8" s="145" t="s">
        <v>5</v>
      </c>
      <c r="C8" s="20"/>
      <c r="D8" s="200">
        <f>SUM(D9:D14)</f>
        <v>52113</v>
      </c>
      <c r="E8" s="200">
        <f>SUM(E9:E14)</f>
        <v>52282</v>
      </c>
      <c r="F8" s="200">
        <f>D8-E8</f>
        <v>-169</v>
      </c>
      <c r="G8" s="146"/>
    </row>
    <row r="9" spans="1:10" x14ac:dyDescent="0.15">
      <c r="A9" s="334" t="s">
        <v>450</v>
      </c>
      <c r="B9" s="145"/>
      <c r="C9" s="20" t="s">
        <v>6</v>
      </c>
      <c r="D9" s="106">
        <v>48200</v>
      </c>
      <c r="E9" s="114">
        <v>48000</v>
      </c>
      <c r="F9" s="106">
        <f t="shared" ref="F9:F57" si="0">D9-E9</f>
        <v>200</v>
      </c>
      <c r="G9" s="146"/>
    </row>
    <row r="10" spans="1:10" x14ac:dyDescent="0.15">
      <c r="A10" s="334" t="s">
        <v>451</v>
      </c>
      <c r="B10" s="145"/>
      <c r="C10" s="20" t="s">
        <v>247</v>
      </c>
      <c r="D10" s="106">
        <v>0</v>
      </c>
      <c r="E10" s="114">
        <v>0</v>
      </c>
      <c r="F10" s="106">
        <v>0</v>
      </c>
      <c r="G10" s="146"/>
    </row>
    <row r="11" spans="1:10" x14ac:dyDescent="0.15">
      <c r="A11" s="334" t="s">
        <v>452</v>
      </c>
      <c r="B11" s="145"/>
      <c r="C11" s="20" t="s">
        <v>11</v>
      </c>
      <c r="D11" s="106">
        <v>0</v>
      </c>
      <c r="E11" s="114">
        <v>0</v>
      </c>
      <c r="F11" s="106">
        <f t="shared" si="0"/>
        <v>0</v>
      </c>
      <c r="G11" s="146"/>
    </row>
    <row r="12" spans="1:10" x14ac:dyDescent="0.15">
      <c r="A12" s="334" t="s">
        <v>453</v>
      </c>
      <c r="B12" s="145"/>
      <c r="C12" s="20" t="s">
        <v>12</v>
      </c>
      <c r="D12" s="106">
        <v>0</v>
      </c>
      <c r="E12" s="114">
        <v>0</v>
      </c>
      <c r="F12" s="106">
        <f t="shared" si="0"/>
        <v>0</v>
      </c>
      <c r="G12" s="146"/>
    </row>
    <row r="13" spans="1:10" x14ac:dyDescent="0.15">
      <c r="A13" s="334" t="s">
        <v>454</v>
      </c>
      <c r="B13" s="145"/>
      <c r="C13" s="20" t="s">
        <v>14</v>
      </c>
      <c r="D13" s="106">
        <v>0</v>
      </c>
      <c r="E13" s="114">
        <v>0</v>
      </c>
      <c r="F13" s="106">
        <f t="shared" si="0"/>
        <v>0</v>
      </c>
      <c r="G13" s="146"/>
    </row>
    <row r="14" spans="1:10" x14ac:dyDescent="0.15">
      <c r="A14" s="334" t="s">
        <v>455</v>
      </c>
      <c r="B14" s="145"/>
      <c r="C14" s="20" t="s">
        <v>15</v>
      </c>
      <c r="D14" s="106">
        <v>3913</v>
      </c>
      <c r="E14" s="114">
        <v>4282</v>
      </c>
      <c r="F14" s="106">
        <f t="shared" si="0"/>
        <v>-369</v>
      </c>
      <c r="G14" s="146"/>
    </row>
    <row r="15" spans="1:10" x14ac:dyDescent="0.15">
      <c r="A15" s="334" t="s">
        <v>456</v>
      </c>
      <c r="B15" s="145" t="s">
        <v>23</v>
      </c>
      <c r="C15" s="20"/>
      <c r="D15" s="200">
        <v>280</v>
      </c>
      <c r="E15" s="201">
        <v>280</v>
      </c>
      <c r="F15" s="200">
        <f t="shared" si="0"/>
        <v>0</v>
      </c>
      <c r="G15" s="146"/>
    </row>
    <row r="16" spans="1:10" x14ac:dyDescent="0.15">
      <c r="A16" s="334" t="s">
        <v>457</v>
      </c>
      <c r="B16" s="145" t="s">
        <v>20</v>
      </c>
      <c r="C16" s="20"/>
      <c r="D16" s="200">
        <v>0</v>
      </c>
      <c r="E16" s="201">
        <v>0</v>
      </c>
      <c r="F16" s="200">
        <f t="shared" si="0"/>
        <v>0</v>
      </c>
      <c r="G16" s="146"/>
    </row>
    <row r="17" spans="1:7" x14ac:dyDescent="0.15">
      <c r="A17" s="334" t="s">
        <v>458</v>
      </c>
      <c r="B17" s="145" t="s">
        <v>21</v>
      </c>
      <c r="C17" s="20"/>
      <c r="D17" s="200">
        <v>0</v>
      </c>
      <c r="E17" s="201">
        <v>0</v>
      </c>
      <c r="F17" s="200">
        <f t="shared" si="0"/>
        <v>0</v>
      </c>
      <c r="G17" s="146"/>
    </row>
    <row r="18" spans="1:7" x14ac:dyDescent="0.15">
      <c r="A18" s="334" t="s">
        <v>459</v>
      </c>
      <c r="B18" s="145" t="s">
        <v>220</v>
      </c>
      <c r="C18" s="20"/>
      <c r="D18" s="200">
        <v>1</v>
      </c>
      <c r="E18" s="201">
        <v>1</v>
      </c>
      <c r="F18" s="200">
        <f t="shared" si="0"/>
        <v>0</v>
      </c>
      <c r="G18" s="146"/>
    </row>
    <row r="19" spans="1:7" ht="14.25" thickBot="1" x14ac:dyDescent="0.2">
      <c r="A19" s="334" t="s">
        <v>460</v>
      </c>
      <c r="B19" s="145" t="s">
        <v>23</v>
      </c>
      <c r="C19" s="20"/>
      <c r="D19" s="200">
        <v>10</v>
      </c>
      <c r="E19" s="201">
        <v>370</v>
      </c>
      <c r="F19" s="200">
        <f t="shared" si="0"/>
        <v>-360</v>
      </c>
      <c r="G19" s="146"/>
    </row>
    <row r="20" spans="1:7" ht="14.25" thickBot="1" x14ac:dyDescent="0.2">
      <c r="A20" s="334" t="s">
        <v>461</v>
      </c>
      <c r="B20" s="147" t="s">
        <v>221</v>
      </c>
      <c r="C20" s="148"/>
      <c r="D20" s="202">
        <f>SUM(D7:D8,D15:D19)</f>
        <v>52404</v>
      </c>
      <c r="E20" s="202">
        <f>SUM(E7:E8,E15:E19)</f>
        <v>52933</v>
      </c>
      <c r="F20" s="202">
        <f t="shared" si="0"/>
        <v>-529</v>
      </c>
      <c r="G20" s="151"/>
    </row>
    <row r="21" spans="1:7" x14ac:dyDescent="0.15">
      <c r="A21" s="334" t="s">
        <v>462</v>
      </c>
      <c r="B21" s="145" t="s">
        <v>29</v>
      </c>
      <c r="C21" s="20"/>
      <c r="D21" s="200">
        <v>39412</v>
      </c>
      <c r="E21" s="201">
        <v>40180</v>
      </c>
      <c r="F21" s="200">
        <f t="shared" si="0"/>
        <v>-768</v>
      </c>
      <c r="G21" s="146"/>
    </row>
    <row r="22" spans="1:7" x14ac:dyDescent="0.15">
      <c r="A22" s="334" t="s">
        <v>463</v>
      </c>
      <c r="B22" s="145" t="s">
        <v>35</v>
      </c>
      <c r="C22" s="20"/>
      <c r="D22" s="200">
        <v>3640</v>
      </c>
      <c r="E22" s="201">
        <v>3640</v>
      </c>
      <c r="F22" s="200">
        <f t="shared" si="0"/>
        <v>0</v>
      </c>
      <c r="G22" s="146"/>
    </row>
    <row r="23" spans="1:7" x14ac:dyDescent="0.15">
      <c r="A23" s="334" t="s">
        <v>464</v>
      </c>
      <c r="B23" s="145" t="s">
        <v>43</v>
      </c>
      <c r="C23" s="20"/>
      <c r="D23" s="200">
        <v>2998</v>
      </c>
      <c r="E23" s="201">
        <v>3048</v>
      </c>
      <c r="F23" s="200">
        <f t="shared" si="0"/>
        <v>-50</v>
      </c>
      <c r="G23" s="146"/>
    </row>
    <row r="24" spans="1:7" x14ac:dyDescent="0.15">
      <c r="A24" s="334" t="s">
        <v>465</v>
      </c>
      <c r="B24" s="145" t="s">
        <v>61</v>
      </c>
      <c r="C24" s="20"/>
      <c r="D24" s="200">
        <v>0</v>
      </c>
      <c r="E24" s="201">
        <v>0</v>
      </c>
      <c r="F24" s="200">
        <f t="shared" si="0"/>
        <v>0</v>
      </c>
      <c r="G24" s="146"/>
    </row>
    <row r="25" spans="1:7" x14ac:dyDescent="0.15">
      <c r="A25" s="334" t="s">
        <v>466</v>
      </c>
      <c r="B25" s="145" t="s">
        <v>66</v>
      </c>
      <c r="C25" s="20"/>
      <c r="D25" s="200">
        <v>0</v>
      </c>
      <c r="E25" s="201">
        <v>0</v>
      </c>
      <c r="F25" s="200">
        <f t="shared" si="0"/>
        <v>0</v>
      </c>
      <c r="G25" s="146"/>
    </row>
    <row r="26" spans="1:7" x14ac:dyDescent="0.15">
      <c r="A26" s="334" t="s">
        <v>467</v>
      </c>
      <c r="B26" s="145" t="s">
        <v>67</v>
      </c>
      <c r="C26" s="20"/>
      <c r="D26" s="200">
        <v>0</v>
      </c>
      <c r="E26" s="201">
        <v>0</v>
      </c>
      <c r="F26" s="200">
        <f t="shared" si="0"/>
        <v>0</v>
      </c>
      <c r="G26" s="146"/>
    </row>
    <row r="27" spans="1:7" ht="14.25" thickBot="1" x14ac:dyDescent="0.2">
      <c r="A27" s="334" t="s">
        <v>468</v>
      </c>
      <c r="B27" s="145" t="s">
        <v>68</v>
      </c>
      <c r="C27" s="20"/>
      <c r="D27" s="200">
        <v>0</v>
      </c>
      <c r="E27" s="201">
        <v>0</v>
      </c>
      <c r="F27" s="200">
        <f t="shared" si="0"/>
        <v>0</v>
      </c>
      <c r="G27" s="146"/>
    </row>
    <row r="28" spans="1:7" ht="14.25" thickBot="1" x14ac:dyDescent="0.2">
      <c r="A28" s="334" t="s">
        <v>469</v>
      </c>
      <c r="B28" s="147" t="s">
        <v>222</v>
      </c>
      <c r="C28" s="148"/>
      <c r="D28" s="202">
        <f>SUM(D21:D27)</f>
        <v>46050</v>
      </c>
      <c r="E28" s="202">
        <f>SUM(E21:E27)</f>
        <v>46868</v>
      </c>
      <c r="F28" s="202">
        <f t="shared" si="0"/>
        <v>-818</v>
      </c>
      <c r="G28" s="151"/>
    </row>
    <row r="29" spans="1:7" ht="14.25" thickBot="1" x14ac:dyDescent="0.2">
      <c r="A29" s="334" t="s">
        <v>470</v>
      </c>
      <c r="B29" s="152" t="s">
        <v>223</v>
      </c>
      <c r="C29" s="153"/>
      <c r="D29" s="203">
        <f>D20-D28</f>
        <v>6354</v>
      </c>
      <c r="E29" s="203">
        <f>E20-E28</f>
        <v>6065</v>
      </c>
      <c r="F29" s="203">
        <f t="shared" si="0"/>
        <v>289</v>
      </c>
      <c r="G29" s="156"/>
    </row>
    <row r="30" spans="1:7" x14ac:dyDescent="0.15">
      <c r="B30" s="157" t="s">
        <v>224</v>
      </c>
      <c r="C30" s="20"/>
      <c r="D30" s="200"/>
      <c r="E30" s="201"/>
      <c r="F30" s="200"/>
      <c r="G30" s="146"/>
    </row>
    <row r="31" spans="1:7" x14ac:dyDescent="0.15">
      <c r="A31" s="334" t="s">
        <v>471</v>
      </c>
      <c r="B31" s="145" t="s">
        <v>73</v>
      </c>
      <c r="C31" s="20"/>
      <c r="D31" s="200">
        <v>0</v>
      </c>
      <c r="E31" s="201">
        <v>3060</v>
      </c>
      <c r="F31" s="200">
        <f t="shared" si="0"/>
        <v>-3060</v>
      </c>
      <c r="G31" s="185"/>
    </row>
    <row r="32" spans="1:7" x14ac:dyDescent="0.15">
      <c r="A32" s="334" t="s">
        <v>472</v>
      </c>
      <c r="B32" s="145" t="s">
        <v>75</v>
      </c>
      <c r="C32" s="20"/>
      <c r="D32" s="200"/>
      <c r="E32" s="201"/>
      <c r="F32" s="200">
        <f t="shared" si="0"/>
        <v>0</v>
      </c>
      <c r="G32" s="146"/>
    </row>
    <row r="33" spans="1:7" x14ac:dyDescent="0.15">
      <c r="A33" s="334" t="s">
        <v>473</v>
      </c>
      <c r="B33" s="145" t="s">
        <v>77</v>
      </c>
      <c r="C33" s="20"/>
      <c r="D33" s="200"/>
      <c r="E33" s="201"/>
      <c r="F33" s="200">
        <f t="shared" si="0"/>
        <v>0</v>
      </c>
      <c r="G33" s="146"/>
    </row>
    <row r="34" spans="1:7" x14ac:dyDescent="0.15">
      <c r="A34" s="334" t="s">
        <v>474</v>
      </c>
      <c r="B34" s="145" t="s">
        <v>78</v>
      </c>
      <c r="C34" s="20"/>
      <c r="D34" s="200"/>
      <c r="E34" s="201"/>
      <c r="F34" s="200">
        <f t="shared" si="0"/>
        <v>0</v>
      </c>
      <c r="G34" s="146"/>
    </row>
    <row r="35" spans="1:7" ht="14.25" thickBot="1" x14ac:dyDescent="0.2">
      <c r="A35" s="334" t="s">
        <v>475</v>
      </c>
      <c r="B35" s="145" t="s">
        <v>81</v>
      </c>
      <c r="C35" s="20"/>
      <c r="D35" s="200"/>
      <c r="E35" s="201"/>
      <c r="F35" s="200">
        <f t="shared" si="0"/>
        <v>0</v>
      </c>
      <c r="G35" s="146"/>
    </row>
    <row r="36" spans="1:7" ht="14.25" thickBot="1" x14ac:dyDescent="0.2">
      <c r="A36" s="334" t="s">
        <v>476</v>
      </c>
      <c r="B36" s="147" t="s">
        <v>225</v>
      </c>
      <c r="C36" s="148"/>
      <c r="D36" s="202">
        <f>SUM(D31:D35)</f>
        <v>0</v>
      </c>
      <c r="E36" s="210">
        <f>SUM(E31:E35)</f>
        <v>3060</v>
      </c>
      <c r="F36" s="202">
        <f>D36-E36</f>
        <v>-3060</v>
      </c>
      <c r="G36" s="151"/>
    </row>
    <row r="37" spans="1:7" x14ac:dyDescent="0.15">
      <c r="A37" s="334" t="s">
        <v>477</v>
      </c>
      <c r="B37" s="145" t="s">
        <v>83</v>
      </c>
      <c r="C37" s="20"/>
      <c r="D37" s="200"/>
      <c r="E37" s="201"/>
      <c r="F37" s="200">
        <f t="shared" si="0"/>
        <v>0</v>
      </c>
      <c r="G37" s="146"/>
    </row>
    <row r="38" spans="1:7" x14ac:dyDescent="0.15">
      <c r="A38" s="334" t="s">
        <v>478</v>
      </c>
      <c r="B38" s="145" t="s">
        <v>84</v>
      </c>
      <c r="C38" s="20"/>
      <c r="D38" s="200">
        <v>0</v>
      </c>
      <c r="E38" s="201">
        <v>4100</v>
      </c>
      <c r="F38" s="200">
        <f t="shared" si="0"/>
        <v>-4100</v>
      </c>
      <c r="G38" s="190"/>
    </row>
    <row r="39" spans="1:7" x14ac:dyDescent="0.15">
      <c r="A39" s="334" t="s">
        <v>479</v>
      </c>
      <c r="B39" s="145" t="s">
        <v>89</v>
      </c>
      <c r="C39" s="20"/>
      <c r="D39" s="200"/>
      <c r="E39" s="201"/>
      <c r="F39" s="200">
        <f t="shared" si="0"/>
        <v>0</v>
      </c>
      <c r="G39" s="146"/>
    </row>
    <row r="40" spans="1:7" x14ac:dyDescent="0.15">
      <c r="A40" s="334" t="s">
        <v>480</v>
      </c>
      <c r="B40" s="145" t="s">
        <v>90</v>
      </c>
      <c r="C40" s="20"/>
      <c r="D40" s="200"/>
      <c r="E40" s="201"/>
      <c r="F40" s="200">
        <f t="shared" si="0"/>
        <v>0</v>
      </c>
      <c r="G40" s="146"/>
    </row>
    <row r="41" spans="1:7" ht="14.25" thickBot="1" x14ac:dyDescent="0.2">
      <c r="A41" s="334" t="s">
        <v>481</v>
      </c>
      <c r="B41" s="145" t="s">
        <v>91</v>
      </c>
      <c r="C41" s="20"/>
      <c r="D41" s="200"/>
      <c r="E41" s="201"/>
      <c r="F41" s="200">
        <f t="shared" si="0"/>
        <v>0</v>
      </c>
      <c r="G41" s="146"/>
    </row>
    <row r="42" spans="1:7" ht="14.25" thickBot="1" x14ac:dyDescent="0.2">
      <c r="A42" s="334" t="s">
        <v>482</v>
      </c>
      <c r="B42" s="147" t="s">
        <v>226</v>
      </c>
      <c r="C42" s="148"/>
      <c r="D42" s="202">
        <f>SUM(D37:D41)</f>
        <v>0</v>
      </c>
      <c r="E42" s="210">
        <f>SUM(E37:E41)</f>
        <v>4100</v>
      </c>
      <c r="F42" s="202">
        <f t="shared" si="0"/>
        <v>-4100</v>
      </c>
      <c r="G42" s="151"/>
    </row>
    <row r="43" spans="1:7" ht="14.25" thickBot="1" x14ac:dyDescent="0.2">
      <c r="A43" s="334" t="s">
        <v>483</v>
      </c>
      <c r="B43" s="152" t="s">
        <v>227</v>
      </c>
      <c r="C43" s="153"/>
      <c r="D43" s="203">
        <f>D36-D42</f>
        <v>0</v>
      </c>
      <c r="E43" s="203">
        <f>E36-E42</f>
        <v>-1040</v>
      </c>
      <c r="F43" s="203">
        <f t="shared" si="0"/>
        <v>1040</v>
      </c>
      <c r="G43" s="156"/>
    </row>
    <row r="44" spans="1:7" x14ac:dyDescent="0.15">
      <c r="B44" s="158" t="s">
        <v>228</v>
      </c>
      <c r="C44" s="159"/>
      <c r="D44" s="200"/>
      <c r="E44" s="201"/>
      <c r="F44" s="200"/>
      <c r="G44" s="146"/>
    </row>
    <row r="45" spans="1:7" x14ac:dyDescent="0.15">
      <c r="A45" s="334" t="s">
        <v>484</v>
      </c>
      <c r="B45" s="145" t="s">
        <v>229</v>
      </c>
      <c r="C45" s="160"/>
      <c r="D45" s="200"/>
      <c r="E45" s="201"/>
      <c r="F45" s="200">
        <f t="shared" si="0"/>
        <v>0</v>
      </c>
      <c r="G45" s="146"/>
    </row>
    <row r="46" spans="1:7" x14ac:dyDescent="0.15">
      <c r="A46" s="334" t="s">
        <v>485</v>
      </c>
      <c r="B46" s="145" t="s">
        <v>100</v>
      </c>
      <c r="C46" s="20"/>
      <c r="D46" s="200">
        <v>0</v>
      </c>
      <c r="E46" s="201">
        <v>0</v>
      </c>
      <c r="F46" s="200">
        <f t="shared" si="0"/>
        <v>0</v>
      </c>
      <c r="G46" s="146"/>
    </row>
    <row r="47" spans="1:7" ht="14.25" thickBot="1" x14ac:dyDescent="0.2">
      <c r="A47" s="334" t="s">
        <v>486</v>
      </c>
      <c r="B47" s="145" t="s">
        <v>101</v>
      </c>
      <c r="C47" s="20"/>
      <c r="D47" s="200"/>
      <c r="E47" s="201"/>
      <c r="F47" s="200">
        <f t="shared" si="0"/>
        <v>0</v>
      </c>
      <c r="G47" s="146"/>
    </row>
    <row r="48" spans="1:7" ht="14.25" thickBot="1" x14ac:dyDescent="0.2">
      <c r="A48" s="334" t="s">
        <v>487</v>
      </c>
      <c r="B48" s="147" t="s">
        <v>230</v>
      </c>
      <c r="C48" s="161"/>
      <c r="D48" s="204">
        <f>SUM(D44:D47)</f>
        <v>0</v>
      </c>
      <c r="E48" s="204">
        <f>SUM(E44:E47)</f>
        <v>0</v>
      </c>
      <c r="F48" s="204">
        <f>D48-E48</f>
        <v>0</v>
      </c>
      <c r="G48" s="163"/>
    </row>
    <row r="49" spans="1:7" x14ac:dyDescent="0.15">
      <c r="A49" s="334" t="s">
        <v>488</v>
      </c>
      <c r="B49" s="145" t="s">
        <v>104</v>
      </c>
      <c r="C49" s="160"/>
      <c r="D49" s="200">
        <v>1</v>
      </c>
      <c r="E49" s="201">
        <v>4081</v>
      </c>
      <c r="F49" s="200">
        <f t="shared" si="0"/>
        <v>-4080</v>
      </c>
      <c r="G49" s="164"/>
    </row>
    <row r="50" spans="1:7" x14ac:dyDescent="0.15">
      <c r="A50" s="334" t="s">
        <v>489</v>
      </c>
      <c r="B50" s="145" t="s">
        <v>107</v>
      </c>
      <c r="C50" s="20"/>
      <c r="D50" s="200">
        <v>4500</v>
      </c>
      <c r="E50" s="201">
        <v>500</v>
      </c>
      <c r="F50" s="200">
        <f t="shared" si="0"/>
        <v>4000</v>
      </c>
      <c r="G50" s="186"/>
    </row>
    <row r="51" spans="1:7" ht="14.25" thickBot="1" x14ac:dyDescent="0.2">
      <c r="A51" s="334" t="s">
        <v>490</v>
      </c>
      <c r="B51" s="145" t="s">
        <v>108</v>
      </c>
      <c r="C51" s="20"/>
      <c r="D51" s="200"/>
      <c r="E51" s="201"/>
      <c r="F51" s="200">
        <f t="shared" si="0"/>
        <v>0</v>
      </c>
      <c r="G51" s="146"/>
    </row>
    <row r="52" spans="1:7" ht="14.25" thickBot="1" x14ac:dyDescent="0.2">
      <c r="A52" s="334" t="s">
        <v>491</v>
      </c>
      <c r="B52" s="147" t="s">
        <v>231</v>
      </c>
      <c r="C52" s="148"/>
      <c r="D52" s="202">
        <f>SUM(D49:D51)</f>
        <v>4501</v>
      </c>
      <c r="E52" s="210">
        <f>SUM(E49:E51)</f>
        <v>4581</v>
      </c>
      <c r="F52" s="202">
        <f>D52-E52</f>
        <v>-80</v>
      </c>
      <c r="G52" s="151"/>
    </row>
    <row r="53" spans="1:7" ht="14.25" thickBot="1" x14ac:dyDescent="0.2">
      <c r="A53" s="334" t="s">
        <v>492</v>
      </c>
      <c r="B53" s="152" t="s">
        <v>232</v>
      </c>
      <c r="C53" s="153"/>
      <c r="D53" s="203">
        <f>D48-D52</f>
        <v>-4501</v>
      </c>
      <c r="E53" s="203">
        <f>E48-E52</f>
        <v>-4581</v>
      </c>
      <c r="F53" s="203">
        <f t="shared" si="0"/>
        <v>80</v>
      </c>
      <c r="G53" s="156"/>
    </row>
    <row r="54" spans="1:7" ht="14.25" thickBot="1" x14ac:dyDescent="0.2">
      <c r="A54" s="334" t="s">
        <v>493</v>
      </c>
      <c r="B54" s="157" t="s">
        <v>233</v>
      </c>
      <c r="C54" s="20"/>
      <c r="D54" s="200">
        <v>203</v>
      </c>
      <c r="E54" s="201">
        <v>200</v>
      </c>
      <c r="F54" s="200">
        <f t="shared" si="0"/>
        <v>3</v>
      </c>
      <c r="G54" s="146"/>
    </row>
    <row r="55" spans="1:7" ht="14.25" thickBot="1" x14ac:dyDescent="0.2">
      <c r="A55" s="334" t="s">
        <v>494</v>
      </c>
      <c r="B55" s="165" t="s">
        <v>234</v>
      </c>
      <c r="C55" s="166"/>
      <c r="D55" s="205">
        <f>D29+D43+D53-D54</f>
        <v>1650</v>
      </c>
      <c r="E55" s="205">
        <f>E29+E43+E53-E54</f>
        <v>244</v>
      </c>
      <c r="F55" s="205">
        <f t="shared" si="0"/>
        <v>1406</v>
      </c>
      <c r="G55" s="169"/>
    </row>
    <row r="56" spans="1:7" ht="14.25" thickBot="1" x14ac:dyDescent="0.2">
      <c r="A56" s="334" t="s">
        <v>495</v>
      </c>
      <c r="B56" s="147" t="s">
        <v>235</v>
      </c>
      <c r="C56" s="148"/>
      <c r="D56" s="202">
        <f>E57</f>
        <v>20750</v>
      </c>
      <c r="E56" s="210">
        <v>20506</v>
      </c>
      <c r="F56" s="202">
        <f t="shared" si="0"/>
        <v>244</v>
      </c>
      <c r="G56" s="151"/>
    </row>
    <row r="57" spans="1:7" ht="14.25" thickBot="1" x14ac:dyDescent="0.2">
      <c r="A57" s="334" t="s">
        <v>496</v>
      </c>
      <c r="B57" s="152" t="s">
        <v>236</v>
      </c>
      <c r="C57" s="153"/>
      <c r="D57" s="203">
        <f>D55+D56</f>
        <v>22400</v>
      </c>
      <c r="E57" s="211">
        <f>E55+E56</f>
        <v>20750</v>
      </c>
      <c r="F57" s="203">
        <f t="shared" si="0"/>
        <v>1650</v>
      </c>
      <c r="G57" s="156"/>
    </row>
  </sheetData>
  <mergeCells count="6">
    <mergeCell ref="B1:G1"/>
    <mergeCell ref="B2:G2"/>
    <mergeCell ref="D4:D5"/>
    <mergeCell ref="E4:E5"/>
    <mergeCell ref="F4:F5"/>
    <mergeCell ref="G4:G5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L139"/>
  <sheetViews>
    <sheetView topLeftCell="A118" zoomScaleNormal="100" workbookViewId="0">
      <selection activeCell="J37" sqref="J37"/>
    </sheetView>
  </sheetViews>
  <sheetFormatPr defaultRowHeight="12" x14ac:dyDescent="0.15"/>
  <cols>
    <col min="1" max="4" width="2.625" style="1" customWidth="1"/>
    <col min="5" max="5" width="27.625" style="1" customWidth="1"/>
    <col min="6" max="7" width="11.875" style="22" bestFit="1" customWidth="1"/>
    <col min="8" max="8" width="12.625" style="22" customWidth="1"/>
    <col min="9" max="9" width="21.25" style="49" customWidth="1"/>
    <col min="10" max="10" width="9.5" style="1" bestFit="1" customWidth="1"/>
    <col min="11" max="16384" width="9" style="1"/>
  </cols>
  <sheetData>
    <row r="1" spans="1:9" ht="13.5" x14ac:dyDescent="0.15">
      <c r="A1" s="29" t="s">
        <v>376</v>
      </c>
      <c r="I1" s="46"/>
    </row>
    <row r="2" spans="1:9" ht="18" customHeight="1" x14ac:dyDescent="0.15">
      <c r="A2" s="347" t="s">
        <v>259</v>
      </c>
      <c r="B2" s="347"/>
      <c r="C2" s="347"/>
      <c r="D2" s="347"/>
      <c r="E2" s="347"/>
      <c r="F2" s="347"/>
      <c r="G2" s="347"/>
      <c r="H2" s="347"/>
      <c r="I2" s="347"/>
    </row>
    <row r="3" spans="1:9" x14ac:dyDescent="0.15">
      <c r="A3" s="336" t="s">
        <v>377</v>
      </c>
      <c r="B3" s="336"/>
      <c r="C3" s="336"/>
      <c r="D3" s="336"/>
      <c r="E3" s="336"/>
      <c r="F3" s="336"/>
      <c r="G3" s="336"/>
      <c r="H3" s="336"/>
      <c r="I3" s="336"/>
    </row>
    <row r="4" spans="1:9" x14ac:dyDescent="0.15">
      <c r="A4" s="122" t="s">
        <v>202</v>
      </c>
      <c r="I4" s="46" t="s">
        <v>0</v>
      </c>
    </row>
    <row r="5" spans="1:9" x14ac:dyDescent="0.15">
      <c r="A5" s="348" t="s">
        <v>1</v>
      </c>
      <c r="B5" s="349"/>
      <c r="C5" s="349"/>
      <c r="D5" s="2"/>
      <c r="E5" s="2"/>
      <c r="F5" s="30" t="s">
        <v>203</v>
      </c>
      <c r="G5" s="23" t="s">
        <v>204</v>
      </c>
      <c r="H5" s="23" t="s">
        <v>115</v>
      </c>
      <c r="I5" s="47" t="s">
        <v>116</v>
      </c>
    </row>
    <row r="6" spans="1:9" s="219" customFormat="1" x14ac:dyDescent="0.15">
      <c r="A6" s="350" t="s">
        <v>2</v>
      </c>
      <c r="B6" s="353" t="s">
        <v>3</v>
      </c>
      <c r="C6" s="239" t="s">
        <v>4</v>
      </c>
      <c r="D6" s="240"/>
      <c r="E6" s="248"/>
      <c r="F6" s="249">
        <f>うぐいす拠点!F6+みどり拠点!F6+さくらんぼ拠点!F6</f>
        <v>42000000</v>
      </c>
      <c r="G6" s="249">
        <f>うぐいす拠点!G6+みどり拠点!G6+さくらんぼ拠点!G6</f>
        <v>42000000</v>
      </c>
      <c r="H6" s="243">
        <f>うぐいす拠点!H6+みどり拠点!H6+さくらんぼ拠点!H6</f>
        <v>0</v>
      </c>
      <c r="I6" s="237" t="s">
        <v>321</v>
      </c>
    </row>
    <row r="7" spans="1:9" s="219" customFormat="1" x14ac:dyDescent="0.15">
      <c r="A7" s="351"/>
      <c r="B7" s="353"/>
      <c r="C7" s="217" t="s">
        <v>5</v>
      </c>
      <c r="E7" s="218"/>
      <c r="F7" s="229">
        <f>うぐいす拠点!F7+みどり拠点!F7+さくらんぼ拠点!F7</f>
        <v>177828000</v>
      </c>
      <c r="G7" s="229">
        <f>うぐいす拠点!G7+みどり拠点!G7+さくらんぼ拠点!G7</f>
        <v>175975000</v>
      </c>
      <c r="H7" s="230">
        <f>うぐいす拠点!H7+みどり拠点!H7+さくらんぼ拠点!H7</f>
        <v>1853000</v>
      </c>
      <c r="I7" s="222"/>
    </row>
    <row r="8" spans="1:9" s="219" customFormat="1" x14ac:dyDescent="0.15">
      <c r="A8" s="351"/>
      <c r="B8" s="353"/>
      <c r="C8" s="217"/>
      <c r="D8" s="218" t="s">
        <v>6</v>
      </c>
      <c r="F8" s="220">
        <f>うぐいす拠点!F8+みどり拠点!F8+さくらんぼ拠点!F8</f>
        <v>138632000</v>
      </c>
      <c r="G8" s="220">
        <f>うぐいす拠点!G8+みどり拠点!G8+さくらんぼ拠点!G8</f>
        <v>136080000</v>
      </c>
      <c r="H8" s="221">
        <f>うぐいす拠点!H8+みどり拠点!H8+さくらんぼ拠点!H8</f>
        <v>2552000</v>
      </c>
      <c r="I8" s="222"/>
    </row>
    <row r="9" spans="1:9" x14ac:dyDescent="0.15">
      <c r="A9" s="351"/>
      <c r="B9" s="353"/>
      <c r="C9" s="4"/>
      <c r="E9" s="1" t="s">
        <v>7</v>
      </c>
      <c r="F9" s="34">
        <f>うぐいす拠点!F9+みどり拠点!F9+さくらんぼ拠点!F9</f>
        <v>48242000</v>
      </c>
      <c r="G9" s="34">
        <f>うぐいす拠点!G9+みどり拠点!G9+さくらんぼ拠点!G9</f>
        <v>48042000</v>
      </c>
      <c r="H9" s="21">
        <f>うぐいす拠点!H9+みどり拠点!H9+さくらんぼ拠点!H9</f>
        <v>200000</v>
      </c>
      <c r="I9" s="40" t="s">
        <v>186</v>
      </c>
    </row>
    <row r="10" spans="1:9" x14ac:dyDescent="0.15">
      <c r="A10" s="351"/>
      <c r="B10" s="353"/>
      <c r="C10" s="4"/>
      <c r="E10" s="5" t="s">
        <v>8</v>
      </c>
      <c r="F10" s="34">
        <f>うぐいす拠点!F10+みどり拠点!F10+さくらんぼ拠点!F10</f>
        <v>82050000</v>
      </c>
      <c r="G10" s="34">
        <f>うぐいす拠点!G10+みどり拠点!G10+さくらんぼ拠点!G10</f>
        <v>79680000</v>
      </c>
      <c r="H10" s="21">
        <f>うぐいす拠点!H10+みどり拠点!H10+さくらんぼ拠点!H10</f>
        <v>2370000</v>
      </c>
      <c r="I10" s="40" t="s">
        <v>187</v>
      </c>
    </row>
    <row r="11" spans="1:9" x14ac:dyDescent="0.15">
      <c r="A11" s="351"/>
      <c r="B11" s="353"/>
      <c r="C11" s="4"/>
      <c r="E11" s="5" t="s">
        <v>9</v>
      </c>
      <c r="F11" s="34">
        <f>うぐいす拠点!F11+みどり拠点!F11+さくらんぼ拠点!F11</f>
        <v>40000</v>
      </c>
      <c r="G11" s="34">
        <f>うぐいす拠点!G11+みどり拠点!G11+さくらんぼ拠点!G11</f>
        <v>58000</v>
      </c>
      <c r="H11" s="21">
        <f>うぐいす拠点!H11+みどり拠点!H11+さくらんぼ拠点!H11</f>
        <v>-18000</v>
      </c>
      <c r="I11" s="40" t="s">
        <v>188</v>
      </c>
    </row>
    <row r="12" spans="1:9" x14ac:dyDescent="0.15">
      <c r="A12" s="351"/>
      <c r="B12" s="353"/>
      <c r="C12" s="4"/>
      <c r="E12" s="5" t="s">
        <v>10</v>
      </c>
      <c r="F12" s="34">
        <f>うぐいす拠点!F12+みどり拠点!F12+さくらんぼ拠点!F12</f>
        <v>8300000</v>
      </c>
      <c r="G12" s="34">
        <f>うぐいす拠点!G12+みどり拠点!G12+さくらんぼ拠点!G12</f>
        <v>8300000</v>
      </c>
      <c r="H12" s="21">
        <f>うぐいす拠点!H12+みどり拠点!H12+さくらんぼ拠点!H12</f>
        <v>0</v>
      </c>
      <c r="I12" s="40" t="s">
        <v>188</v>
      </c>
    </row>
    <row r="13" spans="1:9" s="219" customFormat="1" x14ac:dyDescent="0.15">
      <c r="A13" s="351"/>
      <c r="B13" s="353"/>
      <c r="C13" s="217"/>
      <c r="D13" s="219" t="s">
        <v>247</v>
      </c>
      <c r="E13" s="218"/>
      <c r="F13" s="220">
        <f>うぐいす拠点!F13+みどり拠点!F13+さくらんぼ拠点!F13</f>
        <v>1500000</v>
      </c>
      <c r="G13" s="220">
        <f>うぐいす拠点!G13+みどり拠点!G13+さくらんぼ拠点!G13</f>
        <v>1760000</v>
      </c>
      <c r="H13" s="221">
        <f>うぐいす拠点!H13+みどり拠点!H13+さくらんぼ拠点!H13</f>
        <v>-260000</v>
      </c>
      <c r="I13" s="222"/>
    </row>
    <row r="14" spans="1:9" x14ac:dyDescent="0.15">
      <c r="A14" s="351"/>
      <c r="B14" s="353"/>
      <c r="C14" s="4"/>
      <c r="E14" s="5" t="s">
        <v>248</v>
      </c>
      <c r="F14" s="34">
        <f>うぐいす拠点!F14+みどり拠点!F14+さくらんぼ拠点!F14</f>
        <v>1500000</v>
      </c>
      <c r="G14" s="34">
        <f>うぐいす拠点!G14+みどり拠点!G14+さくらんぼ拠点!G14</f>
        <v>1760000</v>
      </c>
      <c r="H14" s="21">
        <f>うぐいす拠点!H14+みどり拠点!H14+さくらんぼ拠点!H14</f>
        <v>-260000</v>
      </c>
      <c r="I14" s="40" t="s">
        <v>188</v>
      </c>
    </row>
    <row r="15" spans="1:9" s="219" customFormat="1" x14ac:dyDescent="0.15">
      <c r="A15" s="351"/>
      <c r="B15" s="353"/>
      <c r="C15" s="217"/>
      <c r="D15" s="219" t="s">
        <v>11</v>
      </c>
      <c r="E15" s="218"/>
      <c r="F15" s="220">
        <f>うぐいす拠点!F15+みどり拠点!F15+さくらんぼ拠点!F15</f>
        <v>1000</v>
      </c>
      <c r="G15" s="220">
        <f>うぐいす拠点!G15+みどり拠点!G15+さくらんぼ拠点!G15</f>
        <v>10000</v>
      </c>
      <c r="H15" s="221">
        <f>うぐいす拠点!H15+みどり拠点!H15+さくらんぼ拠点!H15</f>
        <v>-9000</v>
      </c>
      <c r="I15" s="222" t="s">
        <v>264</v>
      </c>
    </row>
    <row r="16" spans="1:9" s="219" customFormat="1" x14ac:dyDescent="0.15">
      <c r="A16" s="351"/>
      <c r="B16" s="353"/>
      <c r="C16" s="217"/>
      <c r="D16" s="219" t="s">
        <v>12</v>
      </c>
      <c r="E16" s="218"/>
      <c r="F16" s="220">
        <f>うぐいす拠点!F16+みどり拠点!F16+さくらんぼ拠点!F16</f>
        <v>1170000</v>
      </c>
      <c r="G16" s="220">
        <f>うぐいす拠点!G16+みどり拠点!G16+さくらんぼ拠点!G16</f>
        <v>1170000</v>
      </c>
      <c r="H16" s="221">
        <f>うぐいす拠点!H16+みどり拠点!H16+さくらんぼ拠点!H16</f>
        <v>0</v>
      </c>
      <c r="I16" s="222"/>
    </row>
    <row r="17" spans="1:9" x14ac:dyDescent="0.15">
      <c r="A17" s="351"/>
      <c r="B17" s="353"/>
      <c r="C17" s="4"/>
      <c r="E17" s="5" t="s">
        <v>13</v>
      </c>
      <c r="F17" s="34">
        <f>うぐいす拠点!F17+みどり拠点!F17+さくらんぼ拠点!F17</f>
        <v>1170000</v>
      </c>
      <c r="G17" s="34">
        <f>うぐいす拠点!G17+みどり拠点!G17+さくらんぼ拠点!G17</f>
        <v>1170000</v>
      </c>
      <c r="H17" s="21">
        <f>うぐいす拠点!H17+みどり拠点!H17+さくらんぼ拠点!H17</f>
        <v>0</v>
      </c>
      <c r="I17" s="40" t="s">
        <v>324</v>
      </c>
    </row>
    <row r="18" spans="1:9" s="219" customFormat="1" x14ac:dyDescent="0.15">
      <c r="A18" s="351"/>
      <c r="B18" s="353"/>
      <c r="C18" s="217"/>
      <c r="D18" s="219" t="s">
        <v>14</v>
      </c>
      <c r="E18" s="218"/>
      <c r="F18" s="220">
        <f>うぐいす拠点!F18+みどり拠点!F18+さくらんぼ拠点!F18</f>
        <v>3583000</v>
      </c>
      <c r="G18" s="220">
        <f>うぐいす拠点!G18+みどり拠点!G18+さくらんぼ拠点!G18</f>
        <v>3575000</v>
      </c>
      <c r="H18" s="221">
        <f>うぐいす拠点!H18+みどり拠点!H18+さくらんぼ拠点!H18</f>
        <v>8000</v>
      </c>
      <c r="I18" s="222" t="s">
        <v>325</v>
      </c>
    </row>
    <row r="19" spans="1:9" s="219" customFormat="1" x14ac:dyDescent="0.15">
      <c r="A19" s="351"/>
      <c r="B19" s="353"/>
      <c r="C19" s="217"/>
      <c r="D19" s="219" t="s">
        <v>15</v>
      </c>
      <c r="E19" s="218"/>
      <c r="F19" s="220">
        <f>うぐいす拠点!F19+みどり拠点!F19+さくらんぼ拠点!F19</f>
        <v>32942000</v>
      </c>
      <c r="G19" s="220">
        <f>うぐいす拠点!G19+みどり拠点!G19+さくらんぼ拠点!G19</f>
        <v>33380000</v>
      </c>
      <c r="H19" s="221">
        <f>うぐいす拠点!H19+みどり拠点!H19+さくらんぼ拠点!H19</f>
        <v>-438000</v>
      </c>
      <c r="I19" s="222"/>
    </row>
    <row r="20" spans="1:9" x14ac:dyDescent="0.15">
      <c r="A20" s="351"/>
      <c r="B20" s="353"/>
      <c r="C20" s="4"/>
      <c r="E20" s="5" t="s">
        <v>16</v>
      </c>
      <c r="F20" s="34">
        <f>うぐいす拠点!F20+みどり拠点!F20+さくらんぼ拠点!F20</f>
        <v>312000</v>
      </c>
      <c r="G20" s="34">
        <f>うぐいす拠点!G20+みどり拠点!G20+さくらんぼ拠点!G20</f>
        <v>358000</v>
      </c>
      <c r="H20" s="21">
        <f>うぐいす拠点!H20+みどり拠点!H20+さくらんぼ拠点!H20</f>
        <v>-46000</v>
      </c>
      <c r="I20" s="40" t="s">
        <v>443</v>
      </c>
    </row>
    <row r="21" spans="1:9" x14ac:dyDescent="0.15">
      <c r="A21" s="351"/>
      <c r="B21" s="353"/>
      <c r="C21" s="4"/>
      <c r="E21" s="5" t="s">
        <v>17</v>
      </c>
      <c r="F21" s="34">
        <f>うぐいす拠点!F21+みどり拠点!F21+さくらんぼ拠点!F21</f>
        <v>0</v>
      </c>
      <c r="G21" s="34">
        <f>うぐいす拠点!G21+みどり拠点!G21+さくらんぼ拠点!G21</f>
        <v>0</v>
      </c>
      <c r="H21" s="21">
        <f>うぐいす拠点!H21+みどり拠点!H21+さくらんぼ拠点!H21</f>
        <v>0</v>
      </c>
      <c r="I21" s="40"/>
    </row>
    <row r="22" spans="1:9" x14ac:dyDescent="0.15">
      <c r="A22" s="351"/>
      <c r="B22" s="353"/>
      <c r="C22" s="4"/>
      <c r="E22" s="5" t="s">
        <v>18</v>
      </c>
      <c r="F22" s="34">
        <f>うぐいす拠点!F22+みどり拠点!F22+さくらんぼ拠点!F22</f>
        <v>32580000</v>
      </c>
      <c r="G22" s="34">
        <f>うぐいす拠点!G22+みどり拠点!G22+さくらんぼ拠点!G22</f>
        <v>32970000</v>
      </c>
      <c r="H22" s="21">
        <f>うぐいす拠点!H22+みどり拠点!H22+さくらんぼ拠点!H22</f>
        <v>-390000</v>
      </c>
      <c r="I22" s="40" t="s">
        <v>189</v>
      </c>
    </row>
    <row r="23" spans="1:9" x14ac:dyDescent="0.15">
      <c r="A23" s="351"/>
      <c r="B23" s="353"/>
      <c r="C23" s="4"/>
      <c r="E23" s="5" t="s">
        <v>19</v>
      </c>
      <c r="F23" s="34">
        <f>うぐいす拠点!F23+みどり拠点!F23+さくらんぼ拠点!F23</f>
        <v>40000</v>
      </c>
      <c r="G23" s="34">
        <f>うぐいす拠点!G23+みどり拠点!G23+さくらんぼ拠点!G23</f>
        <v>42000</v>
      </c>
      <c r="H23" s="21">
        <f>うぐいす拠点!H23+みどり拠点!H23+さくらんぼ拠点!H23</f>
        <v>-2000</v>
      </c>
      <c r="I23" s="40" t="s">
        <v>326</v>
      </c>
    </row>
    <row r="24" spans="1:9" x14ac:dyDescent="0.15">
      <c r="A24" s="351"/>
      <c r="B24" s="353"/>
      <c r="C24" s="4"/>
      <c r="E24" s="5" t="s">
        <v>15</v>
      </c>
      <c r="F24" s="34">
        <f>うぐいす拠点!F24+みどり拠点!F24+さくらんぼ拠点!F24</f>
        <v>10000</v>
      </c>
      <c r="G24" s="34">
        <f>うぐいす拠点!G24+みどり拠点!G24+さくらんぼ拠点!G24</f>
        <v>10000</v>
      </c>
      <c r="H24" s="21">
        <f>うぐいす拠点!H24+みどり拠点!H24+さくらんぼ拠点!H24</f>
        <v>0</v>
      </c>
      <c r="I24" s="40"/>
    </row>
    <row r="25" spans="1:9" s="219" customFormat="1" x14ac:dyDescent="0.15">
      <c r="A25" s="351"/>
      <c r="B25" s="353"/>
      <c r="C25" s="217" t="s">
        <v>23</v>
      </c>
      <c r="E25" s="218"/>
      <c r="F25" s="229">
        <f>うぐいす拠点!F25+みどり拠点!F25+さくらんぼ拠点!F25</f>
        <v>280000</v>
      </c>
      <c r="G25" s="229">
        <f>うぐいす拠点!G25+みどり拠点!G25+さくらんぼ拠点!G25</f>
        <v>280000</v>
      </c>
      <c r="H25" s="329">
        <f>うぐいす拠点!H25+みどり拠点!H25+さくらんぼ拠点!H25</f>
        <v>0</v>
      </c>
      <c r="I25" s="222"/>
    </row>
    <row r="26" spans="1:9" s="219" customFormat="1" x14ac:dyDescent="0.15">
      <c r="A26" s="351"/>
      <c r="B26" s="353"/>
      <c r="C26" s="223" t="s">
        <v>20</v>
      </c>
      <c r="D26" s="224"/>
      <c r="E26" s="225"/>
      <c r="F26" s="226">
        <f>うぐいす拠点!F26+みどり拠点!F26+さくらんぼ拠点!F26</f>
        <v>0</v>
      </c>
      <c r="G26" s="226">
        <f>うぐいす拠点!G26+みどり拠点!G26+さくらんぼ拠点!G26</f>
        <v>0</v>
      </c>
      <c r="H26" s="227">
        <f>うぐいす拠点!H26+みどり拠点!H26+さくらんぼ拠点!H26</f>
        <v>0</v>
      </c>
      <c r="I26" s="222"/>
    </row>
    <row r="27" spans="1:9" s="219" customFormat="1" x14ac:dyDescent="0.15">
      <c r="A27" s="351"/>
      <c r="B27" s="353"/>
      <c r="C27" s="223" t="s">
        <v>21</v>
      </c>
      <c r="D27" s="224"/>
      <c r="E27" s="225"/>
      <c r="F27" s="226">
        <f>うぐいす拠点!F27+みどり拠点!F27+さくらんぼ拠点!F27</f>
        <v>0</v>
      </c>
      <c r="G27" s="226">
        <f>うぐいす拠点!G27+みどり拠点!G27+さくらんぼ拠点!G27</f>
        <v>400000</v>
      </c>
      <c r="H27" s="227">
        <f>うぐいす拠点!H27+みどり拠点!H27+さくらんぼ拠点!H27</f>
        <v>-400000</v>
      </c>
      <c r="I27" s="222"/>
    </row>
    <row r="28" spans="1:9" s="219" customFormat="1" x14ac:dyDescent="0.15">
      <c r="A28" s="351"/>
      <c r="B28" s="353"/>
      <c r="C28" s="223" t="s">
        <v>22</v>
      </c>
      <c r="D28" s="224"/>
      <c r="E28" s="225"/>
      <c r="F28" s="226">
        <f>うぐいす拠点!F28+みどり拠点!F28+さくらんぼ拠点!F28</f>
        <v>4000</v>
      </c>
      <c r="G28" s="226">
        <f>うぐいす拠点!G28+みどり拠点!G28+さくらんぼ拠点!G28</f>
        <v>4000</v>
      </c>
      <c r="H28" s="227">
        <f>うぐいす拠点!H28+みどり拠点!H28+さくらんぼ拠点!H28</f>
        <v>0</v>
      </c>
      <c r="I28" s="228"/>
    </row>
    <row r="29" spans="1:9" s="219" customFormat="1" x14ac:dyDescent="0.15">
      <c r="A29" s="351"/>
      <c r="B29" s="353"/>
      <c r="C29" s="217" t="s">
        <v>23</v>
      </c>
      <c r="E29" s="218"/>
      <c r="F29" s="229">
        <f>うぐいす拠点!F29+みどり拠点!F29+さくらんぼ拠点!F29</f>
        <v>556000</v>
      </c>
      <c r="G29" s="229">
        <f>うぐいす拠点!G29+みどり拠点!G29+さくらんぼ拠点!G29</f>
        <v>932000</v>
      </c>
      <c r="H29" s="230">
        <f>うぐいす拠点!H29+みどり拠点!H29+さくらんぼ拠点!H29</f>
        <v>-376000</v>
      </c>
      <c r="I29" s="222"/>
    </row>
    <row r="30" spans="1:9" x14ac:dyDescent="0.15">
      <c r="A30" s="351"/>
      <c r="B30" s="353"/>
      <c r="C30" s="4"/>
      <c r="D30" s="1" t="s">
        <v>24</v>
      </c>
      <c r="E30" s="5"/>
      <c r="F30" s="34">
        <f>うぐいす拠点!F30+みどり拠点!F30+さくらんぼ拠点!F30</f>
        <v>0</v>
      </c>
      <c r="G30" s="34">
        <f>うぐいす拠点!G30+みどり拠点!G30+さくらんぼ拠点!G30</f>
        <v>0</v>
      </c>
      <c r="H30" s="21">
        <f>うぐいす拠点!H30+みどり拠点!H30+さくらんぼ拠点!H30</f>
        <v>0</v>
      </c>
      <c r="I30" s="40"/>
    </row>
    <row r="31" spans="1:9" x14ac:dyDescent="0.15">
      <c r="A31" s="351"/>
      <c r="B31" s="353"/>
      <c r="C31" s="4"/>
      <c r="D31" s="1" t="s">
        <v>25</v>
      </c>
      <c r="E31" s="5"/>
      <c r="F31" s="34">
        <f>うぐいす拠点!F31+みどり拠点!F31+さくらんぼ拠点!F31</f>
        <v>0</v>
      </c>
      <c r="G31" s="34">
        <f>うぐいす拠点!G31+みどり拠点!G31+さくらんぼ拠点!G31</f>
        <v>0</v>
      </c>
      <c r="H31" s="21">
        <f>うぐいす拠点!H31+みどり拠点!H31+さくらんぼ拠点!H31</f>
        <v>0</v>
      </c>
      <c r="I31" s="40"/>
    </row>
    <row r="32" spans="1:9" x14ac:dyDescent="0.15">
      <c r="A32" s="351"/>
      <c r="B32" s="353"/>
      <c r="C32" s="4"/>
      <c r="D32" s="1" t="s">
        <v>26</v>
      </c>
      <c r="E32" s="5"/>
      <c r="F32" s="34">
        <f>うぐいす拠点!F32+みどり拠点!F32+さくらんぼ拠点!F32</f>
        <v>556000</v>
      </c>
      <c r="G32" s="34">
        <f>うぐいす拠点!G32+みどり拠点!G32+さくらんぼ拠点!G32</f>
        <v>932000</v>
      </c>
      <c r="H32" s="21">
        <f>うぐいす拠点!H32+みどり拠点!H32+さくらんぼ拠点!H32</f>
        <v>-376000</v>
      </c>
      <c r="I32" s="40"/>
    </row>
    <row r="33" spans="1:12" x14ac:dyDescent="0.15">
      <c r="A33" s="351"/>
      <c r="B33" s="353"/>
      <c r="C33" s="4"/>
      <c r="E33" s="5" t="s">
        <v>121</v>
      </c>
      <c r="F33" s="34">
        <f>うぐいす拠点!F33+みどり拠点!F33+さくらんぼ拠点!F33</f>
        <v>126000</v>
      </c>
      <c r="G33" s="34">
        <f>うぐいす拠点!G33+みどり拠点!G33+さくらんぼ拠点!G33</f>
        <v>502000</v>
      </c>
      <c r="H33" s="21">
        <f>うぐいす拠点!H33+みどり拠点!H33+さくらんぼ拠点!H33</f>
        <v>-376000</v>
      </c>
      <c r="I33" s="40" t="s">
        <v>319</v>
      </c>
    </row>
    <row r="34" spans="1:12" x14ac:dyDescent="0.15">
      <c r="A34" s="351"/>
      <c r="B34" s="353"/>
      <c r="C34" s="4"/>
      <c r="E34" s="5" t="s">
        <v>117</v>
      </c>
      <c r="F34" s="36">
        <f>うぐいす拠点!F34+みどり拠点!F34+さくらんぼ拠点!F34</f>
        <v>430000</v>
      </c>
      <c r="G34" s="36">
        <f>うぐいす拠点!G34+みどり拠点!G34+さくらんぼ拠点!G34</f>
        <v>430000</v>
      </c>
      <c r="H34" s="26">
        <f>うぐいす拠点!H34+みどり拠点!H34+さくらんぼ拠点!H34</f>
        <v>0</v>
      </c>
      <c r="I34" s="42" t="s">
        <v>185</v>
      </c>
    </row>
    <row r="35" spans="1:12" x14ac:dyDescent="0.15">
      <c r="A35" s="351"/>
      <c r="B35" s="353"/>
      <c r="C35" s="6" t="s">
        <v>27</v>
      </c>
      <c r="D35" s="7"/>
      <c r="E35" s="8"/>
      <c r="F35" s="28">
        <f>うぐいす拠点!F35+みどり拠点!F35+さくらんぼ拠点!F35</f>
        <v>220668000</v>
      </c>
      <c r="G35" s="28">
        <f>うぐいす拠点!G35+みどり拠点!G35+さくらんぼ拠点!G35</f>
        <v>219591000</v>
      </c>
      <c r="H35" s="28">
        <f>うぐいす拠点!H35+みどり拠点!H35+さくらんぼ拠点!H35</f>
        <v>1077000</v>
      </c>
      <c r="I35" s="43"/>
      <c r="J35" s="50"/>
      <c r="K35" s="50"/>
      <c r="L35" s="54"/>
    </row>
    <row r="36" spans="1:12" s="219" customFormat="1" x14ac:dyDescent="0.15">
      <c r="A36" s="351"/>
      <c r="B36" s="353" t="s">
        <v>28</v>
      </c>
      <c r="C36" s="217" t="s">
        <v>29</v>
      </c>
      <c r="E36" s="218"/>
      <c r="F36" s="230">
        <f>うぐいす拠点!F36+みどり拠点!F36+さくらんぼ拠点!F36</f>
        <v>151204000</v>
      </c>
      <c r="G36" s="230">
        <f>うぐいす拠点!G36+みどり拠点!G36+さくらんぼ拠点!G36</f>
        <v>146447000</v>
      </c>
      <c r="H36" s="230">
        <f>うぐいす拠点!H36+みどり拠点!H36+さくらんぼ拠点!H36</f>
        <v>4757000</v>
      </c>
      <c r="I36" s="231"/>
    </row>
    <row r="37" spans="1:12" x14ac:dyDescent="0.15">
      <c r="A37" s="351"/>
      <c r="B37" s="353"/>
      <c r="C37" s="4"/>
      <c r="D37" s="1" t="s">
        <v>206</v>
      </c>
      <c r="E37" s="5"/>
      <c r="F37" s="31">
        <f>うぐいす拠点!F37+みどり拠点!F37+さくらんぼ拠点!F37</f>
        <v>300000</v>
      </c>
      <c r="G37" s="31">
        <f>うぐいす拠点!G37+みどり拠点!G37+さくらんぼ拠点!G37</f>
        <v>300000</v>
      </c>
      <c r="H37" s="21">
        <f>うぐいす拠点!H37+みどり拠点!H37+さくらんぼ拠点!H37</f>
        <v>0</v>
      </c>
      <c r="I37" s="38" t="s">
        <v>327</v>
      </c>
    </row>
    <row r="38" spans="1:12" x14ac:dyDescent="0.15">
      <c r="A38" s="351"/>
      <c r="B38" s="353"/>
      <c r="C38" s="4"/>
      <c r="D38" s="1" t="s">
        <v>30</v>
      </c>
      <c r="E38" s="5"/>
      <c r="F38" s="34">
        <f>うぐいす拠点!F38+みどり拠点!F38+さくらんぼ拠点!F38</f>
        <v>56220000</v>
      </c>
      <c r="G38" s="34">
        <f>うぐいす拠点!G38+みどり拠点!G38+さくらんぼ拠点!G38</f>
        <v>54507000</v>
      </c>
      <c r="H38" s="21">
        <f>うぐいす拠点!H38+みどり拠点!H38+さくらんぼ拠点!H38</f>
        <v>1713000</v>
      </c>
      <c r="I38" s="38" t="s">
        <v>150</v>
      </c>
    </row>
    <row r="39" spans="1:12" x14ac:dyDescent="0.15">
      <c r="A39" s="351"/>
      <c r="B39" s="353"/>
      <c r="C39" s="4"/>
      <c r="D39" s="1" t="s">
        <v>31</v>
      </c>
      <c r="E39" s="5"/>
      <c r="F39" s="34">
        <f>うぐいす拠点!F39+みどり拠点!F39+さくらんぼ拠点!F39</f>
        <v>18090000</v>
      </c>
      <c r="G39" s="34">
        <f>うぐいす拠点!G39+みどり拠点!G39+さくらんぼ拠点!G39</f>
        <v>16754000</v>
      </c>
      <c r="H39" s="21">
        <f>うぐいす拠点!H39+みどり拠点!H39+さくらんぼ拠点!H39</f>
        <v>1336000</v>
      </c>
      <c r="I39" s="38" t="s">
        <v>151</v>
      </c>
    </row>
    <row r="40" spans="1:12" x14ac:dyDescent="0.15">
      <c r="A40" s="351"/>
      <c r="B40" s="353"/>
      <c r="C40" s="4"/>
      <c r="D40" s="1" t="s">
        <v>32</v>
      </c>
      <c r="E40" s="5"/>
      <c r="F40" s="34">
        <f>うぐいす拠点!F40+みどり拠点!F40+さくらんぼ拠点!F40</f>
        <v>58330000</v>
      </c>
      <c r="G40" s="34">
        <f>うぐいす拠点!G40+みどり拠点!G40+さくらんぼ拠点!G40</f>
        <v>57460000</v>
      </c>
      <c r="H40" s="21">
        <f>うぐいす拠点!H40+みどり拠点!H40+さくらんぼ拠点!H40</f>
        <v>870000</v>
      </c>
      <c r="I40" s="38" t="s">
        <v>128</v>
      </c>
    </row>
    <row r="41" spans="1:12" x14ac:dyDescent="0.15">
      <c r="A41" s="351"/>
      <c r="B41" s="353"/>
      <c r="C41" s="4"/>
      <c r="D41" s="1" t="s">
        <v>33</v>
      </c>
      <c r="E41" s="5"/>
      <c r="F41" s="34">
        <f>うぐいす拠点!F41+みどり拠点!F41+さくらんぼ拠点!F41</f>
        <v>2794000</v>
      </c>
      <c r="G41" s="34">
        <f>うぐいす拠点!G41+みどり拠点!G41+さくらんぼ拠点!G41</f>
        <v>2656000</v>
      </c>
      <c r="H41" s="21">
        <f>うぐいす拠点!H41+みどり拠点!H41+さくらんぼ拠点!H41</f>
        <v>138000</v>
      </c>
      <c r="I41" s="38" t="s">
        <v>328</v>
      </c>
    </row>
    <row r="42" spans="1:12" x14ac:dyDescent="0.15">
      <c r="A42" s="351"/>
      <c r="B42" s="353"/>
      <c r="C42" s="55"/>
      <c r="D42" s="60" t="s">
        <v>34</v>
      </c>
      <c r="E42" s="61"/>
      <c r="F42" s="62">
        <f>うぐいす拠点!F42+みどり拠点!F42+さくらんぼ拠点!F42</f>
        <v>15470000</v>
      </c>
      <c r="G42" s="62">
        <f>うぐいす拠点!G42+みどり拠点!G42+さくらんぼ拠点!G42</f>
        <v>14770000</v>
      </c>
      <c r="H42" s="67">
        <f>うぐいす拠点!H42+みどり拠点!H42+さくらんぼ拠点!H42</f>
        <v>700000</v>
      </c>
      <c r="I42" s="38" t="s">
        <v>129</v>
      </c>
    </row>
    <row r="43" spans="1:12" s="219" customFormat="1" x14ac:dyDescent="0.15">
      <c r="A43" s="351"/>
      <c r="B43" s="353"/>
      <c r="C43" s="217" t="s">
        <v>35</v>
      </c>
      <c r="E43" s="218"/>
      <c r="F43" s="230">
        <f>うぐいす拠点!F43+みどり拠点!F43+さくらんぼ拠点!F43</f>
        <v>10881000</v>
      </c>
      <c r="G43" s="230">
        <f>うぐいす拠点!G43+みどり拠点!G43+さくらんぼ拠点!G43</f>
        <v>10185000</v>
      </c>
      <c r="H43" s="230">
        <f>うぐいす拠点!H43+みどり拠点!H43+さくらんぼ拠点!H43</f>
        <v>696000</v>
      </c>
      <c r="I43" s="231"/>
    </row>
    <row r="44" spans="1:12" x14ac:dyDescent="0.15">
      <c r="A44" s="351"/>
      <c r="B44" s="353"/>
      <c r="C44" s="4"/>
      <c r="D44" s="1" t="s">
        <v>36</v>
      </c>
      <c r="E44" s="5"/>
      <c r="F44" s="34">
        <f>うぐいす拠点!F44+みどり拠点!F44+さくらんぼ拠点!F44</f>
        <v>59000</v>
      </c>
      <c r="G44" s="34">
        <f>うぐいす拠点!G44+みどり拠点!G44+さくらんぼ拠点!G44</f>
        <v>59000</v>
      </c>
      <c r="H44" s="21">
        <f>うぐいす拠点!H44+みどり拠点!H44+さくらんぼ拠点!H44</f>
        <v>0</v>
      </c>
      <c r="I44" s="38" t="s">
        <v>329</v>
      </c>
    </row>
    <row r="45" spans="1:12" x14ac:dyDescent="0.15">
      <c r="A45" s="351"/>
      <c r="B45" s="353"/>
      <c r="C45" s="4"/>
      <c r="D45" s="1" t="s">
        <v>37</v>
      </c>
      <c r="E45" s="5"/>
      <c r="F45" s="34">
        <f>うぐいす拠点!F45+みどり拠点!F45+さくらんぼ拠点!F45</f>
        <v>347000</v>
      </c>
      <c r="G45" s="34">
        <f>うぐいす拠点!G45+みどり拠点!G45+さくらんぼ拠点!G45</f>
        <v>347000</v>
      </c>
      <c r="H45" s="21">
        <f>うぐいす拠点!H45+みどり拠点!H45+さくらんぼ拠点!H45</f>
        <v>0</v>
      </c>
      <c r="I45" s="38" t="s">
        <v>330</v>
      </c>
    </row>
    <row r="46" spans="1:12" x14ac:dyDescent="0.15">
      <c r="A46" s="351"/>
      <c r="B46" s="353"/>
      <c r="C46" s="4"/>
      <c r="D46" s="1" t="s">
        <v>38</v>
      </c>
      <c r="E46" s="5"/>
      <c r="F46" s="34">
        <f>うぐいす拠点!F46+みどり拠点!F46+さくらんぼ拠点!F46</f>
        <v>790000</v>
      </c>
      <c r="G46" s="34">
        <f>うぐいす拠点!G46+みどり拠点!G46+さくらんぼ拠点!G46</f>
        <v>730000</v>
      </c>
      <c r="H46" s="21">
        <f>うぐいす拠点!H46+みどり拠点!H46+さくらんぼ拠点!H46</f>
        <v>60000</v>
      </c>
      <c r="I46" s="38" t="s">
        <v>331</v>
      </c>
    </row>
    <row r="47" spans="1:12" x14ac:dyDescent="0.15">
      <c r="A47" s="351"/>
      <c r="B47" s="353"/>
      <c r="C47" s="4"/>
      <c r="D47" s="1" t="s">
        <v>127</v>
      </c>
      <c r="E47" s="5"/>
      <c r="F47" s="34">
        <f>うぐいす拠点!F47+みどり拠点!F47+さくらんぼ拠点!F47</f>
        <v>157000</v>
      </c>
      <c r="G47" s="34">
        <f>うぐいす拠点!G47+みどり拠点!G47+さくらんぼ拠点!G47</f>
        <v>167000</v>
      </c>
      <c r="H47" s="21">
        <f>うぐいす拠点!H47+みどり拠点!H47+さくらんぼ拠点!H47</f>
        <v>-10000</v>
      </c>
      <c r="I47" s="38" t="s">
        <v>190</v>
      </c>
    </row>
    <row r="48" spans="1:12" x14ac:dyDescent="0.15">
      <c r="A48" s="351"/>
      <c r="B48" s="353"/>
      <c r="C48" s="4"/>
      <c r="D48" s="1" t="s">
        <v>39</v>
      </c>
      <c r="E48" s="5"/>
      <c r="F48" s="34">
        <f>うぐいす拠点!F48+みどり拠点!F48+さくらんぼ拠点!F48</f>
        <v>3220000</v>
      </c>
      <c r="G48" s="34">
        <f>うぐいす拠点!G48+みどり拠点!G48+さくらんぼ拠点!G48</f>
        <v>3040000</v>
      </c>
      <c r="H48" s="21">
        <f>うぐいす拠点!H48+みどり拠点!H48+さくらんぼ拠点!H48</f>
        <v>180000</v>
      </c>
      <c r="I48" s="38" t="s">
        <v>332</v>
      </c>
    </row>
    <row r="49" spans="1:9" x14ac:dyDescent="0.15">
      <c r="A49" s="351"/>
      <c r="B49" s="353"/>
      <c r="C49" s="4"/>
      <c r="D49" s="1" t="s">
        <v>126</v>
      </c>
      <c r="E49" s="5"/>
      <c r="F49" s="34">
        <f>うぐいす拠点!F49+みどり拠点!F49+さくらんぼ拠点!F49</f>
        <v>980000</v>
      </c>
      <c r="G49" s="34">
        <f>うぐいす拠点!G49+みどり拠点!G49+さくらんぼ拠点!G49</f>
        <v>1020000</v>
      </c>
      <c r="H49" s="21">
        <f>うぐいす拠点!H49+みどり拠点!H49+さくらんぼ拠点!H49</f>
        <v>-40000</v>
      </c>
      <c r="I49" s="38" t="s">
        <v>333</v>
      </c>
    </row>
    <row r="50" spans="1:9" x14ac:dyDescent="0.15">
      <c r="A50" s="351"/>
      <c r="B50" s="353"/>
      <c r="C50" s="4"/>
      <c r="D50" s="1" t="s">
        <v>205</v>
      </c>
      <c r="E50" s="5"/>
      <c r="F50" s="34">
        <f>うぐいす拠点!F50+みどり拠点!F50+さくらんぼ拠点!F50</f>
        <v>220000</v>
      </c>
      <c r="G50" s="34">
        <f>うぐいす拠点!G50+みどり拠点!G50+さくらんぼ拠点!G50</f>
        <v>217000</v>
      </c>
      <c r="H50" s="21">
        <f>うぐいす拠点!H50+みどり拠点!H50+さくらんぼ拠点!H50</f>
        <v>3000</v>
      </c>
      <c r="I50" s="38" t="s">
        <v>266</v>
      </c>
    </row>
    <row r="51" spans="1:9" x14ac:dyDescent="0.15">
      <c r="A51" s="351"/>
      <c r="B51" s="353"/>
      <c r="C51" s="4"/>
      <c r="D51" s="1" t="s">
        <v>40</v>
      </c>
      <c r="E51" s="5"/>
      <c r="F51" s="34">
        <f>うぐいす拠点!F51+みどり拠点!F51+さくらんぼ拠点!F51</f>
        <v>540000</v>
      </c>
      <c r="G51" s="34">
        <f>うぐいす拠点!G51+みどり拠点!G51+さくらんぼ拠点!G51</f>
        <v>470000</v>
      </c>
      <c r="H51" s="21">
        <f>うぐいす拠点!H51+みどり拠点!H51+さくらんぼ拠点!H51</f>
        <v>70000</v>
      </c>
      <c r="I51" s="38" t="s">
        <v>168</v>
      </c>
    </row>
    <row r="52" spans="1:9" x14ac:dyDescent="0.15">
      <c r="A52" s="351"/>
      <c r="B52" s="353"/>
      <c r="C52" s="4"/>
      <c r="D52" s="1" t="s">
        <v>41</v>
      </c>
      <c r="E52" s="5"/>
      <c r="F52" s="34">
        <f>うぐいす拠点!F52+みどり拠点!F52+さくらんぼ拠点!F52</f>
        <v>4265000</v>
      </c>
      <c r="G52" s="34">
        <f>うぐいす拠点!G52+みどり拠点!G52+さくらんぼ拠点!G52</f>
        <v>3920000</v>
      </c>
      <c r="H52" s="21">
        <f>うぐいす拠点!H52+みどり拠点!H52+さくらんぼ拠点!H52</f>
        <v>345000</v>
      </c>
      <c r="I52" s="38" t="s">
        <v>134</v>
      </c>
    </row>
    <row r="53" spans="1:9" x14ac:dyDescent="0.15">
      <c r="A53" s="351"/>
      <c r="B53" s="353"/>
      <c r="C53" s="55"/>
      <c r="D53" s="60" t="s">
        <v>42</v>
      </c>
      <c r="E53" s="61"/>
      <c r="F53" s="62">
        <f>うぐいす拠点!F53+みどり拠点!F53+さくらんぼ拠点!F53</f>
        <v>303000</v>
      </c>
      <c r="G53" s="62">
        <f>うぐいす拠点!G53+みどり拠点!G53+さくらんぼ拠点!G53</f>
        <v>215000</v>
      </c>
      <c r="H53" s="67">
        <f>うぐいす拠点!H53+みどり拠点!H53+さくらんぼ拠点!H53</f>
        <v>88000</v>
      </c>
      <c r="I53" s="38" t="s">
        <v>147</v>
      </c>
    </row>
    <row r="54" spans="1:9" s="219" customFormat="1" x14ac:dyDescent="0.15">
      <c r="A54" s="351"/>
      <c r="B54" s="353"/>
      <c r="C54" s="217" t="s">
        <v>43</v>
      </c>
      <c r="E54" s="218"/>
      <c r="F54" s="230">
        <f>うぐいす拠点!F54+みどり拠点!F54+さくらんぼ拠点!F54</f>
        <v>16063000</v>
      </c>
      <c r="G54" s="230">
        <f>うぐいす拠点!G54+みどり拠点!G54+さくらんぼ拠点!G54</f>
        <v>15866000</v>
      </c>
      <c r="H54" s="230">
        <f>うぐいす拠点!H54+みどり拠点!H54+さくらんぼ拠点!H54</f>
        <v>197000</v>
      </c>
      <c r="I54" s="231"/>
    </row>
    <row r="55" spans="1:9" x14ac:dyDescent="0.15">
      <c r="A55" s="351"/>
      <c r="B55" s="353"/>
      <c r="C55" s="4"/>
      <c r="D55" s="1" t="s">
        <v>44</v>
      </c>
      <c r="E55" s="5"/>
      <c r="F55" s="34">
        <f>うぐいす拠点!F55+みどり拠点!F55+さくらんぼ拠点!F55</f>
        <v>2120000</v>
      </c>
      <c r="G55" s="34">
        <f>うぐいす拠点!G55+みどり拠点!G55+さくらんぼ拠点!G55</f>
        <v>2040000</v>
      </c>
      <c r="H55" s="21">
        <f>うぐいす拠点!H55+みどり拠点!H55+さくらんぼ拠点!H55</f>
        <v>80000</v>
      </c>
      <c r="I55" s="38" t="s">
        <v>135</v>
      </c>
    </row>
    <row r="56" spans="1:9" x14ac:dyDescent="0.15">
      <c r="A56" s="351"/>
      <c r="B56" s="353"/>
      <c r="C56" s="4"/>
      <c r="D56" s="1" t="s">
        <v>45</v>
      </c>
      <c r="E56" s="5"/>
      <c r="F56" s="34">
        <f>うぐいす拠点!F56+みどり拠点!F56+さくらんぼ拠点!F56</f>
        <v>290000</v>
      </c>
      <c r="G56" s="34">
        <f>うぐいす拠点!G56+みどり拠点!G56+さくらんぼ拠点!G56</f>
        <v>297000</v>
      </c>
      <c r="H56" s="21">
        <f>うぐいす拠点!H56+みどり拠点!H56+さくらんぼ拠点!H56</f>
        <v>-7000</v>
      </c>
      <c r="I56" s="38" t="s">
        <v>146</v>
      </c>
    </row>
    <row r="57" spans="1:9" x14ac:dyDescent="0.15">
      <c r="A57" s="351"/>
      <c r="B57" s="353"/>
      <c r="C57" s="4"/>
      <c r="D57" s="1" t="s">
        <v>46</v>
      </c>
      <c r="E57" s="5"/>
      <c r="F57" s="34">
        <f>うぐいす拠点!F57+みどり拠点!F57+さくらんぼ拠点!F57</f>
        <v>415000</v>
      </c>
      <c r="G57" s="34">
        <f>うぐいす拠点!G57+みどり拠点!G57+さくらんぼ拠点!G57</f>
        <v>370000</v>
      </c>
      <c r="H57" s="21">
        <f>うぐいす拠点!H57+みどり拠点!H57+さくらんぼ拠点!H57</f>
        <v>45000</v>
      </c>
      <c r="I57" s="38" t="s">
        <v>334</v>
      </c>
    </row>
    <row r="58" spans="1:9" x14ac:dyDescent="0.15">
      <c r="A58" s="351"/>
      <c r="B58" s="353"/>
      <c r="C58" s="4"/>
      <c r="D58" s="1" t="s">
        <v>47</v>
      </c>
      <c r="E58" s="5"/>
      <c r="F58" s="34">
        <f>うぐいす拠点!F58+みどり拠点!F58+さくらんぼ拠点!F58</f>
        <v>655000</v>
      </c>
      <c r="G58" s="34">
        <f>うぐいす拠点!G58+みどり拠点!G58+さくらんぼ拠点!G58</f>
        <v>625000</v>
      </c>
      <c r="H58" s="21">
        <f>うぐいす拠点!H58+みどり拠点!H58+さくらんぼ拠点!H58</f>
        <v>30000</v>
      </c>
      <c r="I58" s="38" t="s">
        <v>137</v>
      </c>
    </row>
    <row r="59" spans="1:9" x14ac:dyDescent="0.15">
      <c r="A59" s="351"/>
      <c r="B59" s="353"/>
      <c r="C59" s="4"/>
      <c r="D59" s="1" t="s">
        <v>48</v>
      </c>
      <c r="E59" s="5"/>
      <c r="F59" s="34">
        <f>うぐいす拠点!F59+みどり拠点!F59+さくらんぼ拠点!F59</f>
        <v>0</v>
      </c>
      <c r="G59" s="34">
        <f>うぐいす拠点!G59+みどり拠点!G59+さくらんぼ拠点!G59</f>
        <v>0</v>
      </c>
      <c r="H59" s="21">
        <f>うぐいす拠点!H59+みどり拠点!H59+さくらんぼ拠点!H59</f>
        <v>0</v>
      </c>
      <c r="I59" s="38"/>
    </row>
    <row r="60" spans="1:9" x14ac:dyDescent="0.15">
      <c r="A60" s="351"/>
      <c r="B60" s="353"/>
      <c r="C60" s="4"/>
      <c r="D60" s="1" t="s">
        <v>39</v>
      </c>
      <c r="E60" s="5"/>
      <c r="F60" s="34">
        <f>うぐいす拠点!F60+みどり拠点!F60+さくらんぼ拠点!F60</f>
        <v>840000</v>
      </c>
      <c r="G60" s="34">
        <f>うぐいす拠点!G60+みどり拠点!G60+さくらんぼ拠点!G60</f>
        <v>725000</v>
      </c>
      <c r="H60" s="21">
        <f>うぐいす拠点!H60+みどり拠点!H60+さくらんぼ拠点!H60</f>
        <v>115000</v>
      </c>
      <c r="I60" s="38" t="s">
        <v>332</v>
      </c>
    </row>
    <row r="61" spans="1:9" x14ac:dyDescent="0.15">
      <c r="A61" s="351"/>
      <c r="B61" s="353"/>
      <c r="C61" s="4"/>
      <c r="D61" s="1" t="s">
        <v>49</v>
      </c>
      <c r="E61" s="5"/>
      <c r="F61" s="34">
        <f>うぐいす拠点!F61+みどり拠点!F61+さくらんぼ拠点!F61</f>
        <v>0</v>
      </c>
      <c r="G61" s="34">
        <f>うぐいす拠点!G61+みどり拠点!G61+さくらんぼ拠点!G61</f>
        <v>0</v>
      </c>
      <c r="H61" s="21">
        <f>うぐいす拠点!H61+みどり拠点!H61+さくらんぼ拠点!H61</f>
        <v>0</v>
      </c>
      <c r="I61" s="38"/>
    </row>
    <row r="62" spans="1:9" x14ac:dyDescent="0.15">
      <c r="A62" s="351"/>
      <c r="B62" s="353"/>
      <c r="C62" s="4"/>
      <c r="D62" s="1" t="s">
        <v>50</v>
      </c>
      <c r="E62" s="5"/>
      <c r="F62" s="34">
        <f>うぐいす拠点!F62+みどり拠点!F62+さくらんぼ拠点!F62</f>
        <v>1350000</v>
      </c>
      <c r="G62" s="34">
        <f>うぐいす拠点!G62+みどり拠点!G62+さくらんぼ拠点!G62</f>
        <v>670000</v>
      </c>
      <c r="H62" s="21">
        <f>うぐいす拠点!H62+みどり拠点!H62+さくらんぼ拠点!H62</f>
        <v>680000</v>
      </c>
      <c r="I62" s="38" t="s">
        <v>138</v>
      </c>
    </row>
    <row r="63" spans="1:9" x14ac:dyDescent="0.15">
      <c r="A63" s="351"/>
      <c r="B63" s="353"/>
      <c r="C63" s="4"/>
      <c r="D63" s="1" t="s">
        <v>51</v>
      </c>
      <c r="E63" s="5"/>
      <c r="F63" s="34">
        <f>うぐいす拠点!F63+みどり拠点!F63+さくらんぼ拠点!F63</f>
        <v>1315000</v>
      </c>
      <c r="G63" s="34">
        <f>うぐいす拠点!G63+みどり拠点!G63+さくらんぼ拠点!G63</f>
        <v>1296000</v>
      </c>
      <c r="H63" s="21">
        <f>うぐいす拠点!H63+みどり拠点!H63+さくらんぼ拠点!H63</f>
        <v>19000</v>
      </c>
      <c r="I63" s="38" t="s">
        <v>139</v>
      </c>
    </row>
    <row r="64" spans="1:9" x14ac:dyDescent="0.15">
      <c r="A64" s="351"/>
      <c r="B64" s="353"/>
      <c r="C64" s="4"/>
      <c r="D64" s="1" t="s">
        <v>52</v>
      </c>
      <c r="E64" s="5"/>
      <c r="F64" s="34">
        <f>うぐいす拠点!F64+みどり拠点!F64+さくらんぼ拠点!F64</f>
        <v>74000</v>
      </c>
      <c r="G64" s="34">
        <f>うぐいす拠点!G64+みどり拠点!G64+さくらんぼ拠点!G64</f>
        <v>74000</v>
      </c>
      <c r="H64" s="21">
        <f>うぐいす拠点!H64+みどり拠点!H64+さくらんぼ拠点!H64</f>
        <v>0</v>
      </c>
      <c r="I64" s="38"/>
    </row>
    <row r="65" spans="1:9" x14ac:dyDescent="0.15">
      <c r="A65" s="351"/>
      <c r="B65" s="353"/>
      <c r="C65" s="4"/>
      <c r="D65" s="1" t="s">
        <v>207</v>
      </c>
      <c r="E65" s="5"/>
      <c r="F65" s="34">
        <f>うぐいす拠点!F65+みどり拠点!F65+さくらんぼ拠点!F65</f>
        <v>5000</v>
      </c>
      <c r="G65" s="34">
        <f>うぐいす拠点!G65+みどり拠点!G65+さくらんぼ拠点!G65</f>
        <v>5000</v>
      </c>
      <c r="H65" s="21">
        <f>うぐいす拠点!H65+みどり拠点!H65+さくらんぼ拠点!H65</f>
        <v>0</v>
      </c>
      <c r="I65" s="38"/>
    </row>
    <row r="66" spans="1:9" x14ac:dyDescent="0.15">
      <c r="A66" s="351"/>
      <c r="B66" s="353"/>
      <c r="C66" s="4"/>
      <c r="D66" s="1" t="s">
        <v>53</v>
      </c>
      <c r="E66" s="5"/>
      <c r="F66" s="34">
        <f>うぐいす拠点!F66+みどり拠点!F66+さくらんぼ拠点!F66</f>
        <v>0</v>
      </c>
      <c r="G66" s="34">
        <f>うぐいす拠点!G66+みどり拠点!G66+さくらんぼ拠点!G66</f>
        <v>0</v>
      </c>
      <c r="H66" s="21">
        <f>うぐいす拠点!H66+みどり拠点!H66+さくらんぼ拠点!H66</f>
        <v>0</v>
      </c>
      <c r="I66" s="38"/>
    </row>
    <row r="67" spans="1:9" x14ac:dyDescent="0.15">
      <c r="A67" s="351"/>
      <c r="B67" s="353"/>
      <c r="C67" s="4"/>
      <c r="D67" s="1" t="s">
        <v>54</v>
      </c>
      <c r="E67" s="5"/>
      <c r="F67" s="34">
        <f>うぐいす拠点!F67+みどり拠点!F67+さくらんぼ拠点!F67</f>
        <v>63000</v>
      </c>
      <c r="G67" s="34">
        <f>うぐいす拠点!G67+みどり拠点!G67+さくらんぼ拠点!G67</f>
        <v>63000</v>
      </c>
      <c r="H67" s="21">
        <f>うぐいす拠点!H67+みどり拠点!H67+さくらんぼ拠点!H67</f>
        <v>0</v>
      </c>
      <c r="I67" s="38" t="s">
        <v>140</v>
      </c>
    </row>
    <row r="68" spans="1:9" x14ac:dyDescent="0.15">
      <c r="A68" s="351"/>
      <c r="B68" s="353"/>
      <c r="C68" s="4"/>
      <c r="D68" s="1" t="s">
        <v>55</v>
      </c>
      <c r="E68" s="5"/>
      <c r="F68" s="34">
        <f>うぐいす拠点!F68+みどり拠点!F68+さくらんぼ拠点!F68</f>
        <v>1334000</v>
      </c>
      <c r="G68" s="34">
        <f>うぐいす拠点!G68+みどり拠点!G68+さくらんぼ拠点!G68</f>
        <v>1451000</v>
      </c>
      <c r="H68" s="21">
        <f>うぐいす拠点!H68+みどり拠点!H68+さくらんぼ拠点!H68</f>
        <v>-117000</v>
      </c>
      <c r="I68" s="38" t="s">
        <v>335</v>
      </c>
    </row>
    <row r="69" spans="1:9" x14ac:dyDescent="0.15">
      <c r="A69" s="351"/>
      <c r="B69" s="353"/>
      <c r="C69" s="4"/>
      <c r="D69" s="1" t="s">
        <v>56</v>
      </c>
      <c r="E69" s="5"/>
      <c r="F69" s="34">
        <f>うぐいす拠点!F69+みどり拠点!F69+さくらんぼ拠点!F69</f>
        <v>2611000</v>
      </c>
      <c r="G69" s="34">
        <f>うぐいす拠点!G69+みどり拠点!G69+さくらんぼ拠点!G69</f>
        <v>3229000</v>
      </c>
      <c r="H69" s="21">
        <f>うぐいす拠点!H69+みどり拠点!H69+さくらんぼ拠点!H69</f>
        <v>-618000</v>
      </c>
      <c r="I69" s="38" t="s">
        <v>191</v>
      </c>
    </row>
    <row r="70" spans="1:9" x14ac:dyDescent="0.15">
      <c r="A70" s="351"/>
      <c r="B70" s="353"/>
      <c r="C70" s="4"/>
      <c r="D70" s="1" t="s">
        <v>57</v>
      </c>
      <c r="E70" s="5"/>
      <c r="F70" s="34">
        <f>うぐいす拠点!F70+みどり拠点!F70+さくらんぼ拠点!F70</f>
        <v>3340000</v>
      </c>
      <c r="G70" s="34">
        <f>うぐいす拠点!G70+みどり拠点!G70+さくらんぼ拠点!G70</f>
        <v>3305000</v>
      </c>
      <c r="H70" s="21">
        <f>うぐいす拠点!H70+みどり拠点!H70+さくらんぼ拠点!H70</f>
        <v>35000</v>
      </c>
      <c r="I70" s="38" t="s">
        <v>265</v>
      </c>
    </row>
    <row r="71" spans="1:9" x14ac:dyDescent="0.15">
      <c r="A71" s="351"/>
      <c r="B71" s="353"/>
      <c r="C71" s="4"/>
      <c r="D71" s="1" t="s">
        <v>58</v>
      </c>
      <c r="E71" s="5"/>
      <c r="F71" s="34">
        <f>うぐいす拠点!F71+みどり拠点!F71+さくらんぼ拠点!F71</f>
        <v>827000</v>
      </c>
      <c r="G71" s="34">
        <f>うぐいす拠点!G71+みどり拠点!G71+さくらんぼ拠点!G71</f>
        <v>522000</v>
      </c>
      <c r="H71" s="21">
        <f>うぐいす拠点!H71+みどり拠点!H71+さくらんぼ拠点!H71</f>
        <v>305000</v>
      </c>
      <c r="I71" s="38" t="s">
        <v>144</v>
      </c>
    </row>
    <row r="72" spans="1:9" x14ac:dyDescent="0.15">
      <c r="A72" s="351"/>
      <c r="B72" s="353"/>
      <c r="C72" s="4"/>
      <c r="D72" s="1" t="s">
        <v>59</v>
      </c>
      <c r="E72" s="5"/>
      <c r="F72" s="34">
        <f>うぐいす拠点!F72+みどり拠点!F72+さくらんぼ拠点!F72</f>
        <v>478000</v>
      </c>
      <c r="G72" s="34">
        <f>うぐいす拠点!G72+みどり拠点!G72+さくらんぼ拠点!G72</f>
        <v>478000</v>
      </c>
      <c r="H72" s="21">
        <f>うぐいす拠点!H72+みどり拠点!H72+さくらんぼ拠点!H72</f>
        <v>0</v>
      </c>
      <c r="I72" s="38" t="s">
        <v>336</v>
      </c>
    </row>
    <row r="73" spans="1:9" x14ac:dyDescent="0.15">
      <c r="A73" s="351"/>
      <c r="B73" s="353"/>
      <c r="C73" s="4"/>
      <c r="D73" s="1" t="s">
        <v>208</v>
      </c>
      <c r="E73" s="5"/>
      <c r="F73" s="34">
        <f>うぐいす拠点!F73+みどり拠点!F73+さくらんぼ拠点!F73</f>
        <v>80000</v>
      </c>
      <c r="G73" s="34">
        <f>うぐいす拠点!G73+みどり拠点!G73+さくらんぼ拠点!G73</f>
        <v>425000</v>
      </c>
      <c r="H73" s="21">
        <f>うぐいす拠点!H73+みどり拠点!H73+さくらんぼ拠点!H73</f>
        <v>-345000</v>
      </c>
      <c r="I73" s="38" t="s">
        <v>341</v>
      </c>
    </row>
    <row r="74" spans="1:9" x14ac:dyDescent="0.15">
      <c r="A74" s="351"/>
      <c r="B74" s="353"/>
      <c r="C74" s="4"/>
      <c r="D74" s="1" t="s">
        <v>60</v>
      </c>
      <c r="E74" s="5"/>
      <c r="F74" s="34">
        <f>うぐいす拠点!F74+みどり拠点!F74+さくらんぼ拠点!F74</f>
        <v>215000</v>
      </c>
      <c r="G74" s="34">
        <f>うぐいす拠点!G74+みどり拠点!G74+さくらんぼ拠点!G74</f>
        <v>220000</v>
      </c>
      <c r="H74" s="21">
        <f>うぐいす拠点!H74+みどり拠点!H74+さくらんぼ拠点!H74</f>
        <v>-5000</v>
      </c>
      <c r="I74" s="38" t="s">
        <v>340</v>
      </c>
    </row>
    <row r="75" spans="1:9" x14ac:dyDescent="0.15">
      <c r="A75" s="351"/>
      <c r="B75" s="353"/>
      <c r="C75" s="55"/>
      <c r="D75" s="60" t="s">
        <v>42</v>
      </c>
      <c r="E75" s="61"/>
      <c r="F75" s="62">
        <f>うぐいす拠点!F75+みどり拠点!F75+さくらんぼ拠点!F75</f>
        <v>51000</v>
      </c>
      <c r="G75" s="62">
        <f>うぐいす拠点!G75+みどり拠点!G75+さくらんぼ拠点!G75</f>
        <v>71000</v>
      </c>
      <c r="H75" s="67">
        <f>うぐいす拠点!H75+みどり拠点!H75+さくらんぼ拠点!H75</f>
        <v>-20000</v>
      </c>
      <c r="I75" s="38"/>
    </row>
    <row r="76" spans="1:9" s="219" customFormat="1" x14ac:dyDescent="0.15">
      <c r="A76" s="351"/>
      <c r="B76" s="353"/>
      <c r="C76" s="217" t="s">
        <v>61</v>
      </c>
      <c r="E76" s="218"/>
      <c r="F76" s="229">
        <f>うぐいす拠点!F76+みどり拠点!F76+さくらんぼ拠点!F76</f>
        <v>42000000</v>
      </c>
      <c r="G76" s="229">
        <f>うぐいす拠点!G76+みどり拠点!G76+さくらんぼ拠点!G76</f>
        <v>42000000</v>
      </c>
      <c r="H76" s="230">
        <f>うぐいす拠点!H76+みどり拠点!H76+さくらんぼ拠点!H76</f>
        <v>0</v>
      </c>
      <c r="I76" s="231" t="s">
        <v>322</v>
      </c>
    </row>
    <row r="77" spans="1:9" x14ac:dyDescent="0.15">
      <c r="A77" s="351"/>
      <c r="B77" s="353"/>
      <c r="C77" s="4"/>
      <c r="D77" s="1" t="s">
        <v>62</v>
      </c>
      <c r="E77" s="5"/>
      <c r="F77" s="34">
        <f>うぐいす拠点!F77+みどり拠点!F77+さくらんぼ拠点!F77</f>
        <v>41975000</v>
      </c>
      <c r="G77" s="34">
        <f>うぐいす拠点!G77+みどり拠点!G77+さくらんぼ拠点!G77</f>
        <v>41975000</v>
      </c>
      <c r="H77" s="21">
        <f>うぐいす拠点!H77+みどり拠点!H77+さくらんぼ拠点!H77</f>
        <v>0</v>
      </c>
      <c r="I77" s="38"/>
    </row>
    <row r="78" spans="1:9" x14ac:dyDescent="0.15">
      <c r="A78" s="351"/>
      <c r="B78" s="353"/>
      <c r="C78" s="4"/>
      <c r="E78" s="5" t="s">
        <v>63</v>
      </c>
      <c r="F78" s="34">
        <f>うぐいす拠点!F78+みどり拠点!F78+さくらんぼ拠点!F78</f>
        <v>41975000</v>
      </c>
      <c r="G78" s="34">
        <f>うぐいす拠点!G78+みどり拠点!G78+さくらんぼ拠点!G78</f>
        <v>41975000</v>
      </c>
      <c r="H78" s="21">
        <f>うぐいす拠点!H78+みどり拠点!H78+さくらんぼ拠点!H78</f>
        <v>0</v>
      </c>
      <c r="I78" s="38" t="s">
        <v>192</v>
      </c>
    </row>
    <row r="79" spans="1:9" x14ac:dyDescent="0.15">
      <c r="A79" s="351"/>
      <c r="B79" s="353"/>
      <c r="C79" s="4"/>
      <c r="E79" s="5" t="s">
        <v>64</v>
      </c>
      <c r="F79" s="34">
        <f>うぐいす拠点!F79+みどり拠点!F79+さくらんぼ拠点!F79</f>
        <v>0</v>
      </c>
      <c r="G79" s="34">
        <f>うぐいす拠点!G79+みどり拠点!G79+さくらんぼ拠点!G79</f>
        <v>0</v>
      </c>
      <c r="H79" s="21">
        <f>うぐいす拠点!H79+みどり拠点!H79+さくらんぼ拠点!H79</f>
        <v>0</v>
      </c>
      <c r="I79" s="38"/>
    </row>
    <row r="80" spans="1:9" x14ac:dyDescent="0.15">
      <c r="A80" s="351"/>
      <c r="B80" s="353"/>
      <c r="C80" s="55"/>
      <c r="D80" s="60" t="s">
        <v>65</v>
      </c>
      <c r="E80" s="61"/>
      <c r="F80" s="62">
        <f>うぐいす拠点!F80+みどり拠点!F80+さくらんぼ拠点!F80</f>
        <v>25000</v>
      </c>
      <c r="G80" s="62">
        <f>うぐいす拠点!G80+みどり拠点!G80+さくらんぼ拠点!G80</f>
        <v>25000</v>
      </c>
      <c r="H80" s="67">
        <f>うぐいす拠点!H80+みどり拠点!H80+さくらんぼ拠点!H80</f>
        <v>0</v>
      </c>
      <c r="I80" s="38"/>
    </row>
    <row r="81" spans="1:9" s="219" customFormat="1" x14ac:dyDescent="0.15">
      <c r="A81" s="351"/>
      <c r="B81" s="353"/>
      <c r="C81" s="223" t="s">
        <v>66</v>
      </c>
      <c r="D81" s="224"/>
      <c r="E81" s="225"/>
      <c r="F81" s="226">
        <f>うぐいす拠点!F81+みどり拠点!F81+さくらんぼ拠点!F81</f>
        <v>0</v>
      </c>
      <c r="G81" s="226">
        <f>うぐいす拠点!G81+みどり拠点!G81+さくらんぼ拠点!G81</f>
        <v>0</v>
      </c>
      <c r="H81" s="227">
        <f>うぐいす拠点!H81+みどり拠点!H81+さくらんぼ拠点!H81</f>
        <v>0</v>
      </c>
      <c r="I81" s="231"/>
    </row>
    <row r="82" spans="1:9" s="219" customFormat="1" x14ac:dyDescent="0.15">
      <c r="A82" s="351"/>
      <c r="B82" s="353"/>
      <c r="C82" s="223" t="s">
        <v>67</v>
      </c>
      <c r="D82" s="224"/>
      <c r="E82" s="225"/>
      <c r="F82" s="226">
        <f>うぐいす拠点!F82+みどり拠点!F82+さくらんぼ拠点!F82</f>
        <v>0</v>
      </c>
      <c r="G82" s="226">
        <f>うぐいす拠点!G82+みどり拠点!G82+さくらんぼ拠点!G82</f>
        <v>0</v>
      </c>
      <c r="H82" s="227">
        <f>うぐいす拠点!H82+みどり拠点!H82+さくらんぼ拠点!H82</f>
        <v>0</v>
      </c>
      <c r="I82" s="231"/>
    </row>
    <row r="83" spans="1:9" s="219" customFormat="1" x14ac:dyDescent="0.15">
      <c r="A83" s="351"/>
      <c r="B83" s="353"/>
      <c r="C83" s="217" t="s">
        <v>68</v>
      </c>
      <c r="E83" s="218"/>
      <c r="F83" s="229">
        <f>うぐいす拠点!F83+みどり拠点!F83+さくらんぼ拠点!F83</f>
        <v>500000</v>
      </c>
      <c r="G83" s="229">
        <f>うぐいす拠点!G83+みどり拠点!G83+さくらんぼ拠点!G83</f>
        <v>500000</v>
      </c>
      <c r="H83" s="230">
        <f>うぐいす拠点!H83+みどり拠点!H83+さくらんぼ拠点!H83</f>
        <v>0</v>
      </c>
      <c r="I83" s="231"/>
    </row>
    <row r="84" spans="1:9" x14ac:dyDescent="0.15">
      <c r="A84" s="351"/>
      <c r="B84" s="353"/>
      <c r="C84" s="4"/>
      <c r="D84" s="1" t="s">
        <v>69</v>
      </c>
      <c r="E84" s="5"/>
      <c r="F84" s="34">
        <f>うぐいす拠点!F84+みどり拠点!F84+さくらんぼ拠点!F84</f>
        <v>0</v>
      </c>
      <c r="G84" s="34">
        <f>うぐいす拠点!G84+みどり拠点!G84+さくらんぼ拠点!G84</f>
        <v>0</v>
      </c>
      <c r="H84" s="21">
        <f>うぐいす拠点!H84+みどり拠点!H84+さくらんぼ拠点!H84</f>
        <v>0</v>
      </c>
      <c r="I84" s="38"/>
    </row>
    <row r="85" spans="1:9" x14ac:dyDescent="0.15">
      <c r="A85" s="351"/>
      <c r="B85" s="353"/>
      <c r="C85" s="4"/>
      <c r="D85" s="1" t="s">
        <v>42</v>
      </c>
      <c r="E85" s="5"/>
      <c r="F85" s="34">
        <f>うぐいす拠点!F85+みどり拠点!F85+さくらんぼ拠点!F85</f>
        <v>500000</v>
      </c>
      <c r="G85" s="34">
        <f>うぐいす拠点!G85+みどり拠点!G85+さくらんぼ拠点!G85</f>
        <v>500000</v>
      </c>
      <c r="H85" s="21">
        <f>うぐいす拠点!H85+みどり拠点!H85+さくらんぼ拠点!H85</f>
        <v>0</v>
      </c>
      <c r="I85" s="38" t="s">
        <v>289</v>
      </c>
    </row>
    <row r="86" spans="1:9" x14ac:dyDescent="0.15">
      <c r="A86" s="351"/>
      <c r="B86" s="354"/>
      <c r="C86" s="9" t="s">
        <v>70</v>
      </c>
      <c r="D86" s="8"/>
      <c r="E86" s="8"/>
      <c r="F86" s="25">
        <f>うぐいす拠点!F86+みどり拠点!F86+さくらんぼ拠点!F86</f>
        <v>220648000</v>
      </c>
      <c r="G86" s="25">
        <f>うぐいす拠点!G86+みどり拠点!G86+さくらんぼ拠点!G86</f>
        <v>214998000</v>
      </c>
      <c r="H86" s="25">
        <f>うぐいす拠点!H86+みどり拠点!H86+さくらんぼ拠点!H86</f>
        <v>5650000</v>
      </c>
      <c r="I86" s="43"/>
    </row>
    <row r="87" spans="1:9" x14ac:dyDescent="0.15">
      <c r="A87" s="352"/>
      <c r="B87" s="355" t="s">
        <v>71</v>
      </c>
      <c r="C87" s="356"/>
      <c r="D87" s="356"/>
      <c r="E87" s="357"/>
      <c r="F87" s="21">
        <f>うぐいす拠点!F87+みどり拠点!F87+さくらんぼ拠点!F87</f>
        <v>20000</v>
      </c>
      <c r="G87" s="25">
        <f>うぐいす拠点!G87+みどり拠点!G87+さくらんぼ拠点!G87</f>
        <v>4593000</v>
      </c>
      <c r="H87" s="25">
        <f>うぐいす拠点!H87+みどり拠点!H87+さくらんぼ拠点!H87</f>
        <v>-4573000</v>
      </c>
      <c r="I87" s="38"/>
    </row>
    <row r="88" spans="1:9" s="219" customFormat="1" x14ac:dyDescent="0.15">
      <c r="A88" s="351" t="s">
        <v>72</v>
      </c>
      <c r="B88" s="358" t="s">
        <v>3</v>
      </c>
      <c r="C88" s="232" t="s">
        <v>73</v>
      </c>
      <c r="E88" s="218"/>
      <c r="F88" s="286">
        <f>うぐいす拠点!F88+みどり拠点!F88+さくらんぼ拠点!F88</f>
        <v>0</v>
      </c>
      <c r="G88" s="220">
        <f>うぐいす拠点!G88+みどり拠点!G88+さくらんぼ拠点!G88</f>
        <v>3210000</v>
      </c>
      <c r="H88" s="221">
        <f>うぐいす拠点!H88+みどり拠点!H88+さくらんぼ拠点!H88</f>
        <v>-3210000</v>
      </c>
      <c r="I88" s="244"/>
    </row>
    <row r="89" spans="1:9" x14ac:dyDescent="0.15">
      <c r="A89" s="351"/>
      <c r="B89" s="358"/>
      <c r="C89" s="4"/>
      <c r="D89" s="1" t="s">
        <v>73</v>
      </c>
      <c r="E89" s="5"/>
      <c r="F89" s="35">
        <f>うぐいす拠点!F89+みどり拠点!F89+さくらんぼ拠点!F89</f>
        <v>0</v>
      </c>
      <c r="G89" s="34">
        <f>うぐいす拠点!G89+みどり拠点!G89+さくらんぼ拠点!G89</f>
        <v>3210000</v>
      </c>
      <c r="H89" s="21">
        <f>うぐいす拠点!H89+みどり拠点!H89+さくらんぼ拠点!H89</f>
        <v>-3210000</v>
      </c>
      <c r="I89" s="38"/>
    </row>
    <row r="90" spans="1:9" x14ac:dyDescent="0.15">
      <c r="A90" s="351"/>
      <c r="B90" s="358"/>
      <c r="C90" s="55"/>
      <c r="D90" s="60" t="s">
        <v>74</v>
      </c>
      <c r="E90" s="61"/>
      <c r="F90" s="63">
        <f>うぐいす拠点!F90+みどり拠点!F90+さくらんぼ拠点!F90</f>
        <v>0</v>
      </c>
      <c r="G90" s="62">
        <f>うぐいす拠点!G90+みどり拠点!G90+さくらんぼ拠点!G90</f>
        <v>0</v>
      </c>
      <c r="H90" s="67">
        <f>うぐいす拠点!H90+みどり拠点!H90+さくらんぼ拠点!H90</f>
        <v>0</v>
      </c>
      <c r="I90" s="38"/>
    </row>
    <row r="91" spans="1:9" s="219" customFormat="1" x14ac:dyDescent="0.15">
      <c r="A91" s="351"/>
      <c r="B91" s="353"/>
      <c r="C91" s="217" t="s">
        <v>75</v>
      </c>
      <c r="E91" s="218"/>
      <c r="F91" s="266">
        <f>うぐいす拠点!F91+みどり拠点!F91+さくらんぼ拠点!F91</f>
        <v>0</v>
      </c>
      <c r="G91" s="220">
        <f>うぐいす拠点!G91+みどり拠点!G91+さくらんぼ拠点!G91</f>
        <v>0</v>
      </c>
      <c r="H91" s="221">
        <f>うぐいす拠点!H91+みどり拠点!H91+さくらんぼ拠点!H91</f>
        <v>0</v>
      </c>
      <c r="I91" s="231"/>
    </row>
    <row r="92" spans="1:9" x14ac:dyDescent="0.15">
      <c r="A92" s="351"/>
      <c r="B92" s="353"/>
      <c r="C92" s="4"/>
      <c r="D92" s="1" t="s">
        <v>75</v>
      </c>
      <c r="E92" s="5"/>
      <c r="F92" s="35">
        <f>うぐいす拠点!F92+みどり拠点!F92+さくらんぼ拠点!F92</f>
        <v>0</v>
      </c>
      <c r="G92" s="34">
        <f>うぐいす拠点!G92+みどり拠点!G92+さくらんぼ拠点!G92</f>
        <v>0</v>
      </c>
      <c r="H92" s="21">
        <f>うぐいす拠点!H92+みどり拠点!H92+さくらんぼ拠点!H92</f>
        <v>0</v>
      </c>
      <c r="I92" s="38"/>
    </row>
    <row r="93" spans="1:9" x14ac:dyDescent="0.15">
      <c r="A93" s="351"/>
      <c r="B93" s="353"/>
      <c r="C93" s="55"/>
      <c r="D93" s="60" t="s">
        <v>76</v>
      </c>
      <c r="E93" s="61"/>
      <c r="F93" s="63">
        <f>うぐいす拠点!F93+みどり拠点!F93+さくらんぼ拠点!F93</f>
        <v>0</v>
      </c>
      <c r="G93" s="62">
        <f>うぐいす拠点!G93+みどり拠点!G93+さくらんぼ拠点!G93</f>
        <v>0</v>
      </c>
      <c r="H93" s="67">
        <f>うぐいす拠点!H93+みどり拠点!H93+さくらんぼ拠点!H93</f>
        <v>0</v>
      </c>
      <c r="I93" s="38"/>
    </row>
    <row r="94" spans="1:9" s="219" customFormat="1" x14ac:dyDescent="0.15">
      <c r="A94" s="351"/>
      <c r="B94" s="353"/>
      <c r="C94" s="223" t="s">
        <v>77</v>
      </c>
      <c r="D94" s="224"/>
      <c r="E94" s="225"/>
      <c r="F94" s="287">
        <f>うぐいす拠点!F94+みどり拠点!F94+さくらんぼ拠点!F94</f>
        <v>0</v>
      </c>
      <c r="G94" s="288">
        <f>うぐいす拠点!G94+みどり拠点!G94+さくらんぼ拠点!G94</f>
        <v>0</v>
      </c>
      <c r="H94" s="284">
        <f>うぐいす拠点!H94+みどり拠点!H94+さくらんぼ拠点!H94</f>
        <v>0</v>
      </c>
      <c r="I94" s="231"/>
    </row>
    <row r="95" spans="1:9" s="219" customFormat="1" x14ac:dyDescent="0.15">
      <c r="A95" s="351"/>
      <c r="B95" s="353"/>
      <c r="C95" s="218" t="s">
        <v>78</v>
      </c>
      <c r="D95" s="218"/>
      <c r="E95" s="218"/>
      <c r="F95" s="266">
        <f>うぐいす拠点!F95+みどり拠点!F95+さくらんぼ拠点!F95</f>
        <v>0</v>
      </c>
      <c r="G95" s="220">
        <f>うぐいす拠点!G95+みどり拠点!G95+さくらんぼ拠点!G95</f>
        <v>0</v>
      </c>
      <c r="H95" s="221">
        <f>うぐいす拠点!H95+みどり拠点!H95+さくらんぼ拠点!H95</f>
        <v>0</v>
      </c>
      <c r="I95" s="231"/>
    </row>
    <row r="96" spans="1:9" x14ac:dyDescent="0.15">
      <c r="A96" s="351"/>
      <c r="B96" s="353"/>
      <c r="D96" s="1" t="s">
        <v>79</v>
      </c>
      <c r="E96" s="5"/>
      <c r="F96" s="35">
        <f>うぐいす拠点!F96+みどり拠点!F96+さくらんぼ拠点!F96</f>
        <v>0</v>
      </c>
      <c r="G96" s="34">
        <f>うぐいす拠点!G96+みどり拠点!G96+さくらんぼ拠点!G96</f>
        <v>0</v>
      </c>
      <c r="H96" s="21">
        <f>うぐいす拠点!H96+みどり拠点!H96+さくらんぼ拠点!H96</f>
        <v>0</v>
      </c>
      <c r="I96" s="38"/>
    </row>
    <row r="97" spans="1:9" x14ac:dyDescent="0.15">
      <c r="A97" s="351"/>
      <c r="B97" s="353"/>
      <c r="C97" s="55"/>
      <c r="D97" s="60" t="s">
        <v>80</v>
      </c>
      <c r="E97" s="61"/>
      <c r="F97" s="63">
        <f>うぐいす拠点!F97+みどり拠点!F97+さくらんぼ拠点!F97</f>
        <v>0</v>
      </c>
      <c r="G97" s="62">
        <f>うぐいす拠点!G97+みどり拠点!G97+さくらんぼ拠点!G97</f>
        <v>0</v>
      </c>
      <c r="H97" s="67">
        <f>うぐいす拠点!H97+みどり拠点!H97+さくらんぼ拠点!H97</f>
        <v>0</v>
      </c>
      <c r="I97" s="38"/>
    </row>
    <row r="98" spans="1:9" s="219" customFormat="1" x14ac:dyDescent="0.15">
      <c r="A98" s="351"/>
      <c r="B98" s="353"/>
      <c r="C98" s="283" t="s">
        <v>81</v>
      </c>
      <c r="E98" s="218"/>
      <c r="F98" s="289">
        <f>うぐいす拠点!F98+みどり拠点!F98+さくらんぼ拠点!F98</f>
        <v>0</v>
      </c>
      <c r="G98" s="220">
        <f>うぐいす拠点!G98+みどり拠点!G98+さくらんぼ拠点!G98</f>
        <v>0</v>
      </c>
      <c r="H98" s="221">
        <f>うぐいす拠点!H98+みどり拠点!H98+さくらんぼ拠点!H98</f>
        <v>0</v>
      </c>
      <c r="I98" s="231"/>
    </row>
    <row r="99" spans="1:9" x14ac:dyDescent="0.15">
      <c r="A99" s="351"/>
      <c r="B99" s="353"/>
      <c r="C99" s="9" t="s">
        <v>82</v>
      </c>
      <c r="D99" s="9"/>
      <c r="E99" s="9"/>
      <c r="F99" s="25">
        <f>うぐいす拠点!F99+みどり拠点!F99+さくらんぼ拠点!F99</f>
        <v>0</v>
      </c>
      <c r="G99" s="25">
        <f>うぐいす拠点!G99+みどり拠点!G99+さくらんぼ拠点!G99</f>
        <v>3210000</v>
      </c>
      <c r="H99" s="25">
        <f>うぐいす拠点!H99+みどり拠点!H99+さくらんぼ拠点!H99</f>
        <v>-3210000</v>
      </c>
      <c r="I99" s="43"/>
    </row>
    <row r="100" spans="1:9" s="219" customFormat="1" x14ac:dyDescent="0.15">
      <c r="A100" s="351"/>
      <c r="B100" s="353" t="s">
        <v>28</v>
      </c>
      <c r="C100" s="239" t="s">
        <v>83</v>
      </c>
      <c r="D100" s="240"/>
      <c r="E100" s="248"/>
      <c r="F100" s="304">
        <f>うぐいす拠点!F100+みどり拠点!F100+さくらんぼ拠点!F100</f>
        <v>0</v>
      </c>
      <c r="G100" s="305">
        <f>うぐいす拠点!G100+みどり拠点!G100+さくらんぼ拠点!G100</f>
        <v>0</v>
      </c>
      <c r="H100" s="302">
        <f>うぐいす拠点!H100+みどり拠点!H100+さくらんぼ拠点!H100</f>
        <v>0</v>
      </c>
      <c r="I100" s="231"/>
    </row>
    <row r="101" spans="1:9" s="219" customFormat="1" x14ac:dyDescent="0.15">
      <c r="A101" s="351"/>
      <c r="B101" s="353"/>
      <c r="C101" s="217" t="s">
        <v>84</v>
      </c>
      <c r="E101" s="218"/>
      <c r="F101" s="266">
        <f>うぐいす拠点!F101+みどり拠点!F101+さくらんぼ拠点!F101</f>
        <v>300000</v>
      </c>
      <c r="G101" s="220">
        <f>うぐいす拠点!G101+みどり拠点!G101+さくらんぼ拠点!G101</f>
        <v>5330000</v>
      </c>
      <c r="H101" s="221">
        <f>うぐいす拠点!H101+みどり拠点!H101+さくらんぼ拠点!H101</f>
        <v>-5030000</v>
      </c>
      <c r="I101" s="231"/>
    </row>
    <row r="102" spans="1:9" x14ac:dyDescent="0.15">
      <c r="A102" s="351"/>
      <c r="B102" s="353"/>
      <c r="C102" s="4"/>
      <c r="D102" s="1" t="s">
        <v>85</v>
      </c>
      <c r="E102" s="5"/>
      <c r="F102" s="35">
        <f>うぐいす拠点!F102+みどり拠点!F102+さくらんぼ拠点!F102</f>
        <v>0</v>
      </c>
      <c r="G102" s="34">
        <f>うぐいす拠点!G102+みどり拠点!G102+さくらんぼ拠点!G102</f>
        <v>0</v>
      </c>
      <c r="H102" s="21">
        <f>うぐいす拠点!H102+みどり拠点!H102+さくらんぼ拠点!H102</f>
        <v>0</v>
      </c>
      <c r="I102" s="38"/>
    </row>
    <row r="103" spans="1:9" x14ac:dyDescent="0.15">
      <c r="A103" s="351"/>
      <c r="B103" s="353"/>
      <c r="C103" s="4"/>
      <c r="D103" s="1" t="s">
        <v>86</v>
      </c>
      <c r="E103" s="5"/>
      <c r="F103" s="35">
        <f>うぐいす拠点!F103+みどり拠点!F103+さくらんぼ拠点!F103</f>
        <v>0</v>
      </c>
      <c r="G103" s="34">
        <f>うぐいす拠点!G103+みどり拠点!G103+さくらんぼ拠点!G103</f>
        <v>860000</v>
      </c>
      <c r="H103" s="21">
        <f>うぐいす拠点!H103+みどり拠点!H103+さくらんぼ拠点!H103</f>
        <v>-860000</v>
      </c>
      <c r="I103" s="38"/>
    </row>
    <row r="104" spans="1:9" x14ac:dyDescent="0.15">
      <c r="A104" s="351"/>
      <c r="B104" s="353"/>
      <c r="C104" s="4"/>
      <c r="D104" s="1" t="s">
        <v>87</v>
      </c>
      <c r="E104" s="5"/>
      <c r="F104" s="35">
        <f>うぐいす拠点!F104+みどり拠点!F104+さくらんぼ拠点!F104</f>
        <v>0</v>
      </c>
      <c r="G104" s="34">
        <f>うぐいす拠点!G104+みどり拠点!G104+さくらんぼ拠点!G104</f>
        <v>3980000</v>
      </c>
      <c r="H104" s="21">
        <f>うぐいす拠点!H104+みどり拠点!H104+さくらんぼ拠点!H104</f>
        <v>-3980000</v>
      </c>
      <c r="I104" s="38"/>
    </row>
    <row r="105" spans="1:9" x14ac:dyDescent="0.15">
      <c r="A105" s="351"/>
      <c r="B105" s="353"/>
      <c r="C105" s="4"/>
      <c r="D105" s="1" t="s">
        <v>88</v>
      </c>
      <c r="E105" s="5"/>
      <c r="F105" s="35">
        <f>うぐいす拠点!F105+みどり拠点!F105+さくらんぼ拠点!F105</f>
        <v>300000</v>
      </c>
      <c r="G105" s="34">
        <f>うぐいす拠点!G105+みどり拠点!G105+さくらんぼ拠点!G105</f>
        <v>490000</v>
      </c>
      <c r="H105" s="21">
        <f>うぐいす拠点!H105+みどり拠点!H105+さくらんぼ拠点!H105</f>
        <v>-190000</v>
      </c>
      <c r="I105" s="38" t="s">
        <v>500</v>
      </c>
    </row>
    <row r="106" spans="1:9" x14ac:dyDescent="0.15">
      <c r="A106" s="351"/>
      <c r="B106" s="353"/>
      <c r="C106" s="55"/>
      <c r="D106" s="60" t="s">
        <v>310</v>
      </c>
      <c r="E106" s="61"/>
      <c r="F106" s="63">
        <f>うぐいす拠点!F106+みどり拠点!F106+さくらんぼ拠点!F106</f>
        <v>0</v>
      </c>
      <c r="G106" s="62">
        <f>うぐいす拠点!G106+みどり拠点!G106+さくらんぼ拠点!G106</f>
        <v>0</v>
      </c>
      <c r="H106" s="67">
        <f>うぐいす拠点!H106+みどり拠点!H106+さくらんぼ拠点!H106</f>
        <v>0</v>
      </c>
      <c r="I106" s="38"/>
    </row>
    <row r="107" spans="1:9" s="219" customFormat="1" x14ac:dyDescent="0.15">
      <c r="A107" s="351"/>
      <c r="B107" s="353"/>
      <c r="C107" s="223" t="s">
        <v>89</v>
      </c>
      <c r="D107" s="224"/>
      <c r="E107" s="225"/>
      <c r="F107" s="287">
        <f>うぐいす拠点!F107+みどり拠点!F107+さくらんぼ拠点!F107</f>
        <v>0</v>
      </c>
      <c r="G107" s="288">
        <f>うぐいす拠点!G107+みどり拠点!G107+さくらんぼ拠点!G107</f>
        <v>0</v>
      </c>
      <c r="H107" s="284">
        <f>うぐいす拠点!H107+みどり拠点!H107+さくらんぼ拠点!H107</f>
        <v>0</v>
      </c>
      <c r="I107" s="231"/>
    </row>
    <row r="108" spans="1:9" s="219" customFormat="1" x14ac:dyDescent="0.15">
      <c r="A108" s="351"/>
      <c r="B108" s="353"/>
      <c r="C108" s="223" t="s">
        <v>90</v>
      </c>
      <c r="D108" s="224"/>
      <c r="E108" s="225"/>
      <c r="F108" s="287">
        <f>うぐいす拠点!F108+みどり拠点!F108+さくらんぼ拠点!F108</f>
        <v>0</v>
      </c>
      <c r="G108" s="288">
        <f>うぐいす拠点!G108+みどり拠点!G108+さくらんぼ拠点!G108</f>
        <v>0</v>
      </c>
      <c r="H108" s="284">
        <f>うぐいす拠点!H108+みどり拠点!H108+さくらんぼ拠点!H108</f>
        <v>0</v>
      </c>
      <c r="I108" s="231"/>
    </row>
    <row r="109" spans="1:9" s="219" customFormat="1" x14ac:dyDescent="0.15">
      <c r="A109" s="351"/>
      <c r="B109" s="353"/>
      <c r="C109" s="283" t="s">
        <v>91</v>
      </c>
      <c r="D109" s="300"/>
      <c r="E109" s="301"/>
      <c r="F109" s="266">
        <f>うぐいす拠点!F109+みどり拠点!F109+さくらんぼ拠点!F109</f>
        <v>0</v>
      </c>
      <c r="G109" s="220">
        <f>うぐいす拠点!G109+みどり拠点!G109+さくらんぼ拠点!G109</f>
        <v>0</v>
      </c>
      <c r="H109" s="221">
        <f>うぐいす拠点!H109+みどり拠点!H109+さくらんぼ拠点!H109</f>
        <v>0</v>
      </c>
      <c r="I109" s="231"/>
    </row>
    <row r="110" spans="1:9" x14ac:dyDescent="0.15">
      <c r="A110" s="351"/>
      <c r="B110" s="354"/>
      <c r="C110" s="5" t="s">
        <v>92</v>
      </c>
      <c r="D110" s="5"/>
      <c r="E110" s="5"/>
      <c r="F110" s="25">
        <f>うぐいす拠点!F110+みどり拠点!F110+さくらんぼ拠点!F110</f>
        <v>300000</v>
      </c>
      <c r="G110" s="25">
        <f>うぐいす拠点!G110+みどり拠点!G110+さくらんぼ拠点!G110</f>
        <v>5330000</v>
      </c>
      <c r="H110" s="25">
        <f>うぐいす拠点!H110+みどり拠点!H110+さくらんぼ拠点!H110</f>
        <v>-5030000</v>
      </c>
      <c r="I110" s="43"/>
    </row>
    <row r="111" spans="1:9" x14ac:dyDescent="0.15">
      <c r="A111" s="352"/>
      <c r="B111" s="355" t="s">
        <v>93</v>
      </c>
      <c r="C111" s="356"/>
      <c r="D111" s="356"/>
      <c r="E111" s="357"/>
      <c r="F111" s="25">
        <f>うぐいす拠点!F111+みどり拠点!F111+さくらんぼ拠点!F111</f>
        <v>-300000</v>
      </c>
      <c r="G111" s="25">
        <f>うぐいす拠点!G111+みどり拠点!G111+さくらんぼ拠点!G111</f>
        <v>-2120000</v>
      </c>
      <c r="H111" s="25">
        <f>うぐいす拠点!H111+みどり拠点!H111+さくらんぼ拠点!H111</f>
        <v>1820000</v>
      </c>
      <c r="I111" s="43"/>
    </row>
    <row r="112" spans="1:9" x14ac:dyDescent="0.15">
      <c r="A112" s="351" t="s">
        <v>94</v>
      </c>
      <c r="B112" s="358" t="s">
        <v>3</v>
      </c>
      <c r="C112" s="3" t="s">
        <v>95</v>
      </c>
      <c r="E112" s="5"/>
      <c r="F112" s="35">
        <f>うぐいす拠点!F112+みどり拠点!F112+さくらんぼ拠点!F112</f>
        <v>0</v>
      </c>
      <c r="G112" s="34">
        <f>うぐいす拠点!G112+みどり拠点!G112+さくらんぼ拠点!G112</f>
        <v>0</v>
      </c>
      <c r="H112" s="21">
        <f>うぐいす拠点!H112+みどり拠点!H112+さくらんぼ拠点!H112</f>
        <v>0</v>
      </c>
      <c r="I112" s="38"/>
    </row>
    <row r="113" spans="1:9" x14ac:dyDescent="0.15">
      <c r="A113" s="351"/>
      <c r="B113" s="353"/>
      <c r="C113" s="4" t="s">
        <v>96</v>
      </c>
      <c r="E113" s="5"/>
      <c r="F113" s="35">
        <f>うぐいす拠点!F113+みどり拠点!F113+さくらんぼ拠点!F113</f>
        <v>0</v>
      </c>
      <c r="G113" s="34">
        <f>うぐいす拠点!G113+みどり拠点!G113+さくらんぼ拠点!G113</f>
        <v>0</v>
      </c>
      <c r="H113" s="21">
        <f>うぐいす拠点!H113+みどり拠点!H113+さくらんぼ拠点!H113</f>
        <v>0</v>
      </c>
      <c r="I113" s="38"/>
    </row>
    <row r="114" spans="1:9" s="219" customFormat="1" x14ac:dyDescent="0.15">
      <c r="A114" s="351"/>
      <c r="B114" s="353"/>
      <c r="C114" s="217" t="s">
        <v>97</v>
      </c>
      <c r="E114" s="218"/>
      <c r="F114" s="266">
        <f>うぐいす拠点!F114+みどり拠点!F114+さくらんぼ拠点!F114</f>
        <v>0</v>
      </c>
      <c r="G114" s="220">
        <f>うぐいす拠点!G114+みどり拠点!G114+さくらんぼ拠点!G114</f>
        <v>0</v>
      </c>
      <c r="H114" s="221">
        <f>うぐいす拠点!H114+みどり拠点!H114+さくらんぼ拠点!H114</f>
        <v>0</v>
      </c>
      <c r="I114" s="231"/>
    </row>
    <row r="115" spans="1:9" x14ac:dyDescent="0.15">
      <c r="A115" s="351"/>
      <c r="B115" s="353"/>
      <c r="C115" s="4" t="s">
        <v>98</v>
      </c>
      <c r="E115" s="5"/>
      <c r="F115" s="35">
        <f>うぐいす拠点!F115+みどり拠点!F115+さくらんぼ拠点!F115</f>
        <v>0</v>
      </c>
      <c r="G115" s="34">
        <f>うぐいす拠点!G115+みどり拠点!G115+さくらんぼ拠点!G115</f>
        <v>0</v>
      </c>
      <c r="H115" s="21">
        <f>うぐいす拠点!H115+みどり拠点!H115+さくらんぼ拠点!H115</f>
        <v>0</v>
      </c>
      <c r="I115" s="38"/>
    </row>
    <row r="116" spans="1:9" x14ac:dyDescent="0.15">
      <c r="A116" s="351"/>
      <c r="B116" s="353"/>
      <c r="C116" s="4" t="s">
        <v>99</v>
      </c>
      <c r="E116" s="5"/>
      <c r="F116" s="35">
        <f>うぐいす拠点!F116+みどり拠点!F116+さくらんぼ拠点!F116</f>
        <v>0</v>
      </c>
      <c r="G116" s="34">
        <f>うぐいす拠点!G116+みどり拠点!G116+さくらんぼ拠点!G116</f>
        <v>0</v>
      </c>
      <c r="H116" s="21">
        <f>うぐいす拠点!H116+みどり拠点!H116+さくらんぼ拠点!H116</f>
        <v>0</v>
      </c>
      <c r="I116" s="38"/>
    </row>
    <row r="117" spans="1:9" s="219" customFormat="1" x14ac:dyDescent="0.15">
      <c r="A117" s="351"/>
      <c r="B117" s="353"/>
      <c r="C117" s="217" t="s">
        <v>100</v>
      </c>
      <c r="E117" s="218"/>
      <c r="F117" s="266">
        <v>0</v>
      </c>
      <c r="G117" s="220">
        <v>0</v>
      </c>
      <c r="H117" s="221">
        <v>0</v>
      </c>
      <c r="I117" s="231"/>
    </row>
    <row r="118" spans="1:9" x14ac:dyDescent="0.15">
      <c r="A118" s="351"/>
      <c r="B118" s="353"/>
      <c r="C118" s="4" t="s">
        <v>184</v>
      </c>
      <c r="E118" s="5"/>
      <c r="F118" s="35">
        <f>うぐいす拠点!F118+みどり拠点!F118+さくらんぼ拠点!F118</f>
        <v>0</v>
      </c>
      <c r="G118" s="34">
        <f>うぐいす拠点!G118+みどり拠点!G118+さくらんぼ拠点!G118</f>
        <v>0</v>
      </c>
      <c r="H118" s="21">
        <f>うぐいす拠点!H118+みどり拠点!H118+さくらんぼ拠点!H118</f>
        <v>0</v>
      </c>
      <c r="I118" s="33"/>
    </row>
    <row r="119" spans="1:9" s="219" customFormat="1" x14ac:dyDescent="0.15">
      <c r="A119" s="351"/>
      <c r="B119" s="353"/>
      <c r="C119" s="283" t="s">
        <v>101</v>
      </c>
      <c r="D119" s="300"/>
      <c r="E119" s="301"/>
      <c r="F119" s="266">
        <f>うぐいす拠点!F119+みどり拠点!F119+さくらんぼ拠点!F119</f>
        <v>0</v>
      </c>
      <c r="G119" s="220">
        <f>うぐいす拠点!G119+みどり拠点!G119+さくらんぼ拠点!G119</f>
        <v>0</v>
      </c>
      <c r="H119" s="221">
        <f>うぐいす拠点!H119+みどり拠点!H119+さくらんぼ拠点!H119</f>
        <v>0</v>
      </c>
      <c r="I119" s="231"/>
    </row>
    <row r="120" spans="1:9" x14ac:dyDescent="0.15">
      <c r="A120" s="351"/>
      <c r="B120" s="353"/>
      <c r="C120" s="13" t="s">
        <v>102</v>
      </c>
      <c r="D120" s="13"/>
      <c r="E120" s="13"/>
      <c r="F120" s="25">
        <f>SUM(F112:F119)</f>
        <v>0</v>
      </c>
      <c r="G120" s="25">
        <f>SUM(G112:G119)</f>
        <v>0</v>
      </c>
      <c r="H120" s="25">
        <f>F120-G120</f>
        <v>0</v>
      </c>
      <c r="I120" s="43"/>
    </row>
    <row r="121" spans="1:9" x14ac:dyDescent="0.15">
      <c r="A121" s="351"/>
      <c r="B121" s="353" t="s">
        <v>28</v>
      </c>
      <c r="C121" s="3" t="s">
        <v>103</v>
      </c>
      <c r="E121" s="5"/>
      <c r="F121" s="35">
        <f>うぐいす拠点!F121+みどり拠点!F121+さくらんぼ拠点!F121</f>
        <v>0</v>
      </c>
      <c r="G121" s="34">
        <f>うぐいす拠点!G121+みどり拠点!G121+さくらんぼ拠点!G121</f>
        <v>0</v>
      </c>
      <c r="H121" s="21">
        <f>うぐいす拠点!H121+みどり拠点!H121+さくらんぼ拠点!H121</f>
        <v>0</v>
      </c>
      <c r="I121" s="38"/>
    </row>
    <row r="122" spans="1:9" s="219" customFormat="1" x14ac:dyDescent="0.15">
      <c r="A122" s="351"/>
      <c r="B122" s="353"/>
      <c r="C122" s="217" t="s">
        <v>104</v>
      </c>
      <c r="E122" s="218"/>
      <c r="F122" s="266">
        <f>うぐいす拠点!F122+みどり拠点!F122+さくらんぼ拠点!F122</f>
        <v>460000</v>
      </c>
      <c r="G122" s="220">
        <f>うぐいす拠点!G122+みどり拠点!G122+さくらんぼ拠点!G122</f>
        <v>7340000</v>
      </c>
      <c r="H122" s="221">
        <f>うぐいす拠点!H122+みどり拠点!H122+さくらんぼ拠点!H122</f>
        <v>-6880000</v>
      </c>
      <c r="I122" s="231" t="s">
        <v>419</v>
      </c>
    </row>
    <row r="123" spans="1:9" x14ac:dyDescent="0.15">
      <c r="A123" s="351"/>
      <c r="B123" s="353"/>
      <c r="C123" s="4" t="s">
        <v>105</v>
      </c>
      <c r="E123" s="5"/>
      <c r="F123" s="35">
        <f>うぐいす拠点!F123+みどり拠点!F123+さくらんぼ拠点!F123</f>
        <v>0</v>
      </c>
      <c r="G123" s="34">
        <f>うぐいす拠点!G123+みどり拠点!G123+さくらんぼ拠点!G123</f>
        <v>0</v>
      </c>
      <c r="H123" s="21">
        <f>うぐいす拠点!H123+みどり拠点!H123+さくらんぼ拠点!H123</f>
        <v>0</v>
      </c>
      <c r="I123" s="38"/>
    </row>
    <row r="124" spans="1:9" x14ac:dyDescent="0.15">
      <c r="A124" s="351"/>
      <c r="B124" s="353"/>
      <c r="C124" s="4" t="s">
        <v>106</v>
      </c>
      <c r="E124" s="5"/>
      <c r="F124" s="35">
        <f>うぐいす拠点!F124+みどり拠点!F124+さくらんぼ拠点!F124</f>
        <v>0</v>
      </c>
      <c r="G124" s="34">
        <f>うぐいす拠点!G124+みどり拠点!G124+さくらんぼ拠点!G124</f>
        <v>0</v>
      </c>
      <c r="H124" s="21">
        <f>うぐいす拠点!H124+みどり拠点!H124+さくらんぼ拠点!H124</f>
        <v>0</v>
      </c>
      <c r="I124" s="38"/>
    </row>
    <row r="125" spans="1:9" s="219" customFormat="1" x14ac:dyDescent="0.15">
      <c r="A125" s="351"/>
      <c r="B125" s="353"/>
      <c r="C125" s="217" t="s">
        <v>107</v>
      </c>
      <c r="E125" s="218"/>
      <c r="F125" s="266">
        <v>0</v>
      </c>
      <c r="G125" s="220">
        <v>0</v>
      </c>
      <c r="H125" s="221">
        <v>0</v>
      </c>
      <c r="I125" s="231"/>
    </row>
    <row r="126" spans="1:9" x14ac:dyDescent="0.15">
      <c r="A126" s="351"/>
      <c r="B126" s="354"/>
      <c r="C126" s="4" t="s">
        <v>172</v>
      </c>
      <c r="E126" s="5"/>
      <c r="F126" s="35">
        <f>うぐいす拠点!F126+みどり拠点!F126+さくらんぼ拠点!F126</f>
        <v>0</v>
      </c>
      <c r="G126" s="34">
        <f>うぐいす拠点!G126+みどり拠点!G126+さくらんぼ拠点!G126</f>
        <v>0</v>
      </c>
      <c r="H126" s="21">
        <f>うぐいす拠点!H126+みどり拠点!H126+さくらんぼ拠点!H126</f>
        <v>0</v>
      </c>
      <c r="I126" s="33"/>
    </row>
    <row r="127" spans="1:9" s="219" customFormat="1" x14ac:dyDescent="0.15">
      <c r="A127" s="351"/>
      <c r="B127" s="354"/>
      <c r="C127" s="283" t="s">
        <v>108</v>
      </c>
      <c r="D127" s="300"/>
      <c r="E127" s="301"/>
      <c r="F127" s="266">
        <f>うぐいす拠点!F127+みどり拠点!F127+さくらんぼ拠点!F127</f>
        <v>0</v>
      </c>
      <c r="G127" s="220">
        <f>うぐいす拠点!G127+みどり拠点!G127+さくらんぼ拠点!G127</f>
        <v>0</v>
      </c>
      <c r="H127" s="221">
        <f>うぐいす拠点!H127+みどり拠点!H127+さくらんぼ拠点!H127</f>
        <v>0</v>
      </c>
      <c r="I127" s="322"/>
    </row>
    <row r="128" spans="1:9" x14ac:dyDescent="0.15">
      <c r="A128" s="351"/>
      <c r="B128" s="354"/>
      <c r="C128" s="9" t="s">
        <v>109</v>
      </c>
      <c r="D128" s="9"/>
      <c r="E128" s="9"/>
      <c r="F128" s="25">
        <f>SUM(F121:F127)</f>
        <v>460000</v>
      </c>
      <c r="G128" s="25">
        <f>SUM(G121:G127)</f>
        <v>7340000</v>
      </c>
      <c r="H128" s="25">
        <f>F128-G128</f>
        <v>-6880000</v>
      </c>
      <c r="I128" s="38"/>
    </row>
    <row r="129" spans="1:9" x14ac:dyDescent="0.15">
      <c r="A129" s="351"/>
      <c r="B129" s="355" t="s">
        <v>110</v>
      </c>
      <c r="C129" s="356"/>
      <c r="D129" s="356"/>
      <c r="E129" s="357"/>
      <c r="F129" s="25">
        <f>F120-F128</f>
        <v>-460000</v>
      </c>
      <c r="G129" s="25">
        <f t="shared" ref="G129:H129" si="0">G120-G128</f>
        <v>-7340000</v>
      </c>
      <c r="H129" s="25">
        <f t="shared" si="0"/>
        <v>6880000</v>
      </c>
      <c r="I129" s="43"/>
    </row>
    <row r="130" spans="1:9" x14ac:dyDescent="0.15">
      <c r="A130" s="14" t="s">
        <v>111</v>
      </c>
      <c r="B130" s="15"/>
      <c r="C130" s="16"/>
      <c r="D130" s="16"/>
      <c r="E130" s="16"/>
      <c r="F130" s="26">
        <f>うぐいす拠点!F130+みどり拠点!F130+さくらんぼ拠点!F130</f>
        <v>660000</v>
      </c>
      <c r="G130" s="26">
        <f>うぐいす拠点!G130+みどり拠点!G130+さくらんぼ拠点!G130</f>
        <v>625827</v>
      </c>
      <c r="H130" s="26">
        <f>うぐいす拠点!H130+みどり拠点!H130+さくらんぼ拠点!H130</f>
        <v>34173</v>
      </c>
      <c r="I130" s="43"/>
    </row>
    <row r="131" spans="1:9" x14ac:dyDescent="0.15">
      <c r="A131" s="359" t="s">
        <v>112</v>
      </c>
      <c r="B131" s="360"/>
      <c r="C131" s="360"/>
      <c r="D131" s="360"/>
      <c r="E131" s="361"/>
      <c r="F131" s="26">
        <f>うぐいす拠点!F131+みどり拠点!F131+さくらんぼ拠点!F131</f>
        <v>-1400000</v>
      </c>
      <c r="G131" s="26">
        <f>うぐいす拠点!G131+みどり拠点!G131+さくらんぼ拠点!G131</f>
        <v>-5492827</v>
      </c>
      <c r="H131" s="26">
        <f>うぐいす拠点!H131+みどり拠点!H131+さくらんぼ拠点!H131</f>
        <v>4092827</v>
      </c>
      <c r="I131" s="45"/>
    </row>
    <row r="132" spans="1:9" x14ac:dyDescent="0.15">
      <c r="A132" s="14" t="s">
        <v>113</v>
      </c>
      <c r="B132" s="15"/>
      <c r="C132" s="16"/>
      <c r="D132" s="16"/>
      <c r="E132" s="16"/>
      <c r="F132" s="25">
        <f>うぐいす拠点!F132+みどり拠点!F132+さくらんぼ拠点!F132</f>
        <v>64900000</v>
      </c>
      <c r="G132" s="25">
        <f>うぐいす拠点!G132+みどり拠点!G132+さくらんぼ拠点!G132</f>
        <v>70392827</v>
      </c>
      <c r="H132" s="25">
        <f>うぐいす拠点!H132+みどり拠点!H132+さくらんぼ拠点!H132</f>
        <v>-5492827</v>
      </c>
      <c r="I132" s="43"/>
    </row>
    <row r="133" spans="1:9" x14ac:dyDescent="0.15">
      <c r="A133" s="355" t="s">
        <v>114</v>
      </c>
      <c r="B133" s="356"/>
      <c r="C133" s="356"/>
      <c r="D133" s="356"/>
      <c r="E133" s="357"/>
      <c r="F133" s="25">
        <f>うぐいす拠点!F133+みどり拠点!F133+さくらんぼ拠点!F133</f>
        <v>63500000</v>
      </c>
      <c r="G133" s="25">
        <f>うぐいす拠点!G133+みどり拠点!G133+さくらんぼ拠点!G133</f>
        <v>64900000</v>
      </c>
      <c r="H133" s="25">
        <f>うぐいす拠点!H133+みどり拠点!H133+さくらんぼ拠点!H133</f>
        <v>-1400000</v>
      </c>
      <c r="I133" s="45"/>
    </row>
    <row r="134" spans="1:9" ht="9.9499999999999993" customHeight="1" x14ac:dyDescent="0.15">
      <c r="F134" s="27"/>
      <c r="G134" s="27"/>
      <c r="H134" s="27"/>
      <c r="I134" s="48"/>
    </row>
    <row r="135" spans="1:9" x14ac:dyDescent="0.15">
      <c r="A135" s="1" t="s">
        <v>122</v>
      </c>
    </row>
    <row r="137" spans="1:9" x14ac:dyDescent="0.15">
      <c r="A137" s="20"/>
    </row>
    <row r="138" spans="1:9" x14ac:dyDescent="0.15">
      <c r="A138" s="20"/>
    </row>
    <row r="139" spans="1:9" x14ac:dyDescent="0.15">
      <c r="A139" s="20"/>
    </row>
  </sheetData>
  <mergeCells count="17">
    <mergeCell ref="A133:E133"/>
    <mergeCell ref="A88:A111"/>
    <mergeCell ref="B88:B99"/>
    <mergeCell ref="B100:B110"/>
    <mergeCell ref="B111:E111"/>
    <mergeCell ref="A112:A129"/>
    <mergeCell ref="B112:B120"/>
    <mergeCell ref="B121:B128"/>
    <mergeCell ref="B129:E129"/>
    <mergeCell ref="A131:E131"/>
    <mergeCell ref="A2:I2"/>
    <mergeCell ref="A3:I3"/>
    <mergeCell ref="A5:C5"/>
    <mergeCell ref="A6:A87"/>
    <mergeCell ref="B6:B35"/>
    <mergeCell ref="B36:B86"/>
    <mergeCell ref="B87:E87"/>
  </mergeCells>
  <phoneticPr fontId="3"/>
  <pageMargins left="0.51181102362204722" right="0.23622047244094491" top="0.74803149606299213" bottom="0.74803149606299213" header="0.31496062992125984" footer="0.31496062992125984"/>
  <pageSetup paperSize="9" orientation="portrait" r:id="rId1"/>
  <headerFooter>
    <oddFooter>&amp;C&amp;"ＭＳ Ｐ明朝,標準"&amp;9&amp;A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N139"/>
  <sheetViews>
    <sheetView topLeftCell="A103" zoomScaleNormal="100" workbookViewId="0">
      <selection activeCell="J37" sqref="J37"/>
    </sheetView>
  </sheetViews>
  <sheetFormatPr defaultRowHeight="12" x14ac:dyDescent="0.15"/>
  <cols>
    <col min="1" max="2" width="2.625" style="1" customWidth="1"/>
    <col min="3" max="4" width="2.625" style="20" customWidth="1"/>
    <col min="5" max="5" width="21.25" style="20" customWidth="1"/>
    <col min="6" max="9" width="10.625" style="92" customWidth="1"/>
    <col min="10" max="10" width="11.875" style="93" hidden="1" customWidth="1"/>
    <col min="11" max="12" width="10.625" style="92" customWidth="1"/>
    <col min="13" max="13" width="9.5" style="198" bestFit="1" customWidth="1"/>
    <col min="14" max="14" width="9" style="194"/>
    <col min="15" max="16384" width="9" style="1"/>
  </cols>
  <sheetData>
    <row r="1" spans="1:14" ht="13.5" x14ac:dyDescent="0.15">
      <c r="A1" s="29" t="s">
        <v>376</v>
      </c>
    </row>
    <row r="2" spans="1:14" ht="18" customHeight="1" x14ac:dyDescent="0.15">
      <c r="A2" s="347" t="s">
        <v>258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</row>
    <row r="3" spans="1:14" x14ac:dyDescent="0.15">
      <c r="A3" s="336" t="s">
        <v>377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</row>
    <row r="4" spans="1:14" x14ac:dyDescent="0.15">
      <c r="L4" s="46" t="s">
        <v>0</v>
      </c>
    </row>
    <row r="5" spans="1:14" x14ac:dyDescent="0.15">
      <c r="A5" s="362" t="s">
        <v>1</v>
      </c>
      <c r="B5" s="363"/>
      <c r="C5" s="363"/>
      <c r="D5" s="81"/>
      <c r="E5" s="81"/>
      <c r="F5" s="118" t="s">
        <v>194</v>
      </c>
      <c r="G5" s="119" t="s">
        <v>195</v>
      </c>
      <c r="H5" s="120" t="s">
        <v>196</v>
      </c>
      <c r="I5" s="120" t="s">
        <v>197</v>
      </c>
      <c r="J5" s="121" t="s">
        <v>200</v>
      </c>
      <c r="K5" s="120" t="s">
        <v>198</v>
      </c>
      <c r="L5" s="120" t="s">
        <v>199</v>
      </c>
    </row>
    <row r="6" spans="1:14" s="219" customFormat="1" x14ac:dyDescent="0.15">
      <c r="A6" s="364" t="s">
        <v>2</v>
      </c>
      <c r="B6" s="367" t="s">
        <v>3</v>
      </c>
      <c r="C6" s="250" t="s">
        <v>4</v>
      </c>
      <c r="D6" s="251"/>
      <c r="E6" s="252"/>
      <c r="F6" s="253">
        <f>うぐいす拠点!F6</f>
        <v>0</v>
      </c>
      <c r="G6" s="253">
        <f>みどり拠点!F6</f>
        <v>42000000</v>
      </c>
      <c r="H6" s="254">
        <f>さくらんぼ拠点!F6</f>
        <v>0</v>
      </c>
      <c r="I6" s="254">
        <f>法人!F6</f>
        <v>42000000</v>
      </c>
      <c r="J6" s="255">
        <f>SUM(F6:H6)</f>
        <v>42000000</v>
      </c>
      <c r="K6" s="254">
        <f>うぐいす拠点!J6+みどり拠点!J6+さくらんぼ拠点!J6</f>
        <v>0</v>
      </c>
      <c r="L6" s="254">
        <f>I6+K6</f>
        <v>42000000</v>
      </c>
      <c r="M6" s="256">
        <f>F6+G6+H6</f>
        <v>42000000</v>
      </c>
      <c r="N6" s="330" t="str">
        <f>IF(L6=M6,"○","×")</f>
        <v>○</v>
      </c>
    </row>
    <row r="7" spans="1:14" s="219" customFormat="1" x14ac:dyDescent="0.15">
      <c r="A7" s="365"/>
      <c r="B7" s="367"/>
      <c r="C7" s="257" t="s">
        <v>5</v>
      </c>
      <c r="D7" s="258"/>
      <c r="E7" s="259"/>
      <c r="F7" s="260">
        <f>うぐいす拠点!F7</f>
        <v>52444000</v>
      </c>
      <c r="G7" s="260">
        <f>みどり拠点!F7</f>
        <v>73271000</v>
      </c>
      <c r="H7" s="261">
        <f>さくらんぼ拠点!F7</f>
        <v>52113000</v>
      </c>
      <c r="I7" s="261">
        <f>法人!F7</f>
        <v>177828000</v>
      </c>
      <c r="J7" s="262">
        <f t="shared" ref="J7:J76" si="0">SUM(F7:H7)</f>
        <v>177828000</v>
      </c>
      <c r="K7" s="261">
        <f>うぐいす拠点!J7+みどり拠点!J7+さくらんぼ拠点!J7</f>
        <v>0</v>
      </c>
      <c r="L7" s="261">
        <f>I7+K7</f>
        <v>177828000</v>
      </c>
      <c r="M7" s="256">
        <f>F7+G7+H7</f>
        <v>177828000</v>
      </c>
      <c r="N7" s="330" t="str">
        <f t="shared" ref="N7:N70" si="1">IF(L7=M7,"○","×")</f>
        <v>○</v>
      </c>
    </row>
    <row r="8" spans="1:14" x14ac:dyDescent="0.15">
      <c r="A8" s="365"/>
      <c r="B8" s="367"/>
      <c r="C8" s="82"/>
      <c r="D8" s="83" t="s">
        <v>6</v>
      </c>
      <c r="F8" s="94">
        <f>うぐいす拠点!F8</f>
        <v>18282000</v>
      </c>
      <c r="G8" s="94">
        <f>みどり拠点!F8</f>
        <v>72150000</v>
      </c>
      <c r="H8" s="95">
        <f>さくらんぼ拠点!F8</f>
        <v>48200000</v>
      </c>
      <c r="I8" s="95">
        <f>法人!F8</f>
        <v>138632000</v>
      </c>
      <c r="J8" s="96">
        <f t="shared" si="0"/>
        <v>138632000</v>
      </c>
      <c r="K8" s="95">
        <f>うぐいす拠点!J8+みどり拠点!J8+さくらんぼ拠点!J8</f>
        <v>0</v>
      </c>
      <c r="L8" s="95">
        <f t="shared" ref="L8:L76" si="2">I8+K8</f>
        <v>138632000</v>
      </c>
      <c r="M8" s="199">
        <f t="shared" ref="M8:M70" si="3">F8+G8+H8</f>
        <v>138632000</v>
      </c>
      <c r="N8" s="194" t="str">
        <f t="shared" si="1"/>
        <v>○</v>
      </c>
    </row>
    <row r="9" spans="1:14" x14ac:dyDescent="0.15">
      <c r="A9" s="365"/>
      <c r="B9" s="367"/>
      <c r="C9" s="82"/>
      <c r="E9" s="20" t="s">
        <v>7</v>
      </c>
      <c r="F9" s="94">
        <f>うぐいす拠点!F9</f>
        <v>42000</v>
      </c>
      <c r="G9" s="94">
        <f>みどり拠点!F9</f>
        <v>0</v>
      </c>
      <c r="H9" s="95">
        <f>さくらんぼ拠点!F9</f>
        <v>48200000</v>
      </c>
      <c r="I9" s="95">
        <f>法人!F9</f>
        <v>48242000</v>
      </c>
      <c r="J9" s="96">
        <f t="shared" si="0"/>
        <v>48242000</v>
      </c>
      <c r="K9" s="95">
        <f>うぐいす拠点!J9+みどり拠点!J9+さくらんぼ拠点!J9</f>
        <v>0</v>
      </c>
      <c r="L9" s="95">
        <f t="shared" si="2"/>
        <v>48242000</v>
      </c>
      <c r="M9" s="199">
        <f t="shared" si="3"/>
        <v>48242000</v>
      </c>
      <c r="N9" s="194" t="str">
        <f t="shared" si="1"/>
        <v>○</v>
      </c>
    </row>
    <row r="10" spans="1:14" x14ac:dyDescent="0.15">
      <c r="A10" s="365"/>
      <c r="B10" s="367"/>
      <c r="C10" s="82"/>
      <c r="E10" s="83" t="s">
        <v>8</v>
      </c>
      <c r="F10" s="94">
        <f>うぐいす拠点!F10</f>
        <v>9900000</v>
      </c>
      <c r="G10" s="94">
        <f>みどり拠点!F10</f>
        <v>72150000</v>
      </c>
      <c r="H10" s="95">
        <f>さくらんぼ拠点!F10</f>
        <v>0</v>
      </c>
      <c r="I10" s="95">
        <f>法人!F10</f>
        <v>82050000</v>
      </c>
      <c r="J10" s="96">
        <f t="shared" si="0"/>
        <v>82050000</v>
      </c>
      <c r="K10" s="95">
        <f>うぐいす拠点!J10+みどり拠点!J10+さくらんぼ拠点!J10</f>
        <v>0</v>
      </c>
      <c r="L10" s="95">
        <f t="shared" si="2"/>
        <v>82050000</v>
      </c>
      <c r="M10" s="199">
        <f t="shared" si="3"/>
        <v>82050000</v>
      </c>
      <c r="N10" s="194" t="str">
        <f t="shared" si="1"/>
        <v>○</v>
      </c>
    </row>
    <row r="11" spans="1:14" x14ac:dyDescent="0.15">
      <c r="A11" s="365"/>
      <c r="B11" s="367"/>
      <c r="C11" s="82"/>
      <c r="E11" s="83" t="s">
        <v>9</v>
      </c>
      <c r="F11" s="94">
        <f>うぐいす拠点!F11</f>
        <v>40000</v>
      </c>
      <c r="G11" s="94">
        <f>みどり拠点!F11</f>
        <v>0</v>
      </c>
      <c r="H11" s="95">
        <f>さくらんぼ拠点!F11</f>
        <v>0</v>
      </c>
      <c r="I11" s="95">
        <f>法人!F11</f>
        <v>40000</v>
      </c>
      <c r="J11" s="96">
        <f t="shared" si="0"/>
        <v>40000</v>
      </c>
      <c r="K11" s="95">
        <f>うぐいす拠点!J11+みどり拠点!J11+さくらんぼ拠点!J11</f>
        <v>0</v>
      </c>
      <c r="L11" s="95">
        <f t="shared" si="2"/>
        <v>40000</v>
      </c>
      <c r="M11" s="199">
        <f t="shared" si="3"/>
        <v>40000</v>
      </c>
      <c r="N11" s="194" t="str">
        <f t="shared" si="1"/>
        <v>○</v>
      </c>
    </row>
    <row r="12" spans="1:14" x14ac:dyDescent="0.15">
      <c r="A12" s="365"/>
      <c r="B12" s="367"/>
      <c r="C12" s="82"/>
      <c r="E12" s="83" t="s">
        <v>10</v>
      </c>
      <c r="F12" s="94">
        <f>うぐいす拠点!F12</f>
        <v>8300000</v>
      </c>
      <c r="G12" s="94">
        <f>みどり拠点!F12</f>
        <v>0</v>
      </c>
      <c r="H12" s="95">
        <f>さくらんぼ拠点!F12</f>
        <v>0</v>
      </c>
      <c r="I12" s="95">
        <f>法人!F12</f>
        <v>8300000</v>
      </c>
      <c r="J12" s="96">
        <f t="shared" si="0"/>
        <v>8300000</v>
      </c>
      <c r="K12" s="95">
        <f>うぐいす拠点!J12+みどり拠点!J12+さくらんぼ拠点!J12</f>
        <v>0</v>
      </c>
      <c r="L12" s="95">
        <f t="shared" si="2"/>
        <v>8300000</v>
      </c>
      <c r="M12" s="199">
        <f t="shared" si="3"/>
        <v>8300000</v>
      </c>
      <c r="N12" s="194" t="str">
        <f t="shared" si="1"/>
        <v>○</v>
      </c>
    </row>
    <row r="13" spans="1:14" s="219" customFormat="1" x14ac:dyDescent="0.15">
      <c r="A13" s="365"/>
      <c r="B13" s="367"/>
      <c r="C13" s="217"/>
      <c r="D13" s="219" t="s">
        <v>247</v>
      </c>
      <c r="E13" s="218"/>
      <c r="F13" s="264">
        <f>うぐいす拠点!F13</f>
        <v>1500000</v>
      </c>
      <c r="G13" s="264">
        <f>みどり拠点!F13</f>
        <v>0</v>
      </c>
      <c r="H13" s="265">
        <f>さくらんぼ拠点!F13</f>
        <v>0</v>
      </c>
      <c r="I13" s="265">
        <f>法人!F13</f>
        <v>1500000</v>
      </c>
      <c r="K13" s="265">
        <f>うぐいす拠点!J13+みどり拠点!J13+さくらんぼ拠点!J13</f>
        <v>0</v>
      </c>
      <c r="L13" s="265">
        <f t="shared" si="2"/>
        <v>1500000</v>
      </c>
      <c r="M13" s="256">
        <f t="shared" si="3"/>
        <v>1500000</v>
      </c>
      <c r="N13" s="330" t="str">
        <f t="shared" si="1"/>
        <v>○</v>
      </c>
    </row>
    <row r="14" spans="1:14" x14ac:dyDescent="0.15">
      <c r="A14" s="365"/>
      <c r="B14" s="367"/>
      <c r="C14" s="4"/>
      <c r="D14" s="1"/>
      <c r="E14" s="5" t="s">
        <v>248</v>
      </c>
      <c r="F14" s="94">
        <f>うぐいす拠点!F14</f>
        <v>1500000</v>
      </c>
      <c r="G14" s="94">
        <f>みどり拠点!F14</f>
        <v>0</v>
      </c>
      <c r="H14" s="95">
        <f>さくらんぼ拠点!F14</f>
        <v>0</v>
      </c>
      <c r="I14" s="95">
        <f>法人!F14</f>
        <v>1500000</v>
      </c>
      <c r="J14" s="1"/>
      <c r="K14" s="95">
        <f>うぐいす拠点!J14+みどり拠点!J14+さくらんぼ拠点!J14</f>
        <v>0</v>
      </c>
      <c r="L14" s="95">
        <f t="shared" si="2"/>
        <v>1500000</v>
      </c>
      <c r="M14" s="199">
        <f t="shared" si="3"/>
        <v>1500000</v>
      </c>
      <c r="N14" s="194" t="str">
        <f t="shared" si="1"/>
        <v>○</v>
      </c>
    </row>
    <row r="15" spans="1:14" s="219" customFormat="1" x14ac:dyDescent="0.15">
      <c r="A15" s="365"/>
      <c r="B15" s="367"/>
      <c r="C15" s="257"/>
      <c r="D15" s="258" t="s">
        <v>11</v>
      </c>
      <c r="E15" s="259"/>
      <c r="F15" s="264">
        <f>うぐいす拠点!F15</f>
        <v>0</v>
      </c>
      <c r="G15" s="264">
        <f>みどり拠点!F15</f>
        <v>1000</v>
      </c>
      <c r="H15" s="265">
        <f>さくらんぼ拠点!F15</f>
        <v>0</v>
      </c>
      <c r="I15" s="265">
        <f>法人!F15</f>
        <v>1000</v>
      </c>
      <c r="J15" s="268">
        <f t="shared" si="0"/>
        <v>1000</v>
      </c>
      <c r="K15" s="265">
        <f>うぐいす拠点!J15+みどり拠点!J15+さくらんぼ拠点!J15</f>
        <v>0</v>
      </c>
      <c r="L15" s="265">
        <f t="shared" si="2"/>
        <v>1000</v>
      </c>
      <c r="M15" s="256">
        <f t="shared" si="3"/>
        <v>1000</v>
      </c>
      <c r="N15" s="330" t="str">
        <f t="shared" si="1"/>
        <v>○</v>
      </c>
    </row>
    <row r="16" spans="1:14" s="219" customFormat="1" x14ac:dyDescent="0.15">
      <c r="A16" s="365"/>
      <c r="B16" s="367"/>
      <c r="C16" s="257"/>
      <c r="D16" s="258" t="s">
        <v>12</v>
      </c>
      <c r="E16" s="259"/>
      <c r="F16" s="264">
        <f>うぐいす拠点!F16</f>
        <v>1170000</v>
      </c>
      <c r="G16" s="264">
        <f>みどり拠点!F16</f>
        <v>0</v>
      </c>
      <c r="H16" s="265">
        <f>さくらんぼ拠点!F16</f>
        <v>0</v>
      </c>
      <c r="I16" s="265">
        <f>法人!F16</f>
        <v>1170000</v>
      </c>
      <c r="J16" s="268">
        <f t="shared" si="0"/>
        <v>1170000</v>
      </c>
      <c r="K16" s="265">
        <f>うぐいす拠点!J16+みどり拠点!J16+さくらんぼ拠点!J16</f>
        <v>0</v>
      </c>
      <c r="L16" s="265">
        <f t="shared" si="2"/>
        <v>1170000</v>
      </c>
      <c r="M16" s="256">
        <f t="shared" si="3"/>
        <v>1170000</v>
      </c>
      <c r="N16" s="330" t="str">
        <f t="shared" si="1"/>
        <v>○</v>
      </c>
    </row>
    <row r="17" spans="1:14" x14ac:dyDescent="0.15">
      <c r="A17" s="365"/>
      <c r="B17" s="367"/>
      <c r="C17" s="82"/>
      <c r="E17" s="83" t="s">
        <v>13</v>
      </c>
      <c r="F17" s="94">
        <f>うぐいす拠点!F17</f>
        <v>1170000</v>
      </c>
      <c r="G17" s="94">
        <f>みどり拠点!F17</f>
        <v>0</v>
      </c>
      <c r="H17" s="95">
        <f>さくらんぼ拠点!F17</f>
        <v>0</v>
      </c>
      <c r="I17" s="95">
        <f>法人!F17</f>
        <v>1170000</v>
      </c>
      <c r="J17" s="96">
        <f t="shared" si="0"/>
        <v>1170000</v>
      </c>
      <c r="K17" s="95">
        <f>うぐいす拠点!J17+みどり拠点!J17+さくらんぼ拠点!J17</f>
        <v>0</v>
      </c>
      <c r="L17" s="95">
        <f t="shared" si="2"/>
        <v>1170000</v>
      </c>
      <c r="M17" s="199">
        <f t="shared" si="3"/>
        <v>1170000</v>
      </c>
      <c r="N17" s="194" t="str">
        <f t="shared" si="1"/>
        <v>○</v>
      </c>
    </row>
    <row r="18" spans="1:14" s="219" customFormat="1" x14ac:dyDescent="0.15">
      <c r="A18" s="365"/>
      <c r="B18" s="367"/>
      <c r="C18" s="257"/>
      <c r="D18" s="258" t="s">
        <v>14</v>
      </c>
      <c r="E18" s="259"/>
      <c r="F18" s="264">
        <f>うぐいす拠点!F18</f>
        <v>3583000</v>
      </c>
      <c r="G18" s="264">
        <f>みどり拠点!F18</f>
        <v>0</v>
      </c>
      <c r="H18" s="265">
        <f>さくらんぼ拠点!F18</f>
        <v>0</v>
      </c>
      <c r="I18" s="265">
        <f>法人!F18</f>
        <v>3583000</v>
      </c>
      <c r="J18" s="268">
        <f t="shared" si="0"/>
        <v>3583000</v>
      </c>
      <c r="K18" s="265">
        <f>うぐいす拠点!J18+みどり拠点!J18+さくらんぼ拠点!J18</f>
        <v>0</v>
      </c>
      <c r="L18" s="265">
        <f t="shared" si="2"/>
        <v>3583000</v>
      </c>
      <c r="M18" s="256">
        <f t="shared" si="3"/>
        <v>3583000</v>
      </c>
      <c r="N18" s="330" t="str">
        <f t="shared" si="1"/>
        <v>○</v>
      </c>
    </row>
    <row r="19" spans="1:14" s="219" customFormat="1" x14ac:dyDescent="0.15">
      <c r="A19" s="365"/>
      <c r="B19" s="367"/>
      <c r="C19" s="257"/>
      <c r="D19" s="258" t="s">
        <v>15</v>
      </c>
      <c r="E19" s="259"/>
      <c r="F19" s="264">
        <f>うぐいす拠点!F19</f>
        <v>27909000</v>
      </c>
      <c r="G19" s="264">
        <f>みどり拠点!F19</f>
        <v>1120000</v>
      </c>
      <c r="H19" s="265">
        <f>さくらんぼ拠点!F19</f>
        <v>3913000</v>
      </c>
      <c r="I19" s="265">
        <f>法人!F19</f>
        <v>32942000</v>
      </c>
      <c r="J19" s="268">
        <f t="shared" si="0"/>
        <v>32942000</v>
      </c>
      <c r="K19" s="265">
        <f>うぐいす拠点!J19+みどり拠点!J19+さくらんぼ拠点!J19</f>
        <v>0</v>
      </c>
      <c r="L19" s="265">
        <f t="shared" si="2"/>
        <v>32942000</v>
      </c>
      <c r="M19" s="256">
        <f t="shared" si="3"/>
        <v>32942000</v>
      </c>
      <c r="N19" s="330" t="str">
        <f t="shared" si="1"/>
        <v>○</v>
      </c>
    </row>
    <row r="20" spans="1:14" x14ac:dyDescent="0.15">
      <c r="A20" s="365"/>
      <c r="B20" s="367"/>
      <c r="C20" s="82"/>
      <c r="E20" s="83" t="s">
        <v>16</v>
      </c>
      <c r="F20" s="94">
        <f>うぐいす拠点!F20</f>
        <v>39000</v>
      </c>
      <c r="G20" s="94">
        <f>みどり拠点!F20</f>
        <v>160000</v>
      </c>
      <c r="H20" s="95">
        <f>さくらんぼ拠点!F20</f>
        <v>113000</v>
      </c>
      <c r="I20" s="95">
        <f>法人!F20</f>
        <v>312000</v>
      </c>
      <c r="J20" s="96">
        <f t="shared" si="0"/>
        <v>312000</v>
      </c>
      <c r="K20" s="95">
        <f>うぐいす拠点!J20+みどり拠点!J20+さくらんぼ拠点!J20</f>
        <v>0</v>
      </c>
      <c r="L20" s="95">
        <f t="shared" si="2"/>
        <v>312000</v>
      </c>
      <c r="M20" s="199">
        <f t="shared" si="3"/>
        <v>312000</v>
      </c>
      <c r="N20" s="194" t="str">
        <f t="shared" si="1"/>
        <v>○</v>
      </c>
    </row>
    <row r="21" spans="1:14" x14ac:dyDescent="0.15">
      <c r="A21" s="365"/>
      <c r="B21" s="367"/>
      <c r="C21" s="82"/>
      <c r="E21" s="83" t="s">
        <v>17</v>
      </c>
      <c r="F21" s="94">
        <f>うぐいす拠点!F21</f>
        <v>0</v>
      </c>
      <c r="G21" s="94">
        <f>みどり拠点!F21</f>
        <v>0</v>
      </c>
      <c r="H21" s="95">
        <f>さくらんぼ拠点!F21</f>
        <v>0</v>
      </c>
      <c r="I21" s="95">
        <f>法人!F21</f>
        <v>0</v>
      </c>
      <c r="J21" s="96">
        <f t="shared" si="0"/>
        <v>0</v>
      </c>
      <c r="K21" s="95">
        <f>うぐいす拠点!J21+みどり拠点!J21+さくらんぼ拠点!J21</f>
        <v>0</v>
      </c>
      <c r="L21" s="95">
        <f t="shared" si="2"/>
        <v>0</v>
      </c>
      <c r="M21" s="199">
        <f t="shared" si="3"/>
        <v>0</v>
      </c>
      <c r="N21" s="194" t="str">
        <f t="shared" si="1"/>
        <v>○</v>
      </c>
    </row>
    <row r="22" spans="1:14" x14ac:dyDescent="0.15">
      <c r="A22" s="365"/>
      <c r="B22" s="367"/>
      <c r="C22" s="82"/>
      <c r="E22" s="83" t="s">
        <v>18</v>
      </c>
      <c r="F22" s="94">
        <f>うぐいす拠点!F22</f>
        <v>27830000</v>
      </c>
      <c r="G22" s="94">
        <f>みどり拠点!F22</f>
        <v>950000</v>
      </c>
      <c r="H22" s="95">
        <f>さくらんぼ拠点!F22</f>
        <v>3800000</v>
      </c>
      <c r="I22" s="95">
        <f>法人!F22</f>
        <v>32580000</v>
      </c>
      <c r="J22" s="96">
        <f t="shared" si="0"/>
        <v>32580000</v>
      </c>
      <c r="K22" s="95">
        <f>うぐいす拠点!J22+みどり拠点!J22+さくらんぼ拠点!J22</f>
        <v>0</v>
      </c>
      <c r="L22" s="95">
        <f t="shared" si="2"/>
        <v>32580000</v>
      </c>
      <c r="M22" s="199">
        <f t="shared" si="3"/>
        <v>32580000</v>
      </c>
      <c r="N22" s="194" t="str">
        <f t="shared" si="1"/>
        <v>○</v>
      </c>
    </row>
    <row r="23" spans="1:14" x14ac:dyDescent="0.15">
      <c r="A23" s="365"/>
      <c r="B23" s="367"/>
      <c r="C23" s="82"/>
      <c r="E23" s="83" t="s">
        <v>19</v>
      </c>
      <c r="F23" s="94">
        <f>うぐいす拠点!F23</f>
        <v>40000</v>
      </c>
      <c r="G23" s="94">
        <f>みどり拠点!F23</f>
        <v>0</v>
      </c>
      <c r="H23" s="95">
        <f>さくらんぼ拠点!F23</f>
        <v>0</v>
      </c>
      <c r="I23" s="95">
        <f>法人!F23</f>
        <v>40000</v>
      </c>
      <c r="J23" s="96">
        <f t="shared" si="0"/>
        <v>40000</v>
      </c>
      <c r="K23" s="95">
        <f>うぐいす拠点!J23+みどり拠点!J23+さくらんぼ拠点!J23</f>
        <v>0</v>
      </c>
      <c r="L23" s="95">
        <f t="shared" si="2"/>
        <v>40000</v>
      </c>
      <c r="M23" s="199">
        <f t="shared" si="3"/>
        <v>40000</v>
      </c>
      <c r="N23" s="194" t="str">
        <f t="shared" si="1"/>
        <v>○</v>
      </c>
    </row>
    <row r="24" spans="1:14" x14ac:dyDescent="0.15">
      <c r="A24" s="365"/>
      <c r="B24" s="367"/>
      <c r="C24" s="82"/>
      <c r="E24" s="83" t="s">
        <v>15</v>
      </c>
      <c r="F24" s="94">
        <f>うぐいす拠点!F24</f>
        <v>0</v>
      </c>
      <c r="G24" s="94">
        <f>みどり拠点!F24</f>
        <v>10000</v>
      </c>
      <c r="H24" s="95">
        <f>さくらんぼ拠点!F24</f>
        <v>0</v>
      </c>
      <c r="I24" s="95">
        <f>法人!F24</f>
        <v>10000</v>
      </c>
      <c r="J24" s="99">
        <f t="shared" si="0"/>
        <v>10000</v>
      </c>
      <c r="K24" s="95">
        <f>うぐいす拠点!J24+みどり拠点!J24+さくらんぼ拠点!J24</f>
        <v>0</v>
      </c>
      <c r="L24" s="95">
        <f t="shared" si="2"/>
        <v>10000</v>
      </c>
      <c r="M24" s="199">
        <f t="shared" si="3"/>
        <v>10000</v>
      </c>
      <c r="N24" s="194" t="str">
        <f t="shared" si="1"/>
        <v>○</v>
      </c>
    </row>
    <row r="25" spans="1:14" s="219" customFormat="1" x14ac:dyDescent="0.15">
      <c r="A25" s="365"/>
      <c r="B25" s="367"/>
      <c r="C25" s="257" t="s">
        <v>23</v>
      </c>
      <c r="D25" s="258"/>
      <c r="E25" s="259"/>
      <c r="F25" s="324">
        <f>うぐいす拠点!F25</f>
        <v>0</v>
      </c>
      <c r="G25" s="324">
        <f>みどり拠点!F25</f>
        <v>0</v>
      </c>
      <c r="H25" s="325">
        <f>さくらんぼ拠点!F25</f>
        <v>280000</v>
      </c>
      <c r="I25" s="326">
        <f>法人!F25</f>
        <v>280000</v>
      </c>
      <c r="J25" s="262">
        <f t="shared" ref="J25" si="4">SUM(F25:H25)</f>
        <v>280000</v>
      </c>
      <c r="K25" s="326">
        <f>うぐいす拠点!J25+みどり拠点!J25+さくらんぼ拠点!J25</f>
        <v>0</v>
      </c>
      <c r="L25" s="326">
        <f>I25+K25</f>
        <v>280000</v>
      </c>
      <c r="M25" s="256">
        <f t="shared" ref="M25" si="5">F25+G25+H25</f>
        <v>280000</v>
      </c>
      <c r="N25" s="330" t="str">
        <f t="shared" si="1"/>
        <v>○</v>
      </c>
    </row>
    <row r="26" spans="1:14" s="219" customFormat="1" x14ac:dyDescent="0.15">
      <c r="A26" s="365"/>
      <c r="B26" s="367"/>
      <c r="C26" s="271" t="s">
        <v>20</v>
      </c>
      <c r="D26" s="272"/>
      <c r="E26" s="273"/>
      <c r="F26" s="274">
        <f>うぐいす拠点!F26</f>
        <v>0</v>
      </c>
      <c r="G26" s="274">
        <f>みどり拠点!F26</f>
        <v>0</v>
      </c>
      <c r="H26" s="275">
        <f>さくらんぼ拠点!F26</f>
        <v>0</v>
      </c>
      <c r="I26" s="275">
        <f>法人!F26</f>
        <v>0</v>
      </c>
      <c r="J26" s="276">
        <f t="shared" si="0"/>
        <v>0</v>
      </c>
      <c r="K26" s="275">
        <f>うぐいす拠点!J26+みどり拠点!J26+さくらんぼ拠点!J26</f>
        <v>0</v>
      </c>
      <c r="L26" s="275">
        <f t="shared" si="2"/>
        <v>0</v>
      </c>
      <c r="M26" s="256">
        <f t="shared" si="3"/>
        <v>0</v>
      </c>
      <c r="N26" s="330" t="str">
        <f t="shared" si="1"/>
        <v>○</v>
      </c>
    </row>
    <row r="27" spans="1:14" s="219" customFormat="1" x14ac:dyDescent="0.15">
      <c r="A27" s="365"/>
      <c r="B27" s="367"/>
      <c r="C27" s="271" t="s">
        <v>21</v>
      </c>
      <c r="D27" s="272"/>
      <c r="E27" s="273"/>
      <c r="F27" s="274">
        <f>うぐいす拠点!F27</f>
        <v>0</v>
      </c>
      <c r="G27" s="274">
        <f>みどり拠点!F27</f>
        <v>0</v>
      </c>
      <c r="H27" s="275">
        <f>さくらんぼ拠点!F27</f>
        <v>0</v>
      </c>
      <c r="I27" s="275">
        <f>法人!F27</f>
        <v>0</v>
      </c>
      <c r="J27" s="276">
        <f t="shared" si="0"/>
        <v>0</v>
      </c>
      <c r="K27" s="275">
        <f>うぐいす拠点!J27+みどり拠点!J27+さくらんぼ拠点!J27</f>
        <v>0</v>
      </c>
      <c r="L27" s="275">
        <f t="shared" si="2"/>
        <v>0</v>
      </c>
      <c r="M27" s="256">
        <f t="shared" si="3"/>
        <v>0</v>
      </c>
      <c r="N27" s="330" t="str">
        <f t="shared" si="1"/>
        <v>○</v>
      </c>
    </row>
    <row r="28" spans="1:14" s="219" customFormat="1" x14ac:dyDescent="0.15">
      <c r="A28" s="365"/>
      <c r="B28" s="367"/>
      <c r="C28" s="271" t="s">
        <v>22</v>
      </c>
      <c r="D28" s="272"/>
      <c r="E28" s="273"/>
      <c r="F28" s="274">
        <f>うぐいす拠点!F28</f>
        <v>2000</v>
      </c>
      <c r="G28" s="274">
        <f>みどり拠点!F28</f>
        <v>1000</v>
      </c>
      <c r="H28" s="275">
        <f>さくらんぼ拠点!F28</f>
        <v>1000</v>
      </c>
      <c r="I28" s="275">
        <f>法人!F28</f>
        <v>4000</v>
      </c>
      <c r="J28" s="276">
        <f t="shared" si="0"/>
        <v>4000</v>
      </c>
      <c r="K28" s="275">
        <f>うぐいす拠点!J28+みどり拠点!J28+さくらんぼ拠点!J28</f>
        <v>0</v>
      </c>
      <c r="L28" s="275">
        <f t="shared" si="2"/>
        <v>4000</v>
      </c>
      <c r="M28" s="256">
        <f t="shared" si="3"/>
        <v>4000</v>
      </c>
      <c r="N28" s="330" t="str">
        <f t="shared" si="1"/>
        <v>○</v>
      </c>
    </row>
    <row r="29" spans="1:14" s="219" customFormat="1" x14ac:dyDescent="0.15">
      <c r="A29" s="365"/>
      <c r="B29" s="367"/>
      <c r="C29" s="257" t="s">
        <v>23</v>
      </c>
      <c r="D29" s="258"/>
      <c r="E29" s="259"/>
      <c r="F29" s="260">
        <f>うぐいす拠点!F29</f>
        <v>525000</v>
      </c>
      <c r="G29" s="260">
        <f>みどり拠点!F29</f>
        <v>21000</v>
      </c>
      <c r="H29" s="261">
        <f>さくらんぼ拠点!F29</f>
        <v>10000</v>
      </c>
      <c r="I29" s="261">
        <f>法人!F29</f>
        <v>556000</v>
      </c>
      <c r="J29" s="262">
        <f t="shared" si="0"/>
        <v>556000</v>
      </c>
      <c r="K29" s="261">
        <f>うぐいす拠点!J29+みどり拠点!J29+さくらんぼ拠点!J29</f>
        <v>0</v>
      </c>
      <c r="L29" s="261">
        <f t="shared" si="2"/>
        <v>556000</v>
      </c>
      <c r="M29" s="256">
        <f t="shared" si="3"/>
        <v>556000</v>
      </c>
      <c r="N29" s="330" t="str">
        <f t="shared" si="1"/>
        <v>○</v>
      </c>
    </row>
    <row r="30" spans="1:14" x14ac:dyDescent="0.15">
      <c r="A30" s="365"/>
      <c r="B30" s="367"/>
      <c r="C30" s="82"/>
      <c r="D30" s="20" t="s">
        <v>24</v>
      </c>
      <c r="E30" s="83"/>
      <c r="F30" s="94">
        <f>うぐいす拠点!F30</f>
        <v>0</v>
      </c>
      <c r="G30" s="94">
        <f>みどり拠点!F30</f>
        <v>0</v>
      </c>
      <c r="H30" s="95">
        <f>さくらんぼ拠点!F30</f>
        <v>0</v>
      </c>
      <c r="I30" s="95">
        <f>法人!F30</f>
        <v>0</v>
      </c>
      <c r="J30" s="96">
        <f t="shared" si="0"/>
        <v>0</v>
      </c>
      <c r="K30" s="95">
        <f>うぐいす拠点!J30+みどり拠点!J30+さくらんぼ拠点!J30</f>
        <v>0</v>
      </c>
      <c r="L30" s="95">
        <f t="shared" si="2"/>
        <v>0</v>
      </c>
      <c r="M30" s="199">
        <f t="shared" si="3"/>
        <v>0</v>
      </c>
      <c r="N30" s="194" t="str">
        <f t="shared" si="1"/>
        <v>○</v>
      </c>
    </row>
    <row r="31" spans="1:14" x14ac:dyDescent="0.15">
      <c r="A31" s="365"/>
      <c r="B31" s="367"/>
      <c r="C31" s="82"/>
      <c r="D31" s="20" t="s">
        <v>25</v>
      </c>
      <c r="E31" s="83"/>
      <c r="F31" s="94">
        <f>うぐいす拠点!F31</f>
        <v>0</v>
      </c>
      <c r="G31" s="94">
        <f>みどり拠点!F31</f>
        <v>0</v>
      </c>
      <c r="H31" s="95">
        <f>さくらんぼ拠点!F31</f>
        <v>0</v>
      </c>
      <c r="I31" s="95">
        <f>法人!F31</f>
        <v>0</v>
      </c>
      <c r="J31" s="96">
        <f t="shared" si="0"/>
        <v>0</v>
      </c>
      <c r="K31" s="95">
        <f>うぐいす拠点!J31+みどり拠点!J31+さくらんぼ拠点!J31</f>
        <v>0</v>
      </c>
      <c r="L31" s="95">
        <f t="shared" si="2"/>
        <v>0</v>
      </c>
      <c r="M31" s="199">
        <f t="shared" si="3"/>
        <v>0</v>
      </c>
      <c r="N31" s="194" t="str">
        <f t="shared" si="1"/>
        <v>○</v>
      </c>
    </row>
    <row r="32" spans="1:14" x14ac:dyDescent="0.15">
      <c r="A32" s="365"/>
      <c r="B32" s="367"/>
      <c r="C32" s="82"/>
      <c r="D32" s="20" t="s">
        <v>26</v>
      </c>
      <c r="E32" s="83"/>
      <c r="F32" s="94">
        <f>うぐいす拠点!F32</f>
        <v>525000</v>
      </c>
      <c r="G32" s="94">
        <f>みどり拠点!F32</f>
        <v>21000</v>
      </c>
      <c r="H32" s="95">
        <f>さくらんぼ拠点!F32</f>
        <v>10000</v>
      </c>
      <c r="I32" s="95">
        <f>法人!F32</f>
        <v>556000</v>
      </c>
      <c r="J32" s="96">
        <f t="shared" si="0"/>
        <v>556000</v>
      </c>
      <c r="K32" s="95">
        <f>うぐいす拠点!J32+みどり拠点!J32+さくらんぼ拠点!J32</f>
        <v>0</v>
      </c>
      <c r="L32" s="95">
        <f t="shared" si="2"/>
        <v>556000</v>
      </c>
      <c r="M32" s="199">
        <f t="shared" si="3"/>
        <v>556000</v>
      </c>
      <c r="N32" s="194" t="str">
        <f t="shared" si="1"/>
        <v>○</v>
      </c>
    </row>
    <row r="33" spans="1:14" x14ac:dyDescent="0.15">
      <c r="A33" s="365"/>
      <c r="B33" s="367"/>
      <c r="C33" s="82"/>
      <c r="E33" s="83" t="s">
        <v>121</v>
      </c>
      <c r="F33" s="94">
        <f>うぐいす拠点!F33</f>
        <v>95000</v>
      </c>
      <c r="G33" s="94">
        <f>みどり拠点!F33</f>
        <v>21000</v>
      </c>
      <c r="H33" s="95">
        <f>さくらんぼ拠点!F33</f>
        <v>10000</v>
      </c>
      <c r="I33" s="95">
        <f>法人!F33</f>
        <v>126000</v>
      </c>
      <c r="J33" s="96">
        <f t="shared" si="0"/>
        <v>126000</v>
      </c>
      <c r="K33" s="95">
        <f>うぐいす拠点!J33+みどり拠点!J33+さくらんぼ拠点!J33</f>
        <v>0</v>
      </c>
      <c r="L33" s="95">
        <f t="shared" si="2"/>
        <v>126000</v>
      </c>
      <c r="M33" s="199">
        <f t="shared" si="3"/>
        <v>126000</v>
      </c>
      <c r="N33" s="194" t="str">
        <f t="shared" si="1"/>
        <v>○</v>
      </c>
    </row>
    <row r="34" spans="1:14" x14ac:dyDescent="0.15">
      <c r="A34" s="365"/>
      <c r="B34" s="367"/>
      <c r="C34" s="82"/>
      <c r="E34" s="83" t="s">
        <v>117</v>
      </c>
      <c r="F34" s="100">
        <f>うぐいす拠点!F34</f>
        <v>430000</v>
      </c>
      <c r="G34" s="100">
        <f>みどり拠点!F34</f>
        <v>0</v>
      </c>
      <c r="H34" s="101">
        <f>さくらんぼ拠点!F34</f>
        <v>0</v>
      </c>
      <c r="I34" s="101">
        <f>法人!F34</f>
        <v>430000</v>
      </c>
      <c r="J34" s="102">
        <f t="shared" si="0"/>
        <v>430000</v>
      </c>
      <c r="K34" s="101">
        <f>うぐいす拠点!J34+みどり拠点!J34+さくらんぼ拠点!J34</f>
        <v>0</v>
      </c>
      <c r="L34" s="101">
        <f t="shared" si="2"/>
        <v>430000</v>
      </c>
      <c r="M34" s="199">
        <f t="shared" si="3"/>
        <v>430000</v>
      </c>
      <c r="N34" s="194" t="str">
        <f t="shared" si="1"/>
        <v>○</v>
      </c>
    </row>
    <row r="35" spans="1:14" x14ac:dyDescent="0.15">
      <c r="A35" s="365"/>
      <c r="B35" s="367"/>
      <c r="C35" s="87" t="s">
        <v>27</v>
      </c>
      <c r="D35" s="88"/>
      <c r="E35" s="89"/>
      <c r="F35" s="103">
        <f>うぐいす拠点!F35</f>
        <v>52971000</v>
      </c>
      <c r="G35" s="103">
        <f>みどり拠点!F35</f>
        <v>115293000</v>
      </c>
      <c r="H35" s="103">
        <f>さくらんぼ拠点!F35</f>
        <v>52404000</v>
      </c>
      <c r="I35" s="103">
        <f>法人!F35</f>
        <v>220668000</v>
      </c>
      <c r="J35" s="104">
        <f t="shared" si="0"/>
        <v>220668000</v>
      </c>
      <c r="K35" s="103">
        <f>うぐいす拠点!J35+みどり拠点!J35+さくらんぼ拠点!J35</f>
        <v>0</v>
      </c>
      <c r="L35" s="110">
        <f>I35+K35</f>
        <v>220668000</v>
      </c>
      <c r="M35" s="199">
        <f t="shared" si="3"/>
        <v>220668000</v>
      </c>
      <c r="N35" s="194" t="str">
        <f t="shared" si="1"/>
        <v>○</v>
      </c>
    </row>
    <row r="36" spans="1:14" s="219" customFormat="1" x14ac:dyDescent="0.15">
      <c r="A36" s="365"/>
      <c r="B36" s="367" t="s">
        <v>28</v>
      </c>
      <c r="C36" s="257" t="s">
        <v>29</v>
      </c>
      <c r="D36" s="258"/>
      <c r="E36" s="259"/>
      <c r="F36" s="277">
        <f>うぐいす拠点!F36</f>
        <v>45350000</v>
      </c>
      <c r="G36" s="277">
        <f>みどり拠点!F36</f>
        <v>66442000</v>
      </c>
      <c r="H36" s="277">
        <f>さくらんぼ拠点!F36</f>
        <v>39412000</v>
      </c>
      <c r="I36" s="277">
        <f>法人!F36</f>
        <v>151204000</v>
      </c>
      <c r="J36" s="278">
        <f t="shared" si="0"/>
        <v>151204000</v>
      </c>
      <c r="K36" s="277">
        <f>うぐいす拠点!J36+みどり拠点!J36+さくらんぼ拠点!J36</f>
        <v>0</v>
      </c>
      <c r="L36" s="277">
        <f t="shared" si="2"/>
        <v>151204000</v>
      </c>
      <c r="M36" s="256">
        <f t="shared" si="3"/>
        <v>151204000</v>
      </c>
      <c r="N36" s="330" t="str">
        <f t="shared" si="1"/>
        <v>○</v>
      </c>
    </row>
    <row r="37" spans="1:14" x14ac:dyDescent="0.15">
      <c r="A37" s="365"/>
      <c r="B37" s="367"/>
      <c r="C37" s="82"/>
      <c r="D37" s="20" t="s">
        <v>206</v>
      </c>
      <c r="E37" s="83"/>
      <c r="F37" s="94">
        <f>うぐいす拠点!F37</f>
        <v>300000</v>
      </c>
      <c r="G37" s="94">
        <f>みどり拠点!F37</f>
        <v>0</v>
      </c>
      <c r="H37" s="106">
        <f>さくらんぼ拠点!F37</f>
        <v>0</v>
      </c>
      <c r="I37" s="106">
        <f>法人!F37</f>
        <v>300000</v>
      </c>
      <c r="J37" s="105"/>
      <c r="K37" s="106">
        <f>うぐいす拠点!J37+みどり拠点!J37+さくらんぼ拠点!J37</f>
        <v>0</v>
      </c>
      <c r="L37" s="106">
        <f t="shared" si="2"/>
        <v>300000</v>
      </c>
      <c r="M37" s="199">
        <f t="shared" si="3"/>
        <v>300000</v>
      </c>
      <c r="N37" s="194" t="str">
        <f t="shared" si="1"/>
        <v>○</v>
      </c>
    </row>
    <row r="38" spans="1:14" x14ac:dyDescent="0.15">
      <c r="A38" s="365"/>
      <c r="B38" s="367"/>
      <c r="C38" s="82"/>
      <c r="D38" s="20" t="s">
        <v>30</v>
      </c>
      <c r="E38" s="83"/>
      <c r="F38" s="94">
        <f>うぐいす拠点!F38</f>
        <v>17540000</v>
      </c>
      <c r="G38" s="94">
        <f>みどり拠点!F38</f>
        <v>23210000</v>
      </c>
      <c r="H38" s="106">
        <f>さくらんぼ拠点!F38</f>
        <v>15470000</v>
      </c>
      <c r="I38" s="106">
        <f>法人!F38</f>
        <v>56220000</v>
      </c>
      <c r="J38" s="107">
        <f t="shared" si="0"/>
        <v>56220000</v>
      </c>
      <c r="K38" s="106">
        <f>うぐいす拠点!J38+みどり拠点!J38+さくらんぼ拠点!J38</f>
        <v>0</v>
      </c>
      <c r="L38" s="106">
        <f t="shared" si="2"/>
        <v>56220000</v>
      </c>
      <c r="M38" s="199">
        <f t="shared" si="3"/>
        <v>56220000</v>
      </c>
      <c r="N38" s="194" t="str">
        <f t="shared" si="1"/>
        <v>○</v>
      </c>
    </row>
    <row r="39" spans="1:14" x14ac:dyDescent="0.15">
      <c r="A39" s="365"/>
      <c r="B39" s="367"/>
      <c r="C39" s="82"/>
      <c r="D39" s="20" t="s">
        <v>31</v>
      </c>
      <c r="E39" s="83"/>
      <c r="F39" s="94">
        <f>うぐいす拠点!F39</f>
        <v>5510000</v>
      </c>
      <c r="G39" s="94">
        <f>みどり拠点!F39</f>
        <v>7680000</v>
      </c>
      <c r="H39" s="106">
        <f>さくらんぼ拠点!F39</f>
        <v>4900000</v>
      </c>
      <c r="I39" s="106">
        <f>法人!F39</f>
        <v>18090000</v>
      </c>
      <c r="J39" s="107">
        <f t="shared" si="0"/>
        <v>18090000</v>
      </c>
      <c r="K39" s="106">
        <f>うぐいす拠点!J39+みどり拠点!J39+さくらんぼ拠点!J39</f>
        <v>0</v>
      </c>
      <c r="L39" s="106">
        <f t="shared" si="2"/>
        <v>18090000</v>
      </c>
      <c r="M39" s="199">
        <f t="shared" si="3"/>
        <v>18090000</v>
      </c>
      <c r="N39" s="194" t="str">
        <f t="shared" si="1"/>
        <v>○</v>
      </c>
    </row>
    <row r="40" spans="1:14" x14ac:dyDescent="0.15">
      <c r="A40" s="365"/>
      <c r="B40" s="367"/>
      <c r="C40" s="82"/>
      <c r="D40" s="20" t="s">
        <v>32</v>
      </c>
      <c r="E40" s="83"/>
      <c r="F40" s="94">
        <f>うぐいす拠点!F40</f>
        <v>16200000</v>
      </c>
      <c r="G40" s="94">
        <f>みどり拠点!F40</f>
        <v>28000000</v>
      </c>
      <c r="H40" s="106">
        <f>さくらんぼ拠点!F40</f>
        <v>14130000</v>
      </c>
      <c r="I40" s="106">
        <f>法人!F40</f>
        <v>58330000</v>
      </c>
      <c r="J40" s="107">
        <f t="shared" si="0"/>
        <v>58330000</v>
      </c>
      <c r="K40" s="106">
        <f>うぐいす拠点!J40+みどり拠点!J40+さくらんぼ拠点!J40</f>
        <v>0</v>
      </c>
      <c r="L40" s="106">
        <f t="shared" si="2"/>
        <v>58330000</v>
      </c>
      <c r="M40" s="199">
        <f t="shared" si="3"/>
        <v>58330000</v>
      </c>
      <c r="N40" s="194" t="str">
        <f t="shared" si="1"/>
        <v>○</v>
      </c>
    </row>
    <row r="41" spans="1:14" x14ac:dyDescent="0.15">
      <c r="A41" s="365"/>
      <c r="B41" s="367"/>
      <c r="C41" s="82"/>
      <c r="D41" s="20" t="s">
        <v>33</v>
      </c>
      <c r="E41" s="83"/>
      <c r="F41" s="94">
        <f>うぐいす拠点!F41</f>
        <v>830000</v>
      </c>
      <c r="G41" s="94">
        <f>みどり拠点!F41</f>
        <v>1352000</v>
      </c>
      <c r="H41" s="106">
        <f>さくらんぼ拠点!F41</f>
        <v>612000</v>
      </c>
      <c r="I41" s="106">
        <f>法人!F41</f>
        <v>2794000</v>
      </c>
      <c r="J41" s="107">
        <f t="shared" si="0"/>
        <v>2794000</v>
      </c>
      <c r="K41" s="106">
        <f>うぐいす拠点!J41+みどり拠点!J41+さくらんぼ拠点!J41</f>
        <v>0</v>
      </c>
      <c r="L41" s="106">
        <f t="shared" si="2"/>
        <v>2794000</v>
      </c>
      <c r="M41" s="199">
        <f t="shared" si="3"/>
        <v>2794000</v>
      </c>
      <c r="N41" s="194" t="str">
        <f t="shared" si="1"/>
        <v>○</v>
      </c>
    </row>
    <row r="42" spans="1:14" x14ac:dyDescent="0.15">
      <c r="A42" s="365"/>
      <c r="B42" s="367"/>
      <c r="C42" s="84"/>
      <c r="D42" s="85" t="s">
        <v>34</v>
      </c>
      <c r="E42" s="86"/>
      <c r="F42" s="97">
        <f>うぐいす拠点!F42</f>
        <v>4970000</v>
      </c>
      <c r="G42" s="97">
        <f>みどり拠点!F42</f>
        <v>6200000</v>
      </c>
      <c r="H42" s="108">
        <f>さくらんぼ拠点!F42</f>
        <v>4300000</v>
      </c>
      <c r="I42" s="108">
        <f>法人!F42</f>
        <v>15470000</v>
      </c>
      <c r="J42" s="109">
        <f t="shared" si="0"/>
        <v>15470000</v>
      </c>
      <c r="K42" s="108">
        <f>うぐいす拠点!J42+みどり拠点!J42+さくらんぼ拠点!J42</f>
        <v>0</v>
      </c>
      <c r="L42" s="108">
        <f t="shared" si="2"/>
        <v>15470000</v>
      </c>
      <c r="M42" s="199">
        <f t="shared" si="3"/>
        <v>15470000</v>
      </c>
      <c r="N42" s="194" t="str">
        <f t="shared" si="1"/>
        <v>○</v>
      </c>
    </row>
    <row r="43" spans="1:14" s="219" customFormat="1" x14ac:dyDescent="0.15">
      <c r="A43" s="365"/>
      <c r="B43" s="367"/>
      <c r="C43" s="257" t="s">
        <v>35</v>
      </c>
      <c r="D43" s="258"/>
      <c r="E43" s="259"/>
      <c r="F43" s="277">
        <f>うぐいす拠点!F43</f>
        <v>3126000</v>
      </c>
      <c r="G43" s="277">
        <f>みどり拠点!F43</f>
        <v>4115000</v>
      </c>
      <c r="H43" s="277">
        <f>さくらんぼ拠点!F43</f>
        <v>3640000</v>
      </c>
      <c r="I43" s="277">
        <f>法人!F43</f>
        <v>10881000</v>
      </c>
      <c r="J43" s="278">
        <f t="shared" si="0"/>
        <v>10881000</v>
      </c>
      <c r="K43" s="277">
        <f>うぐいす拠点!J43+みどり拠点!J43+さくらんぼ拠点!J43</f>
        <v>0</v>
      </c>
      <c r="L43" s="277">
        <f t="shared" si="2"/>
        <v>10881000</v>
      </c>
      <c r="M43" s="256">
        <f t="shared" si="3"/>
        <v>10881000</v>
      </c>
      <c r="N43" s="330" t="str">
        <f t="shared" si="1"/>
        <v>○</v>
      </c>
    </row>
    <row r="44" spans="1:14" x14ac:dyDescent="0.15">
      <c r="A44" s="365"/>
      <c r="B44" s="367"/>
      <c r="C44" s="82"/>
      <c r="D44" s="20" t="s">
        <v>36</v>
      </c>
      <c r="E44" s="83"/>
      <c r="F44" s="94">
        <f>うぐいす拠点!F44</f>
        <v>14000</v>
      </c>
      <c r="G44" s="94">
        <f>みどり拠点!F44</f>
        <v>15000</v>
      </c>
      <c r="H44" s="106">
        <f>さくらんぼ拠点!F44</f>
        <v>30000</v>
      </c>
      <c r="I44" s="106">
        <f>法人!F44</f>
        <v>59000</v>
      </c>
      <c r="J44" s="107">
        <f t="shared" si="0"/>
        <v>59000</v>
      </c>
      <c r="K44" s="106">
        <f>うぐいす拠点!J44+みどり拠点!J44+さくらんぼ拠点!J44</f>
        <v>0</v>
      </c>
      <c r="L44" s="106">
        <f t="shared" si="2"/>
        <v>59000</v>
      </c>
      <c r="M44" s="199">
        <f t="shared" si="3"/>
        <v>59000</v>
      </c>
      <c r="N44" s="194" t="str">
        <f t="shared" si="1"/>
        <v>○</v>
      </c>
    </row>
    <row r="45" spans="1:14" x14ac:dyDescent="0.15">
      <c r="A45" s="365"/>
      <c r="B45" s="367"/>
      <c r="C45" s="82"/>
      <c r="D45" s="20" t="s">
        <v>37</v>
      </c>
      <c r="E45" s="83"/>
      <c r="F45" s="94">
        <f>うぐいす拠点!F45</f>
        <v>17000</v>
      </c>
      <c r="G45" s="94">
        <f>みどり拠点!F45</f>
        <v>240000</v>
      </c>
      <c r="H45" s="106">
        <f>さくらんぼ拠点!F45</f>
        <v>90000</v>
      </c>
      <c r="I45" s="106">
        <f>法人!F45</f>
        <v>347000</v>
      </c>
      <c r="J45" s="107">
        <f t="shared" si="0"/>
        <v>347000</v>
      </c>
      <c r="K45" s="106">
        <f>うぐいす拠点!J45+みどり拠点!J45+さくらんぼ拠点!J45</f>
        <v>0</v>
      </c>
      <c r="L45" s="106">
        <f t="shared" si="2"/>
        <v>347000</v>
      </c>
      <c r="M45" s="199">
        <f t="shared" si="3"/>
        <v>347000</v>
      </c>
      <c r="N45" s="194" t="str">
        <f t="shared" si="1"/>
        <v>○</v>
      </c>
    </row>
    <row r="46" spans="1:14" x14ac:dyDescent="0.15">
      <c r="A46" s="365"/>
      <c r="B46" s="367"/>
      <c r="C46" s="82"/>
      <c r="D46" s="20" t="s">
        <v>38</v>
      </c>
      <c r="E46" s="83"/>
      <c r="F46" s="94">
        <f>うぐいす拠点!F46</f>
        <v>120000</v>
      </c>
      <c r="G46" s="94">
        <f>みどり拠点!F46</f>
        <v>350000</v>
      </c>
      <c r="H46" s="106">
        <f>さくらんぼ拠点!F46</f>
        <v>320000</v>
      </c>
      <c r="I46" s="106">
        <f>法人!F46</f>
        <v>790000</v>
      </c>
      <c r="J46" s="107">
        <f t="shared" si="0"/>
        <v>790000</v>
      </c>
      <c r="K46" s="106">
        <f>うぐいす拠点!J46+みどり拠点!J46+さくらんぼ拠点!J46</f>
        <v>0</v>
      </c>
      <c r="L46" s="106">
        <f t="shared" si="2"/>
        <v>790000</v>
      </c>
      <c r="M46" s="199">
        <f t="shared" si="3"/>
        <v>790000</v>
      </c>
      <c r="N46" s="194" t="str">
        <f t="shared" si="1"/>
        <v>○</v>
      </c>
    </row>
    <row r="47" spans="1:14" x14ac:dyDescent="0.15">
      <c r="A47" s="365"/>
      <c r="B47" s="367"/>
      <c r="C47" s="82"/>
      <c r="D47" s="20" t="s">
        <v>127</v>
      </c>
      <c r="E47" s="83"/>
      <c r="F47" s="94">
        <f>うぐいす拠点!F47</f>
        <v>142000</v>
      </c>
      <c r="G47" s="94">
        <f>みどり拠点!F47</f>
        <v>5000</v>
      </c>
      <c r="H47" s="106">
        <f>さくらんぼ拠点!F47</f>
        <v>10000</v>
      </c>
      <c r="I47" s="106">
        <f>法人!F47</f>
        <v>157000</v>
      </c>
      <c r="J47" s="107">
        <f t="shared" si="0"/>
        <v>157000</v>
      </c>
      <c r="K47" s="106">
        <f>うぐいす拠点!J47+みどり拠点!J47+さくらんぼ拠点!J47</f>
        <v>0</v>
      </c>
      <c r="L47" s="106">
        <f t="shared" si="2"/>
        <v>157000</v>
      </c>
      <c r="M47" s="199">
        <f t="shared" si="3"/>
        <v>157000</v>
      </c>
      <c r="N47" s="194" t="str">
        <f t="shared" si="1"/>
        <v>○</v>
      </c>
    </row>
    <row r="48" spans="1:14" x14ac:dyDescent="0.15">
      <c r="A48" s="365"/>
      <c r="B48" s="367"/>
      <c r="C48" s="82"/>
      <c r="D48" s="20" t="s">
        <v>39</v>
      </c>
      <c r="E48" s="83"/>
      <c r="F48" s="94">
        <f>うぐいす拠点!F48</f>
        <v>1560000</v>
      </c>
      <c r="G48" s="94">
        <f>みどり拠点!F48</f>
        <v>1130000</v>
      </c>
      <c r="H48" s="106">
        <f>さくらんぼ拠点!F48</f>
        <v>530000</v>
      </c>
      <c r="I48" s="106">
        <f>法人!F48</f>
        <v>3220000</v>
      </c>
      <c r="J48" s="107">
        <f t="shared" si="0"/>
        <v>3220000</v>
      </c>
      <c r="K48" s="106">
        <f>うぐいす拠点!J48+みどり拠点!J48+さくらんぼ拠点!J48</f>
        <v>0</v>
      </c>
      <c r="L48" s="106">
        <f t="shared" si="2"/>
        <v>3220000</v>
      </c>
      <c r="M48" s="199">
        <f t="shared" si="3"/>
        <v>3220000</v>
      </c>
      <c r="N48" s="194" t="str">
        <f t="shared" si="1"/>
        <v>○</v>
      </c>
    </row>
    <row r="49" spans="1:14" x14ac:dyDescent="0.15">
      <c r="A49" s="365"/>
      <c r="B49" s="367"/>
      <c r="C49" s="82"/>
      <c r="D49" s="20" t="s">
        <v>126</v>
      </c>
      <c r="E49" s="83"/>
      <c r="F49" s="94">
        <f>うぐいす拠点!F49</f>
        <v>380000</v>
      </c>
      <c r="G49" s="94">
        <f>みどり拠点!F49</f>
        <v>200000</v>
      </c>
      <c r="H49" s="106">
        <f>さくらんぼ拠点!F49</f>
        <v>400000</v>
      </c>
      <c r="I49" s="106">
        <f>法人!F49</f>
        <v>980000</v>
      </c>
      <c r="J49" s="107">
        <f t="shared" si="0"/>
        <v>980000</v>
      </c>
      <c r="K49" s="106">
        <f>うぐいす拠点!J49+みどり拠点!J49+さくらんぼ拠点!J49</f>
        <v>0</v>
      </c>
      <c r="L49" s="106">
        <f t="shared" si="2"/>
        <v>980000</v>
      </c>
      <c r="M49" s="199">
        <f t="shared" si="3"/>
        <v>980000</v>
      </c>
      <c r="N49" s="194" t="str">
        <f t="shared" si="1"/>
        <v>○</v>
      </c>
    </row>
    <row r="50" spans="1:14" x14ac:dyDescent="0.15">
      <c r="A50" s="365"/>
      <c r="B50" s="367"/>
      <c r="C50" s="82"/>
      <c r="D50" s="20" t="s">
        <v>205</v>
      </c>
      <c r="E50" s="83"/>
      <c r="F50" s="94">
        <f>うぐいす拠点!F50</f>
        <v>55000</v>
      </c>
      <c r="G50" s="94">
        <f>みどり拠点!F50</f>
        <v>95000</v>
      </c>
      <c r="H50" s="106">
        <f>さくらんぼ拠点!F50</f>
        <v>70000</v>
      </c>
      <c r="I50" s="106">
        <f>法人!F50</f>
        <v>220000</v>
      </c>
      <c r="J50" s="107">
        <f t="shared" ref="J50" si="6">SUM(F50:H50)</f>
        <v>220000</v>
      </c>
      <c r="K50" s="106">
        <f>うぐいす拠点!J50+みどり拠点!J50+さくらんぼ拠点!J50</f>
        <v>0</v>
      </c>
      <c r="L50" s="106">
        <f t="shared" ref="L50" si="7">I50+K50</f>
        <v>220000</v>
      </c>
      <c r="M50" s="199">
        <f t="shared" si="3"/>
        <v>220000</v>
      </c>
      <c r="N50" s="194" t="str">
        <f t="shared" si="1"/>
        <v>○</v>
      </c>
    </row>
    <row r="51" spans="1:14" x14ac:dyDescent="0.15">
      <c r="A51" s="365"/>
      <c r="B51" s="367"/>
      <c r="C51" s="82"/>
      <c r="D51" s="20" t="s">
        <v>40</v>
      </c>
      <c r="E51" s="83"/>
      <c r="F51" s="94">
        <f>うぐいす拠点!F51</f>
        <v>220000</v>
      </c>
      <c r="G51" s="94">
        <f>みどり拠点!F51</f>
        <v>200000</v>
      </c>
      <c r="H51" s="106">
        <f>さくらんぼ拠点!F51</f>
        <v>120000</v>
      </c>
      <c r="I51" s="106">
        <f>法人!F51</f>
        <v>540000</v>
      </c>
      <c r="J51" s="107">
        <f t="shared" si="0"/>
        <v>540000</v>
      </c>
      <c r="K51" s="106">
        <f>うぐいす拠点!J51+みどり拠点!J51+さくらんぼ拠点!J51</f>
        <v>0</v>
      </c>
      <c r="L51" s="106">
        <f t="shared" si="2"/>
        <v>540000</v>
      </c>
      <c r="M51" s="199">
        <f t="shared" si="3"/>
        <v>540000</v>
      </c>
      <c r="N51" s="194" t="str">
        <f t="shared" si="1"/>
        <v>○</v>
      </c>
    </row>
    <row r="52" spans="1:14" x14ac:dyDescent="0.15">
      <c r="A52" s="365"/>
      <c r="B52" s="367"/>
      <c r="C52" s="82"/>
      <c r="D52" s="20" t="s">
        <v>41</v>
      </c>
      <c r="E52" s="83"/>
      <c r="F52" s="94">
        <f>うぐいす拠点!F52</f>
        <v>555000</v>
      </c>
      <c r="G52" s="94">
        <f>みどり拠点!F52</f>
        <v>1720000</v>
      </c>
      <c r="H52" s="106">
        <f>さくらんぼ拠点!F52</f>
        <v>1990000</v>
      </c>
      <c r="I52" s="106">
        <f>法人!F52</f>
        <v>4265000</v>
      </c>
      <c r="J52" s="107">
        <f t="shared" si="0"/>
        <v>4265000</v>
      </c>
      <c r="K52" s="106">
        <f>うぐいす拠点!J52+みどり拠点!J52+さくらんぼ拠点!J52</f>
        <v>0</v>
      </c>
      <c r="L52" s="106">
        <f t="shared" si="2"/>
        <v>4265000</v>
      </c>
      <c r="M52" s="199">
        <f t="shared" si="3"/>
        <v>4265000</v>
      </c>
      <c r="N52" s="194" t="str">
        <f t="shared" si="1"/>
        <v>○</v>
      </c>
    </row>
    <row r="53" spans="1:14" x14ac:dyDescent="0.15">
      <c r="A53" s="365"/>
      <c r="B53" s="367"/>
      <c r="C53" s="84"/>
      <c r="D53" s="85" t="s">
        <v>42</v>
      </c>
      <c r="E53" s="86"/>
      <c r="F53" s="97">
        <f>うぐいす拠点!F53</f>
        <v>63000</v>
      </c>
      <c r="G53" s="97">
        <f>みどり拠点!F53</f>
        <v>160000</v>
      </c>
      <c r="H53" s="108">
        <f>さくらんぼ拠点!F53</f>
        <v>80000</v>
      </c>
      <c r="I53" s="108">
        <f>法人!F53</f>
        <v>303000</v>
      </c>
      <c r="J53" s="109">
        <f t="shared" si="0"/>
        <v>303000</v>
      </c>
      <c r="K53" s="108">
        <f>うぐいす拠点!J53+みどり拠点!J53+さくらんぼ拠点!J53</f>
        <v>0</v>
      </c>
      <c r="L53" s="108">
        <f t="shared" si="2"/>
        <v>303000</v>
      </c>
      <c r="M53" s="199">
        <f t="shared" si="3"/>
        <v>303000</v>
      </c>
      <c r="N53" s="194" t="str">
        <f t="shared" si="1"/>
        <v>○</v>
      </c>
    </row>
    <row r="54" spans="1:14" s="219" customFormat="1" x14ac:dyDescent="0.15">
      <c r="A54" s="365"/>
      <c r="B54" s="367"/>
      <c r="C54" s="257" t="s">
        <v>43</v>
      </c>
      <c r="D54" s="258"/>
      <c r="E54" s="259"/>
      <c r="F54" s="277">
        <f>うぐいす拠点!F54</f>
        <v>7527000</v>
      </c>
      <c r="G54" s="277">
        <f>みどり拠点!F54</f>
        <v>5538000</v>
      </c>
      <c r="H54" s="277">
        <f>さくらんぼ拠点!F54</f>
        <v>2998000</v>
      </c>
      <c r="I54" s="277">
        <f>法人!F54</f>
        <v>16063000</v>
      </c>
      <c r="J54" s="278">
        <f t="shared" si="0"/>
        <v>16063000</v>
      </c>
      <c r="K54" s="277">
        <f>うぐいす拠点!J54+みどり拠点!J54+さくらんぼ拠点!J54</f>
        <v>0</v>
      </c>
      <c r="L54" s="277">
        <f t="shared" si="2"/>
        <v>16063000</v>
      </c>
      <c r="M54" s="256">
        <f t="shared" si="3"/>
        <v>16063000</v>
      </c>
      <c r="N54" s="330" t="str">
        <f t="shared" si="1"/>
        <v>○</v>
      </c>
    </row>
    <row r="55" spans="1:14" x14ac:dyDescent="0.15">
      <c r="A55" s="365"/>
      <c r="B55" s="367"/>
      <c r="C55" s="82"/>
      <c r="D55" s="20" t="s">
        <v>44</v>
      </c>
      <c r="E55" s="83"/>
      <c r="F55" s="94">
        <f>うぐいす拠点!F55</f>
        <v>460000</v>
      </c>
      <c r="G55" s="94">
        <f>みどり拠点!F55</f>
        <v>1100000</v>
      </c>
      <c r="H55" s="106">
        <f>さくらんぼ拠点!F55</f>
        <v>560000</v>
      </c>
      <c r="I55" s="106">
        <f>法人!F55</f>
        <v>2120000</v>
      </c>
      <c r="J55" s="107">
        <f t="shared" si="0"/>
        <v>2120000</v>
      </c>
      <c r="K55" s="106">
        <f>うぐいす拠点!J55+みどり拠点!J55+さくらんぼ拠点!J55</f>
        <v>0</v>
      </c>
      <c r="L55" s="106">
        <f t="shared" si="2"/>
        <v>2120000</v>
      </c>
      <c r="M55" s="199">
        <f t="shared" si="3"/>
        <v>2120000</v>
      </c>
      <c r="N55" s="194" t="str">
        <f t="shared" si="1"/>
        <v>○</v>
      </c>
    </row>
    <row r="56" spans="1:14" x14ac:dyDescent="0.15">
      <c r="A56" s="365"/>
      <c r="B56" s="367"/>
      <c r="C56" s="82"/>
      <c r="D56" s="20" t="s">
        <v>45</v>
      </c>
      <c r="E56" s="83"/>
      <c r="F56" s="94">
        <f>うぐいす拠点!F56</f>
        <v>280000</v>
      </c>
      <c r="G56" s="94">
        <f>みどり拠点!F56</f>
        <v>5000</v>
      </c>
      <c r="H56" s="106">
        <f>さくらんぼ拠点!F56</f>
        <v>5000</v>
      </c>
      <c r="I56" s="106">
        <f>法人!F56</f>
        <v>290000</v>
      </c>
      <c r="J56" s="107">
        <f t="shared" si="0"/>
        <v>290000</v>
      </c>
      <c r="K56" s="106">
        <f>うぐいす拠点!J56+みどり拠点!J56+さくらんぼ拠点!J56</f>
        <v>0</v>
      </c>
      <c r="L56" s="106">
        <f t="shared" si="2"/>
        <v>290000</v>
      </c>
      <c r="M56" s="199">
        <f t="shared" si="3"/>
        <v>290000</v>
      </c>
      <c r="N56" s="194" t="str">
        <f t="shared" si="1"/>
        <v>○</v>
      </c>
    </row>
    <row r="57" spans="1:14" x14ac:dyDescent="0.15">
      <c r="A57" s="365"/>
      <c r="B57" s="367"/>
      <c r="C57" s="82"/>
      <c r="D57" s="20" t="s">
        <v>46</v>
      </c>
      <c r="E57" s="83"/>
      <c r="F57" s="94">
        <f>うぐいす拠点!F57</f>
        <v>195000</v>
      </c>
      <c r="G57" s="94">
        <f>みどり拠点!F57</f>
        <v>70000</v>
      </c>
      <c r="H57" s="106">
        <f>さくらんぼ拠点!F57</f>
        <v>150000</v>
      </c>
      <c r="I57" s="106">
        <f>法人!F57</f>
        <v>415000</v>
      </c>
      <c r="J57" s="107">
        <f t="shared" si="0"/>
        <v>415000</v>
      </c>
      <c r="K57" s="106">
        <f>うぐいす拠点!J57+みどり拠点!J57+さくらんぼ拠点!J57</f>
        <v>0</v>
      </c>
      <c r="L57" s="106">
        <f t="shared" si="2"/>
        <v>415000</v>
      </c>
      <c r="M57" s="199">
        <f t="shared" si="3"/>
        <v>415000</v>
      </c>
      <c r="N57" s="194" t="str">
        <f t="shared" si="1"/>
        <v>○</v>
      </c>
    </row>
    <row r="58" spans="1:14" x14ac:dyDescent="0.15">
      <c r="A58" s="365"/>
      <c r="B58" s="367"/>
      <c r="C58" s="82"/>
      <c r="D58" s="20" t="s">
        <v>47</v>
      </c>
      <c r="E58" s="83"/>
      <c r="F58" s="94">
        <f>うぐいす拠点!F58</f>
        <v>305000</v>
      </c>
      <c r="G58" s="94">
        <f>みどり拠点!F58</f>
        <v>150000</v>
      </c>
      <c r="H58" s="106">
        <f>さくらんぼ拠点!F58</f>
        <v>200000</v>
      </c>
      <c r="I58" s="106">
        <f>法人!F58</f>
        <v>655000</v>
      </c>
      <c r="J58" s="107">
        <f t="shared" si="0"/>
        <v>655000</v>
      </c>
      <c r="K58" s="106">
        <f>うぐいす拠点!J58+みどり拠点!J58+さくらんぼ拠点!J58</f>
        <v>0</v>
      </c>
      <c r="L58" s="106">
        <f t="shared" si="2"/>
        <v>655000</v>
      </c>
      <c r="M58" s="199">
        <f t="shared" si="3"/>
        <v>655000</v>
      </c>
      <c r="N58" s="194" t="str">
        <f t="shared" si="1"/>
        <v>○</v>
      </c>
    </row>
    <row r="59" spans="1:14" x14ac:dyDescent="0.15">
      <c r="A59" s="365"/>
      <c r="B59" s="367"/>
      <c r="C59" s="82"/>
      <c r="D59" s="20" t="s">
        <v>48</v>
      </c>
      <c r="E59" s="83"/>
      <c r="F59" s="94">
        <f>うぐいす拠点!F59</f>
        <v>0</v>
      </c>
      <c r="G59" s="94">
        <f>みどり拠点!F59</f>
        <v>0</v>
      </c>
      <c r="H59" s="106">
        <f>さくらんぼ拠点!F59</f>
        <v>0</v>
      </c>
      <c r="I59" s="106">
        <f>法人!F59</f>
        <v>0</v>
      </c>
      <c r="J59" s="107">
        <f t="shared" si="0"/>
        <v>0</v>
      </c>
      <c r="K59" s="106">
        <f>うぐいす拠点!J59+みどり拠点!J59+さくらんぼ拠点!J59</f>
        <v>0</v>
      </c>
      <c r="L59" s="106">
        <f t="shared" si="2"/>
        <v>0</v>
      </c>
      <c r="M59" s="199">
        <f t="shared" si="3"/>
        <v>0</v>
      </c>
      <c r="N59" s="194" t="str">
        <f t="shared" si="1"/>
        <v>○</v>
      </c>
    </row>
    <row r="60" spans="1:14" x14ac:dyDescent="0.15">
      <c r="A60" s="365"/>
      <c r="B60" s="367"/>
      <c r="C60" s="82"/>
      <c r="D60" s="20" t="s">
        <v>39</v>
      </c>
      <c r="E60" s="83"/>
      <c r="F60" s="94">
        <f>うぐいす拠点!F60</f>
        <v>490000</v>
      </c>
      <c r="G60" s="94">
        <f>みどり拠点!F60</f>
        <v>280000</v>
      </c>
      <c r="H60" s="106">
        <f>さくらんぼ拠点!F60</f>
        <v>70000</v>
      </c>
      <c r="I60" s="106">
        <f>法人!F60</f>
        <v>840000</v>
      </c>
      <c r="J60" s="107">
        <f t="shared" si="0"/>
        <v>840000</v>
      </c>
      <c r="K60" s="106">
        <f>うぐいす拠点!J60+みどり拠点!J60+さくらんぼ拠点!J60</f>
        <v>0</v>
      </c>
      <c r="L60" s="106">
        <f t="shared" si="2"/>
        <v>840000</v>
      </c>
      <c r="M60" s="199">
        <f t="shared" si="3"/>
        <v>840000</v>
      </c>
      <c r="N60" s="194" t="str">
        <f t="shared" si="1"/>
        <v>○</v>
      </c>
    </row>
    <row r="61" spans="1:14" x14ac:dyDescent="0.15">
      <c r="A61" s="365"/>
      <c r="B61" s="367"/>
      <c r="C61" s="82"/>
      <c r="D61" s="20" t="s">
        <v>49</v>
      </c>
      <c r="E61" s="83"/>
      <c r="F61" s="94">
        <f>うぐいす拠点!F61</f>
        <v>0</v>
      </c>
      <c r="G61" s="94">
        <f>みどり拠点!F61</f>
        <v>0</v>
      </c>
      <c r="H61" s="106">
        <f>さくらんぼ拠点!F61</f>
        <v>0</v>
      </c>
      <c r="I61" s="106">
        <f>法人!F61</f>
        <v>0</v>
      </c>
      <c r="J61" s="107">
        <f t="shared" si="0"/>
        <v>0</v>
      </c>
      <c r="K61" s="106">
        <f>うぐいす拠点!J61+みどり拠点!J61+さくらんぼ拠点!J61</f>
        <v>0</v>
      </c>
      <c r="L61" s="106">
        <f t="shared" si="2"/>
        <v>0</v>
      </c>
      <c r="M61" s="199">
        <f t="shared" si="3"/>
        <v>0</v>
      </c>
      <c r="N61" s="194" t="str">
        <f t="shared" si="1"/>
        <v>○</v>
      </c>
    </row>
    <row r="62" spans="1:14" x14ac:dyDescent="0.15">
      <c r="A62" s="365"/>
      <c r="B62" s="367"/>
      <c r="C62" s="82"/>
      <c r="D62" s="20" t="s">
        <v>50</v>
      </c>
      <c r="E62" s="83"/>
      <c r="F62" s="94">
        <f>うぐいす拠点!F62</f>
        <v>390000</v>
      </c>
      <c r="G62" s="94">
        <f>みどり拠点!F62</f>
        <v>600000</v>
      </c>
      <c r="H62" s="106">
        <f>さくらんぼ拠点!F62</f>
        <v>360000</v>
      </c>
      <c r="I62" s="106">
        <f>法人!F62</f>
        <v>1350000</v>
      </c>
      <c r="J62" s="107">
        <f t="shared" si="0"/>
        <v>1350000</v>
      </c>
      <c r="K62" s="106">
        <f>うぐいす拠点!J62+みどり拠点!J62+さくらんぼ拠点!J62</f>
        <v>0</v>
      </c>
      <c r="L62" s="106">
        <f t="shared" si="2"/>
        <v>1350000</v>
      </c>
      <c r="M62" s="199">
        <f t="shared" si="3"/>
        <v>1350000</v>
      </c>
      <c r="N62" s="194" t="str">
        <f t="shared" si="1"/>
        <v>○</v>
      </c>
    </row>
    <row r="63" spans="1:14" x14ac:dyDescent="0.15">
      <c r="A63" s="365"/>
      <c r="B63" s="367"/>
      <c r="C63" s="82"/>
      <c r="D63" s="20" t="s">
        <v>51</v>
      </c>
      <c r="E63" s="83"/>
      <c r="F63" s="94">
        <f>うぐいす拠点!F63</f>
        <v>895000</v>
      </c>
      <c r="G63" s="94">
        <f>みどり拠点!F63</f>
        <v>230000</v>
      </c>
      <c r="H63" s="106">
        <f>さくらんぼ拠点!F63</f>
        <v>190000</v>
      </c>
      <c r="I63" s="106">
        <f>法人!F63</f>
        <v>1315000</v>
      </c>
      <c r="J63" s="107">
        <f t="shared" si="0"/>
        <v>1315000</v>
      </c>
      <c r="K63" s="106">
        <f>うぐいす拠点!J63+みどり拠点!J63+さくらんぼ拠点!J63</f>
        <v>0</v>
      </c>
      <c r="L63" s="106">
        <f t="shared" si="2"/>
        <v>1315000</v>
      </c>
      <c r="M63" s="199">
        <f t="shared" si="3"/>
        <v>1315000</v>
      </c>
      <c r="N63" s="194" t="str">
        <f t="shared" si="1"/>
        <v>○</v>
      </c>
    </row>
    <row r="64" spans="1:14" x14ac:dyDescent="0.15">
      <c r="A64" s="365"/>
      <c r="B64" s="367"/>
      <c r="C64" s="82"/>
      <c r="D64" s="20" t="s">
        <v>52</v>
      </c>
      <c r="E64" s="83"/>
      <c r="F64" s="94">
        <f>うぐいす拠点!F64</f>
        <v>36000</v>
      </c>
      <c r="G64" s="94">
        <f>みどり拠点!F64</f>
        <v>25000</v>
      </c>
      <c r="H64" s="106">
        <f>さくらんぼ拠点!F64</f>
        <v>13000</v>
      </c>
      <c r="I64" s="106">
        <f>法人!F64</f>
        <v>74000</v>
      </c>
      <c r="J64" s="107">
        <f t="shared" si="0"/>
        <v>74000</v>
      </c>
      <c r="K64" s="106">
        <f>うぐいす拠点!J64+みどり拠点!J64+さくらんぼ拠点!J64</f>
        <v>0</v>
      </c>
      <c r="L64" s="106">
        <f t="shared" si="2"/>
        <v>74000</v>
      </c>
      <c r="M64" s="199">
        <f t="shared" si="3"/>
        <v>74000</v>
      </c>
      <c r="N64" s="194" t="str">
        <f t="shared" si="1"/>
        <v>○</v>
      </c>
    </row>
    <row r="65" spans="1:14" x14ac:dyDescent="0.15">
      <c r="A65" s="365"/>
      <c r="B65" s="367"/>
      <c r="C65" s="82"/>
      <c r="D65" s="20" t="s">
        <v>207</v>
      </c>
      <c r="E65" s="83"/>
      <c r="F65" s="94">
        <f>うぐいす拠点!F65</f>
        <v>5000</v>
      </c>
      <c r="G65" s="94">
        <f>みどり拠点!F65</f>
        <v>0</v>
      </c>
      <c r="H65" s="106">
        <f>さくらんぼ拠点!F65</f>
        <v>0</v>
      </c>
      <c r="I65" s="106">
        <f>法人!F65</f>
        <v>5000</v>
      </c>
      <c r="J65" s="107">
        <f t="shared" si="0"/>
        <v>5000</v>
      </c>
      <c r="K65" s="106">
        <f>うぐいす拠点!J65+みどり拠点!J65+さくらんぼ拠点!J65</f>
        <v>0</v>
      </c>
      <c r="L65" s="106">
        <f t="shared" si="2"/>
        <v>5000</v>
      </c>
      <c r="M65" s="199">
        <f t="shared" si="3"/>
        <v>5000</v>
      </c>
      <c r="N65" s="194" t="str">
        <f t="shared" si="1"/>
        <v>○</v>
      </c>
    </row>
    <row r="66" spans="1:14" x14ac:dyDescent="0.15">
      <c r="A66" s="365"/>
      <c r="B66" s="367"/>
      <c r="C66" s="82"/>
      <c r="D66" s="20" t="s">
        <v>53</v>
      </c>
      <c r="E66" s="83"/>
      <c r="F66" s="94">
        <f>うぐいす拠点!F66</f>
        <v>0</v>
      </c>
      <c r="G66" s="94">
        <f>みどり拠点!F66</f>
        <v>0</v>
      </c>
      <c r="H66" s="106">
        <f>さくらんぼ拠点!F66</f>
        <v>0</v>
      </c>
      <c r="I66" s="106">
        <f>法人!F66</f>
        <v>0</v>
      </c>
      <c r="J66" s="107">
        <f t="shared" si="0"/>
        <v>0</v>
      </c>
      <c r="K66" s="106">
        <f>うぐいす拠点!J66+みどり拠点!J66+さくらんぼ拠点!J66</f>
        <v>0</v>
      </c>
      <c r="L66" s="106">
        <f t="shared" si="2"/>
        <v>0</v>
      </c>
      <c r="M66" s="199">
        <f t="shared" si="3"/>
        <v>0</v>
      </c>
      <c r="N66" s="194" t="str">
        <f t="shared" si="1"/>
        <v>○</v>
      </c>
    </row>
    <row r="67" spans="1:14" x14ac:dyDescent="0.15">
      <c r="A67" s="365"/>
      <c r="B67" s="367"/>
      <c r="C67" s="82"/>
      <c r="D67" s="20" t="s">
        <v>54</v>
      </c>
      <c r="E67" s="83"/>
      <c r="F67" s="94">
        <f>うぐいす拠点!F67</f>
        <v>45000</v>
      </c>
      <c r="G67" s="94">
        <f>みどり拠点!F67</f>
        <v>8000</v>
      </c>
      <c r="H67" s="106">
        <f>さくらんぼ拠点!F67</f>
        <v>10000</v>
      </c>
      <c r="I67" s="106">
        <f>法人!F67</f>
        <v>63000</v>
      </c>
      <c r="J67" s="107">
        <f t="shared" si="0"/>
        <v>63000</v>
      </c>
      <c r="K67" s="106">
        <f>うぐいす拠点!J67+みどり拠点!J67+さくらんぼ拠点!J67</f>
        <v>0</v>
      </c>
      <c r="L67" s="106">
        <f t="shared" si="2"/>
        <v>63000</v>
      </c>
      <c r="M67" s="199">
        <f t="shared" si="3"/>
        <v>63000</v>
      </c>
      <c r="N67" s="194" t="str">
        <f t="shared" si="1"/>
        <v>○</v>
      </c>
    </row>
    <row r="68" spans="1:14" x14ac:dyDescent="0.15">
      <c r="A68" s="365"/>
      <c r="B68" s="367"/>
      <c r="C68" s="82"/>
      <c r="D68" s="20" t="s">
        <v>55</v>
      </c>
      <c r="E68" s="83"/>
      <c r="F68" s="94">
        <f>うぐいす拠点!F68</f>
        <v>349000</v>
      </c>
      <c r="G68" s="94">
        <f>みどり拠点!F68</f>
        <v>715000</v>
      </c>
      <c r="H68" s="106">
        <f>さくらんぼ拠点!F68</f>
        <v>270000</v>
      </c>
      <c r="I68" s="106">
        <f>法人!F68</f>
        <v>1334000</v>
      </c>
      <c r="J68" s="107">
        <f t="shared" si="0"/>
        <v>1334000</v>
      </c>
      <c r="K68" s="106">
        <f>うぐいす拠点!J68+みどり拠点!J68+さくらんぼ拠点!J68</f>
        <v>0</v>
      </c>
      <c r="L68" s="106">
        <f t="shared" si="2"/>
        <v>1334000</v>
      </c>
      <c r="M68" s="199">
        <f t="shared" si="3"/>
        <v>1334000</v>
      </c>
      <c r="N68" s="194" t="str">
        <f t="shared" si="1"/>
        <v>○</v>
      </c>
    </row>
    <row r="69" spans="1:14" x14ac:dyDescent="0.15">
      <c r="A69" s="365"/>
      <c r="B69" s="367"/>
      <c r="C69" s="82"/>
      <c r="D69" s="20" t="s">
        <v>56</v>
      </c>
      <c r="E69" s="83"/>
      <c r="F69" s="94">
        <f>うぐいす拠点!F69</f>
        <v>1226000</v>
      </c>
      <c r="G69" s="94">
        <f>みどり拠点!F69</f>
        <v>685000</v>
      </c>
      <c r="H69" s="106">
        <f>さくらんぼ拠点!F69</f>
        <v>700000</v>
      </c>
      <c r="I69" s="106">
        <f>法人!F69</f>
        <v>2611000</v>
      </c>
      <c r="J69" s="107">
        <f t="shared" si="0"/>
        <v>2611000</v>
      </c>
      <c r="K69" s="106">
        <f>うぐいす拠点!J69+みどり拠点!J69+さくらんぼ拠点!J69</f>
        <v>0</v>
      </c>
      <c r="L69" s="106">
        <f t="shared" si="2"/>
        <v>2611000</v>
      </c>
      <c r="M69" s="199">
        <f t="shared" si="3"/>
        <v>2611000</v>
      </c>
      <c r="N69" s="194" t="str">
        <f t="shared" si="1"/>
        <v>○</v>
      </c>
    </row>
    <row r="70" spans="1:14" x14ac:dyDescent="0.15">
      <c r="A70" s="365"/>
      <c r="B70" s="367"/>
      <c r="C70" s="82"/>
      <c r="D70" s="20" t="s">
        <v>57</v>
      </c>
      <c r="E70" s="83"/>
      <c r="F70" s="94">
        <f>うぐいす拠点!F70</f>
        <v>2230000</v>
      </c>
      <c r="G70" s="94">
        <f>みどり拠点!F70</f>
        <v>1110000</v>
      </c>
      <c r="H70" s="106">
        <f>さくらんぼ拠点!F70</f>
        <v>0</v>
      </c>
      <c r="I70" s="106">
        <f>法人!F70</f>
        <v>3340000</v>
      </c>
      <c r="J70" s="107">
        <f t="shared" si="0"/>
        <v>3340000</v>
      </c>
      <c r="K70" s="106">
        <f>うぐいす拠点!J70+みどり拠点!J70+さくらんぼ拠点!J70</f>
        <v>0</v>
      </c>
      <c r="L70" s="106">
        <f t="shared" si="2"/>
        <v>3340000</v>
      </c>
      <c r="M70" s="199">
        <f t="shared" si="3"/>
        <v>3340000</v>
      </c>
      <c r="N70" s="194" t="str">
        <f t="shared" si="1"/>
        <v>○</v>
      </c>
    </row>
    <row r="71" spans="1:14" x14ac:dyDescent="0.15">
      <c r="A71" s="365"/>
      <c r="B71" s="367"/>
      <c r="C71" s="82"/>
      <c r="D71" s="20" t="s">
        <v>58</v>
      </c>
      <c r="E71" s="83"/>
      <c r="F71" s="94">
        <f>うぐいす拠点!F71</f>
        <v>452000</v>
      </c>
      <c r="G71" s="94">
        <f>みどり拠点!F71</f>
        <v>275000</v>
      </c>
      <c r="H71" s="106">
        <f>さくらんぼ拠点!F71</f>
        <v>100000</v>
      </c>
      <c r="I71" s="106">
        <f>法人!F71</f>
        <v>827000</v>
      </c>
      <c r="J71" s="107">
        <f t="shared" si="0"/>
        <v>827000</v>
      </c>
      <c r="K71" s="106">
        <f>うぐいす拠点!J71+みどり拠点!J71+さくらんぼ拠点!J71</f>
        <v>0</v>
      </c>
      <c r="L71" s="106">
        <f t="shared" si="2"/>
        <v>827000</v>
      </c>
      <c r="M71" s="199">
        <f t="shared" ref="M71:M127" si="8">F71+G71+H71</f>
        <v>827000</v>
      </c>
      <c r="N71" s="194" t="str">
        <f t="shared" ref="N71:N133" si="9">IF(L71=M71,"○","×")</f>
        <v>○</v>
      </c>
    </row>
    <row r="72" spans="1:14" x14ac:dyDescent="0.15">
      <c r="A72" s="365"/>
      <c r="B72" s="367"/>
      <c r="C72" s="82"/>
      <c r="D72" s="20" t="s">
        <v>59</v>
      </c>
      <c r="E72" s="83"/>
      <c r="F72" s="94">
        <f>うぐいす拠点!F72</f>
        <v>88000</v>
      </c>
      <c r="G72" s="94">
        <f>みどり拠点!F72</f>
        <v>70000</v>
      </c>
      <c r="H72" s="106">
        <f>さくらんぼ拠点!F72</f>
        <v>320000</v>
      </c>
      <c r="I72" s="106">
        <f>法人!F72</f>
        <v>478000</v>
      </c>
      <c r="J72" s="107">
        <f t="shared" si="0"/>
        <v>478000</v>
      </c>
      <c r="K72" s="106">
        <f>うぐいす拠点!J72+みどり拠点!J72+さくらんぼ拠点!J72</f>
        <v>0</v>
      </c>
      <c r="L72" s="106">
        <f t="shared" si="2"/>
        <v>478000</v>
      </c>
      <c r="M72" s="199">
        <f t="shared" si="8"/>
        <v>478000</v>
      </c>
      <c r="N72" s="194" t="str">
        <f t="shared" si="9"/>
        <v>○</v>
      </c>
    </row>
    <row r="73" spans="1:14" x14ac:dyDescent="0.15">
      <c r="A73" s="365"/>
      <c r="B73" s="367"/>
      <c r="C73" s="82"/>
      <c r="D73" s="20" t="s">
        <v>208</v>
      </c>
      <c r="E73" s="83"/>
      <c r="F73" s="94">
        <f>うぐいす拠点!F73</f>
        <v>35000</v>
      </c>
      <c r="G73" s="94">
        <f>みどり拠点!F73</f>
        <v>40000</v>
      </c>
      <c r="H73" s="106">
        <f>さくらんぼ拠点!F73</f>
        <v>5000</v>
      </c>
      <c r="I73" s="106">
        <f>法人!F73</f>
        <v>80000</v>
      </c>
      <c r="J73" s="107">
        <f t="shared" ref="J73" si="10">SUM(F73:H73)</f>
        <v>80000</v>
      </c>
      <c r="K73" s="106">
        <f>うぐいす拠点!J73+みどり拠点!J73+さくらんぼ拠点!J73</f>
        <v>0</v>
      </c>
      <c r="L73" s="106">
        <f t="shared" ref="L73" si="11">I73+K73</f>
        <v>80000</v>
      </c>
      <c r="M73" s="199">
        <f t="shared" si="8"/>
        <v>80000</v>
      </c>
      <c r="N73" s="194" t="str">
        <f t="shared" si="9"/>
        <v>○</v>
      </c>
    </row>
    <row r="74" spans="1:14" x14ac:dyDescent="0.15">
      <c r="A74" s="365"/>
      <c r="B74" s="367"/>
      <c r="C74" s="82"/>
      <c r="D74" s="20" t="s">
        <v>60</v>
      </c>
      <c r="E74" s="83"/>
      <c r="F74" s="94">
        <f>うぐいす拠点!F74</f>
        <v>20000</v>
      </c>
      <c r="G74" s="94">
        <f>みどり拠点!F74</f>
        <v>155000</v>
      </c>
      <c r="H74" s="106">
        <f>さくらんぼ拠点!F74</f>
        <v>40000</v>
      </c>
      <c r="I74" s="106">
        <f>法人!F74</f>
        <v>215000</v>
      </c>
      <c r="J74" s="107">
        <f t="shared" si="0"/>
        <v>215000</v>
      </c>
      <c r="K74" s="106">
        <f>うぐいす拠点!J74+みどり拠点!J74+さくらんぼ拠点!J74</f>
        <v>0</v>
      </c>
      <c r="L74" s="106">
        <f t="shared" si="2"/>
        <v>215000</v>
      </c>
      <c r="M74" s="199">
        <f t="shared" si="8"/>
        <v>215000</v>
      </c>
      <c r="N74" s="194" t="str">
        <f t="shared" si="9"/>
        <v>○</v>
      </c>
    </row>
    <row r="75" spans="1:14" x14ac:dyDescent="0.15">
      <c r="A75" s="365"/>
      <c r="B75" s="367"/>
      <c r="C75" s="84"/>
      <c r="D75" s="85" t="s">
        <v>42</v>
      </c>
      <c r="E75" s="86"/>
      <c r="F75" s="97">
        <f>うぐいす拠点!F75</f>
        <v>26000</v>
      </c>
      <c r="G75" s="97">
        <f>みどり拠点!F75</f>
        <v>20000</v>
      </c>
      <c r="H75" s="108">
        <f>さくらんぼ拠点!F75</f>
        <v>5000</v>
      </c>
      <c r="I75" s="108">
        <f>法人!F75</f>
        <v>51000</v>
      </c>
      <c r="J75" s="109">
        <f t="shared" si="0"/>
        <v>51000</v>
      </c>
      <c r="K75" s="108">
        <f>うぐいす拠点!J75+みどり拠点!J75+さくらんぼ拠点!J75</f>
        <v>0</v>
      </c>
      <c r="L75" s="108">
        <f t="shared" si="2"/>
        <v>51000</v>
      </c>
      <c r="M75" s="199">
        <f t="shared" si="8"/>
        <v>51000</v>
      </c>
      <c r="N75" s="194" t="str">
        <f t="shared" si="9"/>
        <v>○</v>
      </c>
    </row>
    <row r="76" spans="1:14" s="219" customFormat="1" x14ac:dyDescent="0.15">
      <c r="A76" s="365"/>
      <c r="B76" s="367"/>
      <c r="C76" s="257" t="s">
        <v>61</v>
      </c>
      <c r="D76" s="258"/>
      <c r="E76" s="259"/>
      <c r="F76" s="260">
        <f>うぐいす拠点!F76</f>
        <v>0</v>
      </c>
      <c r="G76" s="260">
        <f>みどり拠点!F76</f>
        <v>42000000</v>
      </c>
      <c r="H76" s="277">
        <f>さくらんぼ拠点!F76</f>
        <v>0</v>
      </c>
      <c r="I76" s="277">
        <f>法人!F76</f>
        <v>42000000</v>
      </c>
      <c r="J76" s="278">
        <f t="shared" si="0"/>
        <v>42000000</v>
      </c>
      <c r="K76" s="277">
        <f>うぐいす拠点!J76+みどり拠点!J76+さくらんぼ拠点!J76</f>
        <v>0</v>
      </c>
      <c r="L76" s="277">
        <f t="shared" si="2"/>
        <v>42000000</v>
      </c>
      <c r="M76" s="256">
        <f t="shared" si="8"/>
        <v>42000000</v>
      </c>
      <c r="N76" s="330" t="str">
        <f t="shared" si="9"/>
        <v>○</v>
      </c>
    </row>
    <row r="77" spans="1:14" x14ac:dyDescent="0.15">
      <c r="A77" s="365"/>
      <c r="B77" s="367"/>
      <c r="C77" s="82"/>
      <c r="D77" s="20" t="s">
        <v>62</v>
      </c>
      <c r="E77" s="83"/>
      <c r="F77" s="94">
        <f>うぐいす拠点!F77</f>
        <v>0</v>
      </c>
      <c r="G77" s="94">
        <f>みどり拠点!F77</f>
        <v>41975000</v>
      </c>
      <c r="H77" s="106">
        <f>さくらんぼ拠点!F77</f>
        <v>0</v>
      </c>
      <c r="I77" s="106">
        <f>法人!F77</f>
        <v>41975000</v>
      </c>
      <c r="J77" s="107">
        <f t="shared" ref="J77:J133" si="12">SUM(F77:H77)</f>
        <v>41975000</v>
      </c>
      <c r="K77" s="106">
        <f>うぐいす拠点!J77+みどり拠点!J77+さくらんぼ拠点!J77</f>
        <v>0</v>
      </c>
      <c r="L77" s="106">
        <f t="shared" ref="L77:L133" si="13">I77+K77</f>
        <v>41975000</v>
      </c>
      <c r="M77" s="199">
        <f t="shared" si="8"/>
        <v>41975000</v>
      </c>
      <c r="N77" s="194" t="str">
        <f t="shared" si="9"/>
        <v>○</v>
      </c>
    </row>
    <row r="78" spans="1:14" x14ac:dyDescent="0.15">
      <c r="A78" s="365"/>
      <c r="B78" s="367"/>
      <c r="C78" s="82"/>
      <c r="E78" s="83" t="s">
        <v>63</v>
      </c>
      <c r="F78" s="94">
        <f>うぐいす拠点!F78</f>
        <v>0</v>
      </c>
      <c r="G78" s="94">
        <f>みどり拠点!F78</f>
        <v>41975000</v>
      </c>
      <c r="H78" s="106">
        <f>さくらんぼ拠点!F78</f>
        <v>0</v>
      </c>
      <c r="I78" s="106">
        <f>法人!F78</f>
        <v>41975000</v>
      </c>
      <c r="J78" s="107">
        <f t="shared" si="12"/>
        <v>41975000</v>
      </c>
      <c r="K78" s="106">
        <f>うぐいす拠点!J78+みどり拠点!J78+さくらんぼ拠点!J78</f>
        <v>0</v>
      </c>
      <c r="L78" s="106">
        <f t="shared" si="13"/>
        <v>41975000</v>
      </c>
      <c r="M78" s="199">
        <f t="shared" si="8"/>
        <v>41975000</v>
      </c>
      <c r="N78" s="194" t="str">
        <f t="shared" si="9"/>
        <v>○</v>
      </c>
    </row>
    <row r="79" spans="1:14" x14ac:dyDescent="0.15">
      <c r="A79" s="365"/>
      <c r="B79" s="367"/>
      <c r="C79" s="82"/>
      <c r="E79" s="83" t="s">
        <v>64</v>
      </c>
      <c r="F79" s="94">
        <f>うぐいす拠点!F79</f>
        <v>0</v>
      </c>
      <c r="G79" s="94">
        <f>みどり拠点!F79</f>
        <v>0</v>
      </c>
      <c r="H79" s="106">
        <f>さくらんぼ拠点!F79</f>
        <v>0</v>
      </c>
      <c r="I79" s="106">
        <f>法人!F79</f>
        <v>0</v>
      </c>
      <c r="J79" s="107">
        <f t="shared" si="12"/>
        <v>0</v>
      </c>
      <c r="K79" s="106">
        <f>うぐいす拠点!J79+みどり拠点!J79+さくらんぼ拠点!J79</f>
        <v>0</v>
      </c>
      <c r="L79" s="106">
        <f t="shared" si="13"/>
        <v>0</v>
      </c>
      <c r="M79" s="199">
        <f t="shared" si="8"/>
        <v>0</v>
      </c>
      <c r="N79" s="194" t="str">
        <f t="shared" si="9"/>
        <v>○</v>
      </c>
    </row>
    <row r="80" spans="1:14" x14ac:dyDescent="0.15">
      <c r="A80" s="365"/>
      <c r="B80" s="367"/>
      <c r="C80" s="84"/>
      <c r="D80" s="85" t="s">
        <v>65</v>
      </c>
      <c r="E80" s="86"/>
      <c r="F80" s="97">
        <f>うぐいす拠点!F80</f>
        <v>0</v>
      </c>
      <c r="G80" s="97">
        <f>みどり拠点!F80</f>
        <v>25000</v>
      </c>
      <c r="H80" s="108">
        <f>さくらんぼ拠点!F80</f>
        <v>0</v>
      </c>
      <c r="I80" s="108">
        <f>法人!F80</f>
        <v>25000</v>
      </c>
      <c r="J80" s="109">
        <f t="shared" si="12"/>
        <v>25000</v>
      </c>
      <c r="K80" s="108">
        <f>うぐいす拠点!J80+みどり拠点!J80+さくらんぼ拠点!J80</f>
        <v>0</v>
      </c>
      <c r="L80" s="108">
        <f t="shared" si="13"/>
        <v>25000</v>
      </c>
      <c r="M80" s="199">
        <f t="shared" si="8"/>
        <v>25000</v>
      </c>
      <c r="N80" s="194" t="str">
        <f t="shared" si="9"/>
        <v>○</v>
      </c>
    </row>
    <row r="81" spans="1:14" s="219" customFormat="1" x14ac:dyDescent="0.15">
      <c r="A81" s="365"/>
      <c r="B81" s="367"/>
      <c r="C81" s="271" t="s">
        <v>66</v>
      </c>
      <c r="D81" s="272"/>
      <c r="E81" s="273"/>
      <c r="F81" s="274">
        <f>うぐいす拠点!F81</f>
        <v>0</v>
      </c>
      <c r="G81" s="274">
        <f>みどり拠点!F81</f>
        <v>0</v>
      </c>
      <c r="H81" s="279">
        <f>さくらんぼ拠点!F81</f>
        <v>0</v>
      </c>
      <c r="I81" s="279">
        <f>法人!F81</f>
        <v>0</v>
      </c>
      <c r="J81" s="280">
        <f t="shared" si="12"/>
        <v>0</v>
      </c>
      <c r="K81" s="279">
        <f>うぐいす拠点!J81+みどり拠点!J81+さくらんぼ拠点!J81</f>
        <v>0</v>
      </c>
      <c r="L81" s="279">
        <f t="shared" si="13"/>
        <v>0</v>
      </c>
      <c r="M81" s="256">
        <f t="shared" si="8"/>
        <v>0</v>
      </c>
      <c r="N81" s="330" t="str">
        <f t="shared" si="9"/>
        <v>○</v>
      </c>
    </row>
    <row r="82" spans="1:14" s="219" customFormat="1" x14ac:dyDescent="0.15">
      <c r="A82" s="365"/>
      <c r="B82" s="367"/>
      <c r="C82" s="271" t="s">
        <v>67</v>
      </c>
      <c r="D82" s="272"/>
      <c r="E82" s="273"/>
      <c r="F82" s="274">
        <f>うぐいす拠点!F82</f>
        <v>0</v>
      </c>
      <c r="G82" s="274">
        <f>みどり拠点!F82</f>
        <v>0</v>
      </c>
      <c r="H82" s="279">
        <f>さくらんぼ拠点!F82</f>
        <v>0</v>
      </c>
      <c r="I82" s="279">
        <f>法人!F82</f>
        <v>0</v>
      </c>
      <c r="J82" s="280">
        <f t="shared" si="12"/>
        <v>0</v>
      </c>
      <c r="K82" s="279">
        <f>うぐいす拠点!J82+みどり拠点!J82+さくらんぼ拠点!J82</f>
        <v>0</v>
      </c>
      <c r="L82" s="279">
        <f t="shared" si="13"/>
        <v>0</v>
      </c>
      <c r="M82" s="256">
        <f t="shared" si="8"/>
        <v>0</v>
      </c>
      <c r="N82" s="330" t="str">
        <f t="shared" si="9"/>
        <v>○</v>
      </c>
    </row>
    <row r="83" spans="1:14" s="219" customFormat="1" x14ac:dyDescent="0.15">
      <c r="A83" s="365"/>
      <c r="B83" s="367"/>
      <c r="C83" s="257" t="s">
        <v>68</v>
      </c>
      <c r="D83" s="258"/>
      <c r="E83" s="259"/>
      <c r="F83" s="260">
        <f>うぐいす拠点!F83</f>
        <v>500000</v>
      </c>
      <c r="G83" s="260">
        <f>みどり拠点!F83</f>
        <v>0</v>
      </c>
      <c r="H83" s="277">
        <f>さくらんぼ拠点!F83</f>
        <v>0</v>
      </c>
      <c r="I83" s="277">
        <f>法人!F83</f>
        <v>500000</v>
      </c>
      <c r="J83" s="278">
        <f t="shared" si="12"/>
        <v>500000</v>
      </c>
      <c r="K83" s="277">
        <f>うぐいす拠点!J83+みどり拠点!J83+さくらんぼ拠点!J83</f>
        <v>0</v>
      </c>
      <c r="L83" s="277">
        <f t="shared" si="13"/>
        <v>500000</v>
      </c>
      <c r="M83" s="256">
        <f t="shared" si="8"/>
        <v>500000</v>
      </c>
      <c r="N83" s="330" t="str">
        <f t="shared" si="9"/>
        <v>○</v>
      </c>
    </row>
    <row r="84" spans="1:14" x14ac:dyDescent="0.15">
      <c r="A84" s="365"/>
      <c r="B84" s="367"/>
      <c r="C84" s="82"/>
      <c r="D84" s="20" t="s">
        <v>69</v>
      </c>
      <c r="E84" s="83"/>
      <c r="F84" s="94">
        <f>うぐいす拠点!F84</f>
        <v>0</v>
      </c>
      <c r="G84" s="94">
        <f>みどり拠点!F84</f>
        <v>0</v>
      </c>
      <c r="H84" s="106">
        <f>さくらんぼ拠点!F84</f>
        <v>0</v>
      </c>
      <c r="I84" s="106">
        <f>法人!F84</f>
        <v>0</v>
      </c>
      <c r="J84" s="107">
        <f t="shared" si="12"/>
        <v>0</v>
      </c>
      <c r="K84" s="106">
        <f>うぐいす拠点!J84+みどり拠点!J84+さくらんぼ拠点!J84</f>
        <v>0</v>
      </c>
      <c r="L84" s="106">
        <f t="shared" si="13"/>
        <v>0</v>
      </c>
      <c r="M84" s="199">
        <f t="shared" si="8"/>
        <v>0</v>
      </c>
      <c r="N84" s="194" t="str">
        <f t="shared" si="9"/>
        <v>○</v>
      </c>
    </row>
    <row r="85" spans="1:14" x14ac:dyDescent="0.15">
      <c r="A85" s="365"/>
      <c r="B85" s="367"/>
      <c r="C85" s="82"/>
      <c r="D85" s="20" t="s">
        <v>42</v>
      </c>
      <c r="E85" s="83"/>
      <c r="F85" s="94">
        <f>うぐいす拠点!F85</f>
        <v>500000</v>
      </c>
      <c r="G85" s="94">
        <f>みどり拠点!F85</f>
        <v>0</v>
      </c>
      <c r="H85" s="106">
        <f>さくらんぼ拠点!F85</f>
        <v>0</v>
      </c>
      <c r="I85" s="106">
        <f>法人!F85</f>
        <v>500000</v>
      </c>
      <c r="J85" s="107">
        <f t="shared" si="12"/>
        <v>500000</v>
      </c>
      <c r="K85" s="106">
        <f>うぐいす拠点!J85+みどり拠点!J85+さくらんぼ拠点!J85</f>
        <v>0</v>
      </c>
      <c r="L85" s="106">
        <f t="shared" si="13"/>
        <v>500000</v>
      </c>
      <c r="M85" s="199">
        <f t="shared" si="8"/>
        <v>500000</v>
      </c>
      <c r="N85" s="194" t="str">
        <f t="shared" si="9"/>
        <v>○</v>
      </c>
    </row>
    <row r="86" spans="1:14" x14ac:dyDescent="0.15">
      <c r="A86" s="365"/>
      <c r="B86" s="368"/>
      <c r="C86" s="90" t="s">
        <v>70</v>
      </c>
      <c r="D86" s="89"/>
      <c r="E86" s="89"/>
      <c r="F86" s="110">
        <f>うぐいす拠点!F86</f>
        <v>56503000</v>
      </c>
      <c r="G86" s="110">
        <f>みどり拠点!F86</f>
        <v>118095000</v>
      </c>
      <c r="H86" s="110">
        <f>さくらんぼ拠点!F86</f>
        <v>46050000</v>
      </c>
      <c r="I86" s="110">
        <f>法人!F86</f>
        <v>220648000</v>
      </c>
      <c r="J86" s="111">
        <f t="shared" si="12"/>
        <v>220648000</v>
      </c>
      <c r="K86" s="110">
        <f>うぐいす拠点!J86+みどり拠点!J86+さくらんぼ拠点!J86</f>
        <v>0</v>
      </c>
      <c r="L86" s="110">
        <f t="shared" si="13"/>
        <v>220648000</v>
      </c>
      <c r="M86" s="199">
        <f t="shared" si="8"/>
        <v>220648000</v>
      </c>
      <c r="N86" s="194" t="str">
        <f t="shared" si="9"/>
        <v>○</v>
      </c>
    </row>
    <row r="87" spans="1:14" x14ac:dyDescent="0.15">
      <c r="A87" s="366"/>
      <c r="B87" s="369" t="s">
        <v>71</v>
      </c>
      <c r="C87" s="370"/>
      <c r="D87" s="370"/>
      <c r="E87" s="371"/>
      <c r="F87" s="106">
        <f>うぐいす拠点!F87</f>
        <v>-3532000</v>
      </c>
      <c r="G87" s="110">
        <f>みどり拠点!F87</f>
        <v>-2802000</v>
      </c>
      <c r="H87" s="110">
        <f>さくらんぼ拠点!F87</f>
        <v>6354000</v>
      </c>
      <c r="I87" s="110">
        <f>法人!F87</f>
        <v>20000</v>
      </c>
      <c r="J87" s="111">
        <f t="shared" si="12"/>
        <v>20000</v>
      </c>
      <c r="K87" s="110">
        <f>うぐいす拠点!J87+みどり拠点!J87+さくらんぼ拠点!J87</f>
        <v>0</v>
      </c>
      <c r="L87" s="110">
        <f t="shared" si="13"/>
        <v>20000</v>
      </c>
      <c r="M87" s="199">
        <f t="shared" si="8"/>
        <v>20000</v>
      </c>
      <c r="N87" s="194" t="str">
        <f t="shared" si="9"/>
        <v>○</v>
      </c>
    </row>
    <row r="88" spans="1:14" s="219" customFormat="1" x14ac:dyDescent="0.15">
      <c r="A88" s="365" t="s">
        <v>72</v>
      </c>
      <c r="B88" s="378" t="s">
        <v>3</v>
      </c>
      <c r="C88" s="290" t="s">
        <v>73</v>
      </c>
      <c r="D88" s="258"/>
      <c r="E88" s="259"/>
      <c r="F88" s="291">
        <f>うぐいす拠点!F88</f>
        <v>0</v>
      </c>
      <c r="G88" s="264">
        <f>みどり拠点!F88</f>
        <v>0</v>
      </c>
      <c r="H88" s="292">
        <f>さくらんぼ拠点!F88</f>
        <v>0</v>
      </c>
      <c r="I88" s="292">
        <f>法人!F88</f>
        <v>0</v>
      </c>
      <c r="J88" s="293">
        <f t="shared" si="12"/>
        <v>0</v>
      </c>
      <c r="K88" s="292">
        <f>うぐいす拠点!J88+みどり拠点!J88+さくらんぼ拠点!J88</f>
        <v>0</v>
      </c>
      <c r="L88" s="292">
        <f t="shared" si="13"/>
        <v>0</v>
      </c>
      <c r="M88" s="256">
        <f t="shared" si="8"/>
        <v>0</v>
      </c>
      <c r="N88" s="330" t="str">
        <f t="shared" si="9"/>
        <v>○</v>
      </c>
    </row>
    <row r="89" spans="1:14" x14ac:dyDescent="0.15">
      <c r="A89" s="365"/>
      <c r="B89" s="378"/>
      <c r="C89" s="82"/>
      <c r="D89" s="20" t="s">
        <v>73</v>
      </c>
      <c r="E89" s="83"/>
      <c r="F89" s="95">
        <f>うぐいす拠点!F89</f>
        <v>0</v>
      </c>
      <c r="G89" s="94">
        <f>みどり拠点!F89</f>
        <v>0</v>
      </c>
      <c r="H89" s="106">
        <f>さくらんぼ拠点!F89</f>
        <v>0</v>
      </c>
      <c r="I89" s="106">
        <f>法人!F89</f>
        <v>0</v>
      </c>
      <c r="J89" s="107">
        <f t="shared" si="12"/>
        <v>0</v>
      </c>
      <c r="K89" s="106">
        <f>うぐいす拠点!J89+みどり拠点!J89+さくらんぼ拠点!J89</f>
        <v>0</v>
      </c>
      <c r="L89" s="106">
        <f t="shared" si="13"/>
        <v>0</v>
      </c>
      <c r="M89" s="199">
        <f t="shared" si="8"/>
        <v>0</v>
      </c>
      <c r="N89" s="194" t="str">
        <f t="shared" si="9"/>
        <v>○</v>
      </c>
    </row>
    <row r="90" spans="1:14" x14ac:dyDescent="0.15">
      <c r="A90" s="365"/>
      <c r="B90" s="378"/>
      <c r="C90" s="84"/>
      <c r="D90" s="85" t="s">
        <v>74</v>
      </c>
      <c r="E90" s="86"/>
      <c r="F90" s="98">
        <f>うぐいす拠点!F90</f>
        <v>0</v>
      </c>
      <c r="G90" s="97">
        <f>みどり拠点!F90</f>
        <v>0</v>
      </c>
      <c r="H90" s="108">
        <f>さくらんぼ拠点!F90</f>
        <v>0</v>
      </c>
      <c r="I90" s="108">
        <f>法人!F90</f>
        <v>0</v>
      </c>
      <c r="J90" s="109">
        <f t="shared" si="12"/>
        <v>0</v>
      </c>
      <c r="K90" s="108">
        <f>うぐいす拠点!J90+みどり拠点!J90+さくらんぼ拠点!J90</f>
        <v>0</v>
      </c>
      <c r="L90" s="108">
        <f t="shared" si="13"/>
        <v>0</v>
      </c>
      <c r="M90" s="199">
        <f t="shared" si="8"/>
        <v>0</v>
      </c>
      <c r="N90" s="194" t="str">
        <f t="shared" si="9"/>
        <v>○</v>
      </c>
    </row>
    <row r="91" spans="1:14" s="219" customFormat="1" x14ac:dyDescent="0.15">
      <c r="A91" s="365"/>
      <c r="B91" s="367"/>
      <c r="C91" s="257" t="s">
        <v>75</v>
      </c>
      <c r="D91" s="258"/>
      <c r="E91" s="259"/>
      <c r="F91" s="265">
        <f>うぐいす拠点!F91</f>
        <v>0</v>
      </c>
      <c r="G91" s="264">
        <f>みどり拠点!F91</f>
        <v>0</v>
      </c>
      <c r="H91" s="292">
        <f>さくらんぼ拠点!F91</f>
        <v>0</v>
      </c>
      <c r="I91" s="292">
        <f>法人!F91</f>
        <v>0</v>
      </c>
      <c r="J91" s="293">
        <f t="shared" si="12"/>
        <v>0</v>
      </c>
      <c r="K91" s="292">
        <f>うぐいす拠点!J91+みどり拠点!J91+さくらんぼ拠点!J91</f>
        <v>0</v>
      </c>
      <c r="L91" s="292">
        <f t="shared" si="13"/>
        <v>0</v>
      </c>
      <c r="M91" s="256">
        <f t="shared" si="8"/>
        <v>0</v>
      </c>
      <c r="N91" s="330" t="str">
        <f t="shared" si="9"/>
        <v>○</v>
      </c>
    </row>
    <row r="92" spans="1:14" x14ac:dyDescent="0.15">
      <c r="A92" s="365"/>
      <c r="B92" s="367"/>
      <c r="C92" s="82"/>
      <c r="D92" s="20" t="s">
        <v>75</v>
      </c>
      <c r="E92" s="83"/>
      <c r="F92" s="95">
        <f>うぐいす拠点!F92</f>
        <v>0</v>
      </c>
      <c r="G92" s="94">
        <f>みどり拠点!F92</f>
        <v>0</v>
      </c>
      <c r="H92" s="106">
        <f>さくらんぼ拠点!F92</f>
        <v>0</v>
      </c>
      <c r="I92" s="106">
        <f>法人!F92</f>
        <v>0</v>
      </c>
      <c r="J92" s="107">
        <f t="shared" si="12"/>
        <v>0</v>
      </c>
      <c r="K92" s="106">
        <f>うぐいす拠点!J92+みどり拠点!J92+さくらんぼ拠点!J92</f>
        <v>0</v>
      </c>
      <c r="L92" s="106">
        <f t="shared" si="13"/>
        <v>0</v>
      </c>
      <c r="M92" s="199">
        <f t="shared" si="8"/>
        <v>0</v>
      </c>
      <c r="N92" s="194" t="str">
        <f t="shared" si="9"/>
        <v>○</v>
      </c>
    </row>
    <row r="93" spans="1:14" x14ac:dyDescent="0.15">
      <c r="A93" s="365"/>
      <c r="B93" s="367"/>
      <c r="C93" s="84"/>
      <c r="D93" s="85" t="s">
        <v>76</v>
      </c>
      <c r="E93" s="86"/>
      <c r="F93" s="98">
        <f>うぐいす拠点!F93</f>
        <v>0</v>
      </c>
      <c r="G93" s="97">
        <f>みどり拠点!F93</f>
        <v>0</v>
      </c>
      <c r="H93" s="108">
        <f>さくらんぼ拠点!F93</f>
        <v>0</v>
      </c>
      <c r="I93" s="108">
        <f>法人!F93</f>
        <v>0</v>
      </c>
      <c r="J93" s="109">
        <f t="shared" si="12"/>
        <v>0</v>
      </c>
      <c r="K93" s="108">
        <f>うぐいす拠点!J93+みどり拠点!J93+さくらんぼ拠点!J93</f>
        <v>0</v>
      </c>
      <c r="L93" s="108">
        <f t="shared" si="13"/>
        <v>0</v>
      </c>
      <c r="M93" s="199">
        <f t="shared" si="8"/>
        <v>0</v>
      </c>
      <c r="N93" s="194" t="str">
        <f t="shared" si="9"/>
        <v>○</v>
      </c>
    </row>
    <row r="94" spans="1:14" s="219" customFormat="1" x14ac:dyDescent="0.15">
      <c r="A94" s="365"/>
      <c r="B94" s="367"/>
      <c r="C94" s="271" t="s">
        <v>77</v>
      </c>
      <c r="D94" s="272"/>
      <c r="E94" s="273"/>
      <c r="F94" s="294">
        <f>うぐいす拠点!F94</f>
        <v>0</v>
      </c>
      <c r="G94" s="295">
        <f>みどり拠点!F94</f>
        <v>0</v>
      </c>
      <c r="H94" s="296">
        <f>さくらんぼ拠点!F94</f>
        <v>0</v>
      </c>
      <c r="I94" s="296">
        <f>法人!F94</f>
        <v>0</v>
      </c>
      <c r="J94" s="297">
        <f t="shared" si="12"/>
        <v>0</v>
      </c>
      <c r="K94" s="296">
        <f>うぐいす拠点!J94+みどり拠点!J94+さくらんぼ拠点!J94</f>
        <v>0</v>
      </c>
      <c r="L94" s="296">
        <f t="shared" si="13"/>
        <v>0</v>
      </c>
      <c r="M94" s="256">
        <f t="shared" si="8"/>
        <v>0</v>
      </c>
      <c r="N94" s="330" t="str">
        <f t="shared" si="9"/>
        <v>○</v>
      </c>
    </row>
    <row r="95" spans="1:14" s="219" customFormat="1" x14ac:dyDescent="0.15">
      <c r="A95" s="365"/>
      <c r="B95" s="367"/>
      <c r="C95" s="259" t="s">
        <v>78</v>
      </c>
      <c r="D95" s="259"/>
      <c r="E95" s="259"/>
      <c r="F95" s="265">
        <f>うぐいす拠点!F95</f>
        <v>0</v>
      </c>
      <c r="G95" s="264">
        <f>みどり拠点!F95</f>
        <v>0</v>
      </c>
      <c r="H95" s="292">
        <f>さくらんぼ拠点!F95</f>
        <v>0</v>
      </c>
      <c r="I95" s="292">
        <f>法人!F95</f>
        <v>0</v>
      </c>
      <c r="J95" s="293">
        <f t="shared" si="12"/>
        <v>0</v>
      </c>
      <c r="K95" s="292">
        <f>うぐいす拠点!J95+みどり拠点!J95+さくらんぼ拠点!J95</f>
        <v>0</v>
      </c>
      <c r="L95" s="292">
        <f t="shared" si="13"/>
        <v>0</v>
      </c>
      <c r="M95" s="256">
        <f t="shared" si="8"/>
        <v>0</v>
      </c>
      <c r="N95" s="330" t="str">
        <f t="shared" si="9"/>
        <v>○</v>
      </c>
    </row>
    <row r="96" spans="1:14" x14ac:dyDescent="0.15">
      <c r="A96" s="365"/>
      <c r="B96" s="367"/>
      <c r="D96" s="20" t="s">
        <v>79</v>
      </c>
      <c r="E96" s="83"/>
      <c r="F96" s="95">
        <f>うぐいす拠点!F96</f>
        <v>0</v>
      </c>
      <c r="G96" s="94">
        <f>みどり拠点!F96</f>
        <v>0</v>
      </c>
      <c r="H96" s="106">
        <f>さくらんぼ拠点!F96</f>
        <v>0</v>
      </c>
      <c r="I96" s="106">
        <f>法人!F96</f>
        <v>0</v>
      </c>
      <c r="J96" s="107">
        <f t="shared" si="12"/>
        <v>0</v>
      </c>
      <c r="K96" s="106">
        <f>うぐいす拠点!J96+みどり拠点!J96+さくらんぼ拠点!J96</f>
        <v>0</v>
      </c>
      <c r="L96" s="106">
        <f t="shared" si="13"/>
        <v>0</v>
      </c>
      <c r="M96" s="199">
        <f t="shared" si="8"/>
        <v>0</v>
      </c>
      <c r="N96" s="194" t="str">
        <f t="shared" si="9"/>
        <v>○</v>
      </c>
    </row>
    <row r="97" spans="1:14" x14ac:dyDescent="0.15">
      <c r="A97" s="365"/>
      <c r="B97" s="367"/>
      <c r="C97" s="84"/>
      <c r="D97" s="85" t="s">
        <v>80</v>
      </c>
      <c r="E97" s="86"/>
      <c r="F97" s="98">
        <f>うぐいす拠点!F97</f>
        <v>0</v>
      </c>
      <c r="G97" s="97">
        <f>みどり拠点!F97</f>
        <v>0</v>
      </c>
      <c r="H97" s="108">
        <f>さくらんぼ拠点!F97</f>
        <v>0</v>
      </c>
      <c r="I97" s="108">
        <f>法人!F97</f>
        <v>0</v>
      </c>
      <c r="J97" s="109">
        <f t="shared" si="12"/>
        <v>0</v>
      </c>
      <c r="K97" s="108">
        <f>うぐいす拠点!J97+みどり拠点!J97+さくらんぼ拠点!J97</f>
        <v>0</v>
      </c>
      <c r="L97" s="108">
        <f t="shared" si="13"/>
        <v>0</v>
      </c>
      <c r="M97" s="199">
        <f t="shared" si="8"/>
        <v>0</v>
      </c>
      <c r="N97" s="194" t="str">
        <f t="shared" si="9"/>
        <v>○</v>
      </c>
    </row>
    <row r="98" spans="1:14" s="219" customFormat="1" x14ac:dyDescent="0.15">
      <c r="A98" s="365"/>
      <c r="B98" s="367"/>
      <c r="C98" s="298" t="s">
        <v>81</v>
      </c>
      <c r="D98" s="258"/>
      <c r="E98" s="259"/>
      <c r="F98" s="299">
        <f>うぐいす拠点!F98</f>
        <v>0</v>
      </c>
      <c r="G98" s="264">
        <f>みどり拠点!F98</f>
        <v>0</v>
      </c>
      <c r="H98" s="292">
        <f>さくらんぼ拠点!F98</f>
        <v>0</v>
      </c>
      <c r="I98" s="292">
        <f>法人!F98</f>
        <v>0</v>
      </c>
      <c r="J98" s="293">
        <f t="shared" si="12"/>
        <v>0</v>
      </c>
      <c r="K98" s="292">
        <f>うぐいす拠点!J98+みどり拠点!J98+さくらんぼ拠点!J98</f>
        <v>0</v>
      </c>
      <c r="L98" s="292">
        <f t="shared" si="13"/>
        <v>0</v>
      </c>
      <c r="M98" s="256">
        <f t="shared" si="8"/>
        <v>0</v>
      </c>
      <c r="N98" s="330" t="str">
        <f t="shared" si="9"/>
        <v>○</v>
      </c>
    </row>
    <row r="99" spans="1:14" x14ac:dyDescent="0.15">
      <c r="A99" s="365"/>
      <c r="B99" s="367"/>
      <c r="C99" s="90" t="s">
        <v>82</v>
      </c>
      <c r="D99" s="90"/>
      <c r="E99" s="90"/>
      <c r="F99" s="110">
        <f>うぐいす拠点!F99</f>
        <v>0</v>
      </c>
      <c r="G99" s="110">
        <f>みどり拠点!F99</f>
        <v>0</v>
      </c>
      <c r="H99" s="110">
        <f>さくらんぼ拠点!F99</f>
        <v>0</v>
      </c>
      <c r="I99" s="110">
        <f>法人!F99</f>
        <v>0</v>
      </c>
      <c r="J99" s="111">
        <f t="shared" si="12"/>
        <v>0</v>
      </c>
      <c r="K99" s="110">
        <f>うぐいす拠点!J99+みどり拠点!J99+さくらんぼ拠点!J99</f>
        <v>0</v>
      </c>
      <c r="L99" s="110">
        <f t="shared" si="13"/>
        <v>0</v>
      </c>
      <c r="M99" s="199">
        <f t="shared" si="8"/>
        <v>0</v>
      </c>
      <c r="N99" s="194" t="str">
        <f t="shared" si="9"/>
        <v>○</v>
      </c>
    </row>
    <row r="100" spans="1:14" s="219" customFormat="1" x14ac:dyDescent="0.15">
      <c r="A100" s="365"/>
      <c r="B100" s="367" t="s">
        <v>28</v>
      </c>
      <c r="C100" s="250" t="s">
        <v>83</v>
      </c>
      <c r="D100" s="251"/>
      <c r="E100" s="252"/>
      <c r="F100" s="306">
        <f>うぐいす拠点!F100</f>
        <v>0</v>
      </c>
      <c r="G100" s="307">
        <f>みどり拠点!F100</f>
        <v>0</v>
      </c>
      <c r="H100" s="308">
        <f>さくらんぼ拠点!F100</f>
        <v>0</v>
      </c>
      <c r="I100" s="308">
        <f>法人!F100</f>
        <v>0</v>
      </c>
      <c r="J100" s="309">
        <f t="shared" si="12"/>
        <v>0</v>
      </c>
      <c r="K100" s="308">
        <f>うぐいす拠点!J100+みどり拠点!J100+さくらんぼ拠点!J100</f>
        <v>0</v>
      </c>
      <c r="L100" s="308">
        <f t="shared" si="13"/>
        <v>0</v>
      </c>
      <c r="M100" s="256">
        <f t="shared" si="8"/>
        <v>0</v>
      </c>
      <c r="N100" s="330" t="str">
        <f t="shared" si="9"/>
        <v>○</v>
      </c>
    </row>
    <row r="101" spans="1:14" s="219" customFormat="1" x14ac:dyDescent="0.15">
      <c r="A101" s="365"/>
      <c r="B101" s="367"/>
      <c r="C101" s="257" t="s">
        <v>84</v>
      </c>
      <c r="D101" s="258"/>
      <c r="E101" s="259"/>
      <c r="F101" s="265">
        <f>うぐいす拠点!F101</f>
        <v>150000</v>
      </c>
      <c r="G101" s="264">
        <f>みどり拠点!F101</f>
        <v>150000</v>
      </c>
      <c r="H101" s="292">
        <f>さくらんぼ拠点!F101</f>
        <v>0</v>
      </c>
      <c r="I101" s="292">
        <f>法人!F101</f>
        <v>300000</v>
      </c>
      <c r="J101" s="293">
        <f t="shared" si="12"/>
        <v>300000</v>
      </c>
      <c r="K101" s="292">
        <f>うぐいす拠点!J101+みどり拠点!J101+さくらんぼ拠点!J101</f>
        <v>0</v>
      </c>
      <c r="L101" s="292">
        <f t="shared" si="13"/>
        <v>300000</v>
      </c>
      <c r="M101" s="256">
        <f t="shared" si="8"/>
        <v>300000</v>
      </c>
      <c r="N101" s="330" t="str">
        <f t="shared" si="9"/>
        <v>○</v>
      </c>
    </row>
    <row r="102" spans="1:14" x14ac:dyDescent="0.15">
      <c r="A102" s="365"/>
      <c r="B102" s="367"/>
      <c r="C102" s="82"/>
      <c r="D102" s="20" t="s">
        <v>85</v>
      </c>
      <c r="E102" s="83"/>
      <c r="F102" s="95">
        <f>うぐいす拠点!F102</f>
        <v>0</v>
      </c>
      <c r="G102" s="94">
        <f>みどり拠点!F102</f>
        <v>0</v>
      </c>
      <c r="H102" s="106">
        <f>さくらんぼ拠点!F102</f>
        <v>0</v>
      </c>
      <c r="I102" s="106">
        <f>法人!F102</f>
        <v>0</v>
      </c>
      <c r="J102" s="107">
        <f t="shared" si="12"/>
        <v>0</v>
      </c>
      <c r="K102" s="106">
        <f>うぐいす拠点!J102+みどり拠点!J102+さくらんぼ拠点!J102</f>
        <v>0</v>
      </c>
      <c r="L102" s="106">
        <f t="shared" si="13"/>
        <v>0</v>
      </c>
      <c r="M102" s="199">
        <f t="shared" si="8"/>
        <v>0</v>
      </c>
      <c r="N102" s="194" t="str">
        <f t="shared" si="9"/>
        <v>○</v>
      </c>
    </row>
    <row r="103" spans="1:14" x14ac:dyDescent="0.15">
      <c r="A103" s="365"/>
      <c r="B103" s="367"/>
      <c r="C103" s="82"/>
      <c r="D103" s="20" t="s">
        <v>86</v>
      </c>
      <c r="E103" s="83"/>
      <c r="F103" s="95">
        <f>うぐいす拠点!F103</f>
        <v>0</v>
      </c>
      <c r="G103" s="94">
        <f>みどり拠点!F103</f>
        <v>0</v>
      </c>
      <c r="H103" s="106">
        <f>さくらんぼ拠点!F103</f>
        <v>0</v>
      </c>
      <c r="I103" s="106">
        <f>法人!F103</f>
        <v>0</v>
      </c>
      <c r="J103" s="107">
        <f t="shared" si="12"/>
        <v>0</v>
      </c>
      <c r="K103" s="106">
        <f>うぐいす拠点!J103+みどり拠点!J103+さくらんぼ拠点!J103</f>
        <v>0</v>
      </c>
      <c r="L103" s="106">
        <f t="shared" si="13"/>
        <v>0</v>
      </c>
      <c r="M103" s="199">
        <f t="shared" si="8"/>
        <v>0</v>
      </c>
      <c r="N103" s="194" t="str">
        <f t="shared" si="9"/>
        <v>○</v>
      </c>
    </row>
    <row r="104" spans="1:14" x14ac:dyDescent="0.15">
      <c r="A104" s="365"/>
      <c r="B104" s="367"/>
      <c r="C104" s="82"/>
      <c r="D104" s="20" t="s">
        <v>87</v>
      </c>
      <c r="E104" s="83"/>
      <c r="F104" s="95">
        <f>うぐいす拠点!F104</f>
        <v>0</v>
      </c>
      <c r="G104" s="94">
        <f>みどり拠点!F104</f>
        <v>0</v>
      </c>
      <c r="H104" s="106">
        <f>さくらんぼ拠点!F104</f>
        <v>0</v>
      </c>
      <c r="I104" s="106">
        <f>法人!F104</f>
        <v>0</v>
      </c>
      <c r="J104" s="107">
        <f t="shared" si="12"/>
        <v>0</v>
      </c>
      <c r="K104" s="106">
        <f>うぐいす拠点!J104+みどり拠点!J104+さくらんぼ拠点!J104</f>
        <v>0</v>
      </c>
      <c r="L104" s="106">
        <f t="shared" si="13"/>
        <v>0</v>
      </c>
      <c r="M104" s="199">
        <f t="shared" si="8"/>
        <v>0</v>
      </c>
      <c r="N104" s="194" t="str">
        <f t="shared" si="9"/>
        <v>○</v>
      </c>
    </row>
    <row r="105" spans="1:14" x14ac:dyDescent="0.15">
      <c r="A105" s="365"/>
      <c r="B105" s="367"/>
      <c r="C105" s="82"/>
      <c r="D105" s="20" t="s">
        <v>88</v>
      </c>
      <c r="E105" s="83"/>
      <c r="F105" s="95">
        <f>うぐいす拠点!F105</f>
        <v>150000</v>
      </c>
      <c r="G105" s="94">
        <f>みどり拠点!F105</f>
        <v>150000</v>
      </c>
      <c r="H105" s="106">
        <f>さくらんぼ拠点!F105</f>
        <v>0</v>
      </c>
      <c r="I105" s="106">
        <f>法人!F105</f>
        <v>300000</v>
      </c>
      <c r="J105" s="107">
        <f t="shared" si="12"/>
        <v>300000</v>
      </c>
      <c r="K105" s="106">
        <f>うぐいす拠点!J105+みどり拠点!J105+さくらんぼ拠点!J105</f>
        <v>0</v>
      </c>
      <c r="L105" s="106">
        <f t="shared" si="13"/>
        <v>300000</v>
      </c>
      <c r="M105" s="199">
        <f t="shared" si="8"/>
        <v>300000</v>
      </c>
      <c r="N105" s="194" t="str">
        <f t="shared" si="9"/>
        <v>○</v>
      </c>
    </row>
    <row r="106" spans="1:14" x14ac:dyDescent="0.15">
      <c r="A106" s="365"/>
      <c r="B106" s="367"/>
      <c r="C106" s="84"/>
      <c r="D106" s="85" t="s">
        <v>310</v>
      </c>
      <c r="E106" s="86"/>
      <c r="F106" s="95">
        <f>うぐいす拠点!F106</f>
        <v>0</v>
      </c>
      <c r="G106" s="94">
        <f>みどり拠点!F106</f>
        <v>0</v>
      </c>
      <c r="H106" s="106">
        <f>さくらんぼ拠点!F106</f>
        <v>0</v>
      </c>
      <c r="I106" s="106">
        <f>法人!F106</f>
        <v>0</v>
      </c>
      <c r="J106" s="107">
        <f t="shared" ref="J106" si="14">SUM(F106:H106)</f>
        <v>0</v>
      </c>
      <c r="K106" s="106">
        <f>うぐいす拠点!J106+みどり拠点!J106+さくらんぼ拠点!J106</f>
        <v>0</v>
      </c>
      <c r="L106" s="106">
        <f t="shared" ref="L106" si="15">I106+K106</f>
        <v>0</v>
      </c>
      <c r="M106" s="199">
        <f t="shared" si="8"/>
        <v>0</v>
      </c>
      <c r="N106" s="194" t="str">
        <f t="shared" si="9"/>
        <v>○</v>
      </c>
    </row>
    <row r="107" spans="1:14" s="219" customFormat="1" x14ac:dyDescent="0.15">
      <c r="A107" s="365"/>
      <c r="B107" s="367"/>
      <c r="C107" s="271" t="s">
        <v>89</v>
      </c>
      <c r="D107" s="272"/>
      <c r="E107" s="273"/>
      <c r="F107" s="294">
        <f>うぐいす拠点!F107</f>
        <v>0</v>
      </c>
      <c r="G107" s="295">
        <f>みどり拠点!F107</f>
        <v>0</v>
      </c>
      <c r="H107" s="296">
        <f>さくらんぼ拠点!F107</f>
        <v>0</v>
      </c>
      <c r="I107" s="296">
        <f>法人!F107</f>
        <v>0</v>
      </c>
      <c r="J107" s="297">
        <f t="shared" si="12"/>
        <v>0</v>
      </c>
      <c r="K107" s="296">
        <f>うぐいす拠点!J107+みどり拠点!J107+さくらんぼ拠点!J107</f>
        <v>0</v>
      </c>
      <c r="L107" s="296">
        <f t="shared" si="13"/>
        <v>0</v>
      </c>
      <c r="M107" s="256">
        <f t="shared" si="8"/>
        <v>0</v>
      </c>
      <c r="N107" s="330" t="str">
        <f t="shared" si="9"/>
        <v>○</v>
      </c>
    </row>
    <row r="108" spans="1:14" s="219" customFormat="1" x14ac:dyDescent="0.15">
      <c r="A108" s="365"/>
      <c r="B108" s="367"/>
      <c r="C108" s="271" t="s">
        <v>90</v>
      </c>
      <c r="D108" s="272"/>
      <c r="E108" s="273"/>
      <c r="F108" s="294">
        <f>うぐいす拠点!F108</f>
        <v>0</v>
      </c>
      <c r="G108" s="295">
        <f>みどり拠点!F108</f>
        <v>0</v>
      </c>
      <c r="H108" s="296">
        <f>さくらんぼ拠点!F108</f>
        <v>0</v>
      </c>
      <c r="I108" s="296">
        <f>法人!F108</f>
        <v>0</v>
      </c>
      <c r="J108" s="297">
        <f t="shared" si="12"/>
        <v>0</v>
      </c>
      <c r="K108" s="296">
        <f>うぐいす拠点!J108+みどり拠点!J108+さくらんぼ拠点!J108</f>
        <v>0</v>
      </c>
      <c r="L108" s="296">
        <f t="shared" si="13"/>
        <v>0</v>
      </c>
      <c r="M108" s="256">
        <f t="shared" si="8"/>
        <v>0</v>
      </c>
      <c r="N108" s="330" t="str">
        <f t="shared" si="9"/>
        <v>○</v>
      </c>
    </row>
    <row r="109" spans="1:14" s="219" customFormat="1" x14ac:dyDescent="0.15">
      <c r="A109" s="365"/>
      <c r="B109" s="367"/>
      <c r="C109" s="298" t="s">
        <v>91</v>
      </c>
      <c r="D109" s="310"/>
      <c r="E109" s="311"/>
      <c r="F109" s="265">
        <f>うぐいす拠点!F109</f>
        <v>0</v>
      </c>
      <c r="G109" s="264">
        <f>みどり拠点!F109</f>
        <v>0</v>
      </c>
      <c r="H109" s="292">
        <f>さくらんぼ拠点!F109</f>
        <v>0</v>
      </c>
      <c r="I109" s="292">
        <f>法人!F109</f>
        <v>0</v>
      </c>
      <c r="J109" s="293">
        <f t="shared" si="12"/>
        <v>0</v>
      </c>
      <c r="K109" s="292">
        <f>うぐいす拠点!J109+みどり拠点!J109+さくらんぼ拠点!J109</f>
        <v>0</v>
      </c>
      <c r="L109" s="292">
        <f t="shared" si="13"/>
        <v>0</v>
      </c>
      <c r="M109" s="256">
        <f t="shared" si="8"/>
        <v>0</v>
      </c>
      <c r="N109" s="330" t="str">
        <f t="shared" si="9"/>
        <v>○</v>
      </c>
    </row>
    <row r="110" spans="1:14" x14ac:dyDescent="0.15">
      <c r="A110" s="365"/>
      <c r="B110" s="368"/>
      <c r="C110" s="83" t="s">
        <v>92</v>
      </c>
      <c r="D110" s="83"/>
      <c r="E110" s="83"/>
      <c r="F110" s="110">
        <f>うぐいす拠点!F110</f>
        <v>150000</v>
      </c>
      <c r="G110" s="110">
        <f>みどり拠点!F110</f>
        <v>150000</v>
      </c>
      <c r="H110" s="110">
        <f>さくらんぼ拠点!F110</f>
        <v>0</v>
      </c>
      <c r="I110" s="110">
        <f>法人!F110</f>
        <v>300000</v>
      </c>
      <c r="J110" s="111">
        <f t="shared" si="12"/>
        <v>300000</v>
      </c>
      <c r="K110" s="110">
        <f>うぐいす拠点!J110+みどり拠点!J110+さくらんぼ拠点!J110</f>
        <v>0</v>
      </c>
      <c r="L110" s="110">
        <f t="shared" si="13"/>
        <v>300000</v>
      </c>
      <c r="M110" s="199">
        <f t="shared" si="8"/>
        <v>300000</v>
      </c>
      <c r="N110" s="194" t="str">
        <f t="shared" si="9"/>
        <v>○</v>
      </c>
    </row>
    <row r="111" spans="1:14" x14ac:dyDescent="0.15">
      <c r="A111" s="366"/>
      <c r="B111" s="369" t="s">
        <v>93</v>
      </c>
      <c r="C111" s="370"/>
      <c r="D111" s="370"/>
      <c r="E111" s="371"/>
      <c r="F111" s="110">
        <f>うぐいす拠点!F111</f>
        <v>-150000</v>
      </c>
      <c r="G111" s="110">
        <f>みどり拠点!F111</f>
        <v>-150000</v>
      </c>
      <c r="H111" s="110">
        <f>さくらんぼ拠点!F111</f>
        <v>0</v>
      </c>
      <c r="I111" s="110">
        <f>法人!F111</f>
        <v>-300000</v>
      </c>
      <c r="J111" s="111">
        <f t="shared" si="12"/>
        <v>-300000</v>
      </c>
      <c r="K111" s="110">
        <f>うぐいす拠点!J111+みどり拠点!J111+さくらんぼ拠点!J111</f>
        <v>0</v>
      </c>
      <c r="L111" s="110">
        <f t="shared" si="13"/>
        <v>-300000</v>
      </c>
      <c r="M111" s="199">
        <f t="shared" si="8"/>
        <v>-300000</v>
      </c>
      <c r="N111" s="194" t="str">
        <f t="shared" si="9"/>
        <v>○</v>
      </c>
    </row>
    <row r="112" spans="1:14" x14ac:dyDescent="0.15">
      <c r="A112" s="365" t="s">
        <v>94</v>
      </c>
      <c r="B112" s="378" t="s">
        <v>3</v>
      </c>
      <c r="C112" s="375" t="s">
        <v>95</v>
      </c>
      <c r="D112" s="376"/>
      <c r="E112" s="377"/>
      <c r="F112" s="95">
        <f>うぐいす拠点!F112</f>
        <v>0</v>
      </c>
      <c r="G112" s="94">
        <f>みどり拠点!F112</f>
        <v>0</v>
      </c>
      <c r="H112" s="106">
        <f>さくらんぼ拠点!F112</f>
        <v>0</v>
      </c>
      <c r="I112" s="106">
        <f>法人!F112</f>
        <v>0</v>
      </c>
      <c r="J112" s="107">
        <f t="shared" si="12"/>
        <v>0</v>
      </c>
      <c r="K112" s="106">
        <f>うぐいす拠点!J112+みどり拠点!J112+さくらんぼ拠点!J112</f>
        <v>0</v>
      </c>
      <c r="L112" s="106">
        <f t="shared" si="13"/>
        <v>0</v>
      </c>
      <c r="M112" s="199">
        <f t="shared" si="8"/>
        <v>0</v>
      </c>
      <c r="N112" s="194" t="str">
        <f t="shared" si="9"/>
        <v>○</v>
      </c>
    </row>
    <row r="113" spans="1:14" x14ac:dyDescent="0.15">
      <c r="A113" s="365"/>
      <c r="B113" s="367"/>
      <c r="C113" s="82" t="s">
        <v>96</v>
      </c>
      <c r="E113" s="83"/>
      <c r="F113" s="95">
        <f>うぐいす拠点!F113</f>
        <v>0</v>
      </c>
      <c r="G113" s="94">
        <f>みどり拠点!F113</f>
        <v>0</v>
      </c>
      <c r="H113" s="106">
        <f>さくらんぼ拠点!F113</f>
        <v>0</v>
      </c>
      <c r="I113" s="106">
        <f>法人!F113</f>
        <v>0</v>
      </c>
      <c r="J113" s="107">
        <f t="shared" si="12"/>
        <v>0</v>
      </c>
      <c r="K113" s="106">
        <f>うぐいす拠点!J113+みどり拠点!J113+さくらんぼ拠点!J113</f>
        <v>0</v>
      </c>
      <c r="L113" s="106">
        <f t="shared" si="13"/>
        <v>0</v>
      </c>
      <c r="M113" s="199">
        <f t="shared" si="8"/>
        <v>0</v>
      </c>
      <c r="N113" s="194" t="str">
        <f t="shared" si="9"/>
        <v>○</v>
      </c>
    </row>
    <row r="114" spans="1:14" s="219" customFormat="1" x14ac:dyDescent="0.15">
      <c r="A114" s="365"/>
      <c r="B114" s="367"/>
      <c r="C114" s="257" t="s">
        <v>97</v>
      </c>
      <c r="D114" s="258"/>
      <c r="E114" s="259"/>
      <c r="F114" s="265">
        <f>うぐいす拠点!F114</f>
        <v>0</v>
      </c>
      <c r="G114" s="264">
        <f>みどり拠点!F114</f>
        <v>0</v>
      </c>
      <c r="H114" s="292">
        <f>さくらんぼ拠点!F114</f>
        <v>0</v>
      </c>
      <c r="I114" s="292">
        <f>法人!F114</f>
        <v>0</v>
      </c>
      <c r="J114" s="293">
        <f t="shared" si="12"/>
        <v>0</v>
      </c>
      <c r="K114" s="292">
        <f>うぐいす拠点!J114+みどり拠点!J114+さくらんぼ拠点!J114</f>
        <v>0</v>
      </c>
      <c r="L114" s="292">
        <f t="shared" si="13"/>
        <v>0</v>
      </c>
      <c r="M114" s="256">
        <f t="shared" si="8"/>
        <v>0</v>
      </c>
      <c r="N114" s="330" t="str">
        <f t="shared" si="9"/>
        <v>○</v>
      </c>
    </row>
    <row r="115" spans="1:14" x14ac:dyDescent="0.15">
      <c r="A115" s="365"/>
      <c r="B115" s="367"/>
      <c r="C115" s="82" t="s">
        <v>98</v>
      </c>
      <c r="E115" s="83"/>
      <c r="F115" s="95">
        <f>うぐいす拠点!F115</f>
        <v>0</v>
      </c>
      <c r="G115" s="94">
        <f>みどり拠点!F115</f>
        <v>0</v>
      </c>
      <c r="H115" s="106">
        <f>さくらんぼ拠点!F115</f>
        <v>0</v>
      </c>
      <c r="I115" s="106">
        <f>法人!F115</f>
        <v>0</v>
      </c>
      <c r="J115" s="107">
        <f t="shared" si="12"/>
        <v>0</v>
      </c>
      <c r="K115" s="106">
        <f>うぐいす拠点!J115+みどり拠点!J115+さくらんぼ拠点!J115</f>
        <v>0</v>
      </c>
      <c r="L115" s="106">
        <f t="shared" si="13"/>
        <v>0</v>
      </c>
      <c r="M115" s="199">
        <f t="shared" si="8"/>
        <v>0</v>
      </c>
      <c r="N115" s="194" t="str">
        <f t="shared" si="9"/>
        <v>○</v>
      </c>
    </row>
    <row r="116" spans="1:14" x14ac:dyDescent="0.15">
      <c r="A116" s="365"/>
      <c r="B116" s="367"/>
      <c r="C116" s="82" t="s">
        <v>99</v>
      </c>
      <c r="E116" s="83"/>
      <c r="F116" s="95">
        <f>うぐいす拠点!F116</f>
        <v>0</v>
      </c>
      <c r="G116" s="94">
        <f>みどり拠点!F116</f>
        <v>0</v>
      </c>
      <c r="H116" s="106">
        <f>さくらんぼ拠点!F116</f>
        <v>0</v>
      </c>
      <c r="I116" s="106">
        <f>法人!F116</f>
        <v>0</v>
      </c>
      <c r="J116" s="107">
        <f t="shared" si="12"/>
        <v>0</v>
      </c>
      <c r="K116" s="106">
        <f>うぐいす拠点!J116+みどり拠点!J116+さくらんぼ拠点!J116</f>
        <v>0</v>
      </c>
      <c r="L116" s="106">
        <f>I116+K116</f>
        <v>0</v>
      </c>
      <c r="M116" s="199">
        <f t="shared" si="8"/>
        <v>0</v>
      </c>
      <c r="N116" s="194" t="str">
        <f t="shared" si="9"/>
        <v>○</v>
      </c>
    </row>
    <row r="117" spans="1:14" s="219" customFormat="1" x14ac:dyDescent="0.15">
      <c r="A117" s="365"/>
      <c r="B117" s="367"/>
      <c r="C117" s="257" t="s">
        <v>100</v>
      </c>
      <c r="D117" s="258"/>
      <c r="E117" s="259"/>
      <c r="F117" s="265">
        <f>うぐいす拠点!F117</f>
        <v>4500000</v>
      </c>
      <c r="G117" s="264">
        <f>みどり拠点!F117</f>
        <v>0</v>
      </c>
      <c r="H117" s="292">
        <f>さくらんぼ拠点!F117</f>
        <v>0</v>
      </c>
      <c r="I117" s="292">
        <f>F117+G117+H117</f>
        <v>4500000</v>
      </c>
      <c r="J117" s="293">
        <f t="shared" si="12"/>
        <v>4500000</v>
      </c>
      <c r="K117" s="292">
        <v>-4500000</v>
      </c>
      <c r="L117" s="292">
        <f t="shared" si="13"/>
        <v>0</v>
      </c>
      <c r="M117" s="256">
        <f t="shared" si="8"/>
        <v>4500000</v>
      </c>
      <c r="N117" s="330" t="str">
        <f>IF(L117=M117,"○","×")</f>
        <v>×</v>
      </c>
    </row>
    <row r="118" spans="1:14" x14ac:dyDescent="0.15">
      <c r="A118" s="365"/>
      <c r="B118" s="367"/>
      <c r="C118" s="124" t="s">
        <v>184</v>
      </c>
      <c r="D118" s="125"/>
      <c r="E118" s="126"/>
      <c r="F118" s="127">
        <f>うぐいす拠点!F118</f>
        <v>0</v>
      </c>
      <c r="G118" s="128">
        <f>みどり拠点!F118</f>
        <v>0</v>
      </c>
      <c r="H118" s="129">
        <f>さくらんぼ拠点!F118</f>
        <v>0</v>
      </c>
      <c r="I118" s="106">
        <f>法人!F118</f>
        <v>0</v>
      </c>
      <c r="J118" s="129">
        <f t="shared" si="12"/>
        <v>0</v>
      </c>
      <c r="K118" s="129">
        <f>-I126</f>
        <v>0</v>
      </c>
      <c r="L118" s="129">
        <f t="shared" si="13"/>
        <v>0</v>
      </c>
      <c r="M118" s="199">
        <f t="shared" si="8"/>
        <v>0</v>
      </c>
      <c r="N118" s="194" t="str">
        <f t="shared" si="9"/>
        <v>○</v>
      </c>
    </row>
    <row r="119" spans="1:14" s="219" customFormat="1" x14ac:dyDescent="0.15">
      <c r="A119" s="365"/>
      <c r="B119" s="367"/>
      <c r="C119" s="312" t="s">
        <v>101</v>
      </c>
      <c r="D119" s="313"/>
      <c r="E119" s="314"/>
      <c r="F119" s="315">
        <f>うぐいす拠点!F119</f>
        <v>0</v>
      </c>
      <c r="G119" s="316">
        <f>みどり拠点!F119</f>
        <v>0</v>
      </c>
      <c r="H119" s="317">
        <f>さくらんぼ拠点!F119</f>
        <v>0</v>
      </c>
      <c r="I119" s="317">
        <f>法人!F119</f>
        <v>0</v>
      </c>
      <c r="J119" s="317">
        <f t="shared" si="12"/>
        <v>0</v>
      </c>
      <c r="K119" s="317">
        <f>うぐいす拠点!J119+みどり拠点!J119+さくらんぼ拠点!J119</f>
        <v>0</v>
      </c>
      <c r="L119" s="317">
        <f t="shared" si="13"/>
        <v>0</v>
      </c>
      <c r="M119" s="256">
        <f t="shared" si="8"/>
        <v>0</v>
      </c>
      <c r="N119" s="330" t="str">
        <f t="shared" si="9"/>
        <v>○</v>
      </c>
    </row>
    <row r="120" spans="1:14" x14ac:dyDescent="0.15">
      <c r="A120" s="365"/>
      <c r="B120" s="367"/>
      <c r="C120" s="130" t="s">
        <v>102</v>
      </c>
      <c r="D120" s="130"/>
      <c r="E120" s="130"/>
      <c r="F120" s="131">
        <f>うぐいす拠点!F120</f>
        <v>4500000</v>
      </c>
      <c r="G120" s="131">
        <f>みどり拠点!F120</f>
        <v>0</v>
      </c>
      <c r="H120" s="131">
        <f>さくらんぼ拠点!F120</f>
        <v>0</v>
      </c>
      <c r="I120" s="110">
        <f>F120+G120+H120</f>
        <v>4500000</v>
      </c>
      <c r="J120" s="131">
        <f t="shared" si="12"/>
        <v>4500000</v>
      </c>
      <c r="K120" s="131">
        <f>K117+K118</f>
        <v>-4500000</v>
      </c>
      <c r="L120" s="131">
        <f>I120+K120</f>
        <v>0</v>
      </c>
      <c r="M120" s="199">
        <f t="shared" si="8"/>
        <v>4500000</v>
      </c>
      <c r="N120" s="194" t="str">
        <f t="shared" si="9"/>
        <v>×</v>
      </c>
    </row>
    <row r="121" spans="1:14" x14ac:dyDescent="0.15">
      <c r="A121" s="365"/>
      <c r="B121" s="367" t="s">
        <v>28</v>
      </c>
      <c r="C121" s="132" t="s">
        <v>103</v>
      </c>
      <c r="D121" s="125"/>
      <c r="E121" s="126"/>
      <c r="F121" s="127">
        <f>うぐいす拠点!F121</f>
        <v>0</v>
      </c>
      <c r="G121" s="128">
        <f>みどり拠点!F121</f>
        <v>0</v>
      </c>
      <c r="H121" s="129">
        <f>さくらんぼ拠点!F121</f>
        <v>0</v>
      </c>
      <c r="I121" s="129">
        <f>法人!F121</f>
        <v>0</v>
      </c>
      <c r="J121" s="129">
        <f t="shared" si="12"/>
        <v>0</v>
      </c>
      <c r="K121" s="129">
        <f>うぐいす拠点!J121+みどり拠点!J121+さくらんぼ拠点!J121</f>
        <v>0</v>
      </c>
      <c r="L121" s="129">
        <f t="shared" si="13"/>
        <v>0</v>
      </c>
      <c r="M121" s="199">
        <f t="shared" si="8"/>
        <v>0</v>
      </c>
      <c r="N121" s="194" t="str">
        <f t="shared" si="9"/>
        <v>○</v>
      </c>
    </row>
    <row r="122" spans="1:14" s="219" customFormat="1" x14ac:dyDescent="0.15">
      <c r="A122" s="365"/>
      <c r="B122" s="367"/>
      <c r="C122" s="318" t="s">
        <v>104</v>
      </c>
      <c r="D122" s="319"/>
      <c r="E122" s="320"/>
      <c r="F122" s="315">
        <f>うぐいす拠点!F122</f>
        <v>338000</v>
      </c>
      <c r="G122" s="316">
        <f>みどり拠点!F122</f>
        <v>121000</v>
      </c>
      <c r="H122" s="317">
        <f>さくらんぼ拠点!F122</f>
        <v>1000</v>
      </c>
      <c r="I122" s="317">
        <f>法人!F122</f>
        <v>460000</v>
      </c>
      <c r="J122" s="317">
        <f t="shared" si="12"/>
        <v>460000</v>
      </c>
      <c r="K122" s="317">
        <f>うぐいす拠点!J122+みどり拠点!J122+さくらんぼ拠点!J122</f>
        <v>0</v>
      </c>
      <c r="L122" s="317">
        <f t="shared" si="13"/>
        <v>460000</v>
      </c>
      <c r="M122" s="256">
        <f t="shared" si="8"/>
        <v>460000</v>
      </c>
      <c r="N122" s="330" t="str">
        <f t="shared" si="9"/>
        <v>○</v>
      </c>
    </row>
    <row r="123" spans="1:14" x14ac:dyDescent="0.15">
      <c r="A123" s="365"/>
      <c r="B123" s="367"/>
      <c r="C123" s="124" t="s">
        <v>105</v>
      </c>
      <c r="D123" s="125"/>
      <c r="E123" s="126"/>
      <c r="F123" s="127">
        <f>うぐいす拠点!F123</f>
        <v>0</v>
      </c>
      <c r="G123" s="128">
        <f>みどり拠点!F123</f>
        <v>0</v>
      </c>
      <c r="H123" s="129">
        <f>さくらんぼ拠点!F123</f>
        <v>0</v>
      </c>
      <c r="I123" s="129">
        <f>法人!F123</f>
        <v>0</v>
      </c>
      <c r="J123" s="129">
        <f t="shared" si="12"/>
        <v>0</v>
      </c>
      <c r="K123" s="129">
        <f>うぐいす拠点!J123+みどり拠点!J123+さくらんぼ拠点!J123</f>
        <v>0</v>
      </c>
      <c r="L123" s="129">
        <f t="shared" si="13"/>
        <v>0</v>
      </c>
      <c r="M123" s="199">
        <f t="shared" si="8"/>
        <v>0</v>
      </c>
      <c r="N123" s="194" t="str">
        <f t="shared" si="9"/>
        <v>○</v>
      </c>
    </row>
    <row r="124" spans="1:14" x14ac:dyDescent="0.15">
      <c r="A124" s="365"/>
      <c r="B124" s="367"/>
      <c r="C124" s="124" t="s">
        <v>106</v>
      </c>
      <c r="D124" s="125"/>
      <c r="E124" s="126"/>
      <c r="F124" s="127">
        <f>うぐいす拠点!F124</f>
        <v>0</v>
      </c>
      <c r="G124" s="128">
        <f>みどり拠点!F124</f>
        <v>0</v>
      </c>
      <c r="H124" s="129">
        <f>さくらんぼ拠点!F124</f>
        <v>0</v>
      </c>
      <c r="I124" s="129">
        <f>法人!F124</f>
        <v>0</v>
      </c>
      <c r="J124" s="129">
        <f t="shared" si="12"/>
        <v>0</v>
      </c>
      <c r="K124" s="129">
        <f>うぐいす拠点!J124+みどり拠点!J124+さくらんぼ拠点!J124</f>
        <v>0</v>
      </c>
      <c r="L124" s="129">
        <f t="shared" si="13"/>
        <v>0</v>
      </c>
      <c r="M124" s="199">
        <f t="shared" si="8"/>
        <v>0</v>
      </c>
      <c r="N124" s="194" t="str">
        <f t="shared" si="9"/>
        <v>○</v>
      </c>
    </row>
    <row r="125" spans="1:14" s="219" customFormat="1" x14ac:dyDescent="0.15">
      <c r="A125" s="365"/>
      <c r="B125" s="367"/>
      <c r="C125" s="318" t="s">
        <v>107</v>
      </c>
      <c r="D125" s="319"/>
      <c r="E125" s="320"/>
      <c r="F125" s="315">
        <f>うぐいす拠点!F125</f>
        <v>0</v>
      </c>
      <c r="G125" s="316">
        <f>みどり拠点!F125</f>
        <v>0</v>
      </c>
      <c r="H125" s="317">
        <f>さくらんぼ拠点!F125</f>
        <v>4500000</v>
      </c>
      <c r="I125" s="292">
        <f>F125+G125+H125</f>
        <v>4500000</v>
      </c>
      <c r="J125" s="317">
        <f t="shared" si="12"/>
        <v>4500000</v>
      </c>
      <c r="K125" s="317">
        <v>-4500000</v>
      </c>
      <c r="L125" s="317">
        <f t="shared" si="13"/>
        <v>0</v>
      </c>
      <c r="M125" s="256">
        <f t="shared" si="8"/>
        <v>4500000</v>
      </c>
      <c r="N125" s="330" t="str">
        <f t="shared" si="9"/>
        <v>×</v>
      </c>
    </row>
    <row r="126" spans="1:14" x14ac:dyDescent="0.15">
      <c r="A126" s="365"/>
      <c r="B126" s="368"/>
      <c r="C126" s="124" t="s">
        <v>172</v>
      </c>
      <c r="D126" s="125"/>
      <c r="E126" s="126"/>
      <c r="F126" s="127">
        <f>うぐいす拠点!F126</f>
        <v>0</v>
      </c>
      <c r="G126" s="128">
        <f>みどり拠点!F126</f>
        <v>0</v>
      </c>
      <c r="H126" s="129">
        <f>さくらんぼ拠点!F126</f>
        <v>0</v>
      </c>
      <c r="I126" s="106">
        <f>法人!F126</f>
        <v>0</v>
      </c>
      <c r="J126" s="129">
        <f t="shared" si="12"/>
        <v>0</v>
      </c>
      <c r="K126" s="129">
        <f>-I118</f>
        <v>0</v>
      </c>
      <c r="L126" s="129">
        <f t="shared" si="13"/>
        <v>0</v>
      </c>
      <c r="M126" s="199">
        <f t="shared" si="8"/>
        <v>0</v>
      </c>
      <c r="N126" s="194" t="str">
        <f t="shared" si="9"/>
        <v>○</v>
      </c>
    </row>
    <row r="127" spans="1:14" s="219" customFormat="1" x14ac:dyDescent="0.15">
      <c r="A127" s="365"/>
      <c r="B127" s="368"/>
      <c r="C127" s="298" t="s">
        <v>108</v>
      </c>
      <c r="D127" s="310"/>
      <c r="E127" s="311"/>
      <c r="F127" s="265">
        <f>うぐいす拠点!F127</f>
        <v>0</v>
      </c>
      <c r="G127" s="264">
        <f>みどり拠点!F127</f>
        <v>0</v>
      </c>
      <c r="H127" s="292">
        <f>さくらんぼ拠点!F127</f>
        <v>0</v>
      </c>
      <c r="I127" s="292">
        <f>法人!F127</f>
        <v>0</v>
      </c>
      <c r="J127" s="293">
        <f t="shared" si="12"/>
        <v>0</v>
      </c>
      <c r="K127" s="292">
        <f>うぐいす拠点!J127+みどり拠点!J127+さくらんぼ拠点!J127</f>
        <v>0</v>
      </c>
      <c r="L127" s="292">
        <f t="shared" si="13"/>
        <v>0</v>
      </c>
      <c r="M127" s="256">
        <f t="shared" si="8"/>
        <v>0</v>
      </c>
      <c r="N127" s="330" t="str">
        <f t="shared" si="9"/>
        <v>○</v>
      </c>
    </row>
    <row r="128" spans="1:14" x14ac:dyDescent="0.15">
      <c r="A128" s="365"/>
      <c r="B128" s="368"/>
      <c r="C128" s="90" t="s">
        <v>109</v>
      </c>
      <c r="D128" s="90"/>
      <c r="E128" s="90"/>
      <c r="F128" s="110">
        <f>うぐいす拠点!F128</f>
        <v>338000</v>
      </c>
      <c r="G128" s="110">
        <f>みどり拠点!F128</f>
        <v>121000</v>
      </c>
      <c r="H128" s="110">
        <f>さくらんぼ拠点!F128</f>
        <v>4501000</v>
      </c>
      <c r="I128" s="110">
        <f>F128+G128+H128</f>
        <v>4960000</v>
      </c>
      <c r="J128" s="111">
        <f t="shared" si="12"/>
        <v>4960000</v>
      </c>
      <c r="K128" s="110">
        <f>K125+K126</f>
        <v>-4500000</v>
      </c>
      <c r="L128" s="110">
        <f>I128+K128</f>
        <v>460000</v>
      </c>
      <c r="M128" s="199">
        <f>F128+G128+H128</f>
        <v>4960000</v>
      </c>
      <c r="N128" s="194" t="str">
        <f>IF(L128=M128,"○","×")</f>
        <v>×</v>
      </c>
    </row>
    <row r="129" spans="1:14" x14ac:dyDescent="0.15">
      <c r="A129" s="365"/>
      <c r="B129" s="372" t="s">
        <v>110</v>
      </c>
      <c r="C129" s="373"/>
      <c r="D129" s="373"/>
      <c r="E129" s="374"/>
      <c r="F129" s="110">
        <f>うぐいす拠点!F129</f>
        <v>4162000</v>
      </c>
      <c r="G129" s="110">
        <f>みどり拠点!F129</f>
        <v>-121000</v>
      </c>
      <c r="H129" s="110">
        <f>さくらんぼ拠点!F129</f>
        <v>-4501000</v>
      </c>
      <c r="I129" s="110">
        <f>法人!F129</f>
        <v>-460000</v>
      </c>
      <c r="J129" s="111">
        <f t="shared" si="12"/>
        <v>-460000</v>
      </c>
      <c r="K129" s="110">
        <f>うぐいす拠点!J129+みどり拠点!J129+さくらんぼ拠点!J129</f>
        <v>0</v>
      </c>
      <c r="L129" s="110">
        <f t="shared" si="13"/>
        <v>-460000</v>
      </c>
      <c r="M129" s="199">
        <f t="shared" ref="M129:M132" si="16">F129+G129+H129</f>
        <v>-460000</v>
      </c>
      <c r="N129" s="194" t="str">
        <f t="shared" si="9"/>
        <v>○</v>
      </c>
    </row>
    <row r="130" spans="1:14" x14ac:dyDescent="0.15">
      <c r="A130" s="116" t="s">
        <v>111</v>
      </c>
      <c r="B130" s="117"/>
      <c r="C130" s="91"/>
      <c r="D130" s="91"/>
      <c r="E130" s="91"/>
      <c r="F130" s="112">
        <f>うぐいす拠点!F130</f>
        <v>230000</v>
      </c>
      <c r="G130" s="112">
        <f>みどり拠点!F130</f>
        <v>227000</v>
      </c>
      <c r="H130" s="112">
        <f>さくらんぼ拠点!F130</f>
        <v>203000</v>
      </c>
      <c r="I130" s="112">
        <f>法人!F130</f>
        <v>660000</v>
      </c>
      <c r="J130" s="113">
        <f t="shared" si="12"/>
        <v>660000</v>
      </c>
      <c r="K130" s="112">
        <f>うぐいす拠点!J130+みどり拠点!J130+さくらんぼ拠点!J130</f>
        <v>0</v>
      </c>
      <c r="L130" s="112">
        <f t="shared" si="13"/>
        <v>660000</v>
      </c>
      <c r="M130" s="199">
        <f t="shared" si="16"/>
        <v>660000</v>
      </c>
      <c r="N130" s="194" t="str">
        <f t="shared" si="9"/>
        <v>○</v>
      </c>
    </row>
    <row r="131" spans="1:14" x14ac:dyDescent="0.15">
      <c r="A131" s="372" t="s">
        <v>201</v>
      </c>
      <c r="B131" s="373"/>
      <c r="C131" s="373"/>
      <c r="D131" s="373"/>
      <c r="E131" s="374"/>
      <c r="F131" s="112">
        <f>うぐいす拠点!F131</f>
        <v>250000</v>
      </c>
      <c r="G131" s="112">
        <f>みどり拠点!F131</f>
        <v>-3300000</v>
      </c>
      <c r="H131" s="112">
        <f>さくらんぼ拠点!F131</f>
        <v>1650000</v>
      </c>
      <c r="I131" s="112">
        <f>法人!F131</f>
        <v>-1400000</v>
      </c>
      <c r="J131" s="113">
        <f t="shared" si="12"/>
        <v>-1400000</v>
      </c>
      <c r="K131" s="112">
        <f>うぐいす拠点!J131+みどり拠点!J131+さくらんぼ拠点!J131</f>
        <v>0</v>
      </c>
      <c r="L131" s="112">
        <f t="shared" si="13"/>
        <v>-1400000</v>
      </c>
      <c r="M131" s="199">
        <f t="shared" si="16"/>
        <v>-1400000</v>
      </c>
      <c r="N131" s="194" t="str">
        <f t="shared" si="9"/>
        <v>○</v>
      </c>
    </row>
    <row r="132" spans="1:14" x14ac:dyDescent="0.15">
      <c r="A132" s="116" t="s">
        <v>113</v>
      </c>
      <c r="B132" s="117"/>
      <c r="C132" s="91"/>
      <c r="D132" s="91"/>
      <c r="E132" s="91"/>
      <c r="F132" s="110">
        <f>うぐいす拠点!F132</f>
        <v>16150000</v>
      </c>
      <c r="G132" s="110">
        <f>みどり拠点!F132</f>
        <v>28000000</v>
      </c>
      <c r="H132" s="110">
        <f>さくらんぼ拠点!F132</f>
        <v>20750000</v>
      </c>
      <c r="I132" s="110">
        <f>法人!F132</f>
        <v>64900000</v>
      </c>
      <c r="J132" s="111">
        <f t="shared" si="12"/>
        <v>64900000</v>
      </c>
      <c r="K132" s="110">
        <f>うぐいす拠点!J132+みどり拠点!J132+さくらんぼ拠点!J132</f>
        <v>0</v>
      </c>
      <c r="L132" s="110">
        <f t="shared" si="13"/>
        <v>64900000</v>
      </c>
      <c r="M132" s="199">
        <f t="shared" si="16"/>
        <v>64900000</v>
      </c>
      <c r="N132" s="194" t="str">
        <f t="shared" si="9"/>
        <v>○</v>
      </c>
    </row>
    <row r="133" spans="1:14" x14ac:dyDescent="0.15">
      <c r="A133" s="369" t="s">
        <v>114</v>
      </c>
      <c r="B133" s="370"/>
      <c r="C133" s="370"/>
      <c r="D133" s="370"/>
      <c r="E133" s="371"/>
      <c r="F133" s="110">
        <f>うぐいす拠点!F133</f>
        <v>16400000</v>
      </c>
      <c r="G133" s="110">
        <f>みどり拠点!F133</f>
        <v>24700000</v>
      </c>
      <c r="H133" s="110">
        <f>さくらんぼ拠点!F133</f>
        <v>22400000</v>
      </c>
      <c r="I133" s="110">
        <f>法人!F133</f>
        <v>63500000</v>
      </c>
      <c r="J133" s="111">
        <f t="shared" si="12"/>
        <v>63500000</v>
      </c>
      <c r="K133" s="110">
        <f>うぐいす拠点!J133+みどり拠点!J133+さくらんぼ拠点!J133</f>
        <v>0</v>
      </c>
      <c r="L133" s="110">
        <f t="shared" si="13"/>
        <v>63500000</v>
      </c>
      <c r="M133" s="199">
        <f>F133+G133+H133</f>
        <v>63500000</v>
      </c>
      <c r="N133" s="194" t="str">
        <f t="shared" si="9"/>
        <v>○</v>
      </c>
    </row>
    <row r="134" spans="1:14" ht="9.9499999999999993" customHeight="1" x14ac:dyDescent="0.15">
      <c r="F134" s="114"/>
      <c r="G134" s="114"/>
      <c r="H134" s="114"/>
      <c r="I134" s="114"/>
      <c r="J134" s="115"/>
      <c r="K134" s="114"/>
      <c r="L134" s="114"/>
    </row>
    <row r="135" spans="1:14" x14ac:dyDescent="0.15">
      <c r="A135" s="1" t="s">
        <v>122</v>
      </c>
    </row>
    <row r="137" spans="1:14" x14ac:dyDescent="0.15">
      <c r="A137" s="20"/>
    </row>
    <row r="138" spans="1:14" x14ac:dyDescent="0.15">
      <c r="A138" s="20"/>
    </row>
    <row r="139" spans="1:14" x14ac:dyDescent="0.15">
      <c r="A139" s="20"/>
    </row>
  </sheetData>
  <mergeCells count="18">
    <mergeCell ref="A133:E133"/>
    <mergeCell ref="A2:L2"/>
    <mergeCell ref="A3:L3"/>
    <mergeCell ref="A131:E131"/>
    <mergeCell ref="C112:E112"/>
    <mergeCell ref="A88:A111"/>
    <mergeCell ref="B88:B99"/>
    <mergeCell ref="B100:B110"/>
    <mergeCell ref="B111:E111"/>
    <mergeCell ref="A112:A129"/>
    <mergeCell ref="B112:B120"/>
    <mergeCell ref="B121:B128"/>
    <mergeCell ref="B129:E129"/>
    <mergeCell ref="A5:C5"/>
    <mergeCell ref="A6:A87"/>
    <mergeCell ref="B6:B35"/>
    <mergeCell ref="B36:B86"/>
    <mergeCell ref="B87:E87"/>
  </mergeCells>
  <phoneticPr fontId="3"/>
  <pageMargins left="0.51181102362204722" right="0.23622047244094491" top="0.74803149606299213" bottom="0.74803149606299213" header="0.31496062992125984" footer="0.31496062992125984"/>
  <pageSetup paperSize="9" orientation="portrait" r:id="rId1"/>
  <headerFooter>
    <oddFooter>&amp;C&amp;"ＭＳ Ｐ明朝,標準"&amp;9&amp;A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L139"/>
  <sheetViews>
    <sheetView topLeftCell="A37" zoomScaleNormal="100" workbookViewId="0">
      <selection activeCell="J37" sqref="J37"/>
    </sheetView>
  </sheetViews>
  <sheetFormatPr defaultRowHeight="12" x14ac:dyDescent="0.15"/>
  <cols>
    <col min="1" max="4" width="2.625" style="1" customWidth="1"/>
    <col min="5" max="5" width="27.625" style="1" customWidth="1"/>
    <col min="6" max="6" width="11.125" style="22" customWidth="1"/>
    <col min="7" max="7" width="11.75" style="22" bestFit="1" customWidth="1"/>
    <col min="8" max="8" width="12.375" style="22" bestFit="1" customWidth="1"/>
    <col min="9" max="9" width="22.625" style="49" customWidth="1"/>
    <col min="10" max="10" width="9.5" style="1" bestFit="1" customWidth="1"/>
    <col min="11" max="12" width="10.875" style="1" bestFit="1" customWidth="1"/>
    <col min="13" max="16384" width="9" style="1"/>
  </cols>
  <sheetData>
    <row r="1" spans="1:9" ht="13.5" x14ac:dyDescent="0.15">
      <c r="A1" s="29" t="s">
        <v>376</v>
      </c>
      <c r="I1" s="46"/>
    </row>
    <row r="2" spans="1:9" ht="18" customHeight="1" x14ac:dyDescent="0.15">
      <c r="A2" s="347" t="s">
        <v>253</v>
      </c>
      <c r="B2" s="347"/>
      <c r="C2" s="347"/>
      <c r="D2" s="347"/>
      <c r="E2" s="347"/>
      <c r="F2" s="347"/>
      <c r="G2" s="347"/>
      <c r="H2" s="347"/>
      <c r="I2" s="347"/>
    </row>
    <row r="3" spans="1:9" x14ac:dyDescent="0.15">
      <c r="A3" s="336" t="s">
        <v>377</v>
      </c>
      <c r="B3" s="336"/>
      <c r="C3" s="336"/>
      <c r="D3" s="336"/>
      <c r="E3" s="336"/>
      <c r="F3" s="336"/>
      <c r="G3" s="336"/>
      <c r="H3" s="336"/>
      <c r="I3" s="336"/>
    </row>
    <row r="4" spans="1:9" x14ac:dyDescent="0.15">
      <c r="I4" s="46" t="s">
        <v>0</v>
      </c>
    </row>
    <row r="5" spans="1:9" x14ac:dyDescent="0.15">
      <c r="A5" s="348" t="s">
        <v>1</v>
      </c>
      <c r="B5" s="349"/>
      <c r="C5" s="349"/>
      <c r="D5" s="2"/>
      <c r="E5" s="2"/>
      <c r="F5" s="30" t="s">
        <v>203</v>
      </c>
      <c r="G5" s="23" t="s">
        <v>204</v>
      </c>
      <c r="H5" s="23" t="s">
        <v>115</v>
      </c>
      <c r="I5" s="47" t="s">
        <v>116</v>
      </c>
    </row>
    <row r="6" spans="1:9" s="219" customFormat="1" x14ac:dyDescent="0.15">
      <c r="A6" s="350" t="s">
        <v>2</v>
      </c>
      <c r="B6" s="353" t="s">
        <v>3</v>
      </c>
      <c r="C6" s="239" t="s">
        <v>4</v>
      </c>
      <c r="D6" s="240"/>
      <c r="E6" s="248"/>
      <c r="F6" s="249">
        <f>本部!F6+地活!F6+相談!F6+ハイツ!F6</f>
        <v>0</v>
      </c>
      <c r="G6" s="249">
        <f>本部!G6+地活!G6+相談!G6+ハイツ!G6</f>
        <v>0</v>
      </c>
      <c r="H6" s="243">
        <f>F6-G6</f>
        <v>0</v>
      </c>
      <c r="I6" s="237"/>
    </row>
    <row r="7" spans="1:9" s="219" customFormat="1" x14ac:dyDescent="0.15">
      <c r="A7" s="351"/>
      <c r="B7" s="353"/>
      <c r="C7" s="217" t="s">
        <v>5</v>
      </c>
      <c r="E7" s="218"/>
      <c r="F7" s="229">
        <f>本部!F7+地活!F7+相談!F7+ハイツ!F7</f>
        <v>52444000</v>
      </c>
      <c r="G7" s="229">
        <f>本部!G7+地活!G7+相談!G7+ハイツ!G7</f>
        <v>52753000</v>
      </c>
      <c r="H7" s="230">
        <f t="shared" ref="H7:H70" si="0">F7-G7</f>
        <v>-309000</v>
      </c>
      <c r="I7" s="222"/>
    </row>
    <row r="8" spans="1:9" x14ac:dyDescent="0.15">
      <c r="A8" s="351"/>
      <c r="B8" s="353"/>
      <c r="C8" s="4"/>
      <c r="D8" s="5" t="s">
        <v>6</v>
      </c>
      <c r="F8" s="34">
        <f>本部!F8+地活!F8+相談!F8+ハイツ!F8</f>
        <v>18282000</v>
      </c>
      <c r="G8" s="34">
        <f>本部!G8+地活!G8+相談!G8+ハイツ!G8</f>
        <v>18280000</v>
      </c>
      <c r="H8" s="21">
        <f t="shared" si="0"/>
        <v>2000</v>
      </c>
      <c r="I8" s="40"/>
    </row>
    <row r="9" spans="1:9" x14ac:dyDescent="0.15">
      <c r="A9" s="351"/>
      <c r="B9" s="353"/>
      <c r="C9" s="4"/>
      <c r="E9" s="1" t="s">
        <v>7</v>
      </c>
      <c r="F9" s="34">
        <f>本部!F9+地活!F9+相談!F9+ハイツ!F9</f>
        <v>42000</v>
      </c>
      <c r="G9" s="34">
        <f>本部!G9+地活!G9+相談!G9+ハイツ!G9</f>
        <v>42000</v>
      </c>
      <c r="H9" s="21">
        <f t="shared" si="0"/>
        <v>0</v>
      </c>
      <c r="I9" s="40"/>
    </row>
    <row r="10" spans="1:9" x14ac:dyDescent="0.15">
      <c r="A10" s="351"/>
      <c r="B10" s="353"/>
      <c r="C10" s="4"/>
      <c r="E10" s="5" t="s">
        <v>8</v>
      </c>
      <c r="F10" s="34">
        <f>本部!F10+地活!F10+相談!F10+ハイツ!F10</f>
        <v>9900000</v>
      </c>
      <c r="G10" s="34">
        <f>本部!G10+地活!G10+相談!G10+ハイツ!G10</f>
        <v>9880000</v>
      </c>
      <c r="H10" s="21">
        <f t="shared" si="0"/>
        <v>20000</v>
      </c>
      <c r="I10" s="40" t="s">
        <v>152</v>
      </c>
    </row>
    <row r="11" spans="1:9" x14ac:dyDescent="0.15">
      <c r="A11" s="351"/>
      <c r="B11" s="353"/>
      <c r="C11" s="4"/>
      <c r="E11" s="5" t="s">
        <v>9</v>
      </c>
      <c r="F11" s="34">
        <f>本部!F11+地活!F11+相談!F11+ハイツ!F11</f>
        <v>40000</v>
      </c>
      <c r="G11" s="34">
        <f>本部!G11+地活!G11+相談!G11+ハイツ!G11</f>
        <v>58000</v>
      </c>
      <c r="H11" s="21">
        <f t="shared" si="0"/>
        <v>-18000</v>
      </c>
      <c r="I11" s="40" t="s">
        <v>320</v>
      </c>
    </row>
    <row r="12" spans="1:9" x14ac:dyDescent="0.15">
      <c r="A12" s="351"/>
      <c r="B12" s="353"/>
      <c r="C12" s="4"/>
      <c r="E12" s="5" t="s">
        <v>10</v>
      </c>
      <c r="F12" s="34">
        <f>本部!F12+地活!F12+相談!F12+ハイツ!F12</f>
        <v>8300000</v>
      </c>
      <c r="G12" s="34">
        <f>本部!G12+地活!G12+相談!G12+ハイツ!G12</f>
        <v>8300000</v>
      </c>
      <c r="H12" s="21">
        <f t="shared" si="0"/>
        <v>0</v>
      </c>
      <c r="I12" s="40" t="s">
        <v>152</v>
      </c>
    </row>
    <row r="13" spans="1:9" s="219" customFormat="1" x14ac:dyDescent="0.15">
      <c r="A13" s="351"/>
      <c r="B13" s="353"/>
      <c r="C13" s="217"/>
      <c r="D13" s="219" t="s">
        <v>247</v>
      </c>
      <c r="E13" s="218"/>
      <c r="F13" s="220">
        <f>本部!F13+地活!F13+相談!F13+ハイツ!F13</f>
        <v>1500000</v>
      </c>
      <c r="G13" s="220">
        <f>本部!G13+地活!G13+相談!G13+ハイツ!G13</f>
        <v>1760000</v>
      </c>
      <c r="H13" s="221">
        <f t="shared" si="0"/>
        <v>-260000</v>
      </c>
      <c r="I13" s="222"/>
    </row>
    <row r="14" spans="1:9" x14ac:dyDescent="0.15">
      <c r="A14" s="351"/>
      <c r="B14" s="353"/>
      <c r="C14" s="4"/>
      <c r="E14" s="5" t="s">
        <v>248</v>
      </c>
      <c r="F14" s="34">
        <f>本部!F14+地活!F14+相談!F14+ハイツ!F14</f>
        <v>1500000</v>
      </c>
      <c r="G14" s="34">
        <f>本部!G14+地活!G14+相談!G14+ハイツ!G14</f>
        <v>1760000</v>
      </c>
      <c r="H14" s="21">
        <f t="shared" si="0"/>
        <v>-260000</v>
      </c>
      <c r="I14" s="40" t="s">
        <v>152</v>
      </c>
    </row>
    <row r="15" spans="1:9" s="219" customFormat="1" x14ac:dyDescent="0.15">
      <c r="A15" s="351"/>
      <c r="B15" s="353"/>
      <c r="C15" s="217"/>
      <c r="D15" s="219" t="s">
        <v>11</v>
      </c>
      <c r="E15" s="218"/>
      <c r="F15" s="220">
        <f>本部!F15+地活!F15+相談!F15+ハイツ!F15</f>
        <v>0</v>
      </c>
      <c r="G15" s="220">
        <f>本部!G15+地活!G15+相談!G15+ハイツ!G15</f>
        <v>0</v>
      </c>
      <c r="H15" s="221">
        <f t="shared" si="0"/>
        <v>0</v>
      </c>
      <c r="I15" s="222"/>
    </row>
    <row r="16" spans="1:9" s="219" customFormat="1" x14ac:dyDescent="0.15">
      <c r="A16" s="351"/>
      <c r="B16" s="353"/>
      <c r="C16" s="217"/>
      <c r="D16" s="219" t="s">
        <v>12</v>
      </c>
      <c r="E16" s="218"/>
      <c r="F16" s="220">
        <f>本部!F16+地活!F16+相談!F16+ハイツ!F16</f>
        <v>1170000</v>
      </c>
      <c r="G16" s="220">
        <f>本部!G16+地活!G16+相談!G16+ハイツ!G16</f>
        <v>1170000</v>
      </c>
      <c r="H16" s="221">
        <f t="shared" si="0"/>
        <v>0</v>
      </c>
      <c r="I16" s="222"/>
    </row>
    <row r="17" spans="1:9" x14ac:dyDescent="0.15">
      <c r="A17" s="351"/>
      <c r="B17" s="353"/>
      <c r="C17" s="4"/>
      <c r="E17" s="5" t="s">
        <v>13</v>
      </c>
      <c r="F17" s="34">
        <f>本部!F17+地活!F17+相談!F17+ハイツ!F17</f>
        <v>1170000</v>
      </c>
      <c r="G17" s="34">
        <f>本部!G17+地活!G17+相談!G17+ハイツ!G17</f>
        <v>1170000</v>
      </c>
      <c r="H17" s="21">
        <f t="shared" si="0"/>
        <v>0</v>
      </c>
      <c r="I17" s="40" t="s">
        <v>288</v>
      </c>
    </row>
    <row r="18" spans="1:9" s="219" customFormat="1" x14ac:dyDescent="0.15">
      <c r="A18" s="351"/>
      <c r="B18" s="353"/>
      <c r="C18" s="217"/>
      <c r="D18" s="219" t="s">
        <v>14</v>
      </c>
      <c r="E18" s="218"/>
      <c r="F18" s="220">
        <f>本部!F18+地活!F18+相談!F18+ハイツ!F18</f>
        <v>3583000</v>
      </c>
      <c r="G18" s="220">
        <f>本部!G18+地活!G18+相談!G18+ハイツ!G18</f>
        <v>3575000</v>
      </c>
      <c r="H18" s="221">
        <f t="shared" si="0"/>
        <v>8000</v>
      </c>
      <c r="I18" s="222" t="s">
        <v>287</v>
      </c>
    </row>
    <row r="19" spans="1:9" s="219" customFormat="1" x14ac:dyDescent="0.15">
      <c r="A19" s="351"/>
      <c r="B19" s="353"/>
      <c r="C19" s="217"/>
      <c r="D19" s="219" t="s">
        <v>15</v>
      </c>
      <c r="E19" s="218"/>
      <c r="F19" s="220">
        <f>本部!F19+地活!F19+相談!F19+ハイツ!F19</f>
        <v>27909000</v>
      </c>
      <c r="G19" s="220">
        <f>本部!G19+地活!G19+相談!G19+ハイツ!G19</f>
        <v>27968000</v>
      </c>
      <c r="H19" s="221">
        <f t="shared" si="0"/>
        <v>-59000</v>
      </c>
      <c r="I19" s="222"/>
    </row>
    <row r="20" spans="1:9" x14ac:dyDescent="0.15">
      <c r="A20" s="351"/>
      <c r="B20" s="353"/>
      <c r="C20" s="4"/>
      <c r="E20" s="5" t="s">
        <v>16</v>
      </c>
      <c r="F20" s="34">
        <f>本部!F20+地活!F20+相談!F20+ハイツ!F20</f>
        <v>39000</v>
      </c>
      <c r="G20" s="34">
        <f>本部!G20+地活!G20+相談!G20+ハイツ!G20</f>
        <v>118000</v>
      </c>
      <c r="H20" s="21">
        <f t="shared" si="0"/>
        <v>-79000</v>
      </c>
      <c r="I20" s="40" t="s">
        <v>443</v>
      </c>
    </row>
    <row r="21" spans="1:9" x14ac:dyDescent="0.15">
      <c r="A21" s="351"/>
      <c r="B21" s="353"/>
      <c r="C21" s="4"/>
      <c r="E21" s="5" t="s">
        <v>17</v>
      </c>
      <c r="F21" s="34">
        <f>本部!F21+地活!F21+相談!F21+ハイツ!F21</f>
        <v>0</v>
      </c>
      <c r="G21" s="34">
        <f>本部!G21+地活!G21+相談!G21+ハイツ!G21</f>
        <v>0</v>
      </c>
      <c r="H21" s="21">
        <f t="shared" si="0"/>
        <v>0</v>
      </c>
      <c r="I21" s="40"/>
    </row>
    <row r="22" spans="1:9" x14ac:dyDescent="0.15">
      <c r="A22" s="351"/>
      <c r="B22" s="353"/>
      <c r="C22" s="4"/>
      <c r="E22" s="5" t="s">
        <v>18</v>
      </c>
      <c r="F22" s="34">
        <f>本部!F22+地活!F22+相談!F22+ハイツ!F22</f>
        <v>27830000</v>
      </c>
      <c r="G22" s="34">
        <f>本部!G22+地活!G22+相談!G22+ハイツ!G22</f>
        <v>27810000</v>
      </c>
      <c r="H22" s="21">
        <f t="shared" si="0"/>
        <v>20000</v>
      </c>
      <c r="I22" s="40" t="s">
        <v>154</v>
      </c>
    </row>
    <row r="23" spans="1:9" x14ac:dyDescent="0.15">
      <c r="A23" s="351"/>
      <c r="B23" s="353"/>
      <c r="C23" s="4"/>
      <c r="E23" s="5" t="s">
        <v>19</v>
      </c>
      <c r="F23" s="34">
        <f>本部!F23+地活!F23+相談!F23+ハイツ!F23</f>
        <v>40000</v>
      </c>
      <c r="G23" s="34">
        <f>本部!G23+地活!G23+相談!G23+ハイツ!G23</f>
        <v>40000</v>
      </c>
      <c r="H23" s="21">
        <f t="shared" si="0"/>
        <v>0</v>
      </c>
      <c r="I23" s="40" t="s">
        <v>124</v>
      </c>
    </row>
    <row r="24" spans="1:9" x14ac:dyDescent="0.15">
      <c r="A24" s="351"/>
      <c r="B24" s="353"/>
      <c r="C24" s="4"/>
      <c r="E24" s="5" t="s">
        <v>15</v>
      </c>
      <c r="F24" s="34">
        <f>本部!F24+地活!F24+相談!F24+ハイツ!F24</f>
        <v>0</v>
      </c>
      <c r="G24" s="34">
        <f>本部!G24+地活!G24+相談!G24+ハイツ!G24</f>
        <v>0</v>
      </c>
      <c r="H24" s="21">
        <f t="shared" si="0"/>
        <v>0</v>
      </c>
      <c r="I24" s="40" t="s">
        <v>297</v>
      </c>
    </row>
    <row r="25" spans="1:9" s="219" customFormat="1" x14ac:dyDescent="0.15">
      <c r="A25" s="351"/>
      <c r="B25" s="353"/>
      <c r="C25" s="217" t="s">
        <v>23</v>
      </c>
      <c r="E25" s="218"/>
      <c r="F25" s="229">
        <f>本部!F25+地活!F25+相談!F25+ハイツ!F25</f>
        <v>0</v>
      </c>
      <c r="G25" s="229">
        <f>本部!G25+地活!G25+相談!G25+ハイツ!G25</f>
        <v>0</v>
      </c>
      <c r="H25" s="230">
        <f t="shared" si="0"/>
        <v>0</v>
      </c>
      <c r="I25" s="222"/>
    </row>
    <row r="26" spans="1:9" s="219" customFormat="1" x14ac:dyDescent="0.15">
      <c r="A26" s="351"/>
      <c r="B26" s="353"/>
      <c r="C26" s="223" t="s">
        <v>20</v>
      </c>
      <c r="D26" s="224"/>
      <c r="E26" s="225"/>
      <c r="F26" s="226">
        <f>本部!F26+地活!F26+相談!F26+ハイツ!F26</f>
        <v>0</v>
      </c>
      <c r="G26" s="226">
        <f>本部!G26+地活!G26+相談!G26+ハイツ!G26</f>
        <v>0</v>
      </c>
      <c r="H26" s="227">
        <f t="shared" si="0"/>
        <v>0</v>
      </c>
      <c r="I26" s="222"/>
    </row>
    <row r="27" spans="1:9" s="219" customFormat="1" x14ac:dyDescent="0.15">
      <c r="A27" s="351"/>
      <c r="B27" s="353"/>
      <c r="C27" s="223" t="s">
        <v>21</v>
      </c>
      <c r="D27" s="224"/>
      <c r="E27" s="225"/>
      <c r="F27" s="226">
        <f>本部!F27+地活!F27+相談!F27+ハイツ!F27</f>
        <v>0</v>
      </c>
      <c r="G27" s="226">
        <f>本部!G27+地活!G27+相談!G27+ハイツ!G27</f>
        <v>300000</v>
      </c>
      <c r="H27" s="227">
        <f t="shared" si="0"/>
        <v>-300000</v>
      </c>
      <c r="I27" s="222"/>
    </row>
    <row r="28" spans="1:9" s="219" customFormat="1" x14ac:dyDescent="0.15">
      <c r="A28" s="351"/>
      <c r="B28" s="353"/>
      <c r="C28" s="223" t="s">
        <v>22</v>
      </c>
      <c r="D28" s="224"/>
      <c r="E28" s="225"/>
      <c r="F28" s="226">
        <f>本部!F28+地活!F28+相談!F28+ハイツ!F28</f>
        <v>2000</v>
      </c>
      <c r="G28" s="226">
        <f>本部!G28+地活!G28+相談!G28+ハイツ!G28</f>
        <v>2000</v>
      </c>
      <c r="H28" s="227">
        <f t="shared" si="0"/>
        <v>0</v>
      </c>
      <c r="I28" s="228"/>
    </row>
    <row r="29" spans="1:9" s="219" customFormat="1" x14ac:dyDescent="0.15">
      <c r="A29" s="351"/>
      <c r="B29" s="353"/>
      <c r="C29" s="217" t="s">
        <v>23</v>
      </c>
      <c r="E29" s="218"/>
      <c r="F29" s="229">
        <f>本部!F29+地活!F29+相談!F29+ハイツ!F29</f>
        <v>525000</v>
      </c>
      <c r="G29" s="229">
        <f>本部!G29+地活!G29+相談!G29+ハイツ!G29</f>
        <v>533000</v>
      </c>
      <c r="H29" s="230">
        <f t="shared" si="0"/>
        <v>-8000</v>
      </c>
      <c r="I29" s="222"/>
    </row>
    <row r="30" spans="1:9" x14ac:dyDescent="0.15">
      <c r="A30" s="351"/>
      <c r="B30" s="353"/>
      <c r="C30" s="4"/>
      <c r="D30" s="1" t="s">
        <v>24</v>
      </c>
      <c r="E30" s="5"/>
      <c r="F30" s="34">
        <f>本部!F30+地活!F30+相談!F30+ハイツ!F30</f>
        <v>0</v>
      </c>
      <c r="G30" s="34">
        <f>本部!G30+地活!G30+相談!G30+ハイツ!G30</f>
        <v>0</v>
      </c>
      <c r="H30" s="21">
        <f t="shared" si="0"/>
        <v>0</v>
      </c>
      <c r="I30" s="40"/>
    </row>
    <row r="31" spans="1:9" x14ac:dyDescent="0.15">
      <c r="A31" s="351"/>
      <c r="B31" s="353"/>
      <c r="C31" s="4"/>
      <c r="D31" s="1" t="s">
        <v>25</v>
      </c>
      <c r="E31" s="5"/>
      <c r="F31" s="34">
        <f>本部!F31+地活!F31+相談!F31+ハイツ!F31</f>
        <v>0</v>
      </c>
      <c r="G31" s="34">
        <f>本部!G31+地活!G31+相談!G31+ハイツ!G31</f>
        <v>0</v>
      </c>
      <c r="H31" s="21">
        <f t="shared" si="0"/>
        <v>0</v>
      </c>
      <c r="I31" s="40"/>
    </row>
    <row r="32" spans="1:9" x14ac:dyDescent="0.15">
      <c r="A32" s="351"/>
      <c r="B32" s="353"/>
      <c r="C32" s="4"/>
      <c r="D32" s="1" t="s">
        <v>26</v>
      </c>
      <c r="E32" s="5"/>
      <c r="F32" s="34">
        <f>本部!F32+地活!F32+相談!F32+ハイツ!F32</f>
        <v>525000</v>
      </c>
      <c r="G32" s="34">
        <f>本部!G32+地活!G32+相談!G32+ハイツ!G32</f>
        <v>533000</v>
      </c>
      <c r="H32" s="21">
        <f t="shared" si="0"/>
        <v>-8000</v>
      </c>
      <c r="I32" s="40"/>
    </row>
    <row r="33" spans="1:12" x14ac:dyDescent="0.15">
      <c r="A33" s="351"/>
      <c r="B33" s="353"/>
      <c r="C33" s="4"/>
      <c r="E33" s="5" t="s">
        <v>121</v>
      </c>
      <c r="F33" s="34">
        <f>本部!F33+地活!F33+相談!F33+ハイツ!F33</f>
        <v>95000</v>
      </c>
      <c r="G33" s="34">
        <f>本部!G33+地活!G33+相談!G33+ハイツ!G33</f>
        <v>103000</v>
      </c>
      <c r="H33" s="21">
        <f t="shared" si="0"/>
        <v>-8000</v>
      </c>
      <c r="I33" s="40" t="s">
        <v>319</v>
      </c>
    </row>
    <row r="34" spans="1:12" x14ac:dyDescent="0.15">
      <c r="A34" s="351"/>
      <c r="B34" s="353"/>
      <c r="C34" s="4"/>
      <c r="E34" s="5" t="s">
        <v>117</v>
      </c>
      <c r="F34" s="34">
        <f>本部!F34+地活!F34+相談!F34+ハイツ!F34</f>
        <v>430000</v>
      </c>
      <c r="G34" s="34">
        <f>本部!G34+地活!G34+相談!G34+ハイツ!G34</f>
        <v>430000</v>
      </c>
      <c r="H34" s="21">
        <f t="shared" si="0"/>
        <v>0</v>
      </c>
      <c r="I34" s="42" t="s">
        <v>185</v>
      </c>
    </row>
    <row r="35" spans="1:12" x14ac:dyDescent="0.15">
      <c r="A35" s="351"/>
      <c r="B35" s="353"/>
      <c r="C35" s="6" t="s">
        <v>27</v>
      </c>
      <c r="D35" s="7"/>
      <c r="E35" s="8"/>
      <c r="F35" s="28">
        <f>本部!F35+地活!F35+相談!F35+ハイツ!F35</f>
        <v>52971000</v>
      </c>
      <c r="G35" s="28">
        <f>本部!G35+地活!G35+相談!G35+ハイツ!G35</f>
        <v>53588000</v>
      </c>
      <c r="H35" s="28">
        <f t="shared" si="0"/>
        <v>-617000</v>
      </c>
      <c r="I35" s="43"/>
      <c r="J35" s="50"/>
      <c r="K35" s="50">
        <f>本部!F35+地活!F35+相談!F35+ハイツ!F35</f>
        <v>52971000</v>
      </c>
      <c r="L35" s="54"/>
    </row>
    <row r="36" spans="1:12" s="219" customFormat="1" x14ac:dyDescent="0.15">
      <c r="A36" s="351"/>
      <c r="B36" s="353" t="s">
        <v>28</v>
      </c>
      <c r="C36" s="217" t="s">
        <v>29</v>
      </c>
      <c r="E36" s="218"/>
      <c r="F36" s="230">
        <f>本部!F36+地活!F36+相談!F36+ハイツ!F36</f>
        <v>45350000</v>
      </c>
      <c r="G36" s="230">
        <f>本部!G36+地活!G36+相談!G36+ハイツ!G36</f>
        <v>44530000</v>
      </c>
      <c r="H36" s="247">
        <f t="shared" si="0"/>
        <v>820000</v>
      </c>
      <c r="I36" s="231"/>
    </row>
    <row r="37" spans="1:12" x14ac:dyDescent="0.15">
      <c r="A37" s="351"/>
      <c r="B37" s="353"/>
      <c r="C37" s="4"/>
      <c r="D37" s="1" t="s">
        <v>206</v>
      </c>
      <c r="E37" s="5"/>
      <c r="F37" s="34">
        <f>本部!F37+地活!F37+相談!F37+ハイツ!F37</f>
        <v>300000</v>
      </c>
      <c r="G37" s="34">
        <f>本部!G37+地活!G37+相談!G37+ハイツ!G37</f>
        <v>300000</v>
      </c>
      <c r="H37" s="21">
        <f t="shared" si="0"/>
        <v>0</v>
      </c>
      <c r="I37" s="38"/>
    </row>
    <row r="38" spans="1:12" x14ac:dyDescent="0.15">
      <c r="A38" s="351"/>
      <c r="B38" s="353"/>
      <c r="C38" s="4"/>
      <c r="D38" s="1" t="s">
        <v>30</v>
      </c>
      <c r="E38" s="5"/>
      <c r="F38" s="34">
        <f>本部!F38+地活!F38+相談!F38+ハイツ!F38</f>
        <v>17540000</v>
      </c>
      <c r="G38" s="34">
        <f>本部!G38+地活!G38+相談!G38+ハイツ!G38</f>
        <v>17468000</v>
      </c>
      <c r="H38" s="21">
        <f t="shared" si="0"/>
        <v>72000</v>
      </c>
      <c r="I38" s="38" t="s">
        <v>150</v>
      </c>
    </row>
    <row r="39" spans="1:12" x14ac:dyDescent="0.15">
      <c r="A39" s="351"/>
      <c r="B39" s="353"/>
      <c r="C39" s="4"/>
      <c r="D39" s="1" t="s">
        <v>31</v>
      </c>
      <c r="E39" s="5"/>
      <c r="F39" s="34">
        <f>本部!F39+地活!F39+相談!F39+ハイツ!F39</f>
        <v>5510000</v>
      </c>
      <c r="G39" s="34">
        <f>本部!G39+地活!G39+相談!G39+ハイツ!G39</f>
        <v>5478000</v>
      </c>
      <c r="H39" s="21">
        <f t="shared" si="0"/>
        <v>32000</v>
      </c>
      <c r="I39" s="38" t="s">
        <v>151</v>
      </c>
    </row>
    <row r="40" spans="1:12" x14ac:dyDescent="0.15">
      <c r="A40" s="351"/>
      <c r="B40" s="353"/>
      <c r="C40" s="4"/>
      <c r="D40" s="1" t="s">
        <v>32</v>
      </c>
      <c r="E40" s="5"/>
      <c r="F40" s="34">
        <f>本部!F40+地活!F40+相談!F40+ハイツ!F40</f>
        <v>16200000</v>
      </c>
      <c r="G40" s="34">
        <f>本部!G40+地活!G40+相談!G40+ハイツ!G40</f>
        <v>15960000</v>
      </c>
      <c r="H40" s="21">
        <f t="shared" si="0"/>
        <v>240000</v>
      </c>
      <c r="I40" s="38" t="s">
        <v>128</v>
      </c>
    </row>
    <row r="41" spans="1:12" x14ac:dyDescent="0.15">
      <c r="A41" s="351"/>
      <c r="B41" s="353"/>
      <c r="C41" s="4"/>
      <c r="D41" s="1" t="s">
        <v>33</v>
      </c>
      <c r="E41" s="5"/>
      <c r="F41" s="34">
        <f>本部!F41+地活!F41+相談!F41+ハイツ!F41</f>
        <v>830000</v>
      </c>
      <c r="G41" s="34">
        <f>本部!G41+地活!G41+相談!G41+ハイツ!G41</f>
        <v>772000</v>
      </c>
      <c r="H41" s="21">
        <f t="shared" si="0"/>
        <v>58000</v>
      </c>
      <c r="I41" s="38" t="s">
        <v>149</v>
      </c>
    </row>
    <row r="42" spans="1:12" x14ac:dyDescent="0.15">
      <c r="A42" s="351"/>
      <c r="B42" s="353"/>
      <c r="C42" s="55"/>
      <c r="D42" s="60" t="s">
        <v>34</v>
      </c>
      <c r="E42" s="61"/>
      <c r="F42" s="62">
        <f>本部!F42+地活!F42+相談!F42+ハイツ!F42</f>
        <v>4970000</v>
      </c>
      <c r="G42" s="62">
        <f>本部!G42+地活!G42+相談!G42+ハイツ!G42</f>
        <v>4552000</v>
      </c>
      <c r="H42" s="67">
        <f t="shared" si="0"/>
        <v>418000</v>
      </c>
      <c r="I42" s="38" t="s">
        <v>129</v>
      </c>
    </row>
    <row r="43" spans="1:12" s="219" customFormat="1" x14ac:dyDescent="0.15">
      <c r="A43" s="351"/>
      <c r="B43" s="353"/>
      <c r="C43" s="217" t="s">
        <v>35</v>
      </c>
      <c r="E43" s="218"/>
      <c r="F43" s="230">
        <f>本部!F43+地活!F43+相談!F43+ハイツ!F43</f>
        <v>3126000</v>
      </c>
      <c r="G43" s="230">
        <f>本部!G43+地活!G43+相談!G43+ハイツ!G43</f>
        <v>2963000</v>
      </c>
      <c r="H43" s="230">
        <f t="shared" si="0"/>
        <v>163000</v>
      </c>
      <c r="I43" s="231"/>
    </row>
    <row r="44" spans="1:12" x14ac:dyDescent="0.15">
      <c r="A44" s="351"/>
      <c r="B44" s="353"/>
      <c r="C44" s="4"/>
      <c r="D44" s="1" t="s">
        <v>36</v>
      </c>
      <c r="E44" s="5"/>
      <c r="F44" s="34">
        <f>本部!F44+地活!F44+相談!F44+ハイツ!F44</f>
        <v>14000</v>
      </c>
      <c r="G44" s="34">
        <f>本部!G44+地活!G44+相談!G44+ハイツ!G44</f>
        <v>14000</v>
      </c>
      <c r="H44" s="21">
        <f t="shared" si="0"/>
        <v>0</v>
      </c>
      <c r="I44" s="38" t="s">
        <v>316</v>
      </c>
    </row>
    <row r="45" spans="1:12" x14ac:dyDescent="0.15">
      <c r="A45" s="351"/>
      <c r="B45" s="353"/>
      <c r="C45" s="4"/>
      <c r="D45" s="1" t="s">
        <v>37</v>
      </c>
      <c r="E45" s="5"/>
      <c r="F45" s="34">
        <f>本部!F45+地活!F45+相談!F45+ハイツ!F45</f>
        <v>17000</v>
      </c>
      <c r="G45" s="34">
        <f>本部!G45+地活!G45+相談!G45+ハイツ!G45</f>
        <v>17000</v>
      </c>
      <c r="H45" s="21">
        <f t="shared" si="0"/>
        <v>0</v>
      </c>
      <c r="I45" s="38" t="s">
        <v>166</v>
      </c>
    </row>
    <row r="46" spans="1:12" x14ac:dyDescent="0.15">
      <c r="A46" s="351"/>
      <c r="B46" s="353"/>
      <c r="C46" s="4"/>
      <c r="D46" s="1" t="s">
        <v>38</v>
      </c>
      <c r="E46" s="5"/>
      <c r="F46" s="34">
        <f>本部!F46+地活!F46+相談!F46+ハイツ!F46</f>
        <v>120000</v>
      </c>
      <c r="G46" s="34">
        <f>本部!G46+地活!G46+相談!G46+ハイツ!G46</f>
        <v>110000</v>
      </c>
      <c r="H46" s="21">
        <f t="shared" si="0"/>
        <v>10000</v>
      </c>
      <c r="I46" s="38" t="s">
        <v>131</v>
      </c>
    </row>
    <row r="47" spans="1:12" x14ac:dyDescent="0.15">
      <c r="A47" s="351"/>
      <c r="B47" s="353"/>
      <c r="C47" s="4"/>
      <c r="D47" s="1" t="s">
        <v>127</v>
      </c>
      <c r="E47" s="5"/>
      <c r="F47" s="34">
        <f>本部!F47+地活!F47+相談!F47+ハイツ!F47</f>
        <v>142000</v>
      </c>
      <c r="G47" s="34">
        <f>本部!G47+地活!G47+相談!G47+ハイツ!G47</f>
        <v>152000</v>
      </c>
      <c r="H47" s="21">
        <f t="shared" si="0"/>
        <v>-10000</v>
      </c>
      <c r="I47" s="38" t="s">
        <v>317</v>
      </c>
    </row>
    <row r="48" spans="1:12" x14ac:dyDescent="0.15">
      <c r="A48" s="351"/>
      <c r="B48" s="353"/>
      <c r="C48" s="4"/>
      <c r="D48" s="1" t="s">
        <v>39</v>
      </c>
      <c r="E48" s="5"/>
      <c r="F48" s="34">
        <f>本部!F48+地活!F48+相談!F48+ハイツ!F48</f>
        <v>1560000</v>
      </c>
      <c r="G48" s="34">
        <f>本部!G48+地活!G48+相談!G48+ハイツ!G48</f>
        <v>1440000</v>
      </c>
      <c r="H48" s="21">
        <f t="shared" si="0"/>
        <v>120000</v>
      </c>
      <c r="I48" s="38" t="s">
        <v>157</v>
      </c>
    </row>
    <row r="49" spans="1:11" x14ac:dyDescent="0.15">
      <c r="A49" s="351"/>
      <c r="B49" s="353"/>
      <c r="C49" s="4"/>
      <c r="D49" s="1" t="s">
        <v>126</v>
      </c>
      <c r="E49" s="5"/>
      <c r="F49" s="34">
        <f>本部!F49+地活!F49+相談!F49+ハイツ!F49</f>
        <v>380000</v>
      </c>
      <c r="G49" s="34">
        <f>本部!G49+地活!G49+相談!G49+ハイツ!G49</f>
        <v>380000</v>
      </c>
      <c r="H49" s="21">
        <f t="shared" si="0"/>
        <v>0</v>
      </c>
      <c r="I49" s="38" t="s">
        <v>292</v>
      </c>
    </row>
    <row r="50" spans="1:11" x14ac:dyDescent="0.15">
      <c r="A50" s="351"/>
      <c r="B50" s="353"/>
      <c r="C50" s="4"/>
      <c r="D50" s="1" t="s">
        <v>205</v>
      </c>
      <c r="E50" s="5"/>
      <c r="F50" s="34">
        <f>本部!F50+地活!F50+相談!F50+ハイツ!F50</f>
        <v>55000</v>
      </c>
      <c r="G50" s="34">
        <f>本部!G50+地活!G50+相談!G50+ハイツ!G50</f>
        <v>55000</v>
      </c>
      <c r="H50" s="21">
        <f t="shared" si="0"/>
        <v>0</v>
      </c>
      <c r="I50" s="38" t="s">
        <v>291</v>
      </c>
    </row>
    <row r="51" spans="1:11" x14ac:dyDescent="0.15">
      <c r="A51" s="351"/>
      <c r="B51" s="353"/>
      <c r="C51" s="4"/>
      <c r="D51" s="1" t="s">
        <v>40</v>
      </c>
      <c r="E51" s="5"/>
      <c r="F51" s="34">
        <f>本部!F51+地活!F51+相談!F51+ハイツ!F51</f>
        <v>220000</v>
      </c>
      <c r="G51" s="34">
        <f>本部!G51+地活!G51+相談!G51+ハイツ!G51</f>
        <v>220000</v>
      </c>
      <c r="H51" s="21">
        <f t="shared" si="0"/>
        <v>0</v>
      </c>
      <c r="I51" s="38" t="s">
        <v>290</v>
      </c>
    </row>
    <row r="52" spans="1:11" x14ac:dyDescent="0.15">
      <c r="A52" s="351"/>
      <c r="B52" s="353"/>
      <c r="C52" s="4"/>
      <c r="D52" s="1" t="s">
        <v>41</v>
      </c>
      <c r="E52" s="5"/>
      <c r="F52" s="34">
        <f>本部!F52+地活!F52+相談!F52+ハイツ!F52</f>
        <v>555000</v>
      </c>
      <c r="G52" s="34">
        <f>本部!G52+地活!G52+相談!G52+ハイツ!G52</f>
        <v>530000</v>
      </c>
      <c r="H52" s="21">
        <f t="shared" si="0"/>
        <v>25000</v>
      </c>
      <c r="I52" s="38" t="s">
        <v>134</v>
      </c>
    </row>
    <row r="53" spans="1:11" x14ac:dyDescent="0.15">
      <c r="A53" s="351"/>
      <c r="B53" s="353"/>
      <c r="C53" s="55"/>
      <c r="D53" s="60" t="s">
        <v>42</v>
      </c>
      <c r="E53" s="61"/>
      <c r="F53" s="62">
        <f>本部!F53+地活!F53+相談!F53+ハイツ!F53</f>
        <v>63000</v>
      </c>
      <c r="G53" s="62">
        <f>本部!G53+地活!G53+相談!G53+ハイツ!G53</f>
        <v>45000</v>
      </c>
      <c r="H53" s="67">
        <f t="shared" si="0"/>
        <v>18000</v>
      </c>
      <c r="I53" s="38" t="s">
        <v>147</v>
      </c>
    </row>
    <row r="54" spans="1:11" s="219" customFormat="1" x14ac:dyDescent="0.15">
      <c r="A54" s="351"/>
      <c r="B54" s="353"/>
      <c r="C54" s="217" t="s">
        <v>43</v>
      </c>
      <c r="E54" s="218"/>
      <c r="F54" s="230">
        <f>本部!F54+地活!F54+相談!F54+ハイツ!F54</f>
        <v>7527000</v>
      </c>
      <c r="G54" s="230">
        <f>本部!G54+地活!G54+相談!G54+ハイツ!G54</f>
        <v>8032000</v>
      </c>
      <c r="H54" s="230">
        <f t="shared" si="0"/>
        <v>-505000</v>
      </c>
      <c r="I54" s="231"/>
      <c r="K54" s="219">
        <f>本部!F54+地活!F54+相談!F54+ハイツ!F54</f>
        <v>7527000</v>
      </c>
    </row>
    <row r="55" spans="1:11" x14ac:dyDescent="0.15">
      <c r="A55" s="351"/>
      <c r="B55" s="353"/>
      <c r="C55" s="4"/>
      <c r="D55" s="1" t="s">
        <v>44</v>
      </c>
      <c r="E55" s="5"/>
      <c r="F55" s="34">
        <f>本部!F55+地活!F55+相談!F55+ハイツ!F55</f>
        <v>460000</v>
      </c>
      <c r="G55" s="34">
        <f>本部!G55+地活!G55+相談!G55+ハイツ!G55</f>
        <v>305000</v>
      </c>
      <c r="H55" s="21">
        <f t="shared" si="0"/>
        <v>155000</v>
      </c>
      <c r="I55" s="38" t="s">
        <v>135</v>
      </c>
    </row>
    <row r="56" spans="1:11" x14ac:dyDescent="0.15">
      <c r="A56" s="351"/>
      <c r="B56" s="353"/>
      <c r="C56" s="4"/>
      <c r="D56" s="1" t="s">
        <v>45</v>
      </c>
      <c r="E56" s="5"/>
      <c r="F56" s="34">
        <f>本部!F56+地活!F56+相談!F56+ハイツ!F56</f>
        <v>280000</v>
      </c>
      <c r="G56" s="34">
        <f>本部!G56+地活!G56+相談!G56+ハイツ!G56</f>
        <v>290000</v>
      </c>
      <c r="H56" s="21">
        <f t="shared" si="0"/>
        <v>-10000</v>
      </c>
      <c r="I56" s="38" t="s">
        <v>146</v>
      </c>
    </row>
    <row r="57" spans="1:11" x14ac:dyDescent="0.15">
      <c r="A57" s="351"/>
      <c r="B57" s="353"/>
      <c r="C57" s="4"/>
      <c r="D57" s="1" t="s">
        <v>46</v>
      </c>
      <c r="E57" s="5"/>
      <c r="F57" s="34">
        <f>本部!F57+地活!F57+相談!F57+ハイツ!F57</f>
        <v>195000</v>
      </c>
      <c r="G57" s="34">
        <f>本部!G57+地活!G57+相談!G57+ハイツ!G57</f>
        <v>200000</v>
      </c>
      <c r="H57" s="21">
        <f t="shared" si="0"/>
        <v>-5000</v>
      </c>
      <c r="I57" s="38" t="s">
        <v>145</v>
      </c>
    </row>
    <row r="58" spans="1:11" x14ac:dyDescent="0.15">
      <c r="A58" s="351"/>
      <c r="B58" s="353"/>
      <c r="C58" s="4"/>
      <c r="D58" s="1" t="s">
        <v>47</v>
      </c>
      <c r="E58" s="5"/>
      <c r="F58" s="34">
        <f>本部!F58+地活!F58+相談!F58+ハイツ!F58</f>
        <v>305000</v>
      </c>
      <c r="G58" s="34">
        <f>本部!G58+地活!G58+相談!G58+ハイツ!G58</f>
        <v>305000</v>
      </c>
      <c r="H58" s="21">
        <f t="shared" si="0"/>
        <v>0</v>
      </c>
      <c r="I58" s="38" t="s">
        <v>137</v>
      </c>
    </row>
    <row r="59" spans="1:11" x14ac:dyDescent="0.15">
      <c r="A59" s="351"/>
      <c r="B59" s="353"/>
      <c r="C59" s="4"/>
      <c r="D59" s="1" t="s">
        <v>48</v>
      </c>
      <c r="E59" s="5"/>
      <c r="F59" s="34">
        <f>本部!F59+地活!F59+相談!F59+ハイツ!F59</f>
        <v>0</v>
      </c>
      <c r="G59" s="34">
        <f>本部!G59+地活!G59+相談!G59+ハイツ!G59</f>
        <v>0</v>
      </c>
      <c r="H59" s="21">
        <f t="shared" si="0"/>
        <v>0</v>
      </c>
      <c r="I59" s="38"/>
    </row>
    <row r="60" spans="1:11" x14ac:dyDescent="0.15">
      <c r="A60" s="351"/>
      <c r="B60" s="353"/>
      <c r="C60" s="4"/>
      <c r="D60" s="1" t="s">
        <v>39</v>
      </c>
      <c r="E60" s="5"/>
      <c r="F60" s="34">
        <f>本部!F60+地活!F60+相談!F60+ハイツ!F60</f>
        <v>490000</v>
      </c>
      <c r="G60" s="34">
        <f>本部!G60+地活!G60+相談!G60+ハイツ!G60</f>
        <v>410000</v>
      </c>
      <c r="H60" s="21">
        <f t="shared" si="0"/>
        <v>80000</v>
      </c>
      <c r="I60" s="38" t="s">
        <v>157</v>
      </c>
    </row>
    <row r="61" spans="1:11" x14ac:dyDescent="0.15">
      <c r="A61" s="351"/>
      <c r="B61" s="353"/>
      <c r="C61" s="4"/>
      <c r="D61" s="1" t="s">
        <v>49</v>
      </c>
      <c r="E61" s="5"/>
      <c r="F61" s="34">
        <f>本部!F61+地活!F61+相談!F61+ハイツ!F61</f>
        <v>0</v>
      </c>
      <c r="G61" s="34">
        <f>本部!G61+地活!G61+相談!G61+ハイツ!G61</f>
        <v>0</v>
      </c>
      <c r="H61" s="21">
        <f t="shared" si="0"/>
        <v>0</v>
      </c>
      <c r="I61" s="38"/>
    </row>
    <row r="62" spans="1:11" x14ac:dyDescent="0.15">
      <c r="A62" s="351"/>
      <c r="B62" s="353"/>
      <c r="C62" s="4"/>
      <c r="D62" s="1" t="s">
        <v>50</v>
      </c>
      <c r="E62" s="5"/>
      <c r="F62" s="34">
        <f>本部!F62+地活!F62+相談!F62+ハイツ!F62</f>
        <v>390000</v>
      </c>
      <c r="G62" s="34">
        <f>本部!G62+地活!G62+相談!G62+ハイツ!G62</f>
        <v>220000</v>
      </c>
      <c r="H62" s="21">
        <f t="shared" si="0"/>
        <v>170000</v>
      </c>
      <c r="I62" s="38" t="s">
        <v>138</v>
      </c>
    </row>
    <row r="63" spans="1:11" x14ac:dyDescent="0.15">
      <c r="A63" s="351"/>
      <c r="B63" s="353"/>
      <c r="C63" s="4"/>
      <c r="D63" s="1" t="s">
        <v>51</v>
      </c>
      <c r="E63" s="5"/>
      <c r="F63" s="34">
        <f>本部!F63+地活!F63+相談!F63+ハイツ!F63</f>
        <v>895000</v>
      </c>
      <c r="G63" s="34">
        <f>本部!G63+地活!G63+相談!G63+ハイツ!G63</f>
        <v>881000</v>
      </c>
      <c r="H63" s="21">
        <f t="shared" si="0"/>
        <v>14000</v>
      </c>
      <c r="I63" s="38" t="s">
        <v>139</v>
      </c>
    </row>
    <row r="64" spans="1:11" x14ac:dyDescent="0.15">
      <c r="A64" s="351"/>
      <c r="B64" s="353"/>
      <c r="C64" s="4"/>
      <c r="D64" s="1" t="s">
        <v>52</v>
      </c>
      <c r="E64" s="5"/>
      <c r="F64" s="34">
        <f>本部!F64+地活!F64+相談!F64+ハイツ!F64</f>
        <v>36000</v>
      </c>
      <c r="G64" s="34">
        <f>本部!G64+地活!G64+相談!G64+ハイツ!G64</f>
        <v>36000</v>
      </c>
      <c r="H64" s="21">
        <f t="shared" si="0"/>
        <v>0</v>
      </c>
      <c r="I64" s="38"/>
    </row>
    <row r="65" spans="1:9" x14ac:dyDescent="0.15">
      <c r="A65" s="351"/>
      <c r="B65" s="353"/>
      <c r="C65" s="4"/>
      <c r="D65" s="1" t="s">
        <v>207</v>
      </c>
      <c r="E65" s="5"/>
      <c r="F65" s="34">
        <f>本部!F65+地活!F65+相談!F65+ハイツ!F65</f>
        <v>5000</v>
      </c>
      <c r="G65" s="34">
        <f>本部!G65+地活!G65+相談!G65+ハイツ!G65</f>
        <v>5000</v>
      </c>
      <c r="H65" s="21">
        <f t="shared" si="0"/>
        <v>0</v>
      </c>
      <c r="I65" s="38"/>
    </row>
    <row r="66" spans="1:9" x14ac:dyDescent="0.15">
      <c r="A66" s="351"/>
      <c r="B66" s="353"/>
      <c r="C66" s="4"/>
      <c r="D66" s="1" t="s">
        <v>53</v>
      </c>
      <c r="E66" s="5"/>
      <c r="F66" s="34">
        <f>本部!F66+地活!F66+相談!F66+ハイツ!F66</f>
        <v>0</v>
      </c>
      <c r="G66" s="34">
        <f>本部!G66+地活!G66+相談!G66+ハイツ!G66</f>
        <v>0</v>
      </c>
      <c r="H66" s="21">
        <f t="shared" si="0"/>
        <v>0</v>
      </c>
      <c r="I66" s="38"/>
    </row>
    <row r="67" spans="1:9" x14ac:dyDescent="0.15">
      <c r="A67" s="351"/>
      <c r="B67" s="353"/>
      <c r="C67" s="4"/>
      <c r="D67" s="1" t="s">
        <v>54</v>
      </c>
      <c r="E67" s="5"/>
      <c r="F67" s="34">
        <f>本部!F67+地活!F67+相談!F67+ハイツ!F67</f>
        <v>45000</v>
      </c>
      <c r="G67" s="34">
        <f>本部!G67+地活!G67+相談!G67+ハイツ!G67</f>
        <v>45000</v>
      </c>
      <c r="H67" s="21">
        <f t="shared" si="0"/>
        <v>0</v>
      </c>
      <c r="I67" s="38" t="s">
        <v>140</v>
      </c>
    </row>
    <row r="68" spans="1:9" x14ac:dyDescent="0.15">
      <c r="A68" s="351"/>
      <c r="B68" s="353"/>
      <c r="C68" s="4"/>
      <c r="D68" s="1" t="s">
        <v>55</v>
      </c>
      <c r="E68" s="5"/>
      <c r="F68" s="34">
        <f>本部!F68+地活!F68+相談!F68+ハイツ!F68</f>
        <v>349000</v>
      </c>
      <c r="G68" s="34">
        <f>本部!G68+地活!G68+相談!G68+ハイツ!G68</f>
        <v>313000</v>
      </c>
      <c r="H68" s="21">
        <f t="shared" si="0"/>
        <v>36000</v>
      </c>
      <c r="I68" s="38" t="s">
        <v>141</v>
      </c>
    </row>
    <row r="69" spans="1:9" x14ac:dyDescent="0.15">
      <c r="A69" s="351"/>
      <c r="B69" s="353"/>
      <c r="C69" s="4"/>
      <c r="D69" s="1" t="s">
        <v>56</v>
      </c>
      <c r="E69" s="5"/>
      <c r="F69" s="34">
        <f>本部!F69+地活!F69+相談!F69+ハイツ!F69</f>
        <v>1226000</v>
      </c>
      <c r="G69" s="34">
        <f>本部!G69+地活!G69+相談!G69+ハイツ!G69</f>
        <v>1916000</v>
      </c>
      <c r="H69" s="21">
        <f t="shared" si="0"/>
        <v>-690000</v>
      </c>
      <c r="I69" s="38" t="s">
        <v>281</v>
      </c>
    </row>
    <row r="70" spans="1:9" x14ac:dyDescent="0.15">
      <c r="A70" s="351"/>
      <c r="B70" s="353"/>
      <c r="C70" s="4"/>
      <c r="D70" s="1" t="s">
        <v>57</v>
      </c>
      <c r="E70" s="5"/>
      <c r="F70" s="34">
        <f>本部!F70+地活!F70+相談!F70+ハイツ!F70</f>
        <v>2230000</v>
      </c>
      <c r="G70" s="34">
        <f>本部!G70+地活!G70+相談!G70+ハイツ!G70</f>
        <v>2230000</v>
      </c>
      <c r="H70" s="21">
        <f t="shared" si="0"/>
        <v>0</v>
      </c>
      <c r="I70" s="38" t="s">
        <v>293</v>
      </c>
    </row>
    <row r="71" spans="1:9" x14ac:dyDescent="0.15">
      <c r="A71" s="351"/>
      <c r="B71" s="353"/>
      <c r="C71" s="4"/>
      <c r="D71" s="1" t="s">
        <v>58</v>
      </c>
      <c r="E71" s="5"/>
      <c r="F71" s="34">
        <f>本部!F71+地活!F71+相談!F71+ハイツ!F71</f>
        <v>452000</v>
      </c>
      <c r="G71" s="34">
        <f>本部!G71+地活!G71+相談!G71+ハイツ!G71</f>
        <v>392000</v>
      </c>
      <c r="H71" s="21">
        <f t="shared" ref="H71:H133" si="1">F71-G71</f>
        <v>60000</v>
      </c>
      <c r="I71" s="38" t="s">
        <v>144</v>
      </c>
    </row>
    <row r="72" spans="1:9" x14ac:dyDescent="0.15">
      <c r="A72" s="351"/>
      <c r="B72" s="353"/>
      <c r="C72" s="4"/>
      <c r="D72" s="1" t="s">
        <v>59</v>
      </c>
      <c r="E72" s="5"/>
      <c r="F72" s="34">
        <f>本部!F72+地活!F72+相談!F72+ハイツ!F72</f>
        <v>88000</v>
      </c>
      <c r="G72" s="34">
        <f>本部!G72+地活!G72+相談!G72+ハイツ!G72</f>
        <v>88000</v>
      </c>
      <c r="H72" s="21">
        <f t="shared" si="1"/>
        <v>0</v>
      </c>
      <c r="I72" s="38" t="s">
        <v>339</v>
      </c>
    </row>
    <row r="73" spans="1:9" x14ac:dyDescent="0.15">
      <c r="A73" s="351"/>
      <c r="B73" s="353"/>
      <c r="C73" s="4"/>
      <c r="D73" s="1" t="s">
        <v>208</v>
      </c>
      <c r="E73" s="5"/>
      <c r="F73" s="34">
        <f>本部!F73+地活!F73+相談!F73+ハイツ!F73</f>
        <v>35000</v>
      </c>
      <c r="G73" s="34">
        <f>本部!G73+地活!G73+相談!G73+ハイツ!G73</f>
        <v>335000</v>
      </c>
      <c r="H73" s="21">
        <f t="shared" si="1"/>
        <v>-300000</v>
      </c>
      <c r="I73" s="38" t="s">
        <v>318</v>
      </c>
    </row>
    <row r="74" spans="1:9" x14ac:dyDescent="0.15">
      <c r="A74" s="351"/>
      <c r="B74" s="353"/>
      <c r="C74" s="4"/>
      <c r="D74" s="1" t="s">
        <v>60</v>
      </c>
      <c r="E74" s="5"/>
      <c r="F74" s="34">
        <f>本部!F74+地活!F74+相談!F74+ハイツ!F74</f>
        <v>20000</v>
      </c>
      <c r="G74" s="34">
        <f>本部!G74+地活!G74+相談!G74+ハイツ!G74</f>
        <v>15000</v>
      </c>
      <c r="H74" s="21">
        <f t="shared" si="1"/>
        <v>5000</v>
      </c>
      <c r="I74" s="38" t="s">
        <v>340</v>
      </c>
    </row>
    <row r="75" spans="1:9" x14ac:dyDescent="0.15">
      <c r="A75" s="351"/>
      <c r="B75" s="353"/>
      <c r="C75" s="55"/>
      <c r="D75" s="60" t="s">
        <v>42</v>
      </c>
      <c r="E75" s="61"/>
      <c r="F75" s="62">
        <f>本部!F75+地活!F75+相談!F75+ハイツ!F75</f>
        <v>26000</v>
      </c>
      <c r="G75" s="62">
        <f>本部!G75+地活!G75+相談!G75+ハイツ!G75</f>
        <v>46000</v>
      </c>
      <c r="H75" s="67">
        <f t="shared" si="1"/>
        <v>-20000</v>
      </c>
      <c r="I75" s="38"/>
    </row>
    <row r="76" spans="1:9" s="219" customFormat="1" x14ac:dyDescent="0.15">
      <c r="A76" s="351"/>
      <c r="B76" s="353"/>
      <c r="C76" s="217" t="s">
        <v>61</v>
      </c>
      <c r="E76" s="218"/>
      <c r="F76" s="229">
        <f>本部!F76+地活!F76+相談!F76+ハイツ!F76</f>
        <v>0</v>
      </c>
      <c r="G76" s="229">
        <f>本部!G76+地活!G76+相談!G76+ハイツ!G76</f>
        <v>0</v>
      </c>
      <c r="H76" s="230">
        <f t="shared" si="1"/>
        <v>0</v>
      </c>
      <c r="I76" s="231"/>
    </row>
    <row r="77" spans="1:9" x14ac:dyDescent="0.15">
      <c r="A77" s="351"/>
      <c r="B77" s="353"/>
      <c r="C77" s="4"/>
      <c r="D77" s="1" t="s">
        <v>62</v>
      </c>
      <c r="E77" s="5"/>
      <c r="F77" s="34">
        <f>本部!F77+地活!F77+相談!F77+ハイツ!F77</f>
        <v>0</v>
      </c>
      <c r="G77" s="34">
        <f>本部!G77+地活!G77+相談!G77+ハイツ!G77</f>
        <v>0</v>
      </c>
      <c r="H77" s="21">
        <f t="shared" si="1"/>
        <v>0</v>
      </c>
      <c r="I77" s="38"/>
    </row>
    <row r="78" spans="1:9" x14ac:dyDescent="0.15">
      <c r="A78" s="351"/>
      <c r="B78" s="353"/>
      <c r="C78" s="4"/>
      <c r="E78" s="5" t="s">
        <v>63</v>
      </c>
      <c r="F78" s="34">
        <f>本部!F78+地活!F78+相談!F78+ハイツ!F78</f>
        <v>0</v>
      </c>
      <c r="G78" s="34">
        <f>本部!G78+地活!G78+相談!G78+ハイツ!G78</f>
        <v>0</v>
      </c>
      <c r="H78" s="21">
        <f t="shared" si="1"/>
        <v>0</v>
      </c>
      <c r="I78" s="38"/>
    </row>
    <row r="79" spans="1:9" x14ac:dyDescent="0.15">
      <c r="A79" s="351"/>
      <c r="B79" s="353"/>
      <c r="C79" s="4"/>
      <c r="E79" s="5" t="s">
        <v>64</v>
      </c>
      <c r="F79" s="34">
        <f>本部!F79+地活!F79+相談!F79+ハイツ!F79</f>
        <v>0</v>
      </c>
      <c r="G79" s="34">
        <f>本部!G79+地活!G79+相談!G79+ハイツ!G79</f>
        <v>0</v>
      </c>
      <c r="H79" s="21">
        <f t="shared" si="1"/>
        <v>0</v>
      </c>
      <c r="I79" s="38"/>
    </row>
    <row r="80" spans="1:9" x14ac:dyDescent="0.15">
      <c r="A80" s="351"/>
      <c r="B80" s="353"/>
      <c r="C80" s="55"/>
      <c r="D80" s="60" t="s">
        <v>65</v>
      </c>
      <c r="E80" s="61"/>
      <c r="F80" s="62">
        <f>本部!F80+地活!F80+相談!F80+ハイツ!F80</f>
        <v>0</v>
      </c>
      <c r="G80" s="62">
        <f>本部!G80+地活!G80+相談!G80+ハイツ!G80</f>
        <v>0</v>
      </c>
      <c r="H80" s="67">
        <f t="shared" si="1"/>
        <v>0</v>
      </c>
      <c r="I80" s="38"/>
    </row>
    <row r="81" spans="1:12" s="219" customFormat="1" x14ac:dyDescent="0.15">
      <c r="A81" s="351"/>
      <c r="B81" s="353"/>
      <c r="C81" s="223" t="s">
        <v>66</v>
      </c>
      <c r="D81" s="224"/>
      <c r="E81" s="225"/>
      <c r="F81" s="226">
        <f>本部!F81+地活!F81+相談!F81+ハイツ!F81</f>
        <v>0</v>
      </c>
      <c r="G81" s="226">
        <f>本部!G81+地活!G81+相談!G81+ハイツ!G81</f>
        <v>0</v>
      </c>
      <c r="H81" s="227">
        <f t="shared" si="1"/>
        <v>0</v>
      </c>
      <c r="I81" s="231"/>
    </row>
    <row r="82" spans="1:12" s="219" customFormat="1" x14ac:dyDescent="0.15">
      <c r="A82" s="351"/>
      <c r="B82" s="353"/>
      <c r="C82" s="223" t="s">
        <v>67</v>
      </c>
      <c r="D82" s="224"/>
      <c r="E82" s="225"/>
      <c r="F82" s="226">
        <f>本部!F82+地活!F82+相談!F82+ハイツ!F82</f>
        <v>0</v>
      </c>
      <c r="G82" s="226">
        <f>本部!G82+地活!G82+相談!G82+ハイツ!G82</f>
        <v>0</v>
      </c>
      <c r="H82" s="227">
        <f t="shared" si="1"/>
        <v>0</v>
      </c>
      <c r="I82" s="231"/>
    </row>
    <row r="83" spans="1:12" s="219" customFormat="1" x14ac:dyDescent="0.15">
      <c r="A83" s="351"/>
      <c r="B83" s="353"/>
      <c r="C83" s="217" t="s">
        <v>68</v>
      </c>
      <c r="E83" s="218"/>
      <c r="F83" s="229">
        <f>本部!F83+地活!F83+相談!F83+ハイツ!F83</f>
        <v>500000</v>
      </c>
      <c r="G83" s="229">
        <f>本部!G83+地活!G83+相談!G83+ハイツ!G83</f>
        <v>500000</v>
      </c>
      <c r="H83" s="230">
        <f t="shared" si="1"/>
        <v>0</v>
      </c>
      <c r="I83" s="231"/>
    </row>
    <row r="84" spans="1:12" x14ac:dyDescent="0.15">
      <c r="A84" s="351"/>
      <c r="B84" s="353"/>
      <c r="C84" s="4"/>
      <c r="D84" s="1" t="s">
        <v>69</v>
      </c>
      <c r="E84" s="5"/>
      <c r="F84" s="34">
        <f>本部!F84+地活!F84+相談!F84+ハイツ!F84</f>
        <v>0</v>
      </c>
      <c r="G84" s="34">
        <f>本部!G84+地活!G84+相談!G84+ハイツ!G84</f>
        <v>0</v>
      </c>
      <c r="H84" s="21">
        <f t="shared" si="1"/>
        <v>0</v>
      </c>
      <c r="I84" s="38"/>
    </row>
    <row r="85" spans="1:12" x14ac:dyDescent="0.15">
      <c r="A85" s="351"/>
      <c r="B85" s="353"/>
      <c r="C85" s="4"/>
      <c r="D85" s="1" t="s">
        <v>42</v>
      </c>
      <c r="E85" s="5"/>
      <c r="F85" s="34">
        <f>本部!F85+地活!F85+相談!F85+ハイツ!F85</f>
        <v>500000</v>
      </c>
      <c r="G85" s="34">
        <f>本部!G85+地活!G85+相談!G85+ハイツ!G85</f>
        <v>500000</v>
      </c>
      <c r="H85" s="21">
        <f t="shared" si="1"/>
        <v>0</v>
      </c>
      <c r="I85" s="38" t="s">
        <v>289</v>
      </c>
    </row>
    <row r="86" spans="1:12" x14ac:dyDescent="0.15">
      <c r="A86" s="351"/>
      <c r="B86" s="354"/>
      <c r="C86" s="9" t="s">
        <v>70</v>
      </c>
      <c r="D86" s="8"/>
      <c r="E86" s="8"/>
      <c r="F86" s="25">
        <f>本部!F86+地活!F86+相談!F86+ハイツ!F86</f>
        <v>56503000</v>
      </c>
      <c r="G86" s="25">
        <f>本部!G86+地活!G86+相談!G86+ハイツ!G86</f>
        <v>56025000</v>
      </c>
      <c r="H86" s="25">
        <f t="shared" si="1"/>
        <v>478000</v>
      </c>
      <c r="I86" s="43"/>
      <c r="L86" s="50">
        <f>本部!F86+地活!F86+相談!F86+ハイツ!F86</f>
        <v>56503000</v>
      </c>
    </row>
    <row r="87" spans="1:12" x14ac:dyDescent="0.15">
      <c r="A87" s="352"/>
      <c r="B87" s="355" t="s">
        <v>71</v>
      </c>
      <c r="C87" s="356"/>
      <c r="D87" s="356"/>
      <c r="E87" s="357"/>
      <c r="F87" s="21">
        <f>本部!F87+地活!F87+相談!F87+ハイツ!F87</f>
        <v>-3532000</v>
      </c>
      <c r="G87" s="25">
        <f>本部!G87+地活!G87+相談!G87+ハイツ!G87</f>
        <v>-2437000</v>
      </c>
      <c r="H87" s="25">
        <f t="shared" si="1"/>
        <v>-1095000</v>
      </c>
      <c r="I87" s="38"/>
      <c r="L87" s="54">
        <f>本部!F87+地活!F87+相談!F87+ハイツ!F87</f>
        <v>-3532000</v>
      </c>
    </row>
    <row r="88" spans="1:12" s="219" customFormat="1" x14ac:dyDescent="0.15">
      <c r="A88" s="351" t="s">
        <v>72</v>
      </c>
      <c r="B88" s="358" t="s">
        <v>3</v>
      </c>
      <c r="C88" s="232" t="s">
        <v>73</v>
      </c>
      <c r="E88" s="218"/>
      <c r="F88" s="286">
        <f>本部!F88+地活!F88+相談!F88+ハイツ!F88</f>
        <v>0</v>
      </c>
      <c r="G88" s="220">
        <f>本部!G88+地活!G88+相談!G88+ハイツ!G88</f>
        <v>150000</v>
      </c>
      <c r="H88" s="221">
        <f t="shared" si="1"/>
        <v>-150000</v>
      </c>
      <c r="I88" s="244"/>
    </row>
    <row r="89" spans="1:12" x14ac:dyDescent="0.15">
      <c r="A89" s="351"/>
      <c r="B89" s="358"/>
      <c r="C89" s="4"/>
      <c r="D89" s="1" t="s">
        <v>73</v>
      </c>
      <c r="E89" s="5"/>
      <c r="F89" s="35">
        <f>本部!F89+地活!F89+相談!F89+ハイツ!F89</f>
        <v>0</v>
      </c>
      <c r="G89" s="34">
        <f>本部!G89+地活!G89+相談!G89+ハイツ!G89</f>
        <v>150000</v>
      </c>
      <c r="H89" s="21">
        <f t="shared" si="1"/>
        <v>-150000</v>
      </c>
      <c r="I89" s="38"/>
    </row>
    <row r="90" spans="1:12" x14ac:dyDescent="0.15">
      <c r="A90" s="351"/>
      <c r="B90" s="358"/>
      <c r="C90" s="55"/>
      <c r="D90" s="60" t="s">
        <v>74</v>
      </c>
      <c r="E90" s="61"/>
      <c r="F90" s="63">
        <f>本部!F90+地活!F90+相談!F90+ハイツ!F90</f>
        <v>0</v>
      </c>
      <c r="G90" s="62">
        <f>本部!G90+地活!G90+相談!G90+ハイツ!G90</f>
        <v>0</v>
      </c>
      <c r="H90" s="67">
        <f t="shared" si="1"/>
        <v>0</v>
      </c>
      <c r="I90" s="38"/>
    </row>
    <row r="91" spans="1:12" s="219" customFormat="1" x14ac:dyDescent="0.15">
      <c r="A91" s="351"/>
      <c r="B91" s="353"/>
      <c r="C91" s="217" t="s">
        <v>75</v>
      </c>
      <c r="E91" s="218"/>
      <c r="F91" s="266">
        <f>本部!F91+地活!F91+相談!F91+ハイツ!F91</f>
        <v>0</v>
      </c>
      <c r="G91" s="220">
        <f>本部!G91+地活!G91+相談!G91+ハイツ!G91</f>
        <v>0</v>
      </c>
      <c r="H91" s="221">
        <f t="shared" si="1"/>
        <v>0</v>
      </c>
      <c r="I91" s="231"/>
    </row>
    <row r="92" spans="1:12" x14ac:dyDescent="0.15">
      <c r="A92" s="351"/>
      <c r="B92" s="353"/>
      <c r="C92" s="4"/>
      <c r="D92" s="1" t="s">
        <v>75</v>
      </c>
      <c r="E92" s="5"/>
      <c r="F92" s="35">
        <f>本部!F92+地活!F92+相談!F92+ハイツ!F92</f>
        <v>0</v>
      </c>
      <c r="G92" s="34">
        <f>本部!G92+地活!G92+相談!G92+ハイツ!G92</f>
        <v>0</v>
      </c>
      <c r="H92" s="21">
        <f t="shared" si="1"/>
        <v>0</v>
      </c>
      <c r="I92" s="38"/>
    </row>
    <row r="93" spans="1:12" x14ac:dyDescent="0.15">
      <c r="A93" s="351"/>
      <c r="B93" s="353"/>
      <c r="C93" s="55"/>
      <c r="D93" s="60" t="s">
        <v>76</v>
      </c>
      <c r="E93" s="61"/>
      <c r="F93" s="63">
        <f>本部!F93+地活!F93+相談!F93+ハイツ!F93</f>
        <v>0</v>
      </c>
      <c r="G93" s="62">
        <f>本部!G93+地活!G93+相談!G93+ハイツ!G93</f>
        <v>0</v>
      </c>
      <c r="H93" s="67">
        <f t="shared" si="1"/>
        <v>0</v>
      </c>
      <c r="I93" s="38"/>
    </row>
    <row r="94" spans="1:12" s="219" customFormat="1" x14ac:dyDescent="0.15">
      <c r="A94" s="351"/>
      <c r="B94" s="353"/>
      <c r="C94" s="223" t="s">
        <v>77</v>
      </c>
      <c r="D94" s="224"/>
      <c r="E94" s="225"/>
      <c r="F94" s="287">
        <f>本部!F94+地活!F94+相談!F94+ハイツ!F94</f>
        <v>0</v>
      </c>
      <c r="G94" s="288">
        <f>本部!G94+地活!G94+相談!G94+ハイツ!G94</f>
        <v>0</v>
      </c>
      <c r="H94" s="284">
        <f t="shared" si="1"/>
        <v>0</v>
      </c>
      <c r="I94" s="231"/>
    </row>
    <row r="95" spans="1:12" s="219" customFormat="1" x14ac:dyDescent="0.15">
      <c r="A95" s="351"/>
      <c r="B95" s="353"/>
      <c r="C95" s="218" t="s">
        <v>78</v>
      </c>
      <c r="D95" s="218"/>
      <c r="E95" s="218"/>
      <c r="F95" s="266">
        <f>本部!F95+地活!F95+相談!F95+ハイツ!F95</f>
        <v>0</v>
      </c>
      <c r="G95" s="220">
        <f>本部!G95+地活!G95+相談!G95+ハイツ!G95</f>
        <v>0</v>
      </c>
      <c r="H95" s="221">
        <f t="shared" si="1"/>
        <v>0</v>
      </c>
      <c r="I95" s="231"/>
    </row>
    <row r="96" spans="1:12" x14ac:dyDescent="0.15">
      <c r="A96" s="351"/>
      <c r="B96" s="353"/>
      <c r="D96" s="1" t="s">
        <v>79</v>
      </c>
      <c r="E96" s="5"/>
      <c r="F96" s="35">
        <f>本部!F96+地活!F96+相談!F96+ハイツ!F96</f>
        <v>0</v>
      </c>
      <c r="G96" s="34">
        <f>本部!G96+地活!G96+相談!G96+ハイツ!G96</f>
        <v>0</v>
      </c>
      <c r="H96" s="21">
        <f t="shared" si="1"/>
        <v>0</v>
      </c>
      <c r="I96" s="38"/>
    </row>
    <row r="97" spans="1:9" x14ac:dyDescent="0.15">
      <c r="A97" s="351"/>
      <c r="B97" s="353"/>
      <c r="C97" s="55"/>
      <c r="D97" s="60" t="s">
        <v>80</v>
      </c>
      <c r="E97" s="61"/>
      <c r="F97" s="63">
        <f>本部!F97+地活!F97+相談!F97+ハイツ!F97</f>
        <v>0</v>
      </c>
      <c r="G97" s="62">
        <f>本部!G97+地活!G97+相談!G97+ハイツ!G97</f>
        <v>0</v>
      </c>
      <c r="H97" s="67">
        <f t="shared" si="1"/>
        <v>0</v>
      </c>
      <c r="I97" s="38"/>
    </row>
    <row r="98" spans="1:9" s="219" customFormat="1" x14ac:dyDescent="0.15">
      <c r="A98" s="351"/>
      <c r="B98" s="353"/>
      <c r="C98" s="283" t="s">
        <v>81</v>
      </c>
      <c r="E98" s="218"/>
      <c r="F98" s="289">
        <f>本部!F98+地活!F98+相談!F98+ハイツ!F98</f>
        <v>0</v>
      </c>
      <c r="G98" s="220">
        <f>本部!G98+地活!G98+相談!G98+ハイツ!G98</f>
        <v>0</v>
      </c>
      <c r="H98" s="221">
        <f t="shared" si="1"/>
        <v>0</v>
      </c>
      <c r="I98" s="231"/>
    </row>
    <row r="99" spans="1:9" x14ac:dyDescent="0.15">
      <c r="A99" s="351"/>
      <c r="B99" s="353"/>
      <c r="C99" s="9" t="s">
        <v>82</v>
      </c>
      <c r="D99" s="9"/>
      <c r="E99" s="9"/>
      <c r="F99" s="25">
        <f>本部!F99+地活!F99+相談!F99+ハイツ!F99</f>
        <v>0</v>
      </c>
      <c r="G99" s="25">
        <f>本部!G99+地活!G99+相談!G99+ハイツ!G99</f>
        <v>150000</v>
      </c>
      <c r="H99" s="25">
        <f t="shared" si="1"/>
        <v>-150000</v>
      </c>
      <c r="I99" s="43"/>
    </row>
    <row r="100" spans="1:9" s="219" customFormat="1" x14ac:dyDescent="0.15">
      <c r="A100" s="351"/>
      <c r="B100" s="353" t="s">
        <v>28</v>
      </c>
      <c r="C100" s="239" t="s">
        <v>83</v>
      </c>
      <c r="D100" s="240"/>
      <c r="E100" s="248"/>
      <c r="F100" s="304">
        <f>本部!F100+地活!F100+相談!F100+ハイツ!F100</f>
        <v>0</v>
      </c>
      <c r="G100" s="305">
        <f>本部!G100+地活!G100+相談!G100+ハイツ!G100</f>
        <v>0</v>
      </c>
      <c r="H100" s="302">
        <f t="shared" si="1"/>
        <v>0</v>
      </c>
      <c r="I100" s="231"/>
    </row>
    <row r="101" spans="1:9" s="219" customFormat="1" x14ac:dyDescent="0.15">
      <c r="A101" s="351"/>
      <c r="B101" s="353"/>
      <c r="C101" s="217" t="s">
        <v>84</v>
      </c>
      <c r="E101" s="218"/>
      <c r="F101" s="266">
        <f>本部!F101+地活!F101+相談!F101+ハイツ!F101</f>
        <v>150000</v>
      </c>
      <c r="G101" s="220">
        <f>本部!G101+地活!G101+相談!G101+ハイツ!G101</f>
        <v>480000</v>
      </c>
      <c r="H101" s="221">
        <f t="shared" si="1"/>
        <v>-330000</v>
      </c>
      <c r="I101" s="231"/>
    </row>
    <row r="102" spans="1:9" x14ac:dyDescent="0.15">
      <c r="A102" s="351"/>
      <c r="B102" s="353"/>
      <c r="C102" s="4"/>
      <c r="D102" s="1" t="s">
        <v>85</v>
      </c>
      <c r="E102" s="5"/>
      <c r="F102" s="35">
        <f>本部!F102+地活!F102+相談!F102+ハイツ!F102</f>
        <v>0</v>
      </c>
      <c r="G102" s="34">
        <f>本部!G102+地活!G102+相談!G102+ハイツ!G102</f>
        <v>0</v>
      </c>
      <c r="H102" s="21">
        <f t="shared" si="1"/>
        <v>0</v>
      </c>
      <c r="I102" s="38"/>
    </row>
    <row r="103" spans="1:9" x14ac:dyDescent="0.15">
      <c r="A103" s="351"/>
      <c r="B103" s="353"/>
      <c r="C103" s="4"/>
      <c r="D103" s="1" t="s">
        <v>86</v>
      </c>
      <c r="E103" s="5"/>
      <c r="F103" s="35">
        <f>本部!F103+地活!F103+相談!F103+ハイツ!F103</f>
        <v>0</v>
      </c>
      <c r="G103" s="34">
        <f>本部!G103+地活!G103+相談!G103+ハイツ!G103</f>
        <v>110000</v>
      </c>
      <c r="H103" s="21">
        <f t="shared" si="1"/>
        <v>-110000</v>
      </c>
      <c r="I103" s="38"/>
    </row>
    <row r="104" spans="1:9" x14ac:dyDescent="0.15">
      <c r="A104" s="351"/>
      <c r="B104" s="353"/>
      <c r="C104" s="4"/>
      <c r="D104" s="1" t="s">
        <v>87</v>
      </c>
      <c r="E104" s="5"/>
      <c r="F104" s="35">
        <f>本部!F104+地活!F104+相談!F104+ハイツ!F104</f>
        <v>0</v>
      </c>
      <c r="G104" s="34">
        <f>本部!G104+地活!G104+相談!G104+ハイツ!G104</f>
        <v>0</v>
      </c>
      <c r="H104" s="21">
        <f t="shared" si="1"/>
        <v>0</v>
      </c>
      <c r="I104" s="38"/>
    </row>
    <row r="105" spans="1:9" x14ac:dyDescent="0.15">
      <c r="A105" s="351"/>
      <c r="B105" s="353"/>
      <c r="C105" s="4"/>
      <c r="D105" s="1" t="s">
        <v>88</v>
      </c>
      <c r="E105" s="5"/>
      <c r="F105" s="35">
        <f>本部!F105+地活!F105+相談!F105+ハイツ!F105</f>
        <v>150000</v>
      </c>
      <c r="G105" s="34">
        <f>本部!G105+地活!G105+相談!G105+ハイツ!G105</f>
        <v>370000</v>
      </c>
      <c r="H105" s="21">
        <f t="shared" si="1"/>
        <v>-220000</v>
      </c>
      <c r="I105" s="38"/>
    </row>
    <row r="106" spans="1:9" x14ac:dyDescent="0.15">
      <c r="A106" s="351"/>
      <c r="B106" s="353"/>
      <c r="C106" s="55"/>
      <c r="D106" s="60" t="s">
        <v>310</v>
      </c>
      <c r="E106" s="61"/>
      <c r="F106" s="63">
        <f>本部!F106+地活!F106+相談!F106+ハイツ!F106</f>
        <v>0</v>
      </c>
      <c r="G106" s="63">
        <f>本部!G106+地活!G106+相談!G106+ハイツ!G106</f>
        <v>0</v>
      </c>
      <c r="H106" s="67">
        <f t="shared" si="1"/>
        <v>0</v>
      </c>
      <c r="I106" s="38"/>
    </row>
    <row r="107" spans="1:9" s="219" customFormat="1" x14ac:dyDescent="0.15">
      <c r="A107" s="351"/>
      <c r="B107" s="353"/>
      <c r="C107" s="223" t="s">
        <v>89</v>
      </c>
      <c r="D107" s="224"/>
      <c r="E107" s="225"/>
      <c r="F107" s="287">
        <f>本部!F107+地活!F107+相談!F107+ハイツ!F107</f>
        <v>0</v>
      </c>
      <c r="G107" s="288">
        <f>本部!G107+地活!G107+相談!G107+ハイツ!G107</f>
        <v>0</v>
      </c>
      <c r="H107" s="284">
        <f t="shared" si="1"/>
        <v>0</v>
      </c>
      <c r="I107" s="231"/>
    </row>
    <row r="108" spans="1:9" s="219" customFormat="1" x14ac:dyDescent="0.15">
      <c r="A108" s="351"/>
      <c r="B108" s="353"/>
      <c r="C108" s="223" t="s">
        <v>90</v>
      </c>
      <c r="D108" s="224"/>
      <c r="E108" s="225"/>
      <c r="F108" s="287">
        <f>本部!F108+地活!F108+相談!F108+ハイツ!F108</f>
        <v>0</v>
      </c>
      <c r="G108" s="288">
        <f>本部!G108+地活!G108+相談!G108+ハイツ!G108</f>
        <v>0</v>
      </c>
      <c r="H108" s="284">
        <f t="shared" si="1"/>
        <v>0</v>
      </c>
      <c r="I108" s="231"/>
    </row>
    <row r="109" spans="1:9" s="219" customFormat="1" x14ac:dyDescent="0.15">
      <c r="A109" s="351"/>
      <c r="B109" s="353"/>
      <c r="C109" s="283" t="s">
        <v>91</v>
      </c>
      <c r="D109" s="300"/>
      <c r="E109" s="301"/>
      <c r="F109" s="266">
        <f>本部!F109+地活!F109+相談!F109+ハイツ!F109</f>
        <v>0</v>
      </c>
      <c r="G109" s="220">
        <f>本部!G109+地活!G109+相談!G109+ハイツ!G109</f>
        <v>0</v>
      </c>
      <c r="H109" s="221">
        <f t="shared" si="1"/>
        <v>0</v>
      </c>
      <c r="I109" s="231"/>
    </row>
    <row r="110" spans="1:9" x14ac:dyDescent="0.15">
      <c r="A110" s="351"/>
      <c r="B110" s="354"/>
      <c r="C110" s="5" t="s">
        <v>92</v>
      </c>
      <c r="D110" s="5"/>
      <c r="E110" s="5"/>
      <c r="F110" s="25">
        <f>本部!F110+地活!F110+相談!F110+ハイツ!F110</f>
        <v>150000</v>
      </c>
      <c r="G110" s="25">
        <f>本部!G110+地活!G110+相談!G110+ハイツ!G110</f>
        <v>480000</v>
      </c>
      <c r="H110" s="25">
        <f t="shared" si="1"/>
        <v>-330000</v>
      </c>
      <c r="I110" s="43"/>
    </row>
    <row r="111" spans="1:9" x14ac:dyDescent="0.15">
      <c r="A111" s="352"/>
      <c r="B111" s="355" t="s">
        <v>93</v>
      </c>
      <c r="C111" s="356"/>
      <c r="D111" s="356"/>
      <c r="E111" s="357"/>
      <c r="F111" s="25">
        <f>本部!F111+地活!F111+相談!F111+ハイツ!F111</f>
        <v>-150000</v>
      </c>
      <c r="G111" s="25">
        <f>本部!G111+地活!G111+相談!G111+ハイツ!G111</f>
        <v>-330000</v>
      </c>
      <c r="H111" s="25">
        <f t="shared" si="1"/>
        <v>180000</v>
      </c>
      <c r="I111" s="43"/>
    </row>
    <row r="112" spans="1:9" x14ac:dyDescent="0.15">
      <c r="A112" s="351" t="s">
        <v>94</v>
      </c>
      <c r="B112" s="358" t="s">
        <v>3</v>
      </c>
      <c r="C112" s="3" t="s">
        <v>95</v>
      </c>
      <c r="E112" s="5"/>
      <c r="F112" s="35">
        <f>本部!F112+地活!F112+相談!F112+ハイツ!F112</f>
        <v>0</v>
      </c>
      <c r="G112" s="34">
        <f>本部!G112+地活!G112+相談!G112+ハイツ!G112</f>
        <v>0</v>
      </c>
      <c r="H112" s="21">
        <f t="shared" si="1"/>
        <v>0</v>
      </c>
      <c r="I112" s="38"/>
    </row>
    <row r="113" spans="1:9" x14ac:dyDescent="0.15">
      <c r="A113" s="351"/>
      <c r="B113" s="353"/>
      <c r="C113" s="4" t="s">
        <v>96</v>
      </c>
      <c r="E113" s="5"/>
      <c r="F113" s="35">
        <f>本部!F113+地活!F113+相談!F113+ハイツ!F113</f>
        <v>0</v>
      </c>
      <c r="G113" s="34">
        <f>本部!G113+地活!G113+相談!G113+ハイツ!G113</f>
        <v>0</v>
      </c>
      <c r="H113" s="21">
        <f t="shared" si="1"/>
        <v>0</v>
      </c>
      <c r="I113" s="38"/>
    </row>
    <row r="114" spans="1:9" s="219" customFormat="1" x14ac:dyDescent="0.15">
      <c r="A114" s="351"/>
      <c r="B114" s="353"/>
      <c r="C114" s="217" t="s">
        <v>97</v>
      </c>
      <c r="E114" s="218"/>
      <c r="F114" s="266">
        <f>本部!F114+地活!F114+相談!F114+ハイツ!F114</f>
        <v>0</v>
      </c>
      <c r="G114" s="220">
        <f>本部!G114+地活!G114+相談!G114+ハイツ!G114</f>
        <v>0</v>
      </c>
      <c r="H114" s="221">
        <f t="shared" si="1"/>
        <v>0</v>
      </c>
      <c r="I114" s="231"/>
    </row>
    <row r="115" spans="1:9" x14ac:dyDescent="0.15">
      <c r="A115" s="351"/>
      <c r="B115" s="353"/>
      <c r="C115" s="4" t="s">
        <v>98</v>
      </c>
      <c r="E115" s="5"/>
      <c r="F115" s="35">
        <f>本部!F115+地活!F115+相談!F115+ハイツ!F115</f>
        <v>0</v>
      </c>
      <c r="G115" s="34">
        <f>本部!G115+地活!G115+相談!G115+ハイツ!G115</f>
        <v>0</v>
      </c>
      <c r="H115" s="21">
        <f t="shared" si="1"/>
        <v>0</v>
      </c>
      <c r="I115" s="38"/>
    </row>
    <row r="116" spans="1:9" x14ac:dyDescent="0.15">
      <c r="A116" s="351"/>
      <c r="B116" s="353"/>
      <c r="C116" s="4" t="s">
        <v>99</v>
      </c>
      <c r="E116" s="5"/>
      <c r="F116" s="35">
        <f>本部!F116+地活!F116+相談!F116+ハイツ!F116</f>
        <v>0</v>
      </c>
      <c r="G116" s="34">
        <f>本部!G116+地活!G116+相談!G116+ハイツ!G116</f>
        <v>0</v>
      </c>
      <c r="H116" s="21">
        <f t="shared" si="1"/>
        <v>0</v>
      </c>
      <c r="I116" s="38"/>
    </row>
    <row r="117" spans="1:9" s="219" customFormat="1" x14ac:dyDescent="0.15">
      <c r="A117" s="351"/>
      <c r="B117" s="353"/>
      <c r="C117" s="217" t="s">
        <v>100</v>
      </c>
      <c r="E117" s="218"/>
      <c r="F117" s="266">
        <f>本部!F117+地活!F117+相談!F117+ハイツ!F117</f>
        <v>4500000</v>
      </c>
      <c r="G117" s="220">
        <f>本部!G117+地活!G117+相談!G117+ハイツ!G117</f>
        <v>1900000</v>
      </c>
      <c r="H117" s="221">
        <f t="shared" si="1"/>
        <v>2600000</v>
      </c>
      <c r="I117" s="231" t="s">
        <v>242</v>
      </c>
    </row>
    <row r="118" spans="1:9" x14ac:dyDescent="0.15">
      <c r="A118" s="351"/>
      <c r="B118" s="353"/>
      <c r="C118" s="4" t="s">
        <v>184</v>
      </c>
      <c r="E118" s="5"/>
      <c r="F118" s="35">
        <f>本部!F118+地活!F118+相談!F118+ハイツ!F118</f>
        <v>0</v>
      </c>
      <c r="G118" s="34">
        <f>本部!G118+地活!G118+相談!G118+ハイツ!G118</f>
        <v>0</v>
      </c>
      <c r="H118" s="21">
        <f t="shared" si="1"/>
        <v>0</v>
      </c>
      <c r="I118" s="38"/>
    </row>
    <row r="119" spans="1:9" s="219" customFormat="1" x14ac:dyDescent="0.15">
      <c r="A119" s="351"/>
      <c r="B119" s="353"/>
      <c r="C119" s="283" t="s">
        <v>101</v>
      </c>
      <c r="D119" s="300"/>
      <c r="E119" s="301"/>
      <c r="F119" s="266">
        <f>本部!F119+地活!F119+相談!F119+ハイツ!F119</f>
        <v>0</v>
      </c>
      <c r="G119" s="220">
        <f>本部!G119+地活!G119+相談!G119+ハイツ!G119</f>
        <v>0</v>
      </c>
      <c r="H119" s="221">
        <f t="shared" si="1"/>
        <v>0</v>
      </c>
      <c r="I119" s="231"/>
    </row>
    <row r="120" spans="1:9" x14ac:dyDescent="0.15">
      <c r="A120" s="351"/>
      <c r="B120" s="353"/>
      <c r="C120" s="13" t="s">
        <v>102</v>
      </c>
      <c r="D120" s="13"/>
      <c r="E120" s="13"/>
      <c r="F120" s="25">
        <f>本部!F120+地活!F120+相談!F120+ハイツ!F120</f>
        <v>4500000</v>
      </c>
      <c r="G120" s="25">
        <f>本部!G120+地活!G120+相談!G120+ハイツ!G120</f>
        <v>1900000</v>
      </c>
      <c r="H120" s="25">
        <f t="shared" si="1"/>
        <v>2600000</v>
      </c>
      <c r="I120" s="43"/>
    </row>
    <row r="121" spans="1:9" x14ac:dyDescent="0.15">
      <c r="A121" s="351"/>
      <c r="B121" s="353" t="s">
        <v>28</v>
      </c>
      <c r="C121" s="3" t="s">
        <v>103</v>
      </c>
      <c r="E121" s="5"/>
      <c r="F121" s="35">
        <f>本部!F121+地活!F121+相談!F121+ハイツ!F121</f>
        <v>0</v>
      </c>
      <c r="G121" s="34">
        <f>本部!G121+地活!G121+相談!G121+ハイツ!G121</f>
        <v>0</v>
      </c>
      <c r="H121" s="21">
        <f t="shared" si="1"/>
        <v>0</v>
      </c>
      <c r="I121" s="38"/>
    </row>
    <row r="122" spans="1:9" s="219" customFormat="1" x14ac:dyDescent="0.15">
      <c r="A122" s="351"/>
      <c r="B122" s="353"/>
      <c r="C122" s="217" t="s">
        <v>104</v>
      </c>
      <c r="E122" s="218"/>
      <c r="F122" s="266">
        <f>本部!F122+地活!F122+相談!F122+ハイツ!F122</f>
        <v>338000</v>
      </c>
      <c r="G122" s="220">
        <f>本部!G122+地活!G122+相談!G122+ハイツ!G122</f>
        <v>1218000</v>
      </c>
      <c r="H122" s="221">
        <f t="shared" si="1"/>
        <v>-880000</v>
      </c>
      <c r="I122" s="231" t="s">
        <v>213</v>
      </c>
    </row>
    <row r="123" spans="1:9" x14ac:dyDescent="0.15">
      <c r="A123" s="351"/>
      <c r="B123" s="353"/>
      <c r="C123" s="4" t="s">
        <v>105</v>
      </c>
      <c r="E123" s="5"/>
      <c r="F123" s="35">
        <f>本部!F123+地活!F123+相談!F123+ハイツ!F123</f>
        <v>0</v>
      </c>
      <c r="G123" s="34">
        <f>本部!G123+地活!G123+相談!G123+ハイツ!G123</f>
        <v>0</v>
      </c>
      <c r="H123" s="21">
        <f t="shared" si="1"/>
        <v>0</v>
      </c>
      <c r="I123" s="38"/>
    </row>
    <row r="124" spans="1:9" x14ac:dyDescent="0.15">
      <c r="A124" s="351"/>
      <c r="B124" s="353"/>
      <c r="C124" s="4" t="s">
        <v>106</v>
      </c>
      <c r="E124" s="5"/>
      <c r="F124" s="35">
        <f>本部!F124+地活!F124+相談!F124+ハイツ!F124</f>
        <v>0</v>
      </c>
      <c r="G124" s="34">
        <f>本部!G124+地活!G124+相談!G124+ハイツ!G124</f>
        <v>0</v>
      </c>
      <c r="H124" s="21">
        <f t="shared" si="1"/>
        <v>0</v>
      </c>
      <c r="I124" s="38"/>
    </row>
    <row r="125" spans="1:9" s="219" customFormat="1" x14ac:dyDescent="0.15">
      <c r="A125" s="351"/>
      <c r="B125" s="353"/>
      <c r="C125" s="217" t="s">
        <v>107</v>
      </c>
      <c r="E125" s="218"/>
      <c r="F125" s="266">
        <f>本部!F125+地活!F125+相談!F125+ハイツ!F125</f>
        <v>0</v>
      </c>
      <c r="G125" s="220">
        <f>本部!G125+地活!G125+相談!G125+ハイツ!G125</f>
        <v>0</v>
      </c>
      <c r="H125" s="221">
        <f t="shared" si="1"/>
        <v>0</v>
      </c>
      <c r="I125" s="231"/>
    </row>
    <row r="126" spans="1:9" x14ac:dyDescent="0.15">
      <c r="A126" s="351"/>
      <c r="B126" s="354"/>
      <c r="C126" s="4" t="s">
        <v>172</v>
      </c>
      <c r="E126" s="5"/>
      <c r="F126" s="35">
        <f>本部!F126+地活!F126+相談!F126+ハイツ!F126</f>
        <v>0</v>
      </c>
      <c r="G126" s="34">
        <f>本部!G126+地活!G126+相談!G126+ハイツ!G126</f>
        <v>0</v>
      </c>
      <c r="H126" s="21">
        <f t="shared" si="1"/>
        <v>0</v>
      </c>
      <c r="I126" s="38"/>
    </row>
    <row r="127" spans="1:9" s="219" customFormat="1" x14ac:dyDescent="0.15">
      <c r="A127" s="351"/>
      <c r="B127" s="354"/>
      <c r="C127" s="283" t="s">
        <v>108</v>
      </c>
      <c r="D127" s="300"/>
      <c r="E127" s="301"/>
      <c r="F127" s="266">
        <f>本部!F127+地活!F127+相談!F127+ハイツ!F127</f>
        <v>0</v>
      </c>
      <c r="G127" s="220">
        <f>本部!G127+地活!G127+相談!G127+ハイツ!G127</f>
        <v>0</v>
      </c>
      <c r="H127" s="221">
        <f t="shared" si="1"/>
        <v>0</v>
      </c>
      <c r="I127" s="322"/>
    </row>
    <row r="128" spans="1:9" x14ac:dyDescent="0.15">
      <c r="A128" s="351"/>
      <c r="B128" s="354"/>
      <c r="C128" s="9" t="s">
        <v>109</v>
      </c>
      <c r="D128" s="9"/>
      <c r="E128" s="9"/>
      <c r="F128" s="25">
        <f>本部!F128+地活!F128+相談!F128+ハイツ!F128</f>
        <v>338000</v>
      </c>
      <c r="G128" s="25">
        <f>本部!G128+地活!G128+相談!G128+ハイツ!G128</f>
        <v>1218000</v>
      </c>
      <c r="H128" s="25">
        <f t="shared" si="1"/>
        <v>-880000</v>
      </c>
      <c r="I128" s="38"/>
    </row>
    <row r="129" spans="1:12" x14ac:dyDescent="0.15">
      <c r="A129" s="351"/>
      <c r="B129" s="355" t="s">
        <v>110</v>
      </c>
      <c r="C129" s="356"/>
      <c r="D129" s="356"/>
      <c r="E129" s="357"/>
      <c r="F129" s="25">
        <f>本部!F129+地活!F129+相談!F129+ハイツ!F129</f>
        <v>4162000</v>
      </c>
      <c r="G129" s="25">
        <f>本部!G129+地活!G129+相談!G129+ハイツ!G129</f>
        <v>682000</v>
      </c>
      <c r="H129" s="25">
        <f t="shared" si="1"/>
        <v>3480000</v>
      </c>
      <c r="I129" s="43"/>
      <c r="L129" s="50">
        <f>本部!F129+地活!F129+相談!F129+ハイツ!F129</f>
        <v>4162000</v>
      </c>
    </row>
    <row r="130" spans="1:12" x14ac:dyDescent="0.15">
      <c r="A130" s="14" t="s">
        <v>111</v>
      </c>
      <c r="B130" s="15"/>
      <c r="C130" s="16"/>
      <c r="D130" s="16"/>
      <c r="E130" s="16"/>
      <c r="F130" s="26">
        <f>本部!F130+地活!F130+相談!F130+ハイツ!F130</f>
        <v>230000</v>
      </c>
      <c r="G130" s="26">
        <f>本部!G130+地活!G130+相談!G130+ハイツ!G130</f>
        <v>210852</v>
      </c>
      <c r="H130" s="26">
        <f t="shared" si="1"/>
        <v>19148</v>
      </c>
      <c r="I130" s="43"/>
      <c r="L130" s="50">
        <f>本部!F130+地活!F130+相談!F130+ハイツ!F130</f>
        <v>230000</v>
      </c>
    </row>
    <row r="131" spans="1:12" x14ac:dyDescent="0.15">
      <c r="A131" s="17" t="s">
        <v>112</v>
      </c>
      <c r="B131" s="18"/>
      <c r="C131" s="19"/>
      <c r="D131" s="19"/>
      <c r="E131" s="19"/>
      <c r="F131" s="26">
        <f>本部!F131+地活!F131+相談!F131+ハイツ!F131</f>
        <v>250000</v>
      </c>
      <c r="G131" s="26">
        <f>本部!G131+地活!G131+相談!G131+ハイツ!G131</f>
        <v>-2295852</v>
      </c>
      <c r="H131" s="26">
        <f t="shared" si="1"/>
        <v>2545852</v>
      </c>
      <c r="I131" s="45"/>
      <c r="K131" s="54">
        <f>F87+F111+F129-F130</f>
        <v>250000</v>
      </c>
      <c r="L131" s="50">
        <f>本部!F131+地活!F131+相談!F131+ハイツ!F131</f>
        <v>250000</v>
      </c>
    </row>
    <row r="132" spans="1:12" x14ac:dyDescent="0.15">
      <c r="A132" s="14" t="s">
        <v>113</v>
      </c>
      <c r="B132" s="15"/>
      <c r="C132" s="16"/>
      <c r="D132" s="16"/>
      <c r="E132" s="16"/>
      <c r="F132" s="25">
        <f>本部!F132+地活!F132+相談!F132+ハイツ!F132</f>
        <v>16150000</v>
      </c>
      <c r="G132" s="25">
        <f>本部!G132+地活!G132+相談!G132+ハイツ!G132</f>
        <v>18445852</v>
      </c>
      <c r="H132" s="25">
        <f t="shared" si="1"/>
        <v>-2295852</v>
      </c>
      <c r="I132" s="43"/>
    </row>
    <row r="133" spans="1:12" x14ac:dyDescent="0.15">
      <c r="A133" s="355" t="s">
        <v>114</v>
      </c>
      <c r="B133" s="356"/>
      <c r="C133" s="356"/>
      <c r="D133" s="356"/>
      <c r="E133" s="357"/>
      <c r="F133" s="25">
        <f>本部!F133+地活!F133+相談!F133+ハイツ!F133</f>
        <v>16400000</v>
      </c>
      <c r="G133" s="25">
        <f>本部!G133+地活!G133+相談!G133+ハイツ!G133</f>
        <v>16150000</v>
      </c>
      <c r="H133" s="25">
        <f t="shared" si="1"/>
        <v>250000</v>
      </c>
      <c r="I133" s="45"/>
    </row>
    <row r="134" spans="1:12" ht="9.9499999999999993" customHeight="1" x14ac:dyDescent="0.15">
      <c r="F134" s="27"/>
      <c r="G134" s="27"/>
      <c r="H134" s="27"/>
      <c r="I134" s="48"/>
    </row>
    <row r="135" spans="1:12" x14ac:dyDescent="0.15">
      <c r="A135" s="1" t="s">
        <v>122</v>
      </c>
    </row>
    <row r="137" spans="1:12" x14ac:dyDescent="0.15">
      <c r="A137" s="20"/>
    </row>
    <row r="138" spans="1:12" x14ac:dyDescent="0.15">
      <c r="A138" s="20"/>
    </row>
    <row r="139" spans="1:12" x14ac:dyDescent="0.15">
      <c r="A139" s="20"/>
    </row>
  </sheetData>
  <mergeCells count="16">
    <mergeCell ref="A133:E133"/>
    <mergeCell ref="A88:A111"/>
    <mergeCell ref="B88:B99"/>
    <mergeCell ref="B100:B110"/>
    <mergeCell ref="B111:E111"/>
    <mergeCell ref="A112:A129"/>
    <mergeCell ref="B112:B120"/>
    <mergeCell ref="B121:B128"/>
    <mergeCell ref="B129:E129"/>
    <mergeCell ref="A2:I2"/>
    <mergeCell ref="A3:I3"/>
    <mergeCell ref="A5:C5"/>
    <mergeCell ref="A6:A87"/>
    <mergeCell ref="B6:B35"/>
    <mergeCell ref="B36:B86"/>
    <mergeCell ref="B87:E87"/>
  </mergeCells>
  <phoneticPr fontId="3"/>
  <pageMargins left="0.51181102362204722" right="0.23622047244094491" top="0.74803149606299213" bottom="0.74803149606299213" header="0.31496062992125984" footer="0.31496062992125984"/>
  <pageSetup paperSize="9" orientation="portrait" r:id="rId1"/>
  <headerFooter>
    <oddFooter>&amp;C&amp;"ＭＳ Ｐ明朝,標準"&amp;9&amp;A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44"/>
  <sheetViews>
    <sheetView topLeftCell="A94" zoomScaleNormal="100" workbookViewId="0">
      <selection activeCell="J37" sqref="J37"/>
    </sheetView>
  </sheetViews>
  <sheetFormatPr defaultRowHeight="12" x14ac:dyDescent="0.15"/>
  <cols>
    <col min="1" max="4" width="2.625" style="1" customWidth="1"/>
    <col min="5" max="5" width="26.875" style="1" customWidth="1"/>
    <col min="6" max="6" width="11.125" style="22" customWidth="1"/>
    <col min="7" max="8" width="11.75" style="22" bestFit="1" customWidth="1"/>
    <col min="9" max="9" width="22.625" style="49" customWidth="1"/>
    <col min="10" max="10" width="11.5" style="1" customWidth="1"/>
    <col min="11" max="11" width="9.75" style="1" bestFit="1" customWidth="1"/>
    <col min="12" max="12" width="9.75" style="50" bestFit="1" customWidth="1"/>
    <col min="13" max="16384" width="9" style="1"/>
  </cols>
  <sheetData>
    <row r="1" spans="1:11" ht="13.5" x14ac:dyDescent="0.15">
      <c r="A1" s="29" t="s">
        <v>376</v>
      </c>
      <c r="I1" s="46"/>
    </row>
    <row r="2" spans="1:11" ht="18" customHeight="1" x14ac:dyDescent="0.15">
      <c r="A2" s="347" t="s">
        <v>249</v>
      </c>
      <c r="B2" s="347"/>
      <c r="C2" s="347"/>
      <c r="D2" s="347"/>
      <c r="E2" s="347"/>
      <c r="F2" s="347"/>
      <c r="G2" s="347"/>
      <c r="H2" s="347"/>
      <c r="I2" s="347"/>
    </row>
    <row r="3" spans="1:11" x14ac:dyDescent="0.15">
      <c r="A3" s="336" t="s">
        <v>377</v>
      </c>
      <c r="B3" s="336"/>
      <c r="C3" s="336"/>
      <c r="D3" s="336"/>
      <c r="E3" s="336"/>
      <c r="F3" s="336"/>
      <c r="G3" s="336"/>
      <c r="H3" s="336"/>
      <c r="I3" s="336"/>
    </row>
    <row r="4" spans="1:11" x14ac:dyDescent="0.15">
      <c r="I4" s="46" t="s">
        <v>0</v>
      </c>
      <c r="K4" s="212" t="s">
        <v>309</v>
      </c>
    </row>
    <row r="5" spans="1:11" x14ac:dyDescent="0.15">
      <c r="A5" s="348" t="s">
        <v>1</v>
      </c>
      <c r="B5" s="349"/>
      <c r="C5" s="349"/>
      <c r="D5" s="2"/>
      <c r="E5" s="2"/>
      <c r="F5" s="30" t="s">
        <v>203</v>
      </c>
      <c r="G5" s="23" t="s">
        <v>204</v>
      </c>
      <c r="H5" s="23" t="s">
        <v>115</v>
      </c>
      <c r="I5" s="47" t="s">
        <v>116</v>
      </c>
    </row>
    <row r="6" spans="1:11" x14ac:dyDescent="0.15">
      <c r="A6" s="350" t="s">
        <v>2</v>
      </c>
      <c r="B6" s="353" t="s">
        <v>3</v>
      </c>
      <c r="C6" s="56" t="s">
        <v>4</v>
      </c>
      <c r="D6" s="57"/>
      <c r="E6" s="58"/>
      <c r="F6" s="74">
        <v>0</v>
      </c>
      <c r="G6" s="74">
        <v>0</v>
      </c>
      <c r="H6" s="75">
        <f>F6-G6</f>
        <v>0</v>
      </c>
      <c r="I6" s="39"/>
    </row>
    <row r="7" spans="1:11" x14ac:dyDescent="0.15">
      <c r="A7" s="351"/>
      <c r="B7" s="353"/>
      <c r="C7" s="4" t="s">
        <v>5</v>
      </c>
      <c r="E7" s="5"/>
      <c r="F7" s="53">
        <f>SUM(F8,F15,F16,F18,F19)</f>
        <v>0</v>
      </c>
      <c r="G7" s="53">
        <f>SUM(G8,G15,G16,G18,G19)</f>
        <v>0</v>
      </c>
      <c r="H7" s="51">
        <f>F7-G7</f>
        <v>0</v>
      </c>
      <c r="I7" s="40"/>
    </row>
    <row r="8" spans="1:11" x14ac:dyDescent="0.15">
      <c r="A8" s="351"/>
      <c r="B8" s="353"/>
      <c r="C8" s="4"/>
      <c r="D8" s="5" t="s">
        <v>6</v>
      </c>
      <c r="F8" s="31">
        <f>SUM(F9:F12)</f>
        <v>0</v>
      </c>
      <c r="G8" s="31">
        <f>SUM(G9:G12)</f>
        <v>0</v>
      </c>
      <c r="H8" s="21">
        <f>F8-G8</f>
        <v>0</v>
      </c>
      <c r="I8" s="40"/>
    </row>
    <row r="9" spans="1:11" x14ac:dyDescent="0.15">
      <c r="A9" s="351"/>
      <c r="B9" s="353"/>
      <c r="C9" s="4"/>
      <c r="E9" s="1" t="s">
        <v>7</v>
      </c>
      <c r="F9" s="31"/>
      <c r="G9" s="31"/>
      <c r="H9" s="21"/>
      <c r="I9" s="40"/>
    </row>
    <row r="10" spans="1:11" x14ac:dyDescent="0.15">
      <c r="A10" s="351"/>
      <c r="B10" s="353"/>
      <c r="C10" s="4"/>
      <c r="E10" s="5" t="s">
        <v>8</v>
      </c>
      <c r="F10" s="31"/>
      <c r="G10" s="31"/>
      <c r="H10" s="21"/>
      <c r="I10" s="40"/>
    </row>
    <row r="11" spans="1:11" x14ac:dyDescent="0.15">
      <c r="A11" s="351"/>
      <c r="B11" s="353"/>
      <c r="C11" s="4"/>
      <c r="E11" s="5" t="s">
        <v>9</v>
      </c>
      <c r="F11" s="31"/>
      <c r="G11" s="31"/>
      <c r="H11" s="21"/>
      <c r="I11" s="40"/>
    </row>
    <row r="12" spans="1:11" x14ac:dyDescent="0.15">
      <c r="A12" s="351"/>
      <c r="B12" s="353"/>
      <c r="C12" s="4"/>
      <c r="E12" s="5" t="s">
        <v>10</v>
      </c>
      <c r="F12" s="31"/>
      <c r="G12" s="31"/>
      <c r="H12" s="21"/>
      <c r="I12" s="40"/>
    </row>
    <row r="13" spans="1:11" x14ac:dyDescent="0.15">
      <c r="A13" s="351"/>
      <c r="B13" s="353"/>
      <c r="C13" s="4"/>
      <c r="D13" s="1" t="s">
        <v>247</v>
      </c>
      <c r="E13" s="5"/>
      <c r="F13" s="31"/>
      <c r="G13" s="31"/>
      <c r="H13" s="21"/>
      <c r="I13" s="40"/>
    </row>
    <row r="14" spans="1:11" x14ac:dyDescent="0.15">
      <c r="A14" s="351"/>
      <c r="B14" s="353"/>
      <c r="C14" s="4"/>
      <c r="E14" s="5" t="s">
        <v>248</v>
      </c>
      <c r="F14" s="31"/>
      <c r="G14" s="31"/>
      <c r="H14" s="21"/>
      <c r="I14" s="40"/>
    </row>
    <row r="15" spans="1:11" x14ac:dyDescent="0.15">
      <c r="A15" s="351"/>
      <c r="B15" s="353"/>
      <c r="C15" s="4"/>
      <c r="D15" s="1" t="s">
        <v>11</v>
      </c>
      <c r="E15" s="5"/>
      <c r="F15" s="31">
        <v>0</v>
      </c>
      <c r="G15" s="31">
        <v>0</v>
      </c>
      <c r="H15" s="21">
        <f>F15-G15</f>
        <v>0</v>
      </c>
      <c r="I15" s="40"/>
    </row>
    <row r="16" spans="1:11" x14ac:dyDescent="0.15">
      <c r="A16" s="351"/>
      <c r="B16" s="353"/>
      <c r="C16" s="4"/>
      <c r="D16" s="1" t="s">
        <v>12</v>
      </c>
      <c r="E16" s="5"/>
      <c r="F16" s="31">
        <f>F17</f>
        <v>0</v>
      </c>
      <c r="G16" s="31">
        <v>0</v>
      </c>
      <c r="H16" s="21">
        <f>F16-G16</f>
        <v>0</v>
      </c>
      <c r="I16" s="40"/>
    </row>
    <row r="17" spans="1:9" x14ac:dyDescent="0.15">
      <c r="A17" s="351"/>
      <c r="B17" s="353"/>
      <c r="C17" s="4"/>
      <c r="E17" s="5" t="s">
        <v>13</v>
      </c>
      <c r="F17" s="31"/>
      <c r="G17" s="31"/>
      <c r="H17" s="21"/>
      <c r="I17" s="40"/>
    </row>
    <row r="18" spans="1:9" x14ac:dyDescent="0.15">
      <c r="A18" s="351"/>
      <c r="B18" s="353"/>
      <c r="C18" s="4"/>
      <c r="D18" s="1" t="s">
        <v>14</v>
      </c>
      <c r="E18" s="5"/>
      <c r="F18" s="31">
        <v>0</v>
      </c>
      <c r="G18" s="31">
        <v>0</v>
      </c>
      <c r="H18" s="21">
        <f>F18-G18</f>
        <v>0</v>
      </c>
      <c r="I18" s="40"/>
    </row>
    <row r="19" spans="1:9" x14ac:dyDescent="0.15">
      <c r="A19" s="351"/>
      <c r="B19" s="353"/>
      <c r="C19" s="4"/>
      <c r="D19" s="1" t="s">
        <v>15</v>
      </c>
      <c r="E19" s="5"/>
      <c r="F19" s="31">
        <f>SUM(F20:F24)</f>
        <v>0</v>
      </c>
      <c r="G19" s="31">
        <f>SUM(G20:G24)</f>
        <v>0</v>
      </c>
      <c r="H19" s="21">
        <f>F19-G19</f>
        <v>0</v>
      </c>
      <c r="I19" s="40"/>
    </row>
    <row r="20" spans="1:9" x14ac:dyDescent="0.15">
      <c r="A20" s="351"/>
      <c r="B20" s="353"/>
      <c r="C20" s="4"/>
      <c r="E20" s="5" t="s">
        <v>16</v>
      </c>
      <c r="F20" s="31"/>
      <c r="G20" s="31"/>
      <c r="H20" s="21"/>
      <c r="I20" s="40"/>
    </row>
    <row r="21" spans="1:9" x14ac:dyDescent="0.15">
      <c r="A21" s="351"/>
      <c r="B21" s="353"/>
      <c r="C21" s="4"/>
      <c r="E21" s="5" t="s">
        <v>17</v>
      </c>
      <c r="F21" s="31">
        <v>0</v>
      </c>
      <c r="G21" s="31">
        <v>0</v>
      </c>
      <c r="H21" s="21">
        <f>F21-G21</f>
        <v>0</v>
      </c>
      <c r="I21" s="40"/>
    </row>
    <row r="22" spans="1:9" x14ac:dyDescent="0.15">
      <c r="A22" s="351"/>
      <c r="B22" s="353"/>
      <c r="C22" s="4"/>
      <c r="E22" s="5" t="s">
        <v>18</v>
      </c>
      <c r="F22" s="31"/>
      <c r="G22" s="31"/>
      <c r="H22" s="21"/>
      <c r="I22" s="40"/>
    </row>
    <row r="23" spans="1:9" x14ac:dyDescent="0.15">
      <c r="A23" s="351"/>
      <c r="B23" s="353"/>
      <c r="C23" s="4"/>
      <c r="E23" s="5" t="s">
        <v>19</v>
      </c>
      <c r="F23" s="31"/>
      <c r="G23" s="31"/>
      <c r="H23" s="21"/>
      <c r="I23" s="40"/>
    </row>
    <row r="24" spans="1:9" x14ac:dyDescent="0.15">
      <c r="A24" s="351"/>
      <c r="B24" s="353"/>
      <c r="C24" s="4"/>
      <c r="E24" s="5" t="s">
        <v>15</v>
      </c>
      <c r="F24" s="31"/>
      <c r="G24" s="31">
        <v>0</v>
      </c>
      <c r="H24" s="21">
        <f t="shared" ref="H24:H29" si="0">F24-G24</f>
        <v>0</v>
      </c>
      <c r="I24" s="40"/>
    </row>
    <row r="25" spans="1:9" x14ac:dyDescent="0.15">
      <c r="A25" s="351"/>
      <c r="B25" s="353"/>
      <c r="C25" s="4" t="s">
        <v>23</v>
      </c>
      <c r="E25" s="5"/>
      <c r="F25" s="53">
        <v>0</v>
      </c>
      <c r="G25" s="53"/>
      <c r="H25" s="51">
        <f t="shared" si="0"/>
        <v>0</v>
      </c>
      <c r="I25" s="40"/>
    </row>
    <row r="26" spans="1:9" x14ac:dyDescent="0.15">
      <c r="A26" s="351"/>
      <c r="B26" s="353"/>
      <c r="C26" s="66" t="s">
        <v>20</v>
      </c>
      <c r="D26" s="64"/>
      <c r="E26" s="65"/>
      <c r="F26" s="76">
        <v>0</v>
      </c>
      <c r="G26" s="76">
        <v>0</v>
      </c>
      <c r="H26" s="73">
        <f t="shared" si="0"/>
        <v>0</v>
      </c>
      <c r="I26" s="40"/>
    </row>
    <row r="27" spans="1:9" x14ac:dyDescent="0.15">
      <c r="A27" s="351"/>
      <c r="B27" s="353"/>
      <c r="C27" s="66" t="s">
        <v>21</v>
      </c>
      <c r="D27" s="64"/>
      <c r="E27" s="65"/>
      <c r="F27" s="76">
        <v>0</v>
      </c>
      <c r="G27" s="76">
        <v>300000</v>
      </c>
      <c r="H27" s="51">
        <f t="shared" si="0"/>
        <v>-300000</v>
      </c>
      <c r="I27" s="40"/>
    </row>
    <row r="28" spans="1:9" x14ac:dyDescent="0.15">
      <c r="A28" s="351"/>
      <c r="B28" s="353"/>
      <c r="C28" s="66" t="s">
        <v>22</v>
      </c>
      <c r="D28" s="64"/>
      <c r="E28" s="65"/>
      <c r="F28" s="72">
        <v>1000</v>
      </c>
      <c r="G28" s="72">
        <v>1000</v>
      </c>
      <c r="H28" s="73">
        <f t="shared" si="0"/>
        <v>0</v>
      </c>
      <c r="I28" s="41"/>
    </row>
    <row r="29" spans="1:9" x14ac:dyDescent="0.15">
      <c r="A29" s="351"/>
      <c r="B29" s="353"/>
      <c r="C29" s="4" t="s">
        <v>23</v>
      </c>
      <c r="E29" s="5"/>
      <c r="F29" s="53">
        <f>SUM(F30:F32)</f>
        <v>445000</v>
      </c>
      <c r="G29" s="53">
        <f>SUM(G30:G32)</f>
        <v>444000</v>
      </c>
      <c r="H29" s="51">
        <f t="shared" si="0"/>
        <v>1000</v>
      </c>
      <c r="I29" s="40"/>
    </row>
    <row r="30" spans="1:9" x14ac:dyDescent="0.15">
      <c r="A30" s="351"/>
      <c r="B30" s="353"/>
      <c r="C30" s="4"/>
      <c r="D30" s="1" t="s">
        <v>24</v>
      </c>
      <c r="E30" s="5"/>
      <c r="F30" s="31"/>
      <c r="G30" s="31"/>
      <c r="H30" s="21"/>
      <c r="I30" s="40"/>
    </row>
    <row r="31" spans="1:9" x14ac:dyDescent="0.15">
      <c r="A31" s="351"/>
      <c r="B31" s="353"/>
      <c r="C31" s="4"/>
      <c r="D31" s="1" t="s">
        <v>25</v>
      </c>
      <c r="E31" s="5"/>
      <c r="F31" s="31"/>
      <c r="G31" s="31"/>
      <c r="H31" s="21"/>
      <c r="I31" s="40"/>
    </row>
    <row r="32" spans="1:9" x14ac:dyDescent="0.15">
      <c r="A32" s="351"/>
      <c r="B32" s="353"/>
      <c r="C32" s="4"/>
      <c r="D32" s="1" t="s">
        <v>26</v>
      </c>
      <c r="E32" s="5"/>
      <c r="F32" s="31">
        <f>F34+F33</f>
        <v>445000</v>
      </c>
      <c r="G32" s="31">
        <f>G33+G34</f>
        <v>444000</v>
      </c>
      <c r="H32" s="21">
        <f>F32-G32</f>
        <v>1000</v>
      </c>
      <c r="I32" s="40"/>
    </row>
    <row r="33" spans="1:12" x14ac:dyDescent="0.15">
      <c r="A33" s="351"/>
      <c r="B33" s="353"/>
      <c r="C33" s="4"/>
      <c r="E33" s="5" t="s">
        <v>121</v>
      </c>
      <c r="F33" s="31">
        <v>15000</v>
      </c>
      <c r="G33" s="31">
        <v>14000</v>
      </c>
      <c r="H33" s="21">
        <f t="shared" ref="H33:H34" si="1">F33-G33</f>
        <v>1000</v>
      </c>
      <c r="I33" s="40" t="s">
        <v>180</v>
      </c>
    </row>
    <row r="34" spans="1:12" x14ac:dyDescent="0.15">
      <c r="A34" s="351"/>
      <c r="B34" s="353"/>
      <c r="C34" s="4"/>
      <c r="E34" s="5" t="s">
        <v>117</v>
      </c>
      <c r="F34" s="32">
        <v>430000</v>
      </c>
      <c r="G34" s="32">
        <v>430000</v>
      </c>
      <c r="H34" s="21">
        <f t="shared" si="1"/>
        <v>0</v>
      </c>
      <c r="I34" s="42" t="s">
        <v>282</v>
      </c>
    </row>
    <row r="35" spans="1:12" x14ac:dyDescent="0.15">
      <c r="A35" s="351"/>
      <c r="B35" s="353"/>
      <c r="C35" s="6" t="s">
        <v>27</v>
      </c>
      <c r="D35" s="7"/>
      <c r="E35" s="8"/>
      <c r="F35" s="28">
        <f>SUM(F6,F7,F26,F27,F28,F29,F25)</f>
        <v>446000</v>
      </c>
      <c r="G35" s="28">
        <f>SUM(G6,G7,G26,G27,G28,G29,G25)</f>
        <v>745000</v>
      </c>
      <c r="H35" s="28">
        <f t="shared" ref="H35:H43" si="2">F35-G35</f>
        <v>-299000</v>
      </c>
      <c r="I35" s="43"/>
    </row>
    <row r="36" spans="1:12" x14ac:dyDescent="0.15">
      <c r="A36" s="351"/>
      <c r="B36" s="353" t="s">
        <v>28</v>
      </c>
      <c r="C36" s="4" t="s">
        <v>29</v>
      </c>
      <c r="E36" s="5"/>
      <c r="F36" s="51">
        <f>SUM(F37:F42)</f>
        <v>300000</v>
      </c>
      <c r="G36" s="51">
        <f>SUM(G37:G42)</f>
        <v>300000</v>
      </c>
      <c r="H36" s="51">
        <f t="shared" si="2"/>
        <v>0</v>
      </c>
      <c r="I36" s="38"/>
      <c r="J36" s="53"/>
      <c r="K36" s="50"/>
      <c r="L36" s="1"/>
    </row>
    <row r="37" spans="1:12" x14ac:dyDescent="0.15">
      <c r="A37" s="351"/>
      <c r="B37" s="353"/>
      <c r="C37" s="4"/>
      <c r="D37" s="1" t="s">
        <v>206</v>
      </c>
      <c r="E37" s="5"/>
      <c r="F37" s="21">
        <v>300000</v>
      </c>
      <c r="G37" s="21">
        <v>300000</v>
      </c>
      <c r="H37" s="21">
        <f t="shared" si="2"/>
        <v>0</v>
      </c>
      <c r="I37" s="38" t="s">
        <v>211</v>
      </c>
      <c r="J37" s="31"/>
      <c r="K37" s="214"/>
      <c r="L37" s="214"/>
    </row>
    <row r="38" spans="1:12" x14ac:dyDescent="0.15">
      <c r="A38" s="351"/>
      <c r="B38" s="353"/>
      <c r="C38" s="4"/>
      <c r="D38" s="1" t="s">
        <v>30</v>
      </c>
      <c r="E38" s="5"/>
      <c r="F38" s="21">
        <v>0</v>
      </c>
      <c r="G38" s="21">
        <v>0</v>
      </c>
      <c r="H38" s="21">
        <f t="shared" si="2"/>
        <v>0</v>
      </c>
      <c r="I38" s="38" t="s">
        <v>150</v>
      </c>
      <c r="J38" s="31"/>
      <c r="K38" s="50"/>
    </row>
    <row r="39" spans="1:12" x14ac:dyDescent="0.15">
      <c r="A39" s="351"/>
      <c r="B39" s="353"/>
      <c r="C39" s="4"/>
      <c r="D39" s="1" t="s">
        <v>31</v>
      </c>
      <c r="E39" s="5"/>
      <c r="F39" s="21">
        <v>0</v>
      </c>
      <c r="G39" s="21">
        <v>0</v>
      </c>
      <c r="H39" s="21">
        <f t="shared" si="2"/>
        <v>0</v>
      </c>
      <c r="I39" s="38" t="s">
        <v>151</v>
      </c>
      <c r="J39" s="31"/>
      <c r="K39" s="50"/>
    </row>
    <row r="40" spans="1:12" x14ac:dyDescent="0.15">
      <c r="A40" s="351"/>
      <c r="B40" s="353"/>
      <c r="C40" s="4"/>
      <c r="D40" s="1" t="s">
        <v>32</v>
      </c>
      <c r="E40" s="5"/>
      <c r="F40" s="21">
        <v>0</v>
      </c>
      <c r="G40" s="21">
        <v>0</v>
      </c>
      <c r="H40" s="21">
        <f t="shared" si="2"/>
        <v>0</v>
      </c>
      <c r="I40" s="38" t="s">
        <v>128</v>
      </c>
      <c r="J40" s="31"/>
      <c r="K40" s="50"/>
    </row>
    <row r="41" spans="1:12" x14ac:dyDescent="0.15">
      <c r="A41" s="351"/>
      <c r="B41" s="353"/>
      <c r="C41" s="4"/>
      <c r="D41" s="1" t="s">
        <v>33</v>
      </c>
      <c r="E41" s="5"/>
      <c r="F41" s="21">
        <v>0</v>
      </c>
      <c r="G41" s="21">
        <v>0</v>
      </c>
      <c r="H41" s="21">
        <f t="shared" si="2"/>
        <v>0</v>
      </c>
      <c r="I41" s="38" t="s">
        <v>149</v>
      </c>
      <c r="J41" s="31"/>
      <c r="K41" s="50"/>
    </row>
    <row r="42" spans="1:12" x14ac:dyDescent="0.15">
      <c r="A42" s="351"/>
      <c r="B42" s="353"/>
      <c r="C42" s="55"/>
      <c r="D42" s="60" t="s">
        <v>34</v>
      </c>
      <c r="E42" s="61"/>
      <c r="F42" s="67">
        <v>0</v>
      </c>
      <c r="G42" s="67">
        <v>0</v>
      </c>
      <c r="H42" s="67">
        <f t="shared" si="2"/>
        <v>0</v>
      </c>
      <c r="I42" s="38" t="s">
        <v>129</v>
      </c>
      <c r="J42" s="31"/>
      <c r="K42" s="50"/>
    </row>
    <row r="43" spans="1:12" x14ac:dyDescent="0.15">
      <c r="A43" s="351"/>
      <c r="B43" s="353"/>
      <c r="C43" s="4" t="s">
        <v>35</v>
      </c>
      <c r="E43" s="5"/>
      <c r="F43" s="51">
        <f>SUM(F44:F53)</f>
        <v>0</v>
      </c>
      <c r="G43" s="51">
        <v>0</v>
      </c>
      <c r="H43" s="51">
        <f t="shared" si="2"/>
        <v>0</v>
      </c>
      <c r="I43" s="38"/>
      <c r="J43" s="4"/>
    </row>
    <row r="44" spans="1:12" x14ac:dyDescent="0.15">
      <c r="A44" s="351"/>
      <c r="B44" s="353"/>
      <c r="C44" s="4"/>
      <c r="D44" s="1" t="s">
        <v>36</v>
      </c>
      <c r="E44" s="5"/>
      <c r="F44" s="21"/>
      <c r="G44" s="21"/>
      <c r="H44" s="21"/>
      <c r="I44" s="38"/>
    </row>
    <row r="45" spans="1:12" x14ac:dyDescent="0.15">
      <c r="A45" s="351"/>
      <c r="B45" s="353"/>
      <c r="C45" s="4"/>
      <c r="D45" s="1" t="s">
        <v>37</v>
      </c>
      <c r="E45" s="5"/>
      <c r="F45" s="21"/>
      <c r="G45" s="21"/>
      <c r="H45" s="21"/>
      <c r="I45" s="38"/>
    </row>
    <row r="46" spans="1:12" x14ac:dyDescent="0.15">
      <c r="A46" s="351"/>
      <c r="B46" s="353"/>
      <c r="C46" s="4"/>
      <c r="D46" s="1" t="s">
        <v>38</v>
      </c>
      <c r="E46" s="5"/>
      <c r="F46" s="21"/>
      <c r="G46" s="21"/>
      <c r="H46" s="21"/>
      <c r="I46" s="38"/>
    </row>
    <row r="47" spans="1:12" x14ac:dyDescent="0.15">
      <c r="A47" s="351"/>
      <c r="B47" s="353"/>
      <c r="C47" s="4"/>
      <c r="D47" s="1" t="s">
        <v>125</v>
      </c>
      <c r="E47" s="5"/>
      <c r="F47" s="21"/>
      <c r="G47" s="21"/>
      <c r="H47" s="21"/>
      <c r="I47" s="38"/>
    </row>
    <row r="48" spans="1:12" x14ac:dyDescent="0.15">
      <c r="A48" s="351"/>
      <c r="B48" s="353"/>
      <c r="C48" s="4"/>
      <c r="D48" s="1" t="s">
        <v>39</v>
      </c>
      <c r="E48" s="5"/>
      <c r="F48" s="21"/>
      <c r="G48" s="21"/>
      <c r="H48" s="21"/>
      <c r="I48" s="38"/>
    </row>
    <row r="49" spans="1:9" x14ac:dyDescent="0.15">
      <c r="A49" s="351"/>
      <c r="B49" s="353"/>
      <c r="C49" s="4"/>
      <c r="D49" s="1" t="s">
        <v>126</v>
      </c>
      <c r="E49" s="5"/>
      <c r="F49" s="21"/>
      <c r="G49" s="21"/>
      <c r="H49" s="21"/>
      <c r="I49" s="38"/>
    </row>
    <row r="50" spans="1:9" x14ac:dyDescent="0.15">
      <c r="A50" s="351"/>
      <c r="B50" s="353"/>
      <c r="C50" s="4"/>
      <c r="D50" s="1" t="s">
        <v>205</v>
      </c>
      <c r="E50" s="5"/>
      <c r="F50" s="21"/>
      <c r="G50" s="21"/>
      <c r="H50" s="21"/>
      <c r="I50" s="38"/>
    </row>
    <row r="51" spans="1:9" x14ac:dyDescent="0.15">
      <c r="A51" s="351"/>
      <c r="B51" s="353"/>
      <c r="C51" s="4"/>
      <c r="D51" s="1" t="s">
        <v>40</v>
      </c>
      <c r="E51" s="5"/>
      <c r="F51" s="21"/>
      <c r="G51" s="21"/>
      <c r="H51" s="21"/>
      <c r="I51" s="38"/>
    </row>
    <row r="52" spans="1:9" x14ac:dyDescent="0.15">
      <c r="A52" s="351"/>
      <c r="B52" s="353"/>
      <c r="C52" s="4"/>
      <c r="D52" s="1" t="s">
        <v>41</v>
      </c>
      <c r="E52" s="5"/>
      <c r="F52" s="21"/>
      <c r="G52" s="21"/>
      <c r="H52" s="21"/>
      <c r="I52" s="38"/>
    </row>
    <row r="53" spans="1:9" x14ac:dyDescent="0.15">
      <c r="A53" s="351"/>
      <c r="B53" s="353"/>
      <c r="C53" s="55"/>
      <c r="D53" s="60" t="s">
        <v>42</v>
      </c>
      <c r="E53" s="61"/>
      <c r="F53" s="67"/>
      <c r="G53" s="67"/>
      <c r="H53" s="67"/>
      <c r="I53" s="38"/>
    </row>
    <row r="54" spans="1:9" x14ac:dyDescent="0.15">
      <c r="A54" s="351"/>
      <c r="B54" s="353"/>
      <c r="C54" s="4" t="s">
        <v>43</v>
      </c>
      <c r="E54" s="5"/>
      <c r="F54" s="51">
        <f>SUM(F55:F75)</f>
        <v>69000</v>
      </c>
      <c r="G54" s="51">
        <f>SUM(G55:G75)</f>
        <v>389000</v>
      </c>
      <c r="H54" s="51">
        <f t="shared" ref="H54" si="3">F54-G54</f>
        <v>-320000</v>
      </c>
      <c r="I54" s="38"/>
    </row>
    <row r="55" spans="1:9" x14ac:dyDescent="0.15">
      <c r="A55" s="351"/>
      <c r="B55" s="353"/>
      <c r="C55" s="4"/>
      <c r="D55" s="1" t="s">
        <v>44</v>
      </c>
      <c r="E55" s="5"/>
      <c r="F55" s="21">
        <v>0</v>
      </c>
      <c r="G55" s="21">
        <v>0</v>
      </c>
      <c r="H55" s="21">
        <f>F55-G55</f>
        <v>0</v>
      </c>
      <c r="I55" s="38"/>
    </row>
    <row r="56" spans="1:9" x14ac:dyDescent="0.15">
      <c r="A56" s="351"/>
      <c r="B56" s="353"/>
      <c r="C56" s="4"/>
      <c r="D56" s="1" t="s">
        <v>45</v>
      </c>
      <c r="E56" s="5"/>
      <c r="F56" s="21">
        <v>0</v>
      </c>
      <c r="G56" s="21">
        <v>0</v>
      </c>
      <c r="H56" s="21">
        <f>F56-G56</f>
        <v>0</v>
      </c>
      <c r="I56" s="38"/>
    </row>
    <row r="57" spans="1:9" x14ac:dyDescent="0.15">
      <c r="A57" s="351"/>
      <c r="B57" s="353"/>
      <c r="C57" s="4"/>
      <c r="D57" s="1" t="s">
        <v>46</v>
      </c>
      <c r="E57" s="5"/>
      <c r="F57" s="21"/>
      <c r="G57" s="21"/>
      <c r="H57" s="21">
        <f t="shared" ref="H57:H62" si="4">F57-G57</f>
        <v>0</v>
      </c>
      <c r="I57" s="38"/>
    </row>
    <row r="58" spans="1:9" x14ac:dyDescent="0.15">
      <c r="A58" s="351"/>
      <c r="B58" s="353"/>
      <c r="C58" s="4"/>
      <c r="D58" s="1" t="s">
        <v>47</v>
      </c>
      <c r="E58" s="5"/>
      <c r="F58" s="21">
        <v>0</v>
      </c>
      <c r="G58" s="21">
        <v>0</v>
      </c>
      <c r="H58" s="21">
        <f t="shared" si="4"/>
        <v>0</v>
      </c>
      <c r="I58" s="38"/>
    </row>
    <row r="59" spans="1:9" x14ac:dyDescent="0.15">
      <c r="A59" s="351"/>
      <c r="B59" s="353"/>
      <c r="C59" s="4"/>
      <c r="D59" s="1" t="s">
        <v>48</v>
      </c>
      <c r="E59" s="5"/>
      <c r="F59" s="21"/>
      <c r="G59" s="21"/>
      <c r="H59" s="21">
        <f t="shared" si="4"/>
        <v>0</v>
      </c>
      <c r="I59" s="38"/>
    </row>
    <row r="60" spans="1:9" x14ac:dyDescent="0.15">
      <c r="A60" s="351"/>
      <c r="B60" s="353"/>
      <c r="C60" s="4"/>
      <c r="D60" s="1" t="s">
        <v>39</v>
      </c>
      <c r="E60" s="5"/>
      <c r="F60" s="21">
        <v>0</v>
      </c>
      <c r="G60" s="21">
        <v>0</v>
      </c>
      <c r="H60" s="21">
        <f t="shared" si="4"/>
        <v>0</v>
      </c>
      <c r="I60" s="38"/>
    </row>
    <row r="61" spans="1:9" x14ac:dyDescent="0.15">
      <c r="A61" s="351"/>
      <c r="B61" s="353"/>
      <c r="C61" s="4"/>
      <c r="D61" s="1" t="s">
        <v>49</v>
      </c>
      <c r="E61" s="5"/>
      <c r="F61" s="21"/>
      <c r="G61" s="21"/>
      <c r="H61" s="21">
        <f t="shared" si="4"/>
        <v>0</v>
      </c>
      <c r="I61" s="38"/>
    </row>
    <row r="62" spans="1:9" x14ac:dyDescent="0.15">
      <c r="A62" s="351"/>
      <c r="B62" s="353"/>
      <c r="C62" s="4"/>
      <c r="D62" s="1" t="s">
        <v>50</v>
      </c>
      <c r="E62" s="5"/>
      <c r="F62" s="21"/>
      <c r="G62" s="21"/>
      <c r="H62" s="21">
        <f t="shared" si="4"/>
        <v>0</v>
      </c>
      <c r="I62" s="38"/>
    </row>
    <row r="63" spans="1:9" x14ac:dyDescent="0.15">
      <c r="A63" s="351"/>
      <c r="B63" s="353"/>
      <c r="C63" s="4"/>
      <c r="D63" s="1" t="s">
        <v>51</v>
      </c>
      <c r="E63" s="5"/>
      <c r="F63" s="21">
        <v>15000</v>
      </c>
      <c r="G63" s="21">
        <v>15000</v>
      </c>
      <c r="H63" s="21">
        <f t="shared" ref="H63:H66" si="5">F63-G63</f>
        <v>0</v>
      </c>
      <c r="I63" s="38" t="s">
        <v>118</v>
      </c>
    </row>
    <row r="64" spans="1:9" x14ac:dyDescent="0.15">
      <c r="A64" s="351"/>
      <c r="B64" s="353"/>
      <c r="C64" s="4"/>
      <c r="D64" s="1" t="s">
        <v>52</v>
      </c>
      <c r="E64" s="5"/>
      <c r="F64" s="21">
        <v>20000</v>
      </c>
      <c r="G64" s="21">
        <v>20000</v>
      </c>
      <c r="H64" s="21">
        <f t="shared" si="5"/>
        <v>0</v>
      </c>
      <c r="I64" s="38" t="s">
        <v>212</v>
      </c>
    </row>
    <row r="65" spans="1:9" x14ac:dyDescent="0.15">
      <c r="A65" s="351"/>
      <c r="B65" s="353"/>
      <c r="C65" s="4"/>
      <c r="D65" s="1" t="s">
        <v>207</v>
      </c>
      <c r="E65" s="5"/>
      <c r="F65" s="21">
        <v>5000</v>
      </c>
      <c r="G65" s="21">
        <v>5000</v>
      </c>
      <c r="H65" s="21">
        <f t="shared" si="5"/>
        <v>0</v>
      </c>
      <c r="I65" s="38" t="s">
        <v>119</v>
      </c>
    </row>
    <row r="66" spans="1:9" x14ac:dyDescent="0.15">
      <c r="A66" s="351"/>
      <c r="B66" s="353"/>
      <c r="C66" s="4"/>
      <c r="D66" s="1" t="s">
        <v>53</v>
      </c>
      <c r="E66" s="5"/>
      <c r="F66" s="21"/>
      <c r="G66" s="21"/>
      <c r="H66" s="21">
        <f t="shared" si="5"/>
        <v>0</v>
      </c>
      <c r="I66" s="38"/>
    </row>
    <row r="67" spans="1:9" x14ac:dyDescent="0.15">
      <c r="A67" s="351"/>
      <c r="B67" s="353"/>
      <c r="C67" s="4"/>
      <c r="D67" s="1" t="s">
        <v>54</v>
      </c>
      <c r="E67" s="5"/>
      <c r="F67" s="21">
        <v>5000</v>
      </c>
      <c r="G67" s="21">
        <v>5000</v>
      </c>
      <c r="H67" s="21">
        <f>F67-G67</f>
        <v>0</v>
      </c>
      <c r="I67" s="38" t="s">
        <v>120</v>
      </c>
    </row>
    <row r="68" spans="1:9" x14ac:dyDescent="0.15">
      <c r="A68" s="351"/>
      <c r="B68" s="353"/>
      <c r="C68" s="4"/>
      <c r="D68" s="1" t="s">
        <v>55</v>
      </c>
      <c r="E68" s="5"/>
      <c r="F68" s="21"/>
      <c r="G68" s="21"/>
      <c r="H68" s="21">
        <f t="shared" ref="H68:H74" si="6">F68-G68</f>
        <v>0</v>
      </c>
      <c r="I68" s="38"/>
    </row>
    <row r="69" spans="1:9" x14ac:dyDescent="0.15">
      <c r="A69" s="351"/>
      <c r="B69" s="353"/>
      <c r="C69" s="4"/>
      <c r="D69" s="1" t="s">
        <v>56</v>
      </c>
      <c r="E69" s="5"/>
      <c r="F69" s="21">
        <v>0</v>
      </c>
      <c r="G69" s="21">
        <v>0</v>
      </c>
      <c r="H69" s="21">
        <f t="shared" si="6"/>
        <v>0</v>
      </c>
      <c r="I69" s="38" t="s">
        <v>142</v>
      </c>
    </row>
    <row r="70" spans="1:9" x14ac:dyDescent="0.15">
      <c r="A70" s="351"/>
      <c r="B70" s="353"/>
      <c r="C70" s="4"/>
      <c r="D70" s="1" t="s">
        <v>57</v>
      </c>
      <c r="E70" s="5"/>
      <c r="F70" s="21">
        <v>0</v>
      </c>
      <c r="G70" s="21">
        <v>0</v>
      </c>
      <c r="H70" s="21">
        <f t="shared" si="6"/>
        <v>0</v>
      </c>
      <c r="I70" s="38" t="s">
        <v>278</v>
      </c>
    </row>
    <row r="71" spans="1:9" x14ac:dyDescent="0.15">
      <c r="A71" s="351"/>
      <c r="B71" s="353"/>
      <c r="C71" s="4"/>
      <c r="D71" s="1" t="s">
        <v>58</v>
      </c>
      <c r="E71" s="5"/>
      <c r="F71" s="21">
        <v>0</v>
      </c>
      <c r="G71" s="21">
        <v>0</v>
      </c>
      <c r="H71" s="21">
        <f t="shared" si="6"/>
        <v>0</v>
      </c>
      <c r="I71" s="38" t="s">
        <v>307</v>
      </c>
    </row>
    <row r="72" spans="1:9" x14ac:dyDescent="0.15">
      <c r="A72" s="351"/>
      <c r="B72" s="353"/>
      <c r="C72" s="4"/>
      <c r="D72" s="1" t="s">
        <v>59</v>
      </c>
      <c r="E72" s="5"/>
      <c r="F72" s="21"/>
      <c r="G72" s="21"/>
      <c r="H72" s="21">
        <f t="shared" si="6"/>
        <v>0</v>
      </c>
      <c r="I72" s="38"/>
    </row>
    <row r="73" spans="1:9" x14ac:dyDescent="0.15">
      <c r="A73" s="351"/>
      <c r="B73" s="353"/>
      <c r="C73" s="4"/>
      <c r="D73" s="1" t="s">
        <v>208</v>
      </c>
      <c r="E73" s="5"/>
      <c r="F73" s="21">
        <v>20000</v>
      </c>
      <c r="G73" s="21">
        <v>320000</v>
      </c>
      <c r="H73" s="21">
        <f t="shared" si="6"/>
        <v>-300000</v>
      </c>
      <c r="I73" s="38" t="s">
        <v>300</v>
      </c>
    </row>
    <row r="74" spans="1:9" x14ac:dyDescent="0.15">
      <c r="A74" s="351"/>
      <c r="B74" s="353"/>
      <c r="C74" s="4"/>
      <c r="D74" s="1" t="s">
        <v>60</v>
      </c>
      <c r="E74" s="5"/>
      <c r="F74" s="21"/>
      <c r="G74" s="21"/>
      <c r="H74" s="21">
        <f t="shared" si="6"/>
        <v>0</v>
      </c>
      <c r="I74" s="38"/>
    </row>
    <row r="75" spans="1:9" x14ac:dyDescent="0.15">
      <c r="A75" s="351"/>
      <c r="B75" s="353"/>
      <c r="C75" s="55"/>
      <c r="D75" s="60" t="s">
        <v>42</v>
      </c>
      <c r="E75" s="61"/>
      <c r="F75" s="67">
        <v>4000</v>
      </c>
      <c r="G75" s="67">
        <v>24000</v>
      </c>
      <c r="H75" s="67">
        <f>F75-G75</f>
        <v>-20000</v>
      </c>
      <c r="I75" s="38"/>
    </row>
    <row r="76" spans="1:9" x14ac:dyDescent="0.15">
      <c r="A76" s="351"/>
      <c r="B76" s="353"/>
      <c r="C76" s="4" t="s">
        <v>61</v>
      </c>
      <c r="E76" s="5"/>
      <c r="F76" s="51">
        <f>F77+F80</f>
        <v>0</v>
      </c>
      <c r="G76" s="51">
        <v>0</v>
      </c>
      <c r="H76" s="51">
        <f t="shared" ref="H76:H77" si="7">F76-G76</f>
        <v>0</v>
      </c>
      <c r="I76" s="38"/>
    </row>
    <row r="77" spans="1:9" x14ac:dyDescent="0.15">
      <c r="A77" s="351"/>
      <c r="B77" s="353"/>
      <c r="C77" s="4"/>
      <c r="D77" s="1" t="s">
        <v>62</v>
      </c>
      <c r="E77" s="5"/>
      <c r="F77" s="21">
        <f>F78+F79</f>
        <v>0</v>
      </c>
      <c r="G77" s="21">
        <v>0</v>
      </c>
      <c r="H77" s="21">
        <f t="shared" si="7"/>
        <v>0</v>
      </c>
      <c r="I77" s="38"/>
    </row>
    <row r="78" spans="1:9" x14ac:dyDescent="0.15">
      <c r="A78" s="351"/>
      <c r="B78" s="353"/>
      <c r="C78" s="4"/>
      <c r="E78" s="5" t="s">
        <v>63</v>
      </c>
      <c r="F78" s="21"/>
      <c r="G78" s="21"/>
      <c r="H78" s="21"/>
      <c r="I78" s="38"/>
    </row>
    <row r="79" spans="1:9" x14ac:dyDescent="0.15">
      <c r="A79" s="351"/>
      <c r="B79" s="353"/>
      <c r="C79" s="4"/>
      <c r="E79" s="5" t="s">
        <v>64</v>
      </c>
      <c r="F79" s="21"/>
      <c r="G79" s="21"/>
      <c r="H79" s="21"/>
      <c r="I79" s="38"/>
    </row>
    <row r="80" spans="1:9" x14ac:dyDescent="0.15">
      <c r="A80" s="351"/>
      <c r="B80" s="353"/>
      <c r="C80" s="55"/>
      <c r="D80" s="60" t="s">
        <v>65</v>
      </c>
      <c r="E80" s="61"/>
      <c r="F80" s="67"/>
      <c r="G80" s="67"/>
      <c r="H80" s="67"/>
      <c r="I80" s="38"/>
    </row>
    <row r="81" spans="1:12" x14ac:dyDescent="0.15">
      <c r="A81" s="351"/>
      <c r="B81" s="353"/>
      <c r="C81" s="66" t="s">
        <v>66</v>
      </c>
      <c r="D81" s="64"/>
      <c r="E81" s="65"/>
      <c r="F81" s="68"/>
      <c r="G81" s="68"/>
      <c r="H81" s="68"/>
      <c r="I81" s="38"/>
    </row>
    <row r="82" spans="1:12" x14ac:dyDescent="0.15">
      <c r="A82" s="351"/>
      <c r="B82" s="353"/>
      <c r="C82" s="66" t="s">
        <v>67</v>
      </c>
      <c r="D82" s="64"/>
      <c r="E82" s="65"/>
      <c r="F82" s="68"/>
      <c r="G82" s="68"/>
      <c r="H82" s="68"/>
      <c r="I82" s="38"/>
    </row>
    <row r="83" spans="1:12" x14ac:dyDescent="0.15">
      <c r="A83" s="351"/>
      <c r="B83" s="353"/>
      <c r="C83" s="4" t="s">
        <v>68</v>
      </c>
      <c r="E83" s="5"/>
      <c r="F83" s="51">
        <f>SUM(F84:F85)</f>
        <v>500000</v>
      </c>
      <c r="G83" s="51">
        <f>SUM(G84:G85)</f>
        <v>500000</v>
      </c>
      <c r="H83" s="51">
        <f t="shared" ref="H83" si="8">F83-G83</f>
        <v>0</v>
      </c>
      <c r="I83" s="38"/>
    </row>
    <row r="84" spans="1:12" x14ac:dyDescent="0.15">
      <c r="A84" s="351"/>
      <c r="B84" s="353"/>
      <c r="C84" s="4"/>
      <c r="D84" s="1" t="s">
        <v>69</v>
      </c>
      <c r="E84" s="5"/>
      <c r="F84" s="21"/>
      <c r="G84" s="21"/>
      <c r="H84" s="21"/>
      <c r="I84" s="38"/>
    </row>
    <row r="85" spans="1:12" x14ac:dyDescent="0.15">
      <c r="A85" s="351"/>
      <c r="B85" s="353"/>
      <c r="C85" s="4"/>
      <c r="D85" s="1" t="s">
        <v>42</v>
      </c>
      <c r="E85" s="5"/>
      <c r="F85" s="21">
        <v>500000</v>
      </c>
      <c r="G85" s="21">
        <v>500000</v>
      </c>
      <c r="H85" s="21">
        <f>F85-G85</f>
        <v>0</v>
      </c>
      <c r="I85" s="38" t="s">
        <v>279</v>
      </c>
      <c r="K85" s="1" t="s">
        <v>384</v>
      </c>
      <c r="L85" s="50" t="s">
        <v>385</v>
      </c>
    </row>
    <row r="86" spans="1:12" x14ac:dyDescent="0.15">
      <c r="A86" s="351"/>
      <c r="B86" s="354"/>
      <c r="C86" s="9" t="s">
        <v>70</v>
      </c>
      <c r="D86" s="8"/>
      <c r="E86" s="8"/>
      <c r="F86" s="25">
        <f>SUM(F36,F43,F54,F76,F83,F81,F82)</f>
        <v>869000</v>
      </c>
      <c r="G86" s="25">
        <f>SUM(G36,G43,G54,G76,G83,G81,G82)</f>
        <v>1189000</v>
      </c>
      <c r="H86" s="25">
        <f t="shared" ref="H86" si="9">SUM(H36,H43,H54,H76,H83,H81,H82)</f>
        <v>-320000</v>
      </c>
      <c r="I86" s="43"/>
    </row>
    <row r="87" spans="1:12" x14ac:dyDescent="0.15">
      <c r="A87" s="352"/>
      <c r="B87" s="355" t="s">
        <v>71</v>
      </c>
      <c r="C87" s="356"/>
      <c r="D87" s="356"/>
      <c r="E87" s="357"/>
      <c r="F87" s="21">
        <f>F35-F86</f>
        <v>-423000</v>
      </c>
      <c r="G87" s="21">
        <f>G35-G86</f>
        <v>-444000</v>
      </c>
      <c r="H87" s="21">
        <f t="shared" ref="H87" si="10">H35-H86</f>
        <v>21000</v>
      </c>
      <c r="I87" s="38"/>
    </row>
    <row r="88" spans="1:12" x14ac:dyDescent="0.15">
      <c r="A88" s="351" t="s">
        <v>72</v>
      </c>
      <c r="B88" s="358" t="s">
        <v>3</v>
      </c>
      <c r="C88" s="3" t="s">
        <v>73</v>
      </c>
      <c r="E88" s="5"/>
      <c r="F88" s="24"/>
      <c r="G88" s="24"/>
      <c r="H88" s="24"/>
      <c r="I88" s="44"/>
    </row>
    <row r="89" spans="1:12" ht="12" customHeight="1" x14ac:dyDescent="0.15">
      <c r="A89" s="351"/>
      <c r="B89" s="358"/>
      <c r="C89" s="4"/>
      <c r="D89" s="1" t="s">
        <v>73</v>
      </c>
      <c r="E89" s="5"/>
      <c r="F89" s="21"/>
      <c r="G89" s="21"/>
      <c r="H89" s="21"/>
      <c r="I89" s="38"/>
    </row>
    <row r="90" spans="1:12" ht="12" customHeight="1" x14ac:dyDescent="0.15">
      <c r="A90" s="351"/>
      <c r="B90" s="358"/>
      <c r="C90" s="55"/>
      <c r="D90" s="382" t="s">
        <v>74</v>
      </c>
      <c r="E90" s="383"/>
      <c r="F90" s="67"/>
      <c r="G90" s="67"/>
      <c r="H90" s="67"/>
      <c r="I90" s="38"/>
    </row>
    <row r="91" spans="1:12" x14ac:dyDescent="0.15">
      <c r="A91" s="351"/>
      <c r="B91" s="353"/>
      <c r="C91" s="4" t="s">
        <v>75</v>
      </c>
      <c r="E91" s="5"/>
      <c r="F91" s="21"/>
      <c r="G91" s="21"/>
      <c r="H91" s="21"/>
      <c r="I91" s="38"/>
    </row>
    <row r="92" spans="1:12" x14ac:dyDescent="0.15">
      <c r="A92" s="351"/>
      <c r="B92" s="353"/>
      <c r="C92" s="4"/>
      <c r="D92" s="1" t="s">
        <v>75</v>
      </c>
      <c r="E92" s="5"/>
      <c r="F92" s="21"/>
      <c r="G92" s="21"/>
      <c r="H92" s="21"/>
      <c r="I92" s="38"/>
    </row>
    <row r="93" spans="1:12" ht="12" customHeight="1" x14ac:dyDescent="0.15">
      <c r="A93" s="351"/>
      <c r="B93" s="353"/>
      <c r="C93" s="55"/>
      <c r="D93" s="384" t="s">
        <v>76</v>
      </c>
      <c r="E93" s="385"/>
      <c r="F93" s="67"/>
      <c r="G93" s="67"/>
      <c r="H93" s="67"/>
      <c r="I93" s="38"/>
    </row>
    <row r="94" spans="1:12" x14ac:dyDescent="0.15">
      <c r="A94" s="351"/>
      <c r="B94" s="353"/>
      <c r="C94" s="66" t="s">
        <v>77</v>
      </c>
      <c r="D94" s="64"/>
      <c r="E94" s="65"/>
      <c r="F94" s="70"/>
      <c r="G94" s="70"/>
      <c r="H94" s="70"/>
      <c r="I94" s="38"/>
    </row>
    <row r="95" spans="1:12" x14ac:dyDescent="0.15">
      <c r="A95" s="351"/>
      <c r="B95" s="353"/>
      <c r="C95" s="5" t="s">
        <v>78</v>
      </c>
      <c r="D95" s="5"/>
      <c r="E95" s="5"/>
      <c r="F95" s="21"/>
      <c r="G95" s="21"/>
      <c r="H95" s="21"/>
      <c r="I95" s="38"/>
    </row>
    <row r="96" spans="1:12" x14ac:dyDescent="0.15">
      <c r="A96" s="351"/>
      <c r="B96" s="353"/>
      <c r="D96" s="1" t="s">
        <v>79</v>
      </c>
      <c r="E96" s="5"/>
      <c r="F96" s="21"/>
      <c r="G96" s="21"/>
      <c r="H96" s="21"/>
      <c r="I96" s="38"/>
    </row>
    <row r="97" spans="1:9" x14ac:dyDescent="0.15">
      <c r="A97" s="351"/>
      <c r="B97" s="353"/>
      <c r="C97" s="55"/>
      <c r="D97" s="60" t="s">
        <v>80</v>
      </c>
      <c r="E97" s="61"/>
      <c r="F97" s="67"/>
      <c r="G97" s="67"/>
      <c r="H97" s="67"/>
      <c r="I97" s="38"/>
    </row>
    <row r="98" spans="1:9" x14ac:dyDescent="0.15">
      <c r="A98" s="351"/>
      <c r="B98" s="353"/>
      <c r="C98" s="10" t="s">
        <v>81</v>
      </c>
      <c r="E98" s="5"/>
      <c r="F98" s="21"/>
      <c r="G98" s="21"/>
      <c r="H98" s="21"/>
      <c r="I98" s="38"/>
    </row>
    <row r="99" spans="1:9" x14ac:dyDescent="0.15">
      <c r="A99" s="351"/>
      <c r="B99" s="353"/>
      <c r="C99" s="9" t="s">
        <v>82</v>
      </c>
      <c r="D99" s="9"/>
      <c r="E99" s="9"/>
      <c r="F99" s="25">
        <f>SUM(F88,F91,F94:F95,F98)</f>
        <v>0</v>
      </c>
      <c r="G99" s="25">
        <f>SUM(G88,G91,G94:G95,G98)</f>
        <v>0</v>
      </c>
      <c r="H99" s="25">
        <f>F99-G99</f>
        <v>0</v>
      </c>
      <c r="I99" s="43"/>
    </row>
    <row r="100" spans="1:9" x14ac:dyDescent="0.15">
      <c r="A100" s="351"/>
      <c r="B100" s="353" t="s">
        <v>28</v>
      </c>
      <c r="C100" s="56" t="s">
        <v>83</v>
      </c>
      <c r="D100" s="57"/>
      <c r="E100" s="58"/>
      <c r="F100" s="71"/>
      <c r="G100" s="71"/>
      <c r="H100" s="71"/>
      <c r="I100" s="38"/>
    </row>
    <row r="101" spans="1:9" x14ac:dyDescent="0.15">
      <c r="A101" s="351"/>
      <c r="B101" s="353"/>
      <c r="C101" s="4" t="s">
        <v>84</v>
      </c>
      <c r="E101" s="5"/>
      <c r="F101" s="21"/>
      <c r="G101" s="21"/>
      <c r="H101" s="21"/>
      <c r="I101" s="38"/>
    </row>
    <row r="102" spans="1:9" x14ac:dyDescent="0.15">
      <c r="A102" s="351"/>
      <c r="B102" s="353"/>
      <c r="C102" s="4"/>
      <c r="D102" s="1" t="s">
        <v>85</v>
      </c>
      <c r="E102" s="5"/>
      <c r="F102" s="21"/>
      <c r="G102" s="21"/>
      <c r="H102" s="21"/>
      <c r="I102" s="38"/>
    </row>
    <row r="103" spans="1:9" x14ac:dyDescent="0.15">
      <c r="A103" s="351"/>
      <c r="B103" s="353"/>
      <c r="C103" s="4"/>
      <c r="D103" s="1" t="s">
        <v>86</v>
      </c>
      <c r="E103" s="5"/>
      <c r="F103" s="21"/>
      <c r="G103" s="21"/>
      <c r="H103" s="21"/>
      <c r="I103" s="38"/>
    </row>
    <row r="104" spans="1:9" x14ac:dyDescent="0.15">
      <c r="A104" s="351"/>
      <c r="B104" s="353"/>
      <c r="C104" s="4"/>
      <c r="D104" s="1" t="s">
        <v>87</v>
      </c>
      <c r="E104" s="5"/>
      <c r="F104" s="21"/>
      <c r="G104" s="21"/>
      <c r="H104" s="21"/>
      <c r="I104" s="38"/>
    </row>
    <row r="105" spans="1:9" x14ac:dyDescent="0.15">
      <c r="A105" s="351"/>
      <c r="B105" s="353"/>
      <c r="C105" s="4"/>
      <c r="D105" s="1" t="s">
        <v>88</v>
      </c>
      <c r="E105" s="5"/>
      <c r="F105" s="21"/>
      <c r="G105" s="21"/>
      <c r="H105" s="21"/>
      <c r="I105" s="38"/>
    </row>
    <row r="106" spans="1:9" x14ac:dyDescent="0.15">
      <c r="A106" s="351"/>
      <c r="B106" s="353"/>
      <c r="C106" s="55"/>
      <c r="D106" s="60" t="s">
        <v>310</v>
      </c>
      <c r="E106" s="61"/>
      <c r="F106" s="67"/>
      <c r="G106" s="67"/>
      <c r="H106" s="67"/>
      <c r="I106" s="38"/>
    </row>
    <row r="107" spans="1:9" x14ac:dyDescent="0.15">
      <c r="A107" s="351"/>
      <c r="B107" s="353"/>
      <c r="C107" s="66" t="s">
        <v>89</v>
      </c>
      <c r="D107" s="64"/>
      <c r="E107" s="65"/>
      <c r="F107" s="70"/>
      <c r="G107" s="70"/>
      <c r="H107" s="70"/>
      <c r="I107" s="38"/>
    </row>
    <row r="108" spans="1:9" x14ac:dyDescent="0.15">
      <c r="A108" s="351"/>
      <c r="B108" s="353"/>
      <c r="C108" s="66" t="s">
        <v>90</v>
      </c>
      <c r="D108" s="64"/>
      <c r="E108" s="65"/>
      <c r="F108" s="70"/>
      <c r="G108" s="70"/>
      <c r="H108" s="70"/>
      <c r="I108" s="38"/>
    </row>
    <row r="109" spans="1:9" x14ac:dyDescent="0.15">
      <c r="A109" s="351"/>
      <c r="B109" s="353"/>
      <c r="C109" s="10" t="s">
        <v>91</v>
      </c>
      <c r="D109" s="11"/>
      <c r="E109" s="12"/>
      <c r="F109" s="21"/>
      <c r="G109" s="21"/>
      <c r="H109" s="21"/>
      <c r="I109" s="38"/>
    </row>
    <row r="110" spans="1:9" x14ac:dyDescent="0.15">
      <c r="A110" s="351"/>
      <c r="B110" s="354"/>
      <c r="C110" s="5" t="s">
        <v>92</v>
      </c>
      <c r="D110" s="5"/>
      <c r="E110" s="5"/>
      <c r="F110" s="25">
        <f>SUM(F100:F109)</f>
        <v>0</v>
      </c>
      <c r="G110" s="25">
        <f>SUM(G100:G109)</f>
        <v>0</v>
      </c>
      <c r="H110" s="25">
        <f t="shared" ref="H110" si="11">SUM(H100:H109)</f>
        <v>0</v>
      </c>
      <c r="I110" s="43"/>
    </row>
    <row r="111" spans="1:9" x14ac:dyDescent="0.15">
      <c r="A111" s="352"/>
      <c r="B111" s="355" t="s">
        <v>93</v>
      </c>
      <c r="C111" s="356"/>
      <c r="D111" s="356"/>
      <c r="E111" s="357"/>
      <c r="F111" s="25">
        <f>F99-F110</f>
        <v>0</v>
      </c>
      <c r="G111" s="25">
        <f>G99-G110</f>
        <v>0</v>
      </c>
      <c r="H111" s="25">
        <f t="shared" ref="H111" si="12">H99-H110</f>
        <v>0</v>
      </c>
      <c r="I111" s="43"/>
    </row>
    <row r="112" spans="1:9" ht="9.9499999999999993" customHeight="1" x14ac:dyDescent="0.15">
      <c r="A112" s="351" t="s">
        <v>94</v>
      </c>
      <c r="B112" s="358" t="s">
        <v>3</v>
      </c>
      <c r="C112" s="379" t="s">
        <v>95</v>
      </c>
      <c r="D112" s="380"/>
      <c r="E112" s="381"/>
      <c r="F112" s="21"/>
      <c r="G112" s="21"/>
      <c r="H112" s="21"/>
      <c r="I112" s="38"/>
    </row>
    <row r="113" spans="1:9" ht="9.9499999999999993" customHeight="1" x14ac:dyDescent="0.15">
      <c r="A113" s="351"/>
      <c r="B113" s="353"/>
      <c r="C113" s="4" t="s">
        <v>96</v>
      </c>
      <c r="E113" s="5"/>
      <c r="F113" s="21"/>
      <c r="G113" s="21"/>
      <c r="H113" s="21"/>
      <c r="I113" s="38"/>
    </row>
    <row r="114" spans="1:9" x14ac:dyDescent="0.15">
      <c r="A114" s="351"/>
      <c r="B114" s="353"/>
      <c r="C114" s="4" t="s">
        <v>97</v>
      </c>
      <c r="E114" s="5"/>
      <c r="F114" s="21"/>
      <c r="G114" s="21">
        <v>0</v>
      </c>
      <c r="H114" s="21"/>
      <c r="I114" s="38"/>
    </row>
    <row r="115" spans="1:9" ht="9.9499999999999993" customHeight="1" x14ac:dyDescent="0.15">
      <c r="A115" s="351"/>
      <c r="B115" s="353"/>
      <c r="C115" s="4" t="s">
        <v>98</v>
      </c>
      <c r="E115" s="5"/>
      <c r="F115" s="21"/>
      <c r="G115" s="21"/>
      <c r="H115" s="21"/>
      <c r="I115" s="38"/>
    </row>
    <row r="116" spans="1:9" ht="9.9499999999999993" customHeight="1" x14ac:dyDescent="0.15">
      <c r="A116" s="351"/>
      <c r="B116" s="353"/>
      <c r="C116" s="4" t="s">
        <v>99</v>
      </c>
      <c r="E116" s="5"/>
      <c r="F116" s="21"/>
      <c r="G116" s="21"/>
      <c r="H116" s="21"/>
      <c r="I116" s="38"/>
    </row>
    <row r="117" spans="1:9" x14ac:dyDescent="0.15">
      <c r="A117" s="351"/>
      <c r="B117" s="353"/>
      <c r="C117" s="4" t="s">
        <v>100</v>
      </c>
      <c r="E117" s="5"/>
      <c r="F117" s="21">
        <v>1000000</v>
      </c>
      <c r="G117" s="21">
        <v>500000</v>
      </c>
      <c r="H117" s="21">
        <f t="shared" ref="H117:H118" si="13">F117-G117</f>
        <v>500000</v>
      </c>
      <c r="I117" s="38" t="s">
        <v>183</v>
      </c>
    </row>
    <row r="118" spans="1:9" x14ac:dyDescent="0.15">
      <c r="A118" s="351"/>
      <c r="B118" s="353"/>
      <c r="C118" s="4" t="s">
        <v>181</v>
      </c>
      <c r="E118" s="5"/>
      <c r="F118" s="21">
        <v>0</v>
      </c>
      <c r="G118" s="21">
        <v>0</v>
      </c>
      <c r="H118" s="21">
        <f t="shared" si="13"/>
        <v>0</v>
      </c>
      <c r="I118" s="216"/>
    </row>
    <row r="119" spans="1:9" x14ac:dyDescent="0.15">
      <c r="A119" s="351"/>
      <c r="B119" s="353"/>
      <c r="C119" s="10" t="s">
        <v>101</v>
      </c>
      <c r="D119" s="11"/>
      <c r="E119" s="12"/>
      <c r="F119" s="21"/>
      <c r="G119" s="21"/>
      <c r="H119" s="21"/>
      <c r="I119" s="38"/>
    </row>
    <row r="120" spans="1:9" x14ac:dyDescent="0.15">
      <c r="A120" s="351"/>
      <c r="B120" s="353"/>
      <c r="C120" s="13" t="s">
        <v>102</v>
      </c>
      <c r="D120" s="13"/>
      <c r="E120" s="13"/>
      <c r="F120" s="25">
        <f>SUM(F112:F119)</f>
        <v>1000000</v>
      </c>
      <c r="G120" s="25">
        <f>SUM(G112:G119)</f>
        <v>500000</v>
      </c>
      <c r="H120" s="25">
        <f t="shared" ref="H120" si="14">SUM(H112:H119)</f>
        <v>500000</v>
      </c>
      <c r="I120" s="43"/>
    </row>
    <row r="121" spans="1:9" x14ac:dyDescent="0.15">
      <c r="A121" s="351"/>
      <c r="B121" s="353" t="s">
        <v>28</v>
      </c>
      <c r="C121" s="3" t="s">
        <v>103</v>
      </c>
      <c r="E121" s="5"/>
      <c r="F121" s="21"/>
      <c r="G121" s="21"/>
      <c r="H121" s="21"/>
      <c r="I121" s="38"/>
    </row>
    <row r="122" spans="1:9" x14ac:dyDescent="0.15">
      <c r="A122" s="351"/>
      <c r="B122" s="353"/>
      <c r="C122" s="4" t="s">
        <v>104</v>
      </c>
      <c r="E122" s="5"/>
      <c r="F122" s="21">
        <v>1000</v>
      </c>
      <c r="G122" s="21">
        <v>1000</v>
      </c>
      <c r="H122" s="21">
        <f t="shared" ref="H122" si="15">F122-G122</f>
        <v>0</v>
      </c>
      <c r="I122" s="38" t="s">
        <v>342</v>
      </c>
    </row>
    <row r="123" spans="1:9" x14ac:dyDescent="0.15">
      <c r="A123" s="351"/>
      <c r="B123" s="353"/>
      <c r="C123" s="4" t="s">
        <v>105</v>
      </c>
      <c r="E123" s="5"/>
      <c r="F123" s="21"/>
      <c r="G123" s="21"/>
      <c r="H123" s="21"/>
      <c r="I123" s="38"/>
    </row>
    <row r="124" spans="1:9" x14ac:dyDescent="0.15">
      <c r="A124" s="351"/>
      <c r="B124" s="353"/>
      <c r="C124" s="4" t="s">
        <v>106</v>
      </c>
      <c r="E124" s="5"/>
      <c r="F124" s="21"/>
      <c r="G124" s="21"/>
      <c r="H124" s="21"/>
      <c r="I124" s="38"/>
    </row>
    <row r="125" spans="1:9" x14ac:dyDescent="0.15">
      <c r="A125" s="351"/>
      <c r="B125" s="353"/>
      <c r="C125" s="4" t="s">
        <v>107</v>
      </c>
      <c r="E125" s="5"/>
      <c r="F125" s="21">
        <v>0</v>
      </c>
      <c r="G125" s="21">
        <v>0</v>
      </c>
      <c r="H125" s="21">
        <f t="shared" ref="H125:H126" si="16">F125-G125</f>
        <v>0</v>
      </c>
      <c r="I125" s="38"/>
    </row>
    <row r="126" spans="1:9" x14ac:dyDescent="0.15">
      <c r="A126" s="351"/>
      <c r="B126" s="354"/>
      <c r="C126" s="4" t="s">
        <v>182</v>
      </c>
      <c r="E126" s="5"/>
      <c r="F126" s="21">
        <v>0</v>
      </c>
      <c r="G126" s="21">
        <v>0</v>
      </c>
      <c r="H126" s="21">
        <f t="shared" si="16"/>
        <v>0</v>
      </c>
      <c r="I126" s="38"/>
    </row>
    <row r="127" spans="1:9" x14ac:dyDescent="0.15">
      <c r="A127" s="351"/>
      <c r="B127" s="354"/>
      <c r="C127" s="10" t="s">
        <v>108</v>
      </c>
      <c r="D127" s="11"/>
      <c r="E127" s="12"/>
      <c r="F127" s="26"/>
      <c r="G127" s="26"/>
      <c r="H127" s="26"/>
      <c r="I127" s="45"/>
    </row>
    <row r="128" spans="1:9" x14ac:dyDescent="0.15">
      <c r="A128" s="351"/>
      <c r="B128" s="354"/>
      <c r="C128" s="9" t="s">
        <v>109</v>
      </c>
      <c r="D128" s="9"/>
      <c r="E128" s="9"/>
      <c r="F128" s="21">
        <f>SUM(F121:F127)</f>
        <v>1000</v>
      </c>
      <c r="G128" s="21">
        <f>SUM(G121:G127)</f>
        <v>1000</v>
      </c>
      <c r="H128" s="21">
        <f t="shared" ref="H128:H133" si="17">F128-G128</f>
        <v>0</v>
      </c>
      <c r="I128" s="38"/>
    </row>
    <row r="129" spans="1:11" x14ac:dyDescent="0.15">
      <c r="A129" s="351"/>
      <c r="B129" s="355" t="s">
        <v>110</v>
      </c>
      <c r="C129" s="356"/>
      <c r="D129" s="356"/>
      <c r="E129" s="357"/>
      <c r="F129" s="25">
        <f>F120-F128</f>
        <v>999000</v>
      </c>
      <c r="G129" s="25">
        <f>G120-G128</f>
        <v>499000</v>
      </c>
      <c r="H129" s="25">
        <f t="shared" si="17"/>
        <v>500000</v>
      </c>
      <c r="I129" s="43"/>
    </row>
    <row r="130" spans="1:11" x14ac:dyDescent="0.15">
      <c r="A130" s="14" t="s">
        <v>111</v>
      </c>
      <c r="B130" s="15"/>
      <c r="C130" s="16"/>
      <c r="D130" s="16"/>
      <c r="E130" s="16"/>
      <c r="F130" s="26">
        <v>26000</v>
      </c>
      <c r="G130" s="26">
        <v>8746</v>
      </c>
      <c r="H130" s="26">
        <f t="shared" si="17"/>
        <v>17254</v>
      </c>
      <c r="I130" s="43"/>
      <c r="J130" s="50" t="s">
        <v>313</v>
      </c>
      <c r="K130" s="50">
        <f>F35*0.05</f>
        <v>22300</v>
      </c>
    </row>
    <row r="131" spans="1:11" x14ac:dyDescent="0.15">
      <c r="A131" s="17" t="s">
        <v>112</v>
      </c>
      <c r="B131" s="18"/>
      <c r="C131" s="19"/>
      <c r="D131" s="19"/>
      <c r="E131" s="19"/>
      <c r="F131" s="26">
        <f>F87+F111+F129-F130</f>
        <v>550000</v>
      </c>
      <c r="G131" s="26">
        <f>G87+G111+G129-G130</f>
        <v>46254</v>
      </c>
      <c r="H131" s="26">
        <f t="shared" si="17"/>
        <v>503746</v>
      </c>
      <c r="I131" s="45"/>
    </row>
    <row r="132" spans="1:11" x14ac:dyDescent="0.15">
      <c r="A132" s="14" t="s">
        <v>113</v>
      </c>
      <c r="B132" s="15"/>
      <c r="C132" s="16"/>
      <c r="D132" s="16"/>
      <c r="E132" s="16"/>
      <c r="F132" s="25">
        <f>G133</f>
        <v>1530000</v>
      </c>
      <c r="G132" s="25">
        <v>1483746</v>
      </c>
      <c r="H132" s="25">
        <f t="shared" si="17"/>
        <v>46254</v>
      </c>
      <c r="I132" s="43"/>
    </row>
    <row r="133" spans="1:11" x14ac:dyDescent="0.15">
      <c r="A133" s="355" t="s">
        <v>114</v>
      </c>
      <c r="B133" s="356"/>
      <c r="C133" s="356"/>
      <c r="D133" s="356"/>
      <c r="E133" s="357"/>
      <c r="F133" s="25">
        <f>F131+F132</f>
        <v>2080000</v>
      </c>
      <c r="G133" s="25">
        <f>G131+G132</f>
        <v>1530000</v>
      </c>
      <c r="H133" s="25">
        <f t="shared" si="17"/>
        <v>550000</v>
      </c>
      <c r="I133" s="45"/>
      <c r="J133" s="50">
        <f>J136/4</f>
        <v>217250</v>
      </c>
    </row>
    <row r="134" spans="1:11" ht="9.9499999999999993" customHeight="1" x14ac:dyDescent="0.15">
      <c r="F134" s="27"/>
      <c r="G134" s="27"/>
      <c r="H134" s="27"/>
      <c r="I134" s="48"/>
      <c r="J134" s="1" t="s">
        <v>262</v>
      </c>
    </row>
    <row r="135" spans="1:11" x14ac:dyDescent="0.15">
      <c r="A135" s="1" t="s">
        <v>122</v>
      </c>
    </row>
    <row r="136" spans="1:11" x14ac:dyDescent="0.15">
      <c r="J136" s="54">
        <f>F86</f>
        <v>869000</v>
      </c>
    </row>
    <row r="137" spans="1:11" x14ac:dyDescent="0.15">
      <c r="A137" s="20"/>
      <c r="F137" s="1"/>
      <c r="G137" s="196"/>
      <c r="H137" s="194" t="s">
        <v>272</v>
      </c>
    </row>
    <row r="138" spans="1:11" x14ac:dyDescent="0.15">
      <c r="A138" s="20"/>
      <c r="F138" s="1" t="s">
        <v>267</v>
      </c>
      <c r="G138" s="50"/>
      <c r="H138" s="1"/>
      <c r="I138" s="386">
        <f>G138+G139+G140+H139</f>
        <v>216000</v>
      </c>
    </row>
    <row r="139" spans="1:11" x14ac:dyDescent="0.15">
      <c r="A139" s="20"/>
      <c r="F139" s="1" t="s">
        <v>268</v>
      </c>
      <c r="G139" s="50"/>
      <c r="H139" s="50">
        <v>216000</v>
      </c>
      <c r="I139" s="388"/>
    </row>
    <row r="140" spans="1:11" x14ac:dyDescent="0.15">
      <c r="F140" s="1" t="s">
        <v>269</v>
      </c>
      <c r="G140" s="50"/>
      <c r="H140" s="1"/>
      <c r="I140" s="387"/>
    </row>
    <row r="141" spans="1:11" x14ac:dyDescent="0.15">
      <c r="F141" s="1" t="s">
        <v>270</v>
      </c>
      <c r="G141" s="50"/>
      <c r="H141" s="1"/>
      <c r="I141" s="386">
        <f>G141+G142</f>
        <v>0</v>
      </c>
    </row>
    <row r="142" spans="1:11" x14ac:dyDescent="0.15">
      <c r="F142" s="11" t="s">
        <v>271</v>
      </c>
      <c r="G142" s="80"/>
      <c r="H142" s="11"/>
      <c r="I142" s="387"/>
    </row>
    <row r="143" spans="1:11" x14ac:dyDescent="0.15">
      <c r="F143" s="1"/>
      <c r="G143" s="197"/>
      <c r="H143" s="195"/>
    </row>
    <row r="144" spans="1:11" x14ac:dyDescent="0.15">
      <c r="G144" s="22" t="s">
        <v>273</v>
      </c>
      <c r="H144" s="195">
        <f>G143+H139+H140+H141+H142+H138</f>
        <v>216000</v>
      </c>
    </row>
  </sheetData>
  <mergeCells count="21">
    <mergeCell ref="C112:E112"/>
    <mergeCell ref="D90:E90"/>
    <mergeCell ref="D93:E93"/>
    <mergeCell ref="I141:I142"/>
    <mergeCell ref="I138:I140"/>
    <mergeCell ref="A133:E133"/>
    <mergeCell ref="A112:A129"/>
    <mergeCell ref="B112:B120"/>
    <mergeCell ref="B121:B128"/>
    <mergeCell ref="B129:E129"/>
    <mergeCell ref="A2:I2"/>
    <mergeCell ref="A3:I3"/>
    <mergeCell ref="A88:A111"/>
    <mergeCell ref="B88:B99"/>
    <mergeCell ref="B100:B110"/>
    <mergeCell ref="B111:E111"/>
    <mergeCell ref="A5:C5"/>
    <mergeCell ref="A6:A87"/>
    <mergeCell ref="B6:B35"/>
    <mergeCell ref="B36:B86"/>
    <mergeCell ref="B87:E87"/>
  </mergeCells>
  <phoneticPr fontId="3"/>
  <pageMargins left="0.51181102362204722" right="0.23622047244094491" top="0.74803149606299213" bottom="0.74803149606299213" header="0.31496062992125984" footer="0.31496062992125984"/>
  <pageSetup paperSize="9" orientation="portrait" r:id="rId1"/>
  <headerFooter>
    <oddFooter>&amp;C&amp;"ＭＳ Ｐ明朝,標準"&amp;9&amp;A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当初予算法人</vt:lpstr>
      <vt:lpstr>当初予算内訳表</vt:lpstr>
      <vt:lpstr>うぐいす当初予算</vt:lpstr>
      <vt:lpstr>みどり当初予算</vt:lpstr>
      <vt:lpstr>さくらんぼ当初予算</vt:lpstr>
      <vt:lpstr>法人</vt:lpstr>
      <vt:lpstr>内訳表</vt:lpstr>
      <vt:lpstr>うぐいす拠点</vt:lpstr>
      <vt:lpstr>本部</vt:lpstr>
      <vt:lpstr>地活</vt:lpstr>
      <vt:lpstr>相談</vt:lpstr>
      <vt:lpstr>ハイツ</vt:lpstr>
      <vt:lpstr>みどり拠点</vt:lpstr>
      <vt:lpstr>みどり</vt:lpstr>
      <vt:lpstr>さくらんぼ拠点</vt:lpstr>
      <vt:lpstr>さくらんぼ</vt:lpstr>
      <vt:lpstr>うぐいす拠点!Print_Area</vt:lpstr>
      <vt:lpstr>うぐいす当初予算!Print_Area</vt:lpstr>
      <vt:lpstr>さくらんぼ!Print_Area</vt:lpstr>
      <vt:lpstr>さくらんぼ拠点!Print_Area</vt:lpstr>
      <vt:lpstr>さくらんぼ当初予算!Print_Area</vt:lpstr>
      <vt:lpstr>ハイツ!Print_Area</vt:lpstr>
      <vt:lpstr>みどり!Print_Area</vt:lpstr>
      <vt:lpstr>みどり拠点!Print_Area</vt:lpstr>
      <vt:lpstr>みどり当初予算!Print_Area</vt:lpstr>
      <vt:lpstr>相談!Print_Area</vt:lpstr>
      <vt:lpstr>地活!Print_Area</vt:lpstr>
      <vt:lpstr>当初予算内訳表!Print_Area</vt:lpstr>
      <vt:lpstr>当初予算法人!Print_Area</vt:lpstr>
      <vt:lpstr>内訳表!Print_Area</vt:lpstr>
      <vt:lpstr>法人!Print_Area</vt:lpstr>
      <vt:lpstr>本部!Print_Area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Desk01</dc:creator>
  <cp:lastModifiedBy>育成会 うぐいす</cp:lastModifiedBy>
  <cp:lastPrinted>2024-02-22T03:04:35Z</cp:lastPrinted>
  <dcterms:created xsi:type="dcterms:W3CDTF">2019-02-28T04:57:44Z</dcterms:created>
  <dcterms:modified xsi:type="dcterms:W3CDTF">2024-02-22T03:05:57Z</dcterms:modified>
</cp:coreProperties>
</file>