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ner\Desktop\予算管理\R4\"/>
    </mc:Choice>
  </mc:AlternateContent>
  <xr:revisionPtr revIDLastSave="0" documentId="13_ncr:1_{3BAA03EB-9027-4C5E-8C80-40452A2E9E10}" xr6:coauthVersionLast="47" xr6:coauthVersionMax="47" xr10:uidLastSave="{00000000-0000-0000-0000-000000000000}"/>
  <bookViews>
    <workbookView xWindow="-120" yWindow="-120" windowWidth="19440" windowHeight="15000" tabRatio="876" firstSheet="3" activeTab="5" xr2:uid="{00000000-000D-0000-FFFF-FFFF00000000}"/>
  </bookViews>
  <sheets>
    <sheet name="当初予算法人" sheetId="20" r:id="rId1"/>
    <sheet name="当初予算内訳表" sheetId="21" r:id="rId2"/>
    <sheet name="うぐいす当初予算" sheetId="22" r:id="rId3"/>
    <sheet name="みどり当初予算" sheetId="23" r:id="rId4"/>
    <sheet name="さくらんぼ当初予算" sheetId="24" r:id="rId5"/>
    <sheet name="法人" sheetId="17" r:id="rId6"/>
    <sheet name="内訳表" sheetId="19" r:id="rId7"/>
    <sheet name="うぐいす拠点" sheetId="14" r:id="rId8"/>
    <sheet name="本部" sheetId="7" r:id="rId9"/>
    <sheet name="地活" sheetId="8" r:id="rId10"/>
    <sheet name="相談" sheetId="9" r:id="rId11"/>
    <sheet name="ハイツ" sheetId="10" r:id="rId12"/>
    <sheet name="みどり拠点" sheetId="15" r:id="rId13"/>
    <sheet name="みどり" sheetId="12" r:id="rId14"/>
    <sheet name="さくらんぼ拠点" sheetId="16" r:id="rId15"/>
    <sheet name="さくらんぼ" sheetId="11" r:id="rId16"/>
  </sheets>
  <definedNames>
    <definedName name="_xlnm.Print_Area" localSheetId="7">うぐいす拠点!$A$1:$I$135</definedName>
    <definedName name="_xlnm.Print_Area" localSheetId="15">さくらんぼ!$A$1:$I$135</definedName>
    <definedName name="_xlnm.Print_Area" localSheetId="14">さくらんぼ拠点!$A$1:$I$135</definedName>
    <definedName name="_xlnm.Print_Area" localSheetId="11">ハイツ!$A$1:$I$135</definedName>
    <definedName name="_xlnm.Print_Area" localSheetId="13">みどり!$A$1:$I$135</definedName>
    <definedName name="_xlnm.Print_Area" localSheetId="12">みどり拠点!$A$1:$I$135</definedName>
    <definedName name="_xlnm.Print_Area" localSheetId="10">相談!$A$1:$I$135</definedName>
    <definedName name="_xlnm.Print_Area" localSheetId="9">地活!$A$1:$I$135</definedName>
    <definedName name="_xlnm.Print_Area" localSheetId="0">当初予算法人!$A$1:$F$57</definedName>
    <definedName name="_xlnm.Print_Area" localSheetId="6">内訳表!$A$1:$L$135</definedName>
    <definedName name="_xlnm.Print_Area" localSheetId="5">法人!$A$1:$I$135</definedName>
    <definedName name="_xlnm.Print_Area" localSheetId="8">本部!$A$1:$I$135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8" i="19" l="1"/>
  <c r="M7" i="19"/>
  <c r="H11" i="14"/>
  <c r="H9" i="14"/>
  <c r="H8" i="14"/>
  <c r="H7" i="14"/>
  <c r="H133" i="17"/>
  <c r="H132" i="17"/>
  <c r="H131" i="17"/>
  <c r="H130" i="17"/>
  <c r="H129" i="17"/>
  <c r="H128" i="17"/>
  <c r="H127" i="17"/>
  <c r="H126" i="17"/>
  <c r="H124" i="17"/>
  <c r="H123" i="17"/>
  <c r="H122" i="17"/>
  <c r="H121" i="17"/>
  <c r="H120" i="17"/>
  <c r="H119" i="17"/>
  <c r="H118" i="17"/>
  <c r="H35" i="17"/>
  <c r="H7" i="17"/>
  <c r="C54" i="23"/>
  <c r="F130" i="12"/>
  <c r="J36" i="7"/>
  <c r="L37" i="7"/>
  <c r="H25" i="11"/>
  <c r="C20" i="20"/>
  <c r="C8" i="20"/>
  <c r="C15" i="20"/>
  <c r="D15" i="20"/>
  <c r="E15" i="20"/>
  <c r="F15" i="21"/>
  <c r="F8" i="21"/>
  <c r="E8" i="21"/>
  <c r="C8" i="21"/>
  <c r="H20" i="21"/>
  <c r="H15" i="21"/>
  <c r="G20" i="21"/>
  <c r="C20" i="22"/>
  <c r="D20" i="22"/>
  <c r="D8" i="22"/>
  <c r="C8" i="22"/>
  <c r="C8" i="23"/>
  <c r="C20" i="23" s="1"/>
  <c r="D8" i="23"/>
  <c r="D20" i="23"/>
  <c r="D20" i="24"/>
  <c r="D8" i="24"/>
  <c r="C20" i="24"/>
  <c r="C8" i="24"/>
  <c r="H35" i="19"/>
  <c r="H7" i="19"/>
  <c r="L7" i="19"/>
  <c r="L35" i="19"/>
  <c r="F7" i="19"/>
  <c r="G106" i="14"/>
  <c r="F106" i="14"/>
  <c r="H106" i="14" s="1"/>
  <c r="G7" i="14"/>
  <c r="F35" i="14"/>
  <c r="F35" i="7"/>
  <c r="F7" i="7"/>
  <c r="H26" i="7"/>
  <c r="H25" i="7"/>
  <c r="F19" i="12"/>
  <c r="F35" i="10"/>
  <c r="F7" i="10"/>
  <c r="F7" i="12"/>
  <c r="F35" i="12"/>
  <c r="G35" i="16"/>
  <c r="F35" i="16"/>
  <c r="F7" i="16"/>
  <c r="F35" i="11"/>
  <c r="F7" i="11"/>
  <c r="F8" i="11"/>
  <c r="F83" i="7" l="1"/>
  <c r="F43" i="7"/>
  <c r="F19" i="7"/>
  <c r="F101" i="8"/>
  <c r="F101" i="9"/>
  <c r="F101" i="10"/>
  <c r="F19" i="10"/>
  <c r="F125" i="11"/>
  <c r="F101" i="12"/>
  <c r="F110" i="12" s="1"/>
  <c r="F132" i="11" l="1"/>
  <c r="F101" i="11"/>
  <c r="H6" i="11"/>
  <c r="D52" i="20"/>
  <c r="C52" i="20"/>
  <c r="D48" i="20"/>
  <c r="C48" i="20"/>
  <c r="H46" i="21"/>
  <c r="I125" i="15"/>
  <c r="I125" i="16"/>
  <c r="F128" i="17"/>
  <c r="F120" i="17"/>
  <c r="F21" i="21"/>
  <c r="F28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50" i="21"/>
  <c r="D50" i="21"/>
  <c r="C50" i="21"/>
  <c r="E49" i="21"/>
  <c r="D49" i="21"/>
  <c r="C49" i="21"/>
  <c r="E48" i="21"/>
  <c r="D48" i="21"/>
  <c r="C48" i="21"/>
  <c r="E47" i="21"/>
  <c r="D47" i="21"/>
  <c r="C47" i="21"/>
  <c r="E46" i="21"/>
  <c r="D46" i="21"/>
  <c r="C46" i="21"/>
  <c r="E45" i="21"/>
  <c r="D45" i="21"/>
  <c r="C45" i="21"/>
  <c r="E43" i="21"/>
  <c r="C43" i="21"/>
  <c r="E42" i="21"/>
  <c r="C42" i="21"/>
  <c r="E41" i="21"/>
  <c r="D41" i="21"/>
  <c r="C41" i="21"/>
  <c r="E40" i="21"/>
  <c r="D40" i="21"/>
  <c r="C40" i="21"/>
  <c r="E39" i="21"/>
  <c r="D39" i="21"/>
  <c r="C39" i="21"/>
  <c r="E38" i="21"/>
  <c r="D38" i="21"/>
  <c r="C38" i="21"/>
  <c r="E37" i="21"/>
  <c r="D37" i="21"/>
  <c r="C37" i="21"/>
  <c r="E36" i="21"/>
  <c r="D36" i="21"/>
  <c r="C36" i="21"/>
  <c r="E35" i="21"/>
  <c r="D35" i="21"/>
  <c r="C35" i="21"/>
  <c r="E34" i="21"/>
  <c r="D34" i="21"/>
  <c r="C34" i="21"/>
  <c r="E33" i="21"/>
  <c r="D33" i="21"/>
  <c r="C33" i="21"/>
  <c r="E32" i="21"/>
  <c r="D32" i="21"/>
  <c r="C32" i="21"/>
  <c r="E31" i="21"/>
  <c r="D31" i="21"/>
  <c r="C31" i="21"/>
  <c r="E28" i="21"/>
  <c r="D28" i="21"/>
  <c r="C28" i="21"/>
  <c r="E27" i="21"/>
  <c r="D27" i="21"/>
  <c r="C27" i="21"/>
  <c r="E26" i="21"/>
  <c r="D26" i="21"/>
  <c r="C26" i="21"/>
  <c r="E25" i="21"/>
  <c r="D25" i="21"/>
  <c r="C25" i="21"/>
  <c r="E24" i="21"/>
  <c r="D24" i="21"/>
  <c r="C24" i="21"/>
  <c r="E23" i="21"/>
  <c r="D23" i="21"/>
  <c r="C23" i="21"/>
  <c r="E22" i="21"/>
  <c r="D22" i="21"/>
  <c r="C22" i="21"/>
  <c r="E21" i="21"/>
  <c r="D21" i="21"/>
  <c r="C21" i="21"/>
  <c r="D20" i="21"/>
  <c r="F9" i="21"/>
  <c r="F10" i="21"/>
  <c r="F11" i="21"/>
  <c r="F12" i="21"/>
  <c r="F13" i="21"/>
  <c r="F14" i="21"/>
  <c r="F16" i="21"/>
  <c r="F17" i="21"/>
  <c r="F18" i="21"/>
  <c r="F7" i="21"/>
  <c r="E19" i="21"/>
  <c r="E9" i="21"/>
  <c r="E10" i="21"/>
  <c r="E11" i="21"/>
  <c r="E12" i="21"/>
  <c r="E13" i="21"/>
  <c r="E14" i="21"/>
  <c r="E15" i="21"/>
  <c r="E16" i="21"/>
  <c r="E17" i="21"/>
  <c r="E18" i="21"/>
  <c r="E7" i="21"/>
  <c r="D19" i="21"/>
  <c r="D8" i="21"/>
  <c r="D9" i="21"/>
  <c r="D10" i="21"/>
  <c r="D11" i="21"/>
  <c r="D12" i="21"/>
  <c r="D13" i="21"/>
  <c r="D14" i="21"/>
  <c r="D15" i="21"/>
  <c r="D16" i="21"/>
  <c r="D17" i="21"/>
  <c r="D18" i="21"/>
  <c r="D7" i="21"/>
  <c r="C19" i="21"/>
  <c r="C18" i="21"/>
  <c r="C17" i="21"/>
  <c r="C16" i="21"/>
  <c r="C15" i="21"/>
  <c r="C14" i="21"/>
  <c r="C13" i="21"/>
  <c r="C12" i="21"/>
  <c r="C11" i="21"/>
  <c r="C10" i="21"/>
  <c r="C9" i="21"/>
  <c r="C7" i="21"/>
  <c r="E15" i="22"/>
  <c r="E15" i="23"/>
  <c r="E15" i="24"/>
  <c r="E8" i="24"/>
  <c r="L39" i="7" l="1"/>
  <c r="L40" i="7"/>
  <c r="L41" i="7"/>
  <c r="L42" i="7"/>
  <c r="L38" i="7"/>
  <c r="K38" i="7"/>
  <c r="K39" i="7"/>
  <c r="K40" i="7"/>
  <c r="K41" i="7"/>
  <c r="K42" i="7"/>
  <c r="F22" i="8"/>
  <c r="F58" i="9"/>
  <c r="F71" i="9"/>
  <c r="F75" i="9"/>
  <c r="F70" i="8"/>
  <c r="F48" i="8"/>
  <c r="F60" i="8"/>
  <c r="F55" i="8"/>
  <c r="F42" i="9"/>
  <c r="F41" i="9"/>
  <c r="F39" i="9"/>
  <c r="F38" i="9"/>
  <c r="F42" i="8"/>
  <c r="H103" i="12"/>
  <c r="H114" i="12"/>
  <c r="F52" i="12"/>
  <c r="K37" i="7" l="1"/>
  <c r="J36" i="10"/>
  <c r="J36" i="12"/>
  <c r="J36" i="11"/>
  <c r="F8" i="9"/>
  <c r="F99" i="7" l="1"/>
  <c r="H99" i="7" s="1"/>
  <c r="K31" i="9" l="1"/>
  <c r="F110" i="9"/>
  <c r="F111" i="9" s="1"/>
  <c r="H101" i="9"/>
  <c r="H105" i="9"/>
  <c r="H110" i="9" l="1"/>
  <c r="H111" i="9" s="1"/>
  <c r="F19" i="9" l="1"/>
  <c r="F7" i="9" l="1"/>
  <c r="H144" i="7"/>
  <c r="F43" i="11"/>
  <c r="H103" i="10"/>
  <c r="F117" i="14" l="1"/>
  <c r="F25" i="16"/>
  <c r="H25" i="19" s="1"/>
  <c r="H37" i="19"/>
  <c r="H14" i="19"/>
  <c r="H13" i="19"/>
  <c r="G127" i="19"/>
  <c r="G126" i="19"/>
  <c r="G124" i="19"/>
  <c r="G123" i="19"/>
  <c r="G122" i="19"/>
  <c r="G121" i="19"/>
  <c r="G119" i="19"/>
  <c r="G118" i="19"/>
  <c r="G117" i="19"/>
  <c r="G116" i="19"/>
  <c r="G115" i="19"/>
  <c r="G113" i="19"/>
  <c r="G112" i="19"/>
  <c r="G109" i="19"/>
  <c r="G108" i="19"/>
  <c r="G107" i="19"/>
  <c r="G104" i="19"/>
  <c r="G103" i="19"/>
  <c r="G102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5" i="19"/>
  <c r="G84" i="19"/>
  <c r="G83" i="19"/>
  <c r="G82" i="19"/>
  <c r="G81" i="19"/>
  <c r="G79" i="19"/>
  <c r="G75" i="19"/>
  <c r="G72" i="19"/>
  <c r="G67" i="19"/>
  <c r="G66" i="19"/>
  <c r="G65" i="19"/>
  <c r="G61" i="19"/>
  <c r="G59" i="19"/>
  <c r="G50" i="19"/>
  <c r="G47" i="19"/>
  <c r="G46" i="19"/>
  <c r="G41" i="19"/>
  <c r="G37" i="19"/>
  <c r="G34" i="19"/>
  <c r="G31" i="19"/>
  <c r="G30" i="19"/>
  <c r="G28" i="19"/>
  <c r="G27" i="19"/>
  <c r="G26" i="19"/>
  <c r="G24" i="19"/>
  <c r="G23" i="19"/>
  <c r="G21" i="19"/>
  <c r="G20" i="19"/>
  <c r="G18" i="19"/>
  <c r="G17" i="19"/>
  <c r="G16" i="19"/>
  <c r="G14" i="19"/>
  <c r="G13" i="19"/>
  <c r="G12" i="19"/>
  <c r="G11" i="19"/>
  <c r="G9" i="19"/>
  <c r="G6" i="19"/>
  <c r="F106" i="19"/>
  <c r="H105" i="11"/>
  <c r="H104" i="11"/>
  <c r="H103" i="11"/>
  <c r="H101" i="11"/>
  <c r="F99" i="11"/>
  <c r="H89" i="11"/>
  <c r="F88" i="11"/>
  <c r="H88" i="11" s="1"/>
  <c r="H101" i="12"/>
  <c r="H107" i="12"/>
  <c r="H106" i="12"/>
  <c r="H105" i="12"/>
  <c r="H104" i="12"/>
  <c r="F99" i="12"/>
  <c r="H89" i="12"/>
  <c r="F88" i="12"/>
  <c r="H88" i="12" s="1"/>
  <c r="F110" i="10"/>
  <c r="H110" i="10" s="1"/>
  <c r="H89" i="10"/>
  <c r="F88" i="10"/>
  <c r="F99" i="10" s="1"/>
  <c r="F117" i="19" l="1"/>
  <c r="F110" i="11"/>
  <c r="H110" i="11" s="1"/>
  <c r="H99" i="11"/>
  <c r="H110" i="12"/>
  <c r="F111" i="12"/>
  <c r="H99" i="12"/>
  <c r="F111" i="10"/>
  <c r="H99" i="10"/>
  <c r="H111" i="10" s="1"/>
  <c r="H88" i="10"/>
  <c r="H101" i="10"/>
  <c r="F111" i="11" l="1"/>
  <c r="H111" i="11"/>
  <c r="H111" i="12"/>
  <c r="F43" i="8" l="1"/>
  <c r="H114" i="8"/>
  <c r="H101" i="8"/>
  <c r="F110" i="8"/>
  <c r="F99" i="8"/>
  <c r="H99" i="8" s="1"/>
  <c r="H89" i="8"/>
  <c r="H88" i="8"/>
  <c r="F88" i="8"/>
  <c r="K25" i="19"/>
  <c r="G25" i="14"/>
  <c r="F25" i="14"/>
  <c r="F25" i="19" s="1"/>
  <c r="H25" i="8"/>
  <c r="H25" i="9"/>
  <c r="H25" i="10"/>
  <c r="G25" i="15"/>
  <c r="F25" i="15"/>
  <c r="G25" i="19" s="1"/>
  <c r="H25" i="12"/>
  <c r="H25" i="15" s="1"/>
  <c r="G25" i="16"/>
  <c r="H25" i="16"/>
  <c r="M25" i="19" l="1"/>
  <c r="J25" i="19"/>
  <c r="H110" i="8"/>
  <c r="H25" i="14"/>
  <c r="H28" i="9"/>
  <c r="H27" i="9"/>
  <c r="H26" i="9"/>
  <c r="H33" i="8"/>
  <c r="H37" i="8"/>
  <c r="H38" i="8"/>
  <c r="H39" i="8"/>
  <c r="H45" i="8"/>
  <c r="H46" i="8"/>
  <c r="H73" i="8"/>
  <c r="H74" i="8"/>
  <c r="H70" i="7"/>
  <c r="H71" i="7"/>
  <c r="H72" i="7"/>
  <c r="H73" i="7"/>
  <c r="H74" i="7"/>
  <c r="H68" i="7"/>
  <c r="H66" i="7"/>
  <c r="H57" i="7"/>
  <c r="H58" i="7"/>
  <c r="H59" i="7"/>
  <c r="H60" i="7"/>
  <c r="H61" i="7"/>
  <c r="H62" i="7"/>
  <c r="H55" i="7"/>
  <c r="I141" i="7"/>
  <c r="H6" i="10" l="1"/>
  <c r="F128" i="7" l="1"/>
  <c r="F132" i="8" l="1"/>
  <c r="H27" i="7"/>
  <c r="F32" i="7"/>
  <c r="C54" i="20"/>
  <c r="C21" i="20"/>
  <c r="C10" i="20"/>
  <c r="E10" i="20" s="1"/>
  <c r="D10" i="20"/>
  <c r="F54" i="21"/>
  <c r="H10" i="21"/>
  <c r="C20" i="21"/>
  <c r="F6" i="16"/>
  <c r="H6" i="19" s="1"/>
  <c r="F9" i="16"/>
  <c r="H9" i="19" s="1"/>
  <c r="F10" i="16"/>
  <c r="H10" i="19" s="1"/>
  <c r="F11" i="16"/>
  <c r="H11" i="19" s="1"/>
  <c r="F12" i="16"/>
  <c r="H12" i="19" s="1"/>
  <c r="F15" i="16"/>
  <c r="H15" i="19" s="1"/>
  <c r="F17" i="16"/>
  <c r="H17" i="19" s="1"/>
  <c r="F18" i="16"/>
  <c r="H18" i="19" s="1"/>
  <c r="F20" i="16"/>
  <c r="H20" i="19" s="1"/>
  <c r="F21" i="16"/>
  <c r="H21" i="19" s="1"/>
  <c r="F22" i="16"/>
  <c r="H22" i="19" s="1"/>
  <c r="F23" i="16"/>
  <c r="H23" i="19" s="1"/>
  <c r="F24" i="16"/>
  <c r="H24" i="19" s="1"/>
  <c r="F26" i="16"/>
  <c r="H26" i="19" s="1"/>
  <c r="F27" i="16"/>
  <c r="H27" i="19" s="1"/>
  <c r="F28" i="16"/>
  <c r="H28" i="19" s="1"/>
  <c r="F30" i="16"/>
  <c r="H30" i="19" s="1"/>
  <c r="F31" i="16"/>
  <c r="H31" i="19" s="1"/>
  <c r="F33" i="16"/>
  <c r="H33" i="19" s="1"/>
  <c r="F34" i="16"/>
  <c r="H34" i="19" s="1"/>
  <c r="F38" i="16"/>
  <c r="H38" i="19" s="1"/>
  <c r="F39" i="16"/>
  <c r="H39" i="19" s="1"/>
  <c r="F40" i="16"/>
  <c r="H40" i="19" s="1"/>
  <c r="F41" i="16"/>
  <c r="H41" i="19" s="1"/>
  <c r="F42" i="16"/>
  <c r="H42" i="19" s="1"/>
  <c r="F44" i="16"/>
  <c r="H44" i="19" s="1"/>
  <c r="F45" i="16"/>
  <c r="H45" i="19" s="1"/>
  <c r="F46" i="16"/>
  <c r="H46" i="19" s="1"/>
  <c r="F47" i="16"/>
  <c r="H47" i="19" s="1"/>
  <c r="F48" i="16"/>
  <c r="H48" i="19" s="1"/>
  <c r="F49" i="16"/>
  <c r="H49" i="19" s="1"/>
  <c r="F50" i="16"/>
  <c r="H50" i="19" s="1"/>
  <c r="F51" i="16"/>
  <c r="H51" i="19" s="1"/>
  <c r="F52" i="16"/>
  <c r="H52" i="19" s="1"/>
  <c r="F53" i="16"/>
  <c r="H53" i="19" s="1"/>
  <c r="F55" i="16"/>
  <c r="H55" i="19" s="1"/>
  <c r="F56" i="16"/>
  <c r="H56" i="19" s="1"/>
  <c r="F57" i="16"/>
  <c r="H57" i="19" s="1"/>
  <c r="F58" i="16"/>
  <c r="H58" i="19" s="1"/>
  <c r="F59" i="16"/>
  <c r="H59" i="19" s="1"/>
  <c r="F60" i="16"/>
  <c r="H60" i="19" s="1"/>
  <c r="F61" i="16"/>
  <c r="H61" i="19" s="1"/>
  <c r="F62" i="16"/>
  <c r="H62" i="19" s="1"/>
  <c r="F63" i="16"/>
  <c r="H63" i="19" s="1"/>
  <c r="F64" i="16"/>
  <c r="H64" i="19" s="1"/>
  <c r="F65" i="16"/>
  <c r="H65" i="19" s="1"/>
  <c r="F66" i="16"/>
  <c r="H66" i="19" s="1"/>
  <c r="F67" i="16"/>
  <c r="H67" i="19" s="1"/>
  <c r="F68" i="16"/>
  <c r="H68" i="19" s="1"/>
  <c r="F69" i="16"/>
  <c r="H69" i="19" s="1"/>
  <c r="F70" i="16"/>
  <c r="H70" i="19" s="1"/>
  <c r="F71" i="16"/>
  <c r="H71" i="19" s="1"/>
  <c r="F72" i="16"/>
  <c r="H72" i="19" s="1"/>
  <c r="F73" i="16"/>
  <c r="H73" i="19" s="1"/>
  <c r="F74" i="16"/>
  <c r="H74" i="19" s="1"/>
  <c r="F75" i="16"/>
  <c r="H75" i="19" s="1"/>
  <c r="F78" i="16"/>
  <c r="H78" i="19" s="1"/>
  <c r="F79" i="16"/>
  <c r="H79" i="19" s="1"/>
  <c r="F80" i="16"/>
  <c r="H80" i="19" s="1"/>
  <c r="F81" i="16"/>
  <c r="H81" i="19" s="1"/>
  <c r="F82" i="16"/>
  <c r="H82" i="19" s="1"/>
  <c r="F84" i="16"/>
  <c r="H84" i="19" s="1"/>
  <c r="F85" i="16"/>
  <c r="H85" i="19" s="1"/>
  <c r="F88" i="16"/>
  <c r="H88" i="19" s="1"/>
  <c r="F89" i="16"/>
  <c r="H89" i="19" s="1"/>
  <c r="F90" i="16"/>
  <c r="H90" i="19" s="1"/>
  <c r="F91" i="16"/>
  <c r="H91" i="19" s="1"/>
  <c r="F92" i="16"/>
  <c r="H92" i="19" s="1"/>
  <c r="F93" i="16"/>
  <c r="H93" i="19" s="1"/>
  <c r="F94" i="16"/>
  <c r="H94" i="19" s="1"/>
  <c r="F95" i="16"/>
  <c r="H95" i="19" s="1"/>
  <c r="F96" i="16"/>
  <c r="H96" i="19" s="1"/>
  <c r="F97" i="16"/>
  <c r="H97" i="19" s="1"/>
  <c r="F98" i="16"/>
  <c r="H98" i="19" s="1"/>
  <c r="F100" i="16"/>
  <c r="H100" i="19" s="1"/>
  <c r="F102" i="16"/>
  <c r="H102" i="19" s="1"/>
  <c r="F103" i="16"/>
  <c r="H103" i="19" s="1"/>
  <c r="F104" i="16"/>
  <c r="H104" i="19" s="1"/>
  <c r="F105" i="16"/>
  <c r="H105" i="19" s="1"/>
  <c r="F106" i="16"/>
  <c r="H106" i="19" s="1"/>
  <c r="F107" i="16"/>
  <c r="H107" i="19" s="1"/>
  <c r="F108" i="16"/>
  <c r="H108" i="19" s="1"/>
  <c r="F109" i="16"/>
  <c r="H109" i="19" s="1"/>
  <c r="F112" i="16"/>
  <c r="H112" i="19" s="1"/>
  <c r="F113" i="16"/>
  <c r="H113" i="19" s="1"/>
  <c r="F114" i="16"/>
  <c r="H114" i="19" s="1"/>
  <c r="F115" i="16"/>
  <c r="H115" i="19" s="1"/>
  <c r="F116" i="16"/>
  <c r="H116" i="19" s="1"/>
  <c r="F117" i="16"/>
  <c r="F118" i="16"/>
  <c r="F119" i="16"/>
  <c r="H119" i="19" s="1"/>
  <c r="F121" i="16"/>
  <c r="H121" i="19" s="1"/>
  <c r="F122" i="16"/>
  <c r="H122" i="19" s="1"/>
  <c r="F123" i="16"/>
  <c r="H123" i="19" s="1"/>
  <c r="F124" i="16"/>
  <c r="H124" i="19" s="1"/>
  <c r="F125" i="16"/>
  <c r="F126" i="16"/>
  <c r="F127" i="16"/>
  <c r="H127" i="19" s="1"/>
  <c r="F130" i="16"/>
  <c r="H130" i="19" s="1"/>
  <c r="H10" i="10"/>
  <c r="H15" i="10"/>
  <c r="H17" i="10"/>
  <c r="H18" i="10"/>
  <c r="H20" i="10"/>
  <c r="H26" i="10"/>
  <c r="H27" i="10"/>
  <c r="H28" i="10"/>
  <c r="H33" i="10"/>
  <c r="H37" i="10"/>
  <c r="H38" i="10"/>
  <c r="H39" i="10"/>
  <c r="H40" i="10"/>
  <c r="H41" i="10"/>
  <c r="H42" i="10"/>
  <c r="H44" i="10"/>
  <c r="H45" i="10"/>
  <c r="H46" i="10"/>
  <c r="H47" i="10"/>
  <c r="H48" i="10"/>
  <c r="H49" i="10"/>
  <c r="H50" i="10"/>
  <c r="H51" i="10"/>
  <c r="H52" i="10"/>
  <c r="H53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117" i="10"/>
  <c r="H118" i="10"/>
  <c r="H122" i="10"/>
  <c r="H125" i="10"/>
  <c r="H126" i="10"/>
  <c r="H130" i="10"/>
  <c r="H126" i="19" l="1"/>
  <c r="H118" i="19"/>
  <c r="H125" i="19"/>
  <c r="H117" i="19"/>
  <c r="M117" i="19" s="1"/>
  <c r="I117" i="19"/>
  <c r="K125" i="19" s="1"/>
  <c r="H120" i="10"/>
  <c r="H39" i="7" l="1"/>
  <c r="H41" i="7"/>
  <c r="F19" i="11"/>
  <c r="F19" i="16" s="1"/>
  <c r="H19" i="19" s="1"/>
  <c r="F125" i="15" l="1"/>
  <c r="G125" i="19" s="1"/>
  <c r="H34" i="11" l="1"/>
  <c r="H24" i="11"/>
  <c r="H23" i="11"/>
  <c r="H17" i="11"/>
  <c r="H12" i="11"/>
  <c r="H11" i="11"/>
  <c r="H10" i="11"/>
  <c r="H73" i="11"/>
  <c r="F130" i="14"/>
  <c r="F130" i="19" s="1"/>
  <c r="H38" i="12"/>
  <c r="H38" i="15" s="1"/>
  <c r="H9" i="12"/>
  <c r="H9" i="15" s="1"/>
  <c r="H12" i="12"/>
  <c r="H12" i="15" s="1"/>
  <c r="H11" i="12"/>
  <c r="H11" i="15" s="1"/>
  <c r="H18" i="12"/>
  <c r="H18" i="15" s="1"/>
  <c r="H17" i="12"/>
  <c r="H17" i="15" s="1"/>
  <c r="H16" i="12"/>
  <c r="H16" i="15" s="1"/>
  <c r="H24" i="12"/>
  <c r="H24" i="15" s="1"/>
  <c r="H23" i="12"/>
  <c r="H23" i="15" s="1"/>
  <c r="H127" i="15"/>
  <c r="H124" i="15"/>
  <c r="H123" i="15"/>
  <c r="H121" i="15"/>
  <c r="H119" i="15"/>
  <c r="H116" i="15"/>
  <c r="H115" i="15"/>
  <c r="H114" i="15"/>
  <c r="H113" i="15"/>
  <c r="H112" i="15"/>
  <c r="H109" i="15"/>
  <c r="H108" i="15"/>
  <c r="H107" i="15"/>
  <c r="H106" i="15"/>
  <c r="H102" i="15"/>
  <c r="H100" i="15"/>
  <c r="H98" i="15"/>
  <c r="H97" i="15"/>
  <c r="H96" i="15"/>
  <c r="H95" i="15"/>
  <c r="H94" i="15"/>
  <c r="H93" i="15"/>
  <c r="H92" i="15"/>
  <c r="H91" i="15"/>
  <c r="H90" i="15"/>
  <c r="H89" i="15"/>
  <c r="H88" i="15"/>
  <c r="H85" i="15"/>
  <c r="H84" i="15"/>
  <c r="H79" i="15"/>
  <c r="H14" i="15"/>
  <c r="H13" i="15"/>
  <c r="F120" i="7"/>
  <c r="F129" i="7" s="1"/>
  <c r="I138" i="7" l="1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F10" i="15" l="1"/>
  <c r="G10" i="19" s="1"/>
  <c r="F36" i="11" l="1"/>
  <c r="F36" i="16" s="1"/>
  <c r="H36" i="19" s="1"/>
  <c r="H118" i="12" l="1"/>
  <c r="H118" i="15" s="1"/>
  <c r="H20" i="11"/>
  <c r="G14" i="14"/>
  <c r="G14" i="17" s="1"/>
  <c r="G13" i="14"/>
  <c r="G13" i="17" s="1"/>
  <c r="F14" i="14"/>
  <c r="F14" i="19" s="1"/>
  <c r="M14" i="19" s="1"/>
  <c r="K14" i="19"/>
  <c r="K13" i="19"/>
  <c r="H20" i="12"/>
  <c r="H20" i="15" s="1"/>
  <c r="H20" i="9"/>
  <c r="H80" i="12"/>
  <c r="H80" i="15" s="1"/>
  <c r="H104" i="15"/>
  <c r="H14" i="14" l="1"/>
  <c r="H14" i="17" s="1"/>
  <c r="F130" i="15"/>
  <c r="G130" i="19" s="1"/>
  <c r="M130" i="19" s="1"/>
  <c r="F127" i="15"/>
  <c r="F126" i="15"/>
  <c r="F124" i="15"/>
  <c r="F123" i="15"/>
  <c r="F122" i="15"/>
  <c r="F121" i="15"/>
  <c r="F119" i="15"/>
  <c r="F118" i="15"/>
  <c r="F117" i="15"/>
  <c r="F116" i="15"/>
  <c r="F115" i="15"/>
  <c r="F114" i="15"/>
  <c r="G114" i="19" s="1"/>
  <c r="F113" i="15"/>
  <c r="F112" i="15"/>
  <c r="F109" i="15"/>
  <c r="F108" i="15"/>
  <c r="F107" i="15"/>
  <c r="F106" i="15"/>
  <c r="G106" i="19" s="1"/>
  <c r="M106" i="19" s="1"/>
  <c r="F105" i="15"/>
  <c r="G105" i="19" s="1"/>
  <c r="F104" i="15"/>
  <c r="F103" i="15"/>
  <c r="F102" i="15"/>
  <c r="F100" i="15"/>
  <c r="F98" i="15"/>
  <c r="F97" i="15"/>
  <c r="F96" i="15"/>
  <c r="F95" i="15"/>
  <c r="F94" i="15"/>
  <c r="F93" i="15"/>
  <c r="F92" i="15"/>
  <c r="F91" i="15"/>
  <c r="F90" i="15"/>
  <c r="F89" i="15"/>
  <c r="F88" i="15"/>
  <c r="F85" i="15"/>
  <c r="F84" i="15"/>
  <c r="F82" i="15"/>
  <c r="F81" i="15"/>
  <c r="F80" i="15"/>
  <c r="F79" i="15"/>
  <c r="F78" i="15"/>
  <c r="F75" i="15"/>
  <c r="F74" i="15"/>
  <c r="G74" i="19" s="1"/>
  <c r="F73" i="15"/>
  <c r="G73" i="19" s="1"/>
  <c r="F72" i="15"/>
  <c r="F71" i="15"/>
  <c r="G71" i="19" s="1"/>
  <c r="F70" i="15"/>
  <c r="G70" i="19" s="1"/>
  <c r="F69" i="15"/>
  <c r="G69" i="19" s="1"/>
  <c r="F68" i="15"/>
  <c r="G68" i="19" s="1"/>
  <c r="F67" i="15"/>
  <c r="F66" i="15"/>
  <c r="F65" i="15"/>
  <c r="F64" i="15"/>
  <c r="G64" i="19" s="1"/>
  <c r="F63" i="15"/>
  <c r="G63" i="19" s="1"/>
  <c r="F62" i="15"/>
  <c r="G62" i="19" s="1"/>
  <c r="F61" i="15"/>
  <c r="F60" i="15"/>
  <c r="G60" i="19" s="1"/>
  <c r="F59" i="15"/>
  <c r="F58" i="15"/>
  <c r="G58" i="19" s="1"/>
  <c r="F57" i="15"/>
  <c r="G57" i="19" s="1"/>
  <c r="F56" i="15"/>
  <c r="G56" i="19" s="1"/>
  <c r="F55" i="15"/>
  <c r="G55" i="19" s="1"/>
  <c r="F53" i="15"/>
  <c r="G53" i="19" s="1"/>
  <c r="F52" i="15"/>
  <c r="G52" i="19" s="1"/>
  <c r="F51" i="15"/>
  <c r="G51" i="19" s="1"/>
  <c r="F50" i="15"/>
  <c r="F49" i="15"/>
  <c r="G49" i="19" s="1"/>
  <c r="F48" i="15"/>
  <c r="G48" i="19" s="1"/>
  <c r="F47" i="15"/>
  <c r="F46" i="15"/>
  <c r="F45" i="15"/>
  <c r="G45" i="19" s="1"/>
  <c r="F44" i="15"/>
  <c r="G44" i="19" s="1"/>
  <c r="F42" i="15"/>
  <c r="G42" i="19" s="1"/>
  <c r="F41" i="15"/>
  <c r="F40" i="15"/>
  <c r="G40" i="19" s="1"/>
  <c r="F39" i="15"/>
  <c r="G39" i="19" s="1"/>
  <c r="F38" i="15"/>
  <c r="G38" i="19" s="1"/>
  <c r="F37" i="15"/>
  <c r="F34" i="15"/>
  <c r="F33" i="15"/>
  <c r="G33" i="19" s="1"/>
  <c r="F31" i="15"/>
  <c r="F30" i="15"/>
  <c r="F28" i="15"/>
  <c r="F27" i="15"/>
  <c r="F26" i="15"/>
  <c r="F24" i="15"/>
  <c r="F23" i="15"/>
  <c r="F22" i="15"/>
  <c r="G22" i="19" s="1"/>
  <c r="F21" i="15"/>
  <c r="F20" i="15"/>
  <c r="F18" i="15"/>
  <c r="F17" i="15"/>
  <c r="F16" i="15"/>
  <c r="F15" i="15"/>
  <c r="G15" i="19" s="1"/>
  <c r="F14" i="15"/>
  <c r="F13" i="15"/>
  <c r="F12" i="15"/>
  <c r="F11" i="15"/>
  <c r="F9" i="15"/>
  <c r="F6" i="15"/>
  <c r="H19" i="10"/>
  <c r="G78" i="19" l="1"/>
  <c r="G80" i="19"/>
  <c r="F14" i="17"/>
  <c r="I14" i="19" s="1"/>
  <c r="L14" i="19" s="1"/>
  <c r="F54" i="9" l="1"/>
  <c r="H11" i="9"/>
  <c r="H14" i="9"/>
  <c r="F13" i="9"/>
  <c r="H38" i="7"/>
  <c r="H8" i="9" l="1"/>
  <c r="K33" i="9"/>
  <c r="F13" i="14"/>
  <c r="F13" i="19" s="1"/>
  <c r="M13" i="19" s="1"/>
  <c r="H13" i="9"/>
  <c r="F101" i="15"/>
  <c r="G101" i="19" s="1"/>
  <c r="G106" i="16"/>
  <c r="H106" i="16"/>
  <c r="F101" i="16"/>
  <c r="H101" i="19" s="1"/>
  <c r="G73" i="16"/>
  <c r="H73" i="16"/>
  <c r="G50" i="16"/>
  <c r="K73" i="19"/>
  <c r="K50" i="19"/>
  <c r="K37" i="19"/>
  <c r="F31" i="21"/>
  <c r="F110" i="16" l="1"/>
  <c r="H110" i="19" s="1"/>
  <c r="F13" i="17"/>
  <c r="I13" i="19" s="1"/>
  <c r="L13" i="19" s="1"/>
  <c r="H13" i="14"/>
  <c r="H13" i="17" s="1"/>
  <c r="F38" i="21"/>
  <c r="F49" i="21"/>
  <c r="F50" i="14"/>
  <c r="F50" i="19" s="1"/>
  <c r="M50" i="19" s="1"/>
  <c r="G50" i="14"/>
  <c r="G50" i="17" s="1"/>
  <c r="F74" i="14"/>
  <c r="F74" i="19" s="1"/>
  <c r="M74" i="19" s="1"/>
  <c r="G73" i="14"/>
  <c r="F73" i="14"/>
  <c r="F73" i="19" s="1"/>
  <c r="M73" i="19" s="1"/>
  <c r="G37" i="14"/>
  <c r="G37" i="17" s="1"/>
  <c r="F37" i="14"/>
  <c r="F37" i="19" s="1"/>
  <c r="M37" i="19" s="1"/>
  <c r="F54" i="10"/>
  <c r="H54" i="10" s="1"/>
  <c r="F43" i="10"/>
  <c r="H43" i="10" s="1"/>
  <c r="L130" i="14"/>
  <c r="H130" i="7"/>
  <c r="H130" i="8"/>
  <c r="H130" i="9"/>
  <c r="M134" i="10"/>
  <c r="H130" i="12"/>
  <c r="H130" i="15" s="1"/>
  <c r="D42" i="22"/>
  <c r="C42" i="22"/>
  <c r="E42" i="22" l="1"/>
  <c r="H50" i="14"/>
  <c r="J50" i="19"/>
  <c r="F37" i="17"/>
  <c r="I37" i="19" s="1"/>
  <c r="L37" i="19" s="1"/>
  <c r="H37" i="14"/>
  <c r="H73" i="14"/>
  <c r="F50" i="17"/>
  <c r="I50" i="19" s="1"/>
  <c r="L50" i="19" s="1"/>
  <c r="E54" i="22"/>
  <c r="D36" i="22"/>
  <c r="C36" i="22"/>
  <c r="E51" i="22"/>
  <c r="E50" i="22"/>
  <c r="E49" i="22"/>
  <c r="E47" i="22"/>
  <c r="E46" i="22"/>
  <c r="E45" i="22"/>
  <c r="E44" i="22"/>
  <c r="E41" i="22"/>
  <c r="E40" i="22"/>
  <c r="E39" i="22"/>
  <c r="E37" i="22"/>
  <c r="E35" i="22"/>
  <c r="E34" i="22"/>
  <c r="E33" i="22"/>
  <c r="E32" i="22"/>
  <c r="E31" i="22"/>
  <c r="E27" i="22"/>
  <c r="E26" i="22"/>
  <c r="E25" i="22"/>
  <c r="E24" i="22"/>
  <c r="E23" i="22"/>
  <c r="E22" i="22"/>
  <c r="E21" i="22"/>
  <c r="D52" i="22"/>
  <c r="D48" i="22"/>
  <c r="H126" i="8"/>
  <c r="H103" i="9"/>
  <c r="D36" i="23"/>
  <c r="C36" i="23"/>
  <c r="D42" i="23"/>
  <c r="C42" i="23"/>
  <c r="D42" i="21" s="1"/>
  <c r="H106" i="17"/>
  <c r="G106" i="17"/>
  <c r="F106" i="17"/>
  <c r="H101" i="15"/>
  <c r="E54" i="23"/>
  <c r="E51" i="23"/>
  <c r="E50" i="23"/>
  <c r="E49" i="23"/>
  <c r="E47" i="23"/>
  <c r="E46" i="23"/>
  <c r="E45" i="23"/>
  <c r="E44" i="23"/>
  <c r="E41" i="23"/>
  <c r="E40" i="23"/>
  <c r="E39" i="23"/>
  <c r="E38" i="23"/>
  <c r="E37" i="23"/>
  <c r="E35" i="23"/>
  <c r="E34" i="23"/>
  <c r="E33" i="23"/>
  <c r="E32" i="23"/>
  <c r="E31" i="23"/>
  <c r="E27" i="23"/>
  <c r="E26" i="23"/>
  <c r="E25" i="23"/>
  <c r="E24" i="23"/>
  <c r="E23" i="23"/>
  <c r="E22" i="23"/>
  <c r="E21" i="23"/>
  <c r="E19" i="23"/>
  <c r="E18" i="23"/>
  <c r="E17" i="23"/>
  <c r="E16" i="23"/>
  <c r="E14" i="23"/>
  <c r="E13" i="23"/>
  <c r="E12" i="23"/>
  <c r="E11" i="23"/>
  <c r="E9" i="23"/>
  <c r="E7" i="23"/>
  <c r="D52" i="23"/>
  <c r="D48" i="23"/>
  <c r="D28" i="23"/>
  <c r="D52" i="24"/>
  <c r="C52" i="24"/>
  <c r="D48" i="24"/>
  <c r="C48" i="24"/>
  <c r="D42" i="24"/>
  <c r="C42" i="24"/>
  <c r="C36" i="24"/>
  <c r="D36" i="24"/>
  <c r="D28" i="24"/>
  <c r="E51" i="24"/>
  <c r="E50" i="24"/>
  <c r="E49" i="24"/>
  <c r="E47" i="24"/>
  <c r="E46" i="24"/>
  <c r="E45" i="24"/>
  <c r="E41" i="24"/>
  <c r="E40" i="24"/>
  <c r="E39" i="24"/>
  <c r="E37" i="24"/>
  <c r="E35" i="24"/>
  <c r="E34" i="24"/>
  <c r="E33" i="24"/>
  <c r="E32" i="24"/>
  <c r="E30" i="24"/>
  <c r="E23" i="24"/>
  <c r="E22" i="24"/>
  <c r="E21" i="24"/>
  <c r="E19" i="24"/>
  <c r="E18" i="24"/>
  <c r="E17" i="24"/>
  <c r="E16" i="24"/>
  <c r="E14" i="24"/>
  <c r="E13" i="24"/>
  <c r="E12" i="24"/>
  <c r="E11" i="24"/>
  <c r="E9" i="24"/>
  <c r="D53" i="24" l="1"/>
  <c r="D43" i="24"/>
  <c r="D29" i="24"/>
  <c r="D55" i="24" s="1"/>
  <c r="D43" i="23"/>
  <c r="D29" i="23"/>
  <c r="D53" i="22"/>
  <c r="C53" i="24"/>
  <c r="H110" i="15"/>
  <c r="F110" i="15"/>
  <c r="G110" i="19" s="1"/>
  <c r="E36" i="22"/>
  <c r="E36" i="23"/>
  <c r="E42" i="23"/>
  <c r="E48" i="24"/>
  <c r="C43" i="24"/>
  <c r="E52" i="24"/>
  <c r="D53" i="23"/>
  <c r="E36" i="24"/>
  <c r="D28" i="22"/>
  <c r="C28" i="22"/>
  <c r="E19" i="22"/>
  <c r="E18" i="22"/>
  <c r="E14" i="22"/>
  <c r="E13" i="22"/>
  <c r="E12" i="22"/>
  <c r="E11" i="22"/>
  <c r="E9" i="22"/>
  <c r="E7" i="22"/>
  <c r="E7" i="24"/>
  <c r="D55" i="23" l="1"/>
  <c r="D57" i="23" s="1"/>
  <c r="C56" i="23" s="1"/>
  <c r="D56" i="21" s="1"/>
  <c r="E28" i="22"/>
  <c r="C28" i="24"/>
  <c r="C52" i="23"/>
  <c r="C48" i="23"/>
  <c r="C43" i="23"/>
  <c r="D43" i="21" s="1"/>
  <c r="C28" i="23"/>
  <c r="C52" i="22"/>
  <c r="D49" i="20"/>
  <c r="C48" i="22"/>
  <c r="C43" i="22"/>
  <c r="D21" i="20"/>
  <c r="D18" i="20"/>
  <c r="D13" i="20"/>
  <c r="D12" i="20"/>
  <c r="D11" i="20"/>
  <c r="G52" i="21"/>
  <c r="G48" i="21"/>
  <c r="F47" i="21"/>
  <c r="H47" i="21" s="1"/>
  <c r="F46" i="21"/>
  <c r="F45" i="21"/>
  <c r="H45" i="21" s="1"/>
  <c r="G42" i="21"/>
  <c r="G43" i="21" s="1"/>
  <c r="F39" i="21"/>
  <c r="H39" i="21" s="1"/>
  <c r="G28" i="21"/>
  <c r="H13" i="21"/>
  <c r="H12" i="21"/>
  <c r="D51" i="20"/>
  <c r="C51" i="20"/>
  <c r="C49" i="20"/>
  <c r="D47" i="20"/>
  <c r="C47" i="20"/>
  <c r="D45" i="20"/>
  <c r="C45" i="20"/>
  <c r="C42" i="20"/>
  <c r="D41" i="20"/>
  <c r="C41" i="20"/>
  <c r="D40" i="20"/>
  <c r="C40" i="20"/>
  <c r="D39" i="20"/>
  <c r="C39" i="20"/>
  <c r="C38" i="20"/>
  <c r="D37" i="20"/>
  <c r="C37" i="20"/>
  <c r="E37" i="20" s="1"/>
  <c r="D35" i="20"/>
  <c r="C35" i="20"/>
  <c r="D34" i="20"/>
  <c r="C34" i="20"/>
  <c r="D33" i="20"/>
  <c r="C33" i="20"/>
  <c r="E33" i="20" s="1"/>
  <c r="D32" i="20"/>
  <c r="C32" i="20"/>
  <c r="C31" i="20"/>
  <c r="C27" i="20"/>
  <c r="C26" i="20"/>
  <c r="C25" i="20"/>
  <c r="C24" i="20"/>
  <c r="C23" i="20"/>
  <c r="C22" i="20"/>
  <c r="D19" i="20"/>
  <c r="C19" i="20"/>
  <c r="C18" i="20"/>
  <c r="C17" i="20"/>
  <c r="C16" i="20"/>
  <c r="D14" i="20"/>
  <c r="C14" i="20"/>
  <c r="C13" i="20"/>
  <c r="C12" i="20"/>
  <c r="C11" i="20"/>
  <c r="D9" i="20"/>
  <c r="C9" i="20"/>
  <c r="C7" i="20"/>
  <c r="E56" i="23" l="1"/>
  <c r="E39" i="20"/>
  <c r="E11" i="20"/>
  <c r="E45" i="20"/>
  <c r="E18" i="20"/>
  <c r="E12" i="20"/>
  <c r="E9" i="20"/>
  <c r="E49" i="20"/>
  <c r="E52" i="22"/>
  <c r="E41" i="20"/>
  <c r="E46" i="20"/>
  <c r="E50" i="20"/>
  <c r="G29" i="21"/>
  <c r="E8" i="23"/>
  <c r="E40" i="20"/>
  <c r="E52" i="23"/>
  <c r="C28" i="20"/>
  <c r="E32" i="20"/>
  <c r="E34" i="20"/>
  <c r="E51" i="20"/>
  <c r="G53" i="21"/>
  <c r="E21" i="20"/>
  <c r="E28" i="23"/>
  <c r="E47" i="20"/>
  <c r="E43" i="23"/>
  <c r="E13" i="20"/>
  <c r="E19" i="20"/>
  <c r="E35" i="20"/>
  <c r="C53" i="22"/>
  <c r="E48" i="22"/>
  <c r="E14" i="20"/>
  <c r="F51" i="21"/>
  <c r="H51" i="21" s="1"/>
  <c r="C53" i="23"/>
  <c r="E48" i="23"/>
  <c r="F19" i="21"/>
  <c r="H19" i="21" s="1"/>
  <c r="H18" i="21"/>
  <c r="F34" i="21"/>
  <c r="H34" i="21" s="1"/>
  <c r="F40" i="21"/>
  <c r="H40" i="21" s="1"/>
  <c r="H9" i="21"/>
  <c r="F32" i="21"/>
  <c r="H32" i="21" s="1"/>
  <c r="F37" i="21"/>
  <c r="H37" i="21" s="1"/>
  <c r="H49" i="21"/>
  <c r="C43" i="20"/>
  <c r="F23" i="21"/>
  <c r="H23" i="21" s="1"/>
  <c r="H21" i="21"/>
  <c r="F35" i="21"/>
  <c r="H35" i="21" s="1"/>
  <c r="E8" i="22"/>
  <c r="F22" i="21"/>
  <c r="H14" i="21"/>
  <c r="D22" i="20"/>
  <c r="C29" i="22"/>
  <c r="C29" i="21" s="1"/>
  <c r="D8" i="20"/>
  <c r="E20" i="21"/>
  <c r="F20" i="21" s="1"/>
  <c r="C36" i="20"/>
  <c r="H11" i="21"/>
  <c r="F33" i="21"/>
  <c r="H33" i="21" s="1"/>
  <c r="F41" i="21"/>
  <c r="H41" i="21" s="1"/>
  <c r="F50" i="21"/>
  <c r="H50" i="21" s="1"/>
  <c r="D23" i="20"/>
  <c r="C53" i="20" l="1"/>
  <c r="G55" i="21"/>
  <c r="G57" i="21" s="1"/>
  <c r="H8" i="21"/>
  <c r="H22" i="21"/>
  <c r="E22" i="20"/>
  <c r="C29" i="23"/>
  <c r="D29" i="21" s="1"/>
  <c r="E23" i="20"/>
  <c r="E8" i="20"/>
  <c r="E53" i="23"/>
  <c r="E53" i="22"/>
  <c r="C55" i="22"/>
  <c r="C55" i="21" s="1"/>
  <c r="E20" i="23"/>
  <c r="C29" i="24"/>
  <c r="E29" i="21" s="1"/>
  <c r="E20" i="24"/>
  <c r="C55" i="23" l="1"/>
  <c r="E29" i="23"/>
  <c r="C55" i="24"/>
  <c r="E55" i="21" s="1"/>
  <c r="C29" i="20"/>
  <c r="E55" i="23" l="1"/>
  <c r="D55" i="21"/>
  <c r="C57" i="23"/>
  <c r="D57" i="21" s="1"/>
  <c r="C55" i="20"/>
  <c r="H126" i="7"/>
  <c r="H125" i="7"/>
  <c r="H122" i="7"/>
  <c r="H118" i="7"/>
  <c r="H126" i="9"/>
  <c r="E57" i="23" l="1"/>
  <c r="H125" i="8"/>
  <c r="H125" i="12"/>
  <c r="H125" i="15" s="1"/>
  <c r="I106" i="19"/>
  <c r="K106" i="19"/>
  <c r="H41" i="8"/>
  <c r="H42" i="7"/>
  <c r="H69" i="7"/>
  <c r="H40" i="7"/>
  <c r="H37" i="7"/>
  <c r="H21" i="7"/>
  <c r="H72" i="8"/>
  <c r="H70" i="8"/>
  <c r="H66" i="8"/>
  <c r="H65" i="8"/>
  <c r="H61" i="8"/>
  <c r="H60" i="8"/>
  <c r="H59" i="8"/>
  <c r="H50" i="8"/>
  <c r="H28" i="7"/>
  <c r="H122" i="8"/>
  <c r="H118" i="8"/>
  <c r="H53" i="9"/>
  <c r="H52" i="9"/>
  <c r="H51" i="9"/>
  <c r="H50" i="9"/>
  <c r="H49" i="9"/>
  <c r="H48" i="9"/>
  <c r="H47" i="9"/>
  <c r="H46" i="9"/>
  <c r="H45" i="9"/>
  <c r="H44" i="9"/>
  <c r="H75" i="9"/>
  <c r="H74" i="9"/>
  <c r="H73" i="9"/>
  <c r="H72" i="9"/>
  <c r="H70" i="9"/>
  <c r="H69" i="9"/>
  <c r="H68" i="9"/>
  <c r="H67" i="9"/>
  <c r="H66" i="9"/>
  <c r="H65" i="9"/>
  <c r="H64" i="9"/>
  <c r="H63" i="9"/>
  <c r="H62" i="9"/>
  <c r="H61" i="9"/>
  <c r="H60" i="9"/>
  <c r="H59" i="9"/>
  <c r="H71" i="9"/>
  <c r="H104" i="9"/>
  <c r="H125" i="9"/>
  <c r="H122" i="9"/>
  <c r="H118" i="9"/>
  <c r="L106" i="19" l="1"/>
  <c r="J106" i="19"/>
  <c r="F36" i="10"/>
  <c r="H36" i="10" s="1"/>
  <c r="G73" i="17"/>
  <c r="H65" i="12"/>
  <c r="H65" i="15" s="1"/>
  <c r="H50" i="12"/>
  <c r="H50" i="15" s="1"/>
  <c r="H73" i="12"/>
  <c r="H73" i="15" s="1"/>
  <c r="H72" i="12"/>
  <c r="H72" i="15" s="1"/>
  <c r="H61" i="12"/>
  <c r="H61" i="15" s="1"/>
  <c r="H59" i="12"/>
  <c r="H59" i="15" s="1"/>
  <c r="H117" i="12"/>
  <c r="H117" i="15" s="1"/>
  <c r="H105" i="15"/>
  <c r="H103" i="15"/>
  <c r="F32" i="12"/>
  <c r="H31" i="12"/>
  <c r="H31" i="15" s="1"/>
  <c r="H34" i="12"/>
  <c r="H34" i="15" s="1"/>
  <c r="H33" i="12"/>
  <c r="H33" i="15" s="1"/>
  <c r="F128" i="11"/>
  <c r="H130" i="11"/>
  <c r="H117" i="11"/>
  <c r="H70" i="11"/>
  <c r="H67" i="11"/>
  <c r="H66" i="11"/>
  <c r="H65" i="11"/>
  <c r="H61" i="11"/>
  <c r="H59" i="11"/>
  <c r="H50" i="11"/>
  <c r="H50" i="16" s="1"/>
  <c r="F128" i="16" l="1"/>
  <c r="H128" i="19" s="1"/>
  <c r="H128" i="11"/>
  <c r="F29" i="12"/>
  <c r="K29" i="12" s="1"/>
  <c r="F32" i="15"/>
  <c r="G32" i="19" s="1"/>
  <c r="H73" i="17"/>
  <c r="J73" i="19"/>
  <c r="F73" i="17"/>
  <c r="I73" i="19" s="1"/>
  <c r="L73" i="19" s="1"/>
  <c r="H50" i="17"/>
  <c r="F36" i="12"/>
  <c r="F36" i="15" s="1"/>
  <c r="G36" i="19" s="1"/>
  <c r="F29" i="15" l="1"/>
  <c r="G29" i="19" s="1"/>
  <c r="H29" i="12"/>
  <c r="H29" i="15" s="1"/>
  <c r="H32" i="12"/>
  <c r="H32" i="15" s="1"/>
  <c r="H37" i="9"/>
  <c r="H37" i="12"/>
  <c r="H36" i="12"/>
  <c r="H36" i="15" s="1"/>
  <c r="F36" i="7"/>
  <c r="F36" i="8"/>
  <c r="F36" i="9"/>
  <c r="H37" i="11"/>
  <c r="H36" i="9" l="1"/>
  <c r="J36" i="9"/>
  <c r="H37" i="15"/>
  <c r="H37" i="17" s="1"/>
  <c r="H36" i="7"/>
  <c r="H36" i="8"/>
  <c r="H36" i="11"/>
  <c r="H69" i="11"/>
  <c r="H34" i="7" l="1"/>
  <c r="H33" i="7"/>
  <c r="H132" i="8" l="1"/>
  <c r="K6" i="19"/>
  <c r="K7" i="19"/>
  <c r="K8" i="19"/>
  <c r="K9" i="19"/>
  <c r="K10" i="19"/>
  <c r="K11" i="19"/>
  <c r="K12" i="19"/>
  <c r="K15" i="19"/>
  <c r="K16" i="19"/>
  <c r="K17" i="19"/>
  <c r="K18" i="19"/>
  <c r="K19" i="19"/>
  <c r="K20" i="19"/>
  <c r="K21" i="19"/>
  <c r="K22" i="19"/>
  <c r="K23" i="19"/>
  <c r="K24" i="19"/>
  <c r="K26" i="19"/>
  <c r="K27" i="19"/>
  <c r="K28" i="19"/>
  <c r="K29" i="19"/>
  <c r="K30" i="19"/>
  <c r="K31" i="19"/>
  <c r="K32" i="19"/>
  <c r="K33" i="19"/>
  <c r="K34" i="19"/>
  <c r="K35" i="19"/>
  <c r="K36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7" i="19"/>
  <c r="K108" i="19"/>
  <c r="K109" i="19"/>
  <c r="K110" i="19"/>
  <c r="K111" i="19"/>
  <c r="K112" i="19"/>
  <c r="K113" i="19"/>
  <c r="K114" i="19"/>
  <c r="K115" i="19"/>
  <c r="K116" i="19"/>
  <c r="K119" i="19"/>
  <c r="K121" i="19"/>
  <c r="K122" i="19"/>
  <c r="K123" i="19"/>
  <c r="K124" i="19"/>
  <c r="K127" i="19"/>
  <c r="K129" i="19"/>
  <c r="K130" i="19"/>
  <c r="K131" i="19"/>
  <c r="K132" i="19"/>
  <c r="K133" i="19"/>
  <c r="G131" i="16" l="1"/>
  <c r="G130" i="16"/>
  <c r="G129" i="16"/>
  <c r="G128" i="16"/>
  <c r="H127" i="16"/>
  <c r="G127" i="16"/>
  <c r="H126" i="16"/>
  <c r="G126" i="16"/>
  <c r="G125" i="16"/>
  <c r="H124" i="16"/>
  <c r="G124" i="16"/>
  <c r="H123" i="16"/>
  <c r="G123" i="16"/>
  <c r="G122" i="16"/>
  <c r="H121" i="16"/>
  <c r="G121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G111" i="16"/>
  <c r="G110" i="16"/>
  <c r="H109" i="16"/>
  <c r="G109" i="16"/>
  <c r="H108" i="16"/>
  <c r="G108" i="16"/>
  <c r="H107" i="16"/>
  <c r="G107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G99" i="16"/>
  <c r="H98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G87" i="16"/>
  <c r="G86" i="16"/>
  <c r="H85" i="16"/>
  <c r="G85" i="16"/>
  <c r="H84" i="16"/>
  <c r="G84" i="16"/>
  <c r="G83" i="16"/>
  <c r="G82" i="16"/>
  <c r="G81" i="16"/>
  <c r="H80" i="16"/>
  <c r="G80" i="16"/>
  <c r="H79" i="16"/>
  <c r="G79" i="16"/>
  <c r="H78" i="16"/>
  <c r="G78" i="16"/>
  <c r="G77" i="16"/>
  <c r="G76" i="16"/>
  <c r="G75" i="16"/>
  <c r="G74" i="16"/>
  <c r="G72" i="16"/>
  <c r="G71" i="16"/>
  <c r="H70" i="16"/>
  <c r="G70" i="16"/>
  <c r="H69" i="16"/>
  <c r="G69" i="16"/>
  <c r="G68" i="16"/>
  <c r="H67" i="16"/>
  <c r="G67" i="16"/>
  <c r="H66" i="16"/>
  <c r="G66" i="16"/>
  <c r="H65" i="16"/>
  <c r="G65" i="16"/>
  <c r="G64" i="16"/>
  <c r="G63" i="16"/>
  <c r="G62" i="16"/>
  <c r="H61" i="16"/>
  <c r="G61" i="16"/>
  <c r="G60" i="16"/>
  <c r="H59" i="16"/>
  <c r="G59" i="16"/>
  <c r="G58" i="16"/>
  <c r="G57" i="16"/>
  <c r="G56" i="16"/>
  <c r="G55" i="16"/>
  <c r="G54" i="16"/>
  <c r="G53" i="16"/>
  <c r="G52" i="16"/>
  <c r="G51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6" i="16"/>
  <c r="H34" i="16"/>
  <c r="G34" i="16"/>
  <c r="G33" i="16"/>
  <c r="G32" i="16"/>
  <c r="G31" i="16"/>
  <c r="G30" i="16"/>
  <c r="G29" i="16"/>
  <c r="G28" i="16"/>
  <c r="G27" i="16"/>
  <c r="G26" i="16"/>
  <c r="H24" i="16"/>
  <c r="G24" i="16"/>
  <c r="H23" i="16"/>
  <c r="G23" i="16"/>
  <c r="G22" i="16"/>
  <c r="G21" i="16"/>
  <c r="H20" i="16"/>
  <c r="G20" i="16"/>
  <c r="G19" i="16"/>
  <c r="G18" i="16"/>
  <c r="H17" i="16"/>
  <c r="G17" i="16"/>
  <c r="G16" i="16"/>
  <c r="G15" i="16"/>
  <c r="H12" i="16"/>
  <c r="G12" i="16"/>
  <c r="H11" i="16"/>
  <c r="G11" i="16"/>
  <c r="H10" i="16"/>
  <c r="G10" i="16"/>
  <c r="G9" i="16"/>
  <c r="G8" i="16"/>
  <c r="G130" i="14"/>
  <c r="H130" i="14" s="1"/>
  <c r="G7" i="16"/>
  <c r="G6" i="16"/>
  <c r="F83" i="12"/>
  <c r="H82" i="12"/>
  <c r="H82" i="15" s="1"/>
  <c r="H81" i="12"/>
  <c r="H81" i="15" s="1"/>
  <c r="F83" i="11"/>
  <c r="H82" i="11"/>
  <c r="H82" i="16" s="1"/>
  <c r="H81" i="11"/>
  <c r="H81" i="16" s="1"/>
  <c r="F77" i="11"/>
  <c r="F54" i="11"/>
  <c r="F54" i="16" s="1"/>
  <c r="H54" i="19" s="1"/>
  <c r="H36" i="16"/>
  <c r="F32" i="11"/>
  <c r="H31" i="11"/>
  <c r="H31" i="16" s="1"/>
  <c r="H30" i="11"/>
  <c r="H30" i="16" s="1"/>
  <c r="H28" i="11"/>
  <c r="H28" i="16" s="1"/>
  <c r="H27" i="11"/>
  <c r="H27" i="16" s="1"/>
  <c r="H26" i="11"/>
  <c r="H26" i="16" s="1"/>
  <c r="H19" i="11"/>
  <c r="H19" i="16" s="1"/>
  <c r="H18" i="11"/>
  <c r="H18" i="16" s="1"/>
  <c r="F16" i="11"/>
  <c r="H15" i="11"/>
  <c r="H15" i="16" s="1"/>
  <c r="H6" i="16"/>
  <c r="H7" i="11" l="1"/>
  <c r="H83" i="11"/>
  <c r="H83" i="16" s="1"/>
  <c r="F83" i="16"/>
  <c r="H83" i="19" s="1"/>
  <c r="H16" i="11"/>
  <c r="H16" i="16" s="1"/>
  <c r="F16" i="16"/>
  <c r="H16" i="19" s="1"/>
  <c r="H83" i="12"/>
  <c r="H83" i="15" s="1"/>
  <c r="F83" i="15"/>
  <c r="H77" i="11"/>
  <c r="H77" i="16" s="1"/>
  <c r="F77" i="16"/>
  <c r="H77" i="19" s="1"/>
  <c r="H43" i="11"/>
  <c r="H43" i="16" s="1"/>
  <c r="F43" i="16"/>
  <c r="H43" i="19" s="1"/>
  <c r="H32" i="11"/>
  <c r="H32" i="16" s="1"/>
  <c r="F32" i="16"/>
  <c r="H32" i="19" s="1"/>
  <c r="H8" i="11"/>
  <c r="H8" i="16" s="1"/>
  <c r="F8" i="16"/>
  <c r="H8" i="19" s="1"/>
  <c r="F29" i="11"/>
  <c r="F29" i="16" s="1"/>
  <c r="H29" i="19" s="1"/>
  <c r="H54" i="11"/>
  <c r="H54" i="16" s="1"/>
  <c r="J130" i="19"/>
  <c r="G130" i="17"/>
  <c r="F130" i="17"/>
  <c r="F76" i="11"/>
  <c r="F86" i="11" l="1"/>
  <c r="J136" i="11" s="1"/>
  <c r="J133" i="11" s="1"/>
  <c r="F76" i="16"/>
  <c r="H76" i="19" s="1"/>
  <c r="I130" i="19"/>
  <c r="L130" i="19" s="1"/>
  <c r="H29" i="11"/>
  <c r="H29" i="16" s="1"/>
  <c r="H76" i="11"/>
  <c r="H76" i="16" s="1"/>
  <c r="F77" i="12"/>
  <c r="F54" i="12"/>
  <c r="F54" i="15" s="1"/>
  <c r="G54" i="19" s="1"/>
  <c r="F43" i="12"/>
  <c r="H43" i="12" s="1"/>
  <c r="H43" i="15" s="1"/>
  <c r="H27" i="12"/>
  <c r="H27" i="15" s="1"/>
  <c r="H26" i="12"/>
  <c r="H26" i="15" s="1"/>
  <c r="F8" i="12"/>
  <c r="F7" i="15" s="1"/>
  <c r="G7" i="19" s="1"/>
  <c r="H18" i="7"/>
  <c r="F16" i="7"/>
  <c r="H16" i="7" s="1"/>
  <c r="H15" i="7"/>
  <c r="F8" i="7"/>
  <c r="H6" i="7"/>
  <c r="H27" i="8"/>
  <c r="H26" i="8"/>
  <c r="F32" i="8"/>
  <c r="H32" i="8" s="1"/>
  <c r="F19" i="8"/>
  <c r="F16" i="8"/>
  <c r="H18" i="8"/>
  <c r="H16" i="8"/>
  <c r="H15" i="8"/>
  <c r="F8" i="8"/>
  <c r="H8" i="8" s="1"/>
  <c r="H6" i="8"/>
  <c r="F32" i="9"/>
  <c r="F29" i="9" s="1"/>
  <c r="H19" i="9"/>
  <c r="H18" i="9"/>
  <c r="H15" i="9"/>
  <c r="F16" i="9"/>
  <c r="H8" i="7" l="1"/>
  <c r="F8" i="14"/>
  <c r="H19" i="7"/>
  <c r="H19" i="8"/>
  <c r="F7" i="8"/>
  <c r="J36" i="8" s="1"/>
  <c r="H86" i="11"/>
  <c r="H86" i="16" s="1"/>
  <c r="F86" i="16"/>
  <c r="H86" i="19" s="1"/>
  <c r="H77" i="12"/>
  <c r="H77" i="15" s="1"/>
  <c r="F77" i="15"/>
  <c r="G77" i="19" s="1"/>
  <c r="F43" i="15"/>
  <c r="G43" i="19" s="1"/>
  <c r="F19" i="15"/>
  <c r="G19" i="19" s="1"/>
  <c r="F8" i="15"/>
  <c r="G8" i="19" s="1"/>
  <c r="F29" i="8"/>
  <c r="H29" i="8" s="1"/>
  <c r="H54" i="12"/>
  <c r="H54" i="15" s="1"/>
  <c r="H16" i="9"/>
  <c r="H32" i="7"/>
  <c r="F29" i="7"/>
  <c r="H29" i="7" s="1"/>
  <c r="F76" i="12"/>
  <c r="F76" i="15" s="1"/>
  <c r="G76" i="19" s="1"/>
  <c r="H19" i="12"/>
  <c r="H19" i="15" s="1"/>
  <c r="H8" i="12"/>
  <c r="H8" i="15" s="1"/>
  <c r="F32" i="10"/>
  <c r="H32" i="10" s="1"/>
  <c r="H29" i="10" s="1"/>
  <c r="F16" i="10"/>
  <c r="F43" i="9"/>
  <c r="G83" i="14"/>
  <c r="F83" i="10"/>
  <c r="H83" i="10" s="1"/>
  <c r="F77" i="10"/>
  <c r="H77" i="10" s="1"/>
  <c r="F83" i="9"/>
  <c r="H83" i="9" s="1"/>
  <c r="F77" i="9"/>
  <c r="F76" i="9" s="1"/>
  <c r="H76" i="9" s="1"/>
  <c r="F83" i="8"/>
  <c r="H83" i="8" s="1"/>
  <c r="F77" i="8"/>
  <c r="H77" i="8" s="1"/>
  <c r="F54" i="8"/>
  <c r="F86" i="8" s="1"/>
  <c r="F77" i="7"/>
  <c r="F54" i="7"/>
  <c r="H54" i="7" s="1"/>
  <c r="F9" i="14"/>
  <c r="F9" i="19" s="1"/>
  <c r="M9" i="19" s="1"/>
  <c r="F11" i="14"/>
  <c r="F11" i="19" s="1"/>
  <c r="M11" i="19" s="1"/>
  <c r="F12" i="14"/>
  <c r="F12" i="19" s="1"/>
  <c r="M12" i="19" s="1"/>
  <c r="F15" i="14"/>
  <c r="F15" i="19" s="1"/>
  <c r="M15" i="19" s="1"/>
  <c r="F17" i="14"/>
  <c r="F17" i="19" s="1"/>
  <c r="M17" i="19" s="1"/>
  <c r="F18" i="14"/>
  <c r="F18" i="19" s="1"/>
  <c r="M18" i="19" s="1"/>
  <c r="F20" i="14"/>
  <c r="F20" i="19" s="1"/>
  <c r="M20" i="19" s="1"/>
  <c r="F21" i="14"/>
  <c r="F21" i="19" s="1"/>
  <c r="M21" i="19" s="1"/>
  <c r="F22" i="14"/>
  <c r="F22" i="19" s="1"/>
  <c r="M22" i="19" s="1"/>
  <c r="F23" i="14"/>
  <c r="F23" i="19" s="1"/>
  <c r="M23" i="19" s="1"/>
  <c r="F24" i="14"/>
  <c r="F24" i="19" s="1"/>
  <c r="M24" i="19" s="1"/>
  <c r="F26" i="14"/>
  <c r="F27" i="14"/>
  <c r="F27" i="19" s="1"/>
  <c r="M27" i="19" s="1"/>
  <c r="F28" i="14"/>
  <c r="F28" i="19" s="1"/>
  <c r="M28" i="19" s="1"/>
  <c r="F30" i="14"/>
  <c r="F30" i="19" s="1"/>
  <c r="M30" i="19" s="1"/>
  <c r="F31" i="14"/>
  <c r="F31" i="19" s="1"/>
  <c r="M31" i="19" s="1"/>
  <c r="F33" i="14"/>
  <c r="F33" i="19" s="1"/>
  <c r="M33" i="19" s="1"/>
  <c r="F34" i="14"/>
  <c r="F34" i="19" s="1"/>
  <c r="M34" i="19" s="1"/>
  <c r="G7" i="17"/>
  <c r="G8" i="14"/>
  <c r="G8" i="17" s="1"/>
  <c r="G9" i="14"/>
  <c r="G9" i="17" s="1"/>
  <c r="G10" i="14"/>
  <c r="G10" i="17" s="1"/>
  <c r="G11" i="14"/>
  <c r="G11" i="17" s="1"/>
  <c r="G12" i="14"/>
  <c r="G12" i="17" s="1"/>
  <c r="G15" i="14"/>
  <c r="G15" i="17" s="1"/>
  <c r="G16" i="14"/>
  <c r="G16" i="17" s="1"/>
  <c r="G17" i="14"/>
  <c r="G17" i="17" s="1"/>
  <c r="G18" i="14"/>
  <c r="G18" i="17" s="1"/>
  <c r="G19" i="14"/>
  <c r="G19" i="17" s="1"/>
  <c r="G20" i="14"/>
  <c r="G20" i="17" s="1"/>
  <c r="G21" i="14"/>
  <c r="G21" i="17" s="1"/>
  <c r="G22" i="14"/>
  <c r="G22" i="17" s="1"/>
  <c r="G23" i="14"/>
  <c r="G23" i="17" s="1"/>
  <c r="G24" i="14"/>
  <c r="G24" i="17" s="1"/>
  <c r="G26" i="14"/>
  <c r="G27" i="14"/>
  <c r="G27" i="17" s="1"/>
  <c r="G28" i="14"/>
  <c r="G28" i="17" s="1"/>
  <c r="G30" i="14"/>
  <c r="G30" i="17" s="1"/>
  <c r="G31" i="14"/>
  <c r="G31" i="17" s="1"/>
  <c r="G34" i="14"/>
  <c r="G34" i="17" s="1"/>
  <c r="G6" i="14"/>
  <c r="F6" i="14"/>
  <c r="F6" i="19" s="1"/>
  <c r="M6" i="19" s="1"/>
  <c r="G127" i="14"/>
  <c r="G127" i="17" s="1"/>
  <c r="G126" i="14"/>
  <c r="G125" i="14"/>
  <c r="G124" i="14"/>
  <c r="G124" i="17" s="1"/>
  <c r="G123" i="14"/>
  <c r="G122" i="14"/>
  <c r="G122" i="17" s="1"/>
  <c r="G121" i="14"/>
  <c r="G121" i="17" s="1"/>
  <c r="F127" i="14"/>
  <c r="F127" i="19" s="1"/>
  <c r="M127" i="19" s="1"/>
  <c r="F126" i="14"/>
  <c r="F125" i="14"/>
  <c r="F124" i="14"/>
  <c r="F124" i="19" s="1"/>
  <c r="M124" i="19" s="1"/>
  <c r="F123" i="14"/>
  <c r="F123" i="19" s="1"/>
  <c r="M123" i="19" s="1"/>
  <c r="F122" i="14"/>
  <c r="F122" i="19" s="1"/>
  <c r="M122" i="19" s="1"/>
  <c r="F121" i="14"/>
  <c r="F121" i="19" s="1"/>
  <c r="M121" i="19" s="1"/>
  <c r="G119" i="14"/>
  <c r="G119" i="17" s="1"/>
  <c r="G118" i="14"/>
  <c r="G117" i="14"/>
  <c r="G116" i="14"/>
  <c r="G116" i="17" s="1"/>
  <c r="G115" i="14"/>
  <c r="G114" i="14"/>
  <c r="G114" i="17" s="1"/>
  <c r="G113" i="14"/>
  <c r="G113" i="17" s="1"/>
  <c r="G112" i="14"/>
  <c r="G112" i="17" s="1"/>
  <c r="F119" i="14"/>
  <c r="F119" i="19" s="1"/>
  <c r="M119" i="19" s="1"/>
  <c r="F118" i="14"/>
  <c r="F116" i="14"/>
  <c r="F116" i="19" s="1"/>
  <c r="M116" i="19" s="1"/>
  <c r="F115" i="14"/>
  <c r="F115" i="19" s="1"/>
  <c r="M115" i="19" s="1"/>
  <c r="F114" i="14"/>
  <c r="F114" i="19" s="1"/>
  <c r="M114" i="19" s="1"/>
  <c r="F113" i="14"/>
  <c r="F113" i="19" s="1"/>
  <c r="M113" i="19" s="1"/>
  <c r="F112" i="14"/>
  <c r="F112" i="19" s="1"/>
  <c r="M112" i="19" s="1"/>
  <c r="G109" i="14"/>
  <c r="G109" i="17" s="1"/>
  <c r="G108" i="14"/>
  <c r="G108" i="17" s="1"/>
  <c r="G107" i="14"/>
  <c r="G107" i="17" s="1"/>
  <c r="G105" i="14"/>
  <c r="G105" i="17" s="1"/>
  <c r="G104" i="14"/>
  <c r="G104" i="17" s="1"/>
  <c r="G103" i="14"/>
  <c r="G103" i="17" s="1"/>
  <c r="G102" i="14"/>
  <c r="G102" i="17" s="1"/>
  <c r="G101" i="14"/>
  <c r="G100" i="14"/>
  <c r="F109" i="14"/>
  <c r="F109" i="19" s="1"/>
  <c r="M109" i="19" s="1"/>
  <c r="F108" i="14"/>
  <c r="F108" i="19" s="1"/>
  <c r="M108" i="19" s="1"/>
  <c r="F107" i="14"/>
  <c r="F107" i="19" s="1"/>
  <c r="M107" i="19" s="1"/>
  <c r="F105" i="14"/>
  <c r="F105" i="19" s="1"/>
  <c r="M105" i="19" s="1"/>
  <c r="F104" i="14"/>
  <c r="F104" i="19" s="1"/>
  <c r="M104" i="19" s="1"/>
  <c r="F103" i="14"/>
  <c r="F103" i="19" s="1"/>
  <c r="M103" i="19" s="1"/>
  <c r="F102" i="14"/>
  <c r="F102" i="19" s="1"/>
  <c r="M102" i="19" s="1"/>
  <c r="F101" i="14"/>
  <c r="F101" i="19" s="1"/>
  <c r="M101" i="19" s="1"/>
  <c r="F100" i="14"/>
  <c r="G82" i="14"/>
  <c r="G82" i="17" s="1"/>
  <c r="G81" i="14"/>
  <c r="G81" i="17" s="1"/>
  <c r="G80" i="14"/>
  <c r="G80" i="17" s="1"/>
  <c r="G79" i="14"/>
  <c r="G79" i="17" s="1"/>
  <c r="G78" i="14"/>
  <c r="G78" i="17" s="1"/>
  <c r="F82" i="14"/>
  <c r="F82" i="19" s="1"/>
  <c r="M82" i="19" s="1"/>
  <c r="F81" i="14"/>
  <c r="F81" i="19" s="1"/>
  <c r="M81" i="19" s="1"/>
  <c r="F80" i="14"/>
  <c r="F79" i="14"/>
  <c r="F79" i="19" s="1"/>
  <c r="M79" i="19" s="1"/>
  <c r="F78" i="14"/>
  <c r="G98" i="14"/>
  <c r="G98" i="17" s="1"/>
  <c r="G97" i="14"/>
  <c r="G97" i="17" s="1"/>
  <c r="G96" i="14"/>
  <c r="G96" i="17" s="1"/>
  <c r="G95" i="14"/>
  <c r="G95" i="17" s="1"/>
  <c r="G94" i="14"/>
  <c r="G94" i="17" s="1"/>
  <c r="G93" i="14"/>
  <c r="G93" i="17" s="1"/>
  <c r="G92" i="14"/>
  <c r="G92" i="17" s="1"/>
  <c r="G91" i="14"/>
  <c r="G91" i="17" s="1"/>
  <c r="G90" i="14"/>
  <c r="G90" i="17" s="1"/>
  <c r="G89" i="14"/>
  <c r="G89" i="17" s="1"/>
  <c r="G88" i="14"/>
  <c r="F98" i="14"/>
  <c r="F98" i="19" s="1"/>
  <c r="M98" i="19" s="1"/>
  <c r="F97" i="14"/>
  <c r="F97" i="19" s="1"/>
  <c r="M97" i="19" s="1"/>
  <c r="F96" i="14"/>
  <c r="F96" i="19" s="1"/>
  <c r="M96" i="19" s="1"/>
  <c r="F95" i="14"/>
  <c r="F95" i="19" s="1"/>
  <c r="M95" i="19" s="1"/>
  <c r="F94" i="14"/>
  <c r="F94" i="19" s="1"/>
  <c r="M94" i="19" s="1"/>
  <c r="F93" i="14"/>
  <c r="F93" i="19" s="1"/>
  <c r="M93" i="19" s="1"/>
  <c r="F92" i="14"/>
  <c r="F92" i="19" s="1"/>
  <c r="M92" i="19" s="1"/>
  <c r="F91" i="14"/>
  <c r="F91" i="19" s="1"/>
  <c r="M91" i="19" s="1"/>
  <c r="F90" i="14"/>
  <c r="F90" i="19" s="1"/>
  <c r="M90" i="19" s="1"/>
  <c r="F89" i="14"/>
  <c r="F89" i="19" s="1"/>
  <c r="M89" i="19" s="1"/>
  <c r="F88" i="14"/>
  <c r="G85" i="14"/>
  <c r="G85" i="17" s="1"/>
  <c r="G84" i="14"/>
  <c r="G84" i="17" s="1"/>
  <c r="G75" i="14"/>
  <c r="G75" i="17" s="1"/>
  <c r="G74" i="14"/>
  <c r="G74" i="17" s="1"/>
  <c r="G72" i="14"/>
  <c r="G72" i="17" s="1"/>
  <c r="G71" i="14"/>
  <c r="G71" i="17" s="1"/>
  <c r="G70" i="14"/>
  <c r="G70" i="17" s="1"/>
  <c r="G69" i="14"/>
  <c r="G69" i="17" s="1"/>
  <c r="G68" i="14"/>
  <c r="G68" i="17" s="1"/>
  <c r="G67" i="14"/>
  <c r="G67" i="17" s="1"/>
  <c r="G66" i="14"/>
  <c r="G66" i="17" s="1"/>
  <c r="G65" i="14"/>
  <c r="G65" i="17" s="1"/>
  <c r="G64" i="14"/>
  <c r="G64" i="17" s="1"/>
  <c r="G63" i="14"/>
  <c r="G63" i="17" s="1"/>
  <c r="G62" i="14"/>
  <c r="G62" i="17" s="1"/>
  <c r="G61" i="14"/>
  <c r="G61" i="17" s="1"/>
  <c r="G60" i="14"/>
  <c r="G60" i="17" s="1"/>
  <c r="G59" i="14"/>
  <c r="G59" i="17" s="1"/>
  <c r="G58" i="14"/>
  <c r="G58" i="17" s="1"/>
  <c r="G57" i="14"/>
  <c r="G57" i="17" s="1"/>
  <c r="G56" i="14"/>
  <c r="G56" i="17" s="1"/>
  <c r="G55" i="14"/>
  <c r="G55" i="17" s="1"/>
  <c r="G53" i="14"/>
  <c r="G53" i="17" s="1"/>
  <c r="G52" i="14"/>
  <c r="G52" i="17" s="1"/>
  <c r="G51" i="14"/>
  <c r="G51" i="17" s="1"/>
  <c r="G49" i="14"/>
  <c r="G49" i="17" s="1"/>
  <c r="G48" i="14"/>
  <c r="G48" i="17" s="1"/>
  <c r="G47" i="14"/>
  <c r="G47" i="17" s="1"/>
  <c r="G46" i="14"/>
  <c r="G46" i="17" s="1"/>
  <c r="G45" i="14"/>
  <c r="G45" i="17" s="1"/>
  <c r="G44" i="14"/>
  <c r="G44" i="17" s="1"/>
  <c r="G42" i="14"/>
  <c r="G42" i="17" s="1"/>
  <c r="G41" i="14"/>
  <c r="G41" i="17" s="1"/>
  <c r="G40" i="14"/>
  <c r="G40" i="17" s="1"/>
  <c r="G39" i="14"/>
  <c r="G38" i="14"/>
  <c r="F85" i="14"/>
  <c r="F85" i="19" s="1"/>
  <c r="M85" i="19" s="1"/>
  <c r="F84" i="14"/>
  <c r="F84" i="19" s="1"/>
  <c r="M84" i="19" s="1"/>
  <c r="F56" i="14"/>
  <c r="F56" i="19" s="1"/>
  <c r="M56" i="19" s="1"/>
  <c r="F57" i="14"/>
  <c r="F57" i="19" s="1"/>
  <c r="M57" i="19" s="1"/>
  <c r="F58" i="14"/>
  <c r="F58" i="19" s="1"/>
  <c r="M58" i="19" s="1"/>
  <c r="F59" i="14"/>
  <c r="F59" i="19" s="1"/>
  <c r="M59" i="19" s="1"/>
  <c r="F60" i="14"/>
  <c r="F60" i="19" s="1"/>
  <c r="M60" i="19" s="1"/>
  <c r="F61" i="14"/>
  <c r="F61" i="19" s="1"/>
  <c r="M61" i="19" s="1"/>
  <c r="F62" i="14"/>
  <c r="F62" i="19" s="1"/>
  <c r="M62" i="19" s="1"/>
  <c r="F63" i="14"/>
  <c r="F63" i="19" s="1"/>
  <c r="M63" i="19" s="1"/>
  <c r="F64" i="14"/>
  <c r="F64" i="19" s="1"/>
  <c r="M64" i="19" s="1"/>
  <c r="F65" i="14"/>
  <c r="F65" i="19" s="1"/>
  <c r="M65" i="19" s="1"/>
  <c r="F66" i="14"/>
  <c r="F66" i="19" s="1"/>
  <c r="M66" i="19" s="1"/>
  <c r="F67" i="14"/>
  <c r="F67" i="19" s="1"/>
  <c r="M67" i="19" s="1"/>
  <c r="F68" i="14"/>
  <c r="F68" i="19" s="1"/>
  <c r="M68" i="19" s="1"/>
  <c r="F69" i="14"/>
  <c r="F69" i="19" s="1"/>
  <c r="M69" i="19" s="1"/>
  <c r="F70" i="14"/>
  <c r="F70" i="19" s="1"/>
  <c r="M70" i="19" s="1"/>
  <c r="F71" i="14"/>
  <c r="F71" i="19" s="1"/>
  <c r="M71" i="19" s="1"/>
  <c r="F72" i="14"/>
  <c r="F72" i="19" s="1"/>
  <c r="M72" i="19" s="1"/>
  <c r="F75" i="14"/>
  <c r="F75" i="19" s="1"/>
  <c r="M75" i="19" s="1"/>
  <c r="F55" i="14"/>
  <c r="F55" i="19" s="1"/>
  <c r="M55" i="19" s="1"/>
  <c r="F45" i="14"/>
  <c r="F45" i="19" s="1"/>
  <c r="M45" i="19" s="1"/>
  <c r="F46" i="14"/>
  <c r="F46" i="19" s="1"/>
  <c r="M46" i="19" s="1"/>
  <c r="F47" i="14"/>
  <c r="F47" i="19" s="1"/>
  <c r="M47" i="19" s="1"/>
  <c r="F48" i="14"/>
  <c r="F48" i="19" s="1"/>
  <c r="M48" i="19" s="1"/>
  <c r="F49" i="14"/>
  <c r="F49" i="19" s="1"/>
  <c r="M49" i="19" s="1"/>
  <c r="F51" i="14"/>
  <c r="F51" i="19" s="1"/>
  <c r="M51" i="19" s="1"/>
  <c r="F52" i="14"/>
  <c r="F52" i="19" s="1"/>
  <c r="M52" i="19" s="1"/>
  <c r="F53" i="14"/>
  <c r="F53" i="19" s="1"/>
  <c r="M53" i="19" s="1"/>
  <c r="F44" i="14"/>
  <c r="F44" i="19" s="1"/>
  <c r="M44" i="19" s="1"/>
  <c r="F39" i="14"/>
  <c r="F39" i="19" s="1"/>
  <c r="M39" i="19" s="1"/>
  <c r="F40" i="14"/>
  <c r="F40" i="19" s="1"/>
  <c r="M40" i="19" s="1"/>
  <c r="F41" i="14"/>
  <c r="F41" i="19" s="1"/>
  <c r="M41" i="19" s="1"/>
  <c r="F42" i="14"/>
  <c r="F42" i="19" s="1"/>
  <c r="M42" i="19" s="1"/>
  <c r="F38" i="14"/>
  <c r="F38" i="19" s="1"/>
  <c r="M38" i="19" s="1"/>
  <c r="G6" i="17" l="1"/>
  <c r="F88" i="19"/>
  <c r="M88" i="19" s="1"/>
  <c r="F99" i="14"/>
  <c r="F80" i="19"/>
  <c r="M80" i="19" s="1"/>
  <c r="F80" i="17"/>
  <c r="F120" i="14"/>
  <c r="F120" i="19" s="1"/>
  <c r="F100" i="19"/>
  <c r="M100" i="19" s="1"/>
  <c r="F110" i="14"/>
  <c r="F110" i="19" s="1"/>
  <c r="M110" i="19" s="1"/>
  <c r="F78" i="19"/>
  <c r="M78" i="19" s="1"/>
  <c r="F78" i="17"/>
  <c r="G99" i="14"/>
  <c r="G99" i="17" s="1"/>
  <c r="G100" i="17"/>
  <c r="G110" i="14"/>
  <c r="F126" i="19"/>
  <c r="M126" i="19" s="1"/>
  <c r="I126" i="19"/>
  <c r="K118" i="19" s="1"/>
  <c r="F25" i="17"/>
  <c r="I25" i="19" s="1"/>
  <c r="L25" i="19" s="1"/>
  <c r="F26" i="19"/>
  <c r="M26" i="19" s="1"/>
  <c r="F125" i="19"/>
  <c r="M125" i="19" s="1"/>
  <c r="I125" i="19"/>
  <c r="K117" i="19" s="1"/>
  <c r="F118" i="19"/>
  <c r="M118" i="19" s="1"/>
  <c r="I118" i="19"/>
  <c r="K126" i="19" s="1"/>
  <c r="G26" i="17"/>
  <c r="G25" i="17"/>
  <c r="F77" i="14"/>
  <c r="F77" i="19" s="1"/>
  <c r="M77" i="19" s="1"/>
  <c r="F76" i="8"/>
  <c r="F8" i="10"/>
  <c r="H16" i="10"/>
  <c r="H83" i="7"/>
  <c r="F32" i="14"/>
  <c r="F29" i="10"/>
  <c r="F29" i="14" s="1"/>
  <c r="F29" i="19" s="1"/>
  <c r="M29" i="19" s="1"/>
  <c r="F105" i="17"/>
  <c r="I105" i="19" s="1"/>
  <c r="L105" i="19" s="1"/>
  <c r="H117" i="14"/>
  <c r="F86" i="12"/>
  <c r="J136" i="12" s="1"/>
  <c r="J133" i="12" s="1"/>
  <c r="F128" i="14"/>
  <c r="F128" i="19" s="1"/>
  <c r="F36" i="14"/>
  <c r="F36" i="19" s="1"/>
  <c r="M36" i="19" s="1"/>
  <c r="F76" i="7"/>
  <c r="H76" i="7" s="1"/>
  <c r="H43" i="8"/>
  <c r="H77" i="7"/>
  <c r="H77" i="9"/>
  <c r="H108" i="14"/>
  <c r="H108" i="17" s="1"/>
  <c r="H43" i="7"/>
  <c r="F83" i="14"/>
  <c r="F83" i="19" s="1"/>
  <c r="M83" i="19" s="1"/>
  <c r="F76" i="10"/>
  <c r="G38" i="17"/>
  <c r="G36" i="14"/>
  <c r="H54" i="9"/>
  <c r="F86" i="9"/>
  <c r="J136" i="9" s="1"/>
  <c r="J133" i="9" s="1"/>
  <c r="K54" i="14"/>
  <c r="H54" i="8"/>
  <c r="H43" i="9"/>
  <c r="H76" i="12"/>
  <c r="H76" i="15" s="1"/>
  <c r="F16" i="14"/>
  <c r="F16" i="19" s="1"/>
  <c r="M16" i="19" s="1"/>
  <c r="F10" i="14"/>
  <c r="H41" i="14"/>
  <c r="H88" i="14"/>
  <c r="H88" i="17" s="1"/>
  <c r="J52" i="19"/>
  <c r="F52" i="17"/>
  <c r="I52" i="19" s="1"/>
  <c r="L52" i="19" s="1"/>
  <c r="J47" i="19"/>
  <c r="F47" i="17"/>
  <c r="I47" i="19" s="1"/>
  <c r="L47" i="19" s="1"/>
  <c r="J70" i="19"/>
  <c r="F70" i="17"/>
  <c r="I70" i="19" s="1"/>
  <c r="L70" i="19" s="1"/>
  <c r="J66" i="19"/>
  <c r="F66" i="17"/>
  <c r="I66" i="19" s="1"/>
  <c r="L66" i="19" s="1"/>
  <c r="J58" i="19"/>
  <c r="F58" i="17"/>
  <c r="I58" i="19" s="1"/>
  <c r="L58" i="19" s="1"/>
  <c r="J85" i="19"/>
  <c r="F85" i="17"/>
  <c r="I85" i="19" s="1"/>
  <c r="L85" i="19" s="1"/>
  <c r="J91" i="19"/>
  <c r="F91" i="17"/>
  <c r="I91" i="19" s="1"/>
  <c r="L91" i="19" s="1"/>
  <c r="J78" i="19"/>
  <c r="I78" i="19"/>
  <c r="L78" i="19" s="1"/>
  <c r="J82" i="19"/>
  <c r="F82" i="17"/>
  <c r="I82" i="19" s="1"/>
  <c r="L82" i="19" s="1"/>
  <c r="J101" i="19"/>
  <c r="F101" i="17"/>
  <c r="I101" i="19" s="1"/>
  <c r="L101" i="19" s="1"/>
  <c r="J105" i="19"/>
  <c r="J114" i="19"/>
  <c r="F114" i="17"/>
  <c r="I114" i="19" s="1"/>
  <c r="L114" i="19" s="1"/>
  <c r="J118" i="19"/>
  <c r="J123" i="19"/>
  <c r="F123" i="17"/>
  <c r="I123" i="19" s="1"/>
  <c r="L123" i="19" s="1"/>
  <c r="H31" i="14"/>
  <c r="H31" i="17" s="1"/>
  <c r="J28" i="19"/>
  <c r="F28" i="17"/>
  <c r="I28" i="19" s="1"/>
  <c r="L28" i="19" s="1"/>
  <c r="J23" i="19"/>
  <c r="F23" i="17"/>
  <c r="I23" i="19" s="1"/>
  <c r="L23" i="19" s="1"/>
  <c r="J18" i="19"/>
  <c r="F18" i="17"/>
  <c r="I18" i="19" s="1"/>
  <c r="L18" i="19" s="1"/>
  <c r="J12" i="19"/>
  <c r="F12" i="17"/>
  <c r="I12" i="19" s="1"/>
  <c r="L12" i="19" s="1"/>
  <c r="J38" i="19"/>
  <c r="F38" i="17"/>
  <c r="I38" i="19" s="1"/>
  <c r="L38" i="19" s="1"/>
  <c r="J39" i="19"/>
  <c r="F39" i="17"/>
  <c r="I39" i="19" s="1"/>
  <c r="L39" i="19" s="1"/>
  <c r="J51" i="19"/>
  <c r="F51" i="17"/>
  <c r="I51" i="19" s="1"/>
  <c r="L51" i="19" s="1"/>
  <c r="J46" i="19"/>
  <c r="F46" i="17"/>
  <c r="I46" i="19" s="1"/>
  <c r="L46" i="19" s="1"/>
  <c r="J74" i="19"/>
  <c r="F74" i="17"/>
  <c r="I74" i="19" s="1"/>
  <c r="L74" i="19" s="1"/>
  <c r="J69" i="19"/>
  <c r="F69" i="17"/>
  <c r="I69" i="19" s="1"/>
  <c r="L69" i="19" s="1"/>
  <c r="J65" i="19"/>
  <c r="F65" i="17"/>
  <c r="I65" i="19" s="1"/>
  <c r="L65" i="19" s="1"/>
  <c r="J61" i="19"/>
  <c r="F61" i="17"/>
  <c r="I61" i="19" s="1"/>
  <c r="L61" i="19" s="1"/>
  <c r="J57" i="19"/>
  <c r="F57" i="17"/>
  <c r="I57" i="19" s="1"/>
  <c r="L57" i="19" s="1"/>
  <c r="J88" i="19"/>
  <c r="F88" i="17"/>
  <c r="I88" i="19" s="1"/>
  <c r="L88" i="19" s="1"/>
  <c r="J92" i="19"/>
  <c r="F92" i="17"/>
  <c r="I92" i="19" s="1"/>
  <c r="L92" i="19" s="1"/>
  <c r="J96" i="19"/>
  <c r="F96" i="17"/>
  <c r="I96" i="19" s="1"/>
  <c r="L96" i="19" s="1"/>
  <c r="H79" i="14"/>
  <c r="H79" i="17" s="1"/>
  <c r="J79" i="19"/>
  <c r="F79" i="17"/>
  <c r="I79" i="19" s="1"/>
  <c r="L79" i="19" s="1"/>
  <c r="J102" i="19"/>
  <c r="F102" i="17"/>
  <c r="I102" i="19" s="1"/>
  <c r="L102" i="19" s="1"/>
  <c r="J107" i="19"/>
  <c r="F107" i="17"/>
  <c r="I107" i="19" s="1"/>
  <c r="L107" i="19" s="1"/>
  <c r="J115" i="19"/>
  <c r="F115" i="17"/>
  <c r="I115" i="19" s="1"/>
  <c r="L115" i="19" s="1"/>
  <c r="J119" i="19"/>
  <c r="F119" i="17"/>
  <c r="I119" i="19" s="1"/>
  <c r="L119" i="19" s="1"/>
  <c r="H115" i="14"/>
  <c r="H115" i="17" s="1"/>
  <c r="J124" i="19"/>
  <c r="F124" i="17"/>
  <c r="I124" i="19" s="1"/>
  <c r="L124" i="19" s="1"/>
  <c r="J31" i="19"/>
  <c r="F31" i="17"/>
  <c r="I31" i="19" s="1"/>
  <c r="L31" i="19" s="1"/>
  <c r="J27" i="19"/>
  <c r="F27" i="17"/>
  <c r="I27" i="19" s="1"/>
  <c r="L27" i="19" s="1"/>
  <c r="J22" i="19"/>
  <c r="F22" i="17"/>
  <c r="I22" i="19" s="1"/>
  <c r="L22" i="19" s="1"/>
  <c r="J17" i="19"/>
  <c r="F17" i="17"/>
  <c r="I17" i="19" s="1"/>
  <c r="L17" i="19" s="1"/>
  <c r="J11" i="19"/>
  <c r="F11" i="17"/>
  <c r="I11" i="19" s="1"/>
  <c r="L11" i="19" s="1"/>
  <c r="J42" i="19"/>
  <c r="F42" i="17"/>
  <c r="I42" i="19" s="1"/>
  <c r="L42" i="19" s="1"/>
  <c r="J44" i="19"/>
  <c r="F44" i="17"/>
  <c r="I44" i="19" s="1"/>
  <c r="L44" i="19" s="1"/>
  <c r="F43" i="14"/>
  <c r="F43" i="19" s="1"/>
  <c r="M43" i="19" s="1"/>
  <c r="J49" i="19"/>
  <c r="F49" i="17"/>
  <c r="I49" i="19" s="1"/>
  <c r="L49" i="19" s="1"/>
  <c r="J45" i="19"/>
  <c r="F45" i="17"/>
  <c r="I45" i="19" s="1"/>
  <c r="L45" i="19" s="1"/>
  <c r="J72" i="19"/>
  <c r="F72" i="17"/>
  <c r="I72" i="19" s="1"/>
  <c r="L72" i="19" s="1"/>
  <c r="J68" i="19"/>
  <c r="F68" i="17"/>
  <c r="I68" i="19" s="1"/>
  <c r="L68" i="19" s="1"/>
  <c r="J64" i="19"/>
  <c r="F64" i="17"/>
  <c r="I64" i="19" s="1"/>
  <c r="L64" i="19" s="1"/>
  <c r="J60" i="19"/>
  <c r="F60" i="17"/>
  <c r="I60" i="19" s="1"/>
  <c r="L60" i="19" s="1"/>
  <c r="J56" i="19"/>
  <c r="F56" i="17"/>
  <c r="I56" i="19" s="1"/>
  <c r="L56" i="19" s="1"/>
  <c r="J89" i="19"/>
  <c r="F89" i="17"/>
  <c r="I89" i="19" s="1"/>
  <c r="L89" i="19" s="1"/>
  <c r="J93" i="19"/>
  <c r="F93" i="17"/>
  <c r="I93" i="19" s="1"/>
  <c r="L93" i="19" s="1"/>
  <c r="J97" i="19"/>
  <c r="F97" i="17"/>
  <c r="I97" i="19" s="1"/>
  <c r="L97" i="19" s="1"/>
  <c r="J80" i="19"/>
  <c r="I80" i="19"/>
  <c r="L80" i="19" s="1"/>
  <c r="F54" i="14"/>
  <c r="F54" i="19" s="1"/>
  <c r="M54" i="19" s="1"/>
  <c r="J103" i="19"/>
  <c r="F103" i="17"/>
  <c r="I103" i="19" s="1"/>
  <c r="L103" i="19" s="1"/>
  <c r="J108" i="19"/>
  <c r="F108" i="17"/>
  <c r="I108" i="19" s="1"/>
  <c r="L108" i="19" s="1"/>
  <c r="J112" i="19"/>
  <c r="F112" i="17"/>
  <c r="I112" i="19" s="1"/>
  <c r="L112" i="19" s="1"/>
  <c r="J116" i="19"/>
  <c r="F116" i="17"/>
  <c r="I116" i="19" s="1"/>
  <c r="L116" i="19" s="1"/>
  <c r="J121" i="19"/>
  <c r="F121" i="17"/>
  <c r="I121" i="19" s="1"/>
  <c r="L121" i="19" s="1"/>
  <c r="J6" i="19"/>
  <c r="F6" i="17"/>
  <c r="I6" i="19" s="1"/>
  <c r="L6" i="19" s="1"/>
  <c r="J34" i="19"/>
  <c r="F34" i="17"/>
  <c r="I34" i="19" s="1"/>
  <c r="L34" i="19" s="1"/>
  <c r="J30" i="19"/>
  <c r="F30" i="17"/>
  <c r="I30" i="19" s="1"/>
  <c r="L30" i="19" s="1"/>
  <c r="J26" i="19"/>
  <c r="F26" i="17"/>
  <c r="I26" i="19" s="1"/>
  <c r="L26" i="19" s="1"/>
  <c r="J41" i="19"/>
  <c r="F41" i="17"/>
  <c r="I41" i="19" s="1"/>
  <c r="L41" i="19" s="1"/>
  <c r="J53" i="19"/>
  <c r="F53" i="17"/>
  <c r="I53" i="19" s="1"/>
  <c r="L53" i="19" s="1"/>
  <c r="J48" i="19"/>
  <c r="F48" i="17"/>
  <c r="I48" i="19" s="1"/>
  <c r="L48" i="19" s="1"/>
  <c r="J55" i="19"/>
  <c r="F55" i="17"/>
  <c r="I55" i="19" s="1"/>
  <c r="L55" i="19" s="1"/>
  <c r="J71" i="19"/>
  <c r="F71" i="17"/>
  <c r="I71" i="19" s="1"/>
  <c r="L71" i="19" s="1"/>
  <c r="J67" i="19"/>
  <c r="F67" i="17"/>
  <c r="I67" i="19" s="1"/>
  <c r="L67" i="19" s="1"/>
  <c r="J63" i="19"/>
  <c r="F63" i="17"/>
  <c r="I63" i="19" s="1"/>
  <c r="L63" i="19" s="1"/>
  <c r="J59" i="19"/>
  <c r="F59" i="17"/>
  <c r="I59" i="19" s="1"/>
  <c r="L59" i="19" s="1"/>
  <c r="J84" i="19"/>
  <c r="F84" i="17"/>
  <c r="I84" i="19" s="1"/>
  <c r="L84" i="19" s="1"/>
  <c r="J90" i="19"/>
  <c r="F90" i="17"/>
  <c r="I90" i="19" s="1"/>
  <c r="L90" i="19" s="1"/>
  <c r="J94" i="19"/>
  <c r="F94" i="17"/>
  <c r="I94" i="19" s="1"/>
  <c r="L94" i="19" s="1"/>
  <c r="J98" i="19"/>
  <c r="F98" i="17"/>
  <c r="I98" i="19" s="1"/>
  <c r="L98" i="19" s="1"/>
  <c r="J77" i="19"/>
  <c r="F77" i="17"/>
  <c r="I77" i="19" s="1"/>
  <c r="L77" i="19" s="1"/>
  <c r="J81" i="19"/>
  <c r="F81" i="17"/>
  <c r="I81" i="19" s="1"/>
  <c r="L81" i="19" s="1"/>
  <c r="J100" i="19"/>
  <c r="F100" i="17"/>
  <c r="I100" i="19" s="1"/>
  <c r="L100" i="19" s="1"/>
  <c r="J104" i="19"/>
  <c r="F104" i="17"/>
  <c r="I104" i="19" s="1"/>
  <c r="L104" i="19" s="1"/>
  <c r="J109" i="19"/>
  <c r="F109" i="17"/>
  <c r="I109" i="19" s="1"/>
  <c r="L109" i="19" s="1"/>
  <c r="J113" i="19"/>
  <c r="F113" i="17"/>
  <c r="I113" i="19" s="1"/>
  <c r="L113" i="19" s="1"/>
  <c r="J117" i="19"/>
  <c r="J122" i="19"/>
  <c r="F122" i="17"/>
  <c r="I122" i="19" s="1"/>
  <c r="L122" i="19" s="1"/>
  <c r="J126" i="19"/>
  <c r="H123" i="14"/>
  <c r="J33" i="19"/>
  <c r="F33" i="17"/>
  <c r="I33" i="19" s="1"/>
  <c r="L33" i="19" s="1"/>
  <c r="J24" i="19"/>
  <c r="F24" i="17"/>
  <c r="I24" i="19" s="1"/>
  <c r="L24" i="19" s="1"/>
  <c r="J20" i="19"/>
  <c r="F20" i="17"/>
  <c r="I20" i="19" s="1"/>
  <c r="L20" i="19" s="1"/>
  <c r="J15" i="19"/>
  <c r="F15" i="17"/>
  <c r="I15" i="19" s="1"/>
  <c r="L15" i="19" s="1"/>
  <c r="J9" i="19"/>
  <c r="F9" i="17"/>
  <c r="I9" i="19" s="1"/>
  <c r="L9" i="19" s="1"/>
  <c r="J40" i="19"/>
  <c r="F40" i="17"/>
  <c r="I40" i="19" s="1"/>
  <c r="L40" i="19" s="1"/>
  <c r="J75" i="19"/>
  <c r="F75" i="17"/>
  <c r="I75" i="19" s="1"/>
  <c r="L75" i="19" s="1"/>
  <c r="J62" i="19"/>
  <c r="F62" i="17"/>
  <c r="I62" i="19" s="1"/>
  <c r="L62" i="19" s="1"/>
  <c r="J95" i="19"/>
  <c r="F95" i="17"/>
  <c r="I95" i="19" s="1"/>
  <c r="L95" i="19" s="1"/>
  <c r="J127" i="19"/>
  <c r="F127" i="17"/>
  <c r="H24" i="14"/>
  <c r="H24" i="17" s="1"/>
  <c r="H20" i="14"/>
  <c r="H20" i="17" s="1"/>
  <c r="H122" i="14"/>
  <c r="H49" i="14"/>
  <c r="H63" i="14"/>
  <c r="H45" i="14"/>
  <c r="H125" i="14"/>
  <c r="H71" i="14"/>
  <c r="H126" i="14"/>
  <c r="H67" i="14"/>
  <c r="H103" i="14"/>
  <c r="H103" i="17" s="1"/>
  <c r="H121" i="14"/>
  <c r="H46" i="14"/>
  <c r="H92" i="14"/>
  <c r="H92" i="17" s="1"/>
  <c r="H96" i="14"/>
  <c r="H96" i="17" s="1"/>
  <c r="H127" i="14"/>
  <c r="H81" i="14"/>
  <c r="H81" i="17" s="1"/>
  <c r="H51" i="14"/>
  <c r="H84" i="14"/>
  <c r="H84" i="17" s="1"/>
  <c r="H59" i="14"/>
  <c r="H59" i="17" s="1"/>
  <c r="J21" i="19"/>
  <c r="F21" i="17"/>
  <c r="I21" i="19" s="1"/>
  <c r="L21" i="19" s="1"/>
  <c r="G83" i="17"/>
  <c r="H42" i="14"/>
  <c r="H44" i="14"/>
  <c r="H75" i="14"/>
  <c r="H66" i="14"/>
  <c r="H62" i="14"/>
  <c r="H58" i="14"/>
  <c r="H89" i="14"/>
  <c r="H89" i="17" s="1"/>
  <c r="H93" i="14"/>
  <c r="H93" i="17" s="1"/>
  <c r="H97" i="14"/>
  <c r="H97" i="17" s="1"/>
  <c r="G101" i="17"/>
  <c r="H100" i="14"/>
  <c r="H109" i="14"/>
  <c r="H109" i="17" s="1"/>
  <c r="H28" i="14"/>
  <c r="G88" i="17"/>
  <c r="H52" i="14"/>
  <c r="H47" i="14"/>
  <c r="H85" i="14"/>
  <c r="H85" i="17" s="1"/>
  <c r="H72" i="14"/>
  <c r="H68" i="14"/>
  <c r="H64" i="14"/>
  <c r="H60" i="14"/>
  <c r="H56" i="14"/>
  <c r="H91" i="14"/>
  <c r="H91" i="17" s="1"/>
  <c r="H95" i="14"/>
  <c r="H95" i="17" s="1"/>
  <c r="H102" i="14"/>
  <c r="H102" i="17" s="1"/>
  <c r="H107" i="14"/>
  <c r="H107" i="17" s="1"/>
  <c r="H113" i="14"/>
  <c r="H113" i="17" s="1"/>
  <c r="G128" i="14"/>
  <c r="G123" i="17"/>
  <c r="G128" i="17" s="1"/>
  <c r="H124" i="14"/>
  <c r="H12" i="14"/>
  <c r="H12" i="17" s="1"/>
  <c r="G54" i="14"/>
  <c r="H114" i="14"/>
  <c r="H114" i="17" s="1"/>
  <c r="H118" i="14"/>
  <c r="H39" i="14"/>
  <c r="G39" i="17"/>
  <c r="H70" i="14"/>
  <c r="H104" i="14"/>
  <c r="H104" i="17" s="1"/>
  <c r="G120" i="14"/>
  <c r="G115" i="17"/>
  <c r="G120" i="17" s="1"/>
  <c r="H119" i="14"/>
  <c r="H23" i="14"/>
  <c r="H23" i="17" s="1"/>
  <c r="G43" i="14"/>
  <c r="H53" i="14"/>
  <c r="H48" i="14"/>
  <c r="H55" i="14"/>
  <c r="H74" i="14"/>
  <c r="H69" i="14"/>
  <c r="H65" i="14"/>
  <c r="H65" i="17" s="1"/>
  <c r="H61" i="14"/>
  <c r="H61" i="17" s="1"/>
  <c r="H57" i="14"/>
  <c r="H90" i="14"/>
  <c r="H90" i="17" s="1"/>
  <c r="H94" i="14"/>
  <c r="H94" i="17" s="1"/>
  <c r="H98" i="14"/>
  <c r="H98" i="17" s="1"/>
  <c r="H101" i="14"/>
  <c r="H101" i="17" s="1"/>
  <c r="H105" i="14"/>
  <c r="H105" i="17" s="1"/>
  <c r="H112" i="14"/>
  <c r="H116" i="14"/>
  <c r="H116" i="17" s="1"/>
  <c r="H22" i="14"/>
  <c r="H6" i="14"/>
  <c r="H27" i="14"/>
  <c r="H27" i="17" s="1"/>
  <c r="H18" i="14"/>
  <c r="H18" i="17" s="1"/>
  <c r="H15" i="14"/>
  <c r="H80" i="14"/>
  <c r="H80" i="17" s="1"/>
  <c r="H78" i="14"/>
  <c r="H82" i="14"/>
  <c r="H82" i="17" s="1"/>
  <c r="H76" i="8"/>
  <c r="G77" i="14"/>
  <c r="G76" i="14"/>
  <c r="G76" i="17" s="1"/>
  <c r="F76" i="14"/>
  <c r="F76" i="19" s="1"/>
  <c r="M76" i="19" s="1"/>
  <c r="H34" i="14"/>
  <c r="H34" i="17" s="1"/>
  <c r="H30" i="14"/>
  <c r="H26" i="14"/>
  <c r="H21" i="14"/>
  <c r="H17" i="14"/>
  <c r="H17" i="17" s="1"/>
  <c r="H11" i="17"/>
  <c r="F99" i="19"/>
  <c r="H40" i="14"/>
  <c r="H38" i="14"/>
  <c r="H122" i="12"/>
  <c r="H122" i="15" s="1"/>
  <c r="H6" i="12"/>
  <c r="H6" i="15" s="1"/>
  <c r="H24" i="9"/>
  <c r="H117" i="7"/>
  <c r="H122" i="11"/>
  <c r="H122" i="16" s="1"/>
  <c r="H110" i="14" l="1"/>
  <c r="F111" i="14"/>
  <c r="J125" i="19"/>
  <c r="H86" i="7"/>
  <c r="G110" i="17"/>
  <c r="H99" i="14"/>
  <c r="G111" i="14"/>
  <c r="G111" i="17" s="1"/>
  <c r="F10" i="17"/>
  <c r="I10" i="19" s="1"/>
  <c r="L10" i="19" s="1"/>
  <c r="F10" i="19"/>
  <c r="M10" i="19" s="1"/>
  <c r="F32" i="17"/>
  <c r="I32" i="19" s="1"/>
  <c r="L32" i="19" s="1"/>
  <c r="F32" i="19"/>
  <c r="F8" i="19"/>
  <c r="M8" i="19" s="1"/>
  <c r="F7" i="14"/>
  <c r="H26" i="17"/>
  <c r="H25" i="17"/>
  <c r="H8" i="10"/>
  <c r="F86" i="10"/>
  <c r="J136" i="10" s="1"/>
  <c r="J133" i="10" s="1"/>
  <c r="H76" i="10"/>
  <c r="H86" i="10" s="1"/>
  <c r="F86" i="7"/>
  <c r="J136" i="7" s="1"/>
  <c r="J133" i="7" s="1"/>
  <c r="I127" i="19"/>
  <c r="L127" i="19" s="1"/>
  <c r="H6" i="17"/>
  <c r="H86" i="8"/>
  <c r="J136" i="8"/>
  <c r="J133" i="8" s="1"/>
  <c r="F16" i="17"/>
  <c r="I16" i="19" s="1"/>
  <c r="L16" i="19" s="1"/>
  <c r="F29" i="17"/>
  <c r="I29" i="19" s="1"/>
  <c r="L29" i="19" s="1"/>
  <c r="J29" i="19"/>
  <c r="F129" i="14"/>
  <c r="F129" i="19" s="1"/>
  <c r="F86" i="15"/>
  <c r="G86" i="19" s="1"/>
  <c r="H86" i="12"/>
  <c r="H86" i="15" s="1"/>
  <c r="H36" i="14"/>
  <c r="H36" i="17" s="1"/>
  <c r="H120" i="14"/>
  <c r="J83" i="19"/>
  <c r="F83" i="17"/>
  <c r="I83" i="19" s="1"/>
  <c r="L83" i="19" s="1"/>
  <c r="H83" i="14"/>
  <c r="H83" i="17" s="1"/>
  <c r="H128" i="14"/>
  <c r="H86" i="9"/>
  <c r="F86" i="14"/>
  <c r="F86" i="19" s="1"/>
  <c r="H16" i="14"/>
  <c r="H16" i="17" s="1"/>
  <c r="J16" i="19"/>
  <c r="H10" i="14"/>
  <c r="L118" i="19"/>
  <c r="F111" i="19"/>
  <c r="J43" i="19"/>
  <c r="F43" i="17"/>
  <c r="I43" i="19" s="1"/>
  <c r="L43" i="19" s="1"/>
  <c r="J36" i="19"/>
  <c r="F36" i="17"/>
  <c r="I36" i="19" s="1"/>
  <c r="L36" i="19" s="1"/>
  <c r="J76" i="19"/>
  <c r="F76" i="17"/>
  <c r="I76" i="19" s="1"/>
  <c r="L76" i="19" s="1"/>
  <c r="L126" i="19"/>
  <c r="J54" i="19"/>
  <c r="F54" i="17"/>
  <c r="I54" i="19" s="1"/>
  <c r="L54" i="19" s="1"/>
  <c r="H112" i="17"/>
  <c r="G36" i="17"/>
  <c r="G86" i="14"/>
  <c r="G129" i="14"/>
  <c r="G129" i="17" s="1"/>
  <c r="G54" i="17"/>
  <c r="H54" i="14"/>
  <c r="H54" i="17" s="1"/>
  <c r="H77" i="14"/>
  <c r="H77" i="17" s="1"/>
  <c r="G77" i="17"/>
  <c r="G43" i="17"/>
  <c r="H43" i="14"/>
  <c r="H43" i="17" s="1"/>
  <c r="H100" i="17"/>
  <c r="H76" i="14"/>
  <c r="H76" i="17" s="1"/>
  <c r="H15" i="12"/>
  <c r="H66" i="12"/>
  <c r="H67" i="12"/>
  <c r="H69" i="12"/>
  <c r="H69" i="15" s="1"/>
  <c r="H70" i="12"/>
  <c r="H70" i="15" s="1"/>
  <c r="H71" i="12"/>
  <c r="H71" i="15" s="1"/>
  <c r="H30" i="12"/>
  <c r="H28" i="12"/>
  <c r="H126" i="12"/>
  <c r="H111" i="14" l="1"/>
  <c r="F8" i="17"/>
  <c r="I8" i="19" s="1"/>
  <c r="L8" i="19" s="1"/>
  <c r="H8" i="17"/>
  <c r="J10" i="19"/>
  <c r="F7" i="17"/>
  <c r="M32" i="19"/>
  <c r="J32" i="19"/>
  <c r="J8" i="19"/>
  <c r="K120" i="19"/>
  <c r="L125" i="19"/>
  <c r="K128" i="19"/>
  <c r="M86" i="19"/>
  <c r="L86" i="14"/>
  <c r="H15" i="15"/>
  <c r="H15" i="17" s="1"/>
  <c r="H28" i="15"/>
  <c r="H28" i="17" s="1"/>
  <c r="H66" i="15"/>
  <c r="H66" i="17" s="1"/>
  <c r="H30" i="15"/>
  <c r="H30" i="17" s="1"/>
  <c r="H126" i="15"/>
  <c r="H67" i="15"/>
  <c r="H67" i="17" s="1"/>
  <c r="H129" i="14"/>
  <c r="J86" i="19"/>
  <c r="F86" i="17"/>
  <c r="I86" i="19" s="1"/>
  <c r="L86" i="19" s="1"/>
  <c r="L117" i="19"/>
  <c r="H70" i="17"/>
  <c r="H69" i="17"/>
  <c r="H86" i="14"/>
  <c r="H86" i="17" s="1"/>
  <c r="G86" i="17"/>
  <c r="H10" i="12"/>
  <c r="F128" i="12"/>
  <c r="H120" i="12"/>
  <c r="H120" i="15" s="1"/>
  <c r="F120" i="12"/>
  <c r="F120" i="15" s="1"/>
  <c r="G120" i="19" s="1"/>
  <c r="H99" i="15"/>
  <c r="F99" i="15"/>
  <c r="H75" i="12"/>
  <c r="H75" i="15" s="1"/>
  <c r="H74" i="12"/>
  <c r="H74" i="15" s="1"/>
  <c r="H68" i="12"/>
  <c r="H68" i="15" s="1"/>
  <c r="H64" i="12"/>
  <c r="H64" i="15" s="1"/>
  <c r="H63" i="12"/>
  <c r="H63" i="15" s="1"/>
  <c r="H62" i="12"/>
  <c r="H62" i="15" s="1"/>
  <c r="H60" i="12"/>
  <c r="H60" i="15" s="1"/>
  <c r="H58" i="12"/>
  <c r="H58" i="15" s="1"/>
  <c r="H57" i="12"/>
  <c r="H57" i="15" s="1"/>
  <c r="H56" i="12"/>
  <c r="H56" i="15" s="1"/>
  <c r="H55" i="12"/>
  <c r="H55" i="15" s="1"/>
  <c r="H53" i="12"/>
  <c r="H53" i="15" s="1"/>
  <c r="H52" i="12"/>
  <c r="H52" i="15" s="1"/>
  <c r="H51" i="12"/>
  <c r="H51" i="15" s="1"/>
  <c r="H49" i="12"/>
  <c r="H49" i="15" s="1"/>
  <c r="H48" i="12"/>
  <c r="H48" i="15" s="1"/>
  <c r="H47" i="12"/>
  <c r="H47" i="15" s="1"/>
  <c r="H46" i="12"/>
  <c r="H46" i="15" s="1"/>
  <c r="H45" i="12"/>
  <c r="H45" i="15" s="1"/>
  <c r="H44" i="12"/>
  <c r="H44" i="15" s="1"/>
  <c r="H42" i="12"/>
  <c r="H42" i="15" s="1"/>
  <c r="H41" i="12"/>
  <c r="H41" i="15" s="1"/>
  <c r="H40" i="12"/>
  <c r="H40" i="15" s="1"/>
  <c r="H39" i="12"/>
  <c r="H39" i="15" s="1"/>
  <c r="H22" i="12"/>
  <c r="H22" i="15" s="1"/>
  <c r="H21" i="12"/>
  <c r="H21" i="15" s="1"/>
  <c r="H10" i="15" l="1"/>
  <c r="H10" i="17" s="1"/>
  <c r="H128" i="12"/>
  <c r="H128" i="15" s="1"/>
  <c r="F128" i="15"/>
  <c r="G128" i="19" s="1"/>
  <c r="F111" i="15"/>
  <c r="G111" i="19" s="1"/>
  <c r="F129" i="12"/>
  <c r="H78" i="12"/>
  <c r="H125" i="11"/>
  <c r="H125" i="16" s="1"/>
  <c r="H64" i="11"/>
  <c r="H64" i="16" s="1"/>
  <c r="H64" i="17" s="1"/>
  <c r="H71" i="11"/>
  <c r="H71" i="16" s="1"/>
  <c r="H71" i="17" s="1"/>
  <c r="H52" i="11"/>
  <c r="H52" i="16" s="1"/>
  <c r="H51" i="11"/>
  <c r="H51" i="16" s="1"/>
  <c r="H48" i="11"/>
  <c r="H48" i="16" s="1"/>
  <c r="H44" i="11"/>
  <c r="H44" i="16" s="1"/>
  <c r="H33" i="11"/>
  <c r="H33" i="16" s="1"/>
  <c r="H22" i="11"/>
  <c r="H22" i="16" s="1"/>
  <c r="H22" i="17" s="1"/>
  <c r="H21" i="11"/>
  <c r="H21" i="16" s="1"/>
  <c r="H21" i="17" s="1"/>
  <c r="H9" i="11"/>
  <c r="H9" i="16" s="1"/>
  <c r="H9" i="17" s="1"/>
  <c r="H117" i="8"/>
  <c r="H120" i="8" s="1"/>
  <c r="H78" i="15" l="1"/>
  <c r="H78" i="17" s="1"/>
  <c r="H52" i="17"/>
  <c r="H44" i="17"/>
  <c r="H129" i="12"/>
  <c r="H129" i="15" s="1"/>
  <c r="F129" i="15"/>
  <c r="G129" i="19" s="1"/>
  <c r="H48" i="17"/>
  <c r="H111" i="15"/>
  <c r="J128" i="19"/>
  <c r="H51" i="17"/>
  <c r="H130" i="16"/>
  <c r="H128" i="16"/>
  <c r="F120" i="11"/>
  <c r="F120" i="16" s="1"/>
  <c r="H120" i="19" s="1"/>
  <c r="M120" i="19" s="1"/>
  <c r="H120" i="11"/>
  <c r="H120" i="16" s="1"/>
  <c r="H110" i="16"/>
  <c r="H110" i="17" s="1"/>
  <c r="F99" i="16"/>
  <c r="H99" i="19" s="1"/>
  <c r="M99" i="19" s="1"/>
  <c r="H75" i="11"/>
  <c r="H75" i="16" s="1"/>
  <c r="H75" i="17" s="1"/>
  <c r="H74" i="11"/>
  <c r="H74" i="16" s="1"/>
  <c r="H74" i="17" s="1"/>
  <c r="H72" i="11"/>
  <c r="H72" i="16" s="1"/>
  <c r="H72" i="17" s="1"/>
  <c r="H68" i="11"/>
  <c r="H68" i="16" s="1"/>
  <c r="H68" i="17" s="1"/>
  <c r="H63" i="11"/>
  <c r="H63" i="16" s="1"/>
  <c r="H63" i="17" s="1"/>
  <c r="H62" i="11"/>
  <c r="H62" i="16" s="1"/>
  <c r="H62" i="17" s="1"/>
  <c r="H60" i="11"/>
  <c r="H60" i="16" s="1"/>
  <c r="H60" i="17" s="1"/>
  <c r="H58" i="11"/>
  <c r="H58" i="16" s="1"/>
  <c r="H58" i="17" s="1"/>
  <c r="H57" i="11"/>
  <c r="H57" i="16" s="1"/>
  <c r="H57" i="17" s="1"/>
  <c r="H56" i="11"/>
  <c r="H56" i="16" s="1"/>
  <c r="H56" i="17" s="1"/>
  <c r="H55" i="11"/>
  <c r="H55" i="16" s="1"/>
  <c r="H55" i="17" s="1"/>
  <c r="H53" i="11"/>
  <c r="H53" i="16" s="1"/>
  <c r="H53" i="17" s="1"/>
  <c r="H49" i="11"/>
  <c r="H49" i="16" s="1"/>
  <c r="H49" i="17" s="1"/>
  <c r="H47" i="11"/>
  <c r="H47" i="16" s="1"/>
  <c r="H47" i="17" s="1"/>
  <c r="H46" i="11"/>
  <c r="H46" i="16" s="1"/>
  <c r="H46" i="17" s="1"/>
  <c r="H45" i="11"/>
  <c r="H45" i="16" s="1"/>
  <c r="H45" i="17" s="1"/>
  <c r="H42" i="11"/>
  <c r="H42" i="16" s="1"/>
  <c r="H42" i="17" s="1"/>
  <c r="H41" i="11"/>
  <c r="H41" i="16" s="1"/>
  <c r="H41" i="17" s="1"/>
  <c r="H40" i="11"/>
  <c r="H40" i="16" s="1"/>
  <c r="H40" i="17" s="1"/>
  <c r="H39" i="11"/>
  <c r="H39" i="16" s="1"/>
  <c r="H39" i="17" s="1"/>
  <c r="H38" i="11"/>
  <c r="H38" i="16" s="1"/>
  <c r="H38" i="17" s="1"/>
  <c r="F128" i="10"/>
  <c r="H128" i="10" s="1"/>
  <c r="F120" i="10"/>
  <c r="I128" i="19" l="1"/>
  <c r="L128" i="19" s="1"/>
  <c r="F129" i="11"/>
  <c r="J120" i="19"/>
  <c r="I120" i="19"/>
  <c r="L120" i="19" s="1"/>
  <c r="J110" i="19"/>
  <c r="F110" i="17"/>
  <c r="I110" i="19" s="1"/>
  <c r="L110" i="19" s="1"/>
  <c r="J99" i="19"/>
  <c r="F99" i="17"/>
  <c r="I99" i="19" s="1"/>
  <c r="L99" i="19" s="1"/>
  <c r="F111" i="16"/>
  <c r="H111" i="19" s="1"/>
  <c r="M111" i="19" s="1"/>
  <c r="H111" i="16"/>
  <c r="H111" i="17" s="1"/>
  <c r="H99" i="16"/>
  <c r="H99" i="17" s="1"/>
  <c r="F129" i="10"/>
  <c r="H129" i="10" s="1"/>
  <c r="H117" i="9"/>
  <c r="H120" i="9" s="1"/>
  <c r="H41" i="9"/>
  <c r="H39" i="9"/>
  <c r="H38" i="9"/>
  <c r="H21" i="9"/>
  <c r="H12" i="9"/>
  <c r="F128" i="9"/>
  <c r="H128" i="9" s="1"/>
  <c r="F120" i="9"/>
  <c r="H99" i="9"/>
  <c r="F99" i="9"/>
  <c r="H58" i="9"/>
  <c r="H57" i="9"/>
  <c r="H56" i="9"/>
  <c r="H55" i="9"/>
  <c r="H42" i="9"/>
  <c r="H40" i="9"/>
  <c r="H22" i="9"/>
  <c r="H62" i="8"/>
  <c r="H58" i="8"/>
  <c r="H57" i="8"/>
  <c r="H56" i="8"/>
  <c r="H55" i="8"/>
  <c r="H53" i="8"/>
  <c r="H52" i="8"/>
  <c r="H51" i="8"/>
  <c r="H49" i="8"/>
  <c r="H48" i="8"/>
  <c r="H47" i="8"/>
  <c r="H44" i="8"/>
  <c r="H71" i="8"/>
  <c r="H69" i="8"/>
  <c r="H68" i="8"/>
  <c r="H42" i="8"/>
  <c r="H40" i="8"/>
  <c r="H28" i="8"/>
  <c r="H23" i="8"/>
  <c r="H22" i="8"/>
  <c r="F128" i="8"/>
  <c r="H128" i="8" s="1"/>
  <c r="F120" i="8"/>
  <c r="H75" i="8"/>
  <c r="H67" i="8"/>
  <c r="H64" i="8"/>
  <c r="H63" i="8"/>
  <c r="H128" i="7"/>
  <c r="H120" i="7"/>
  <c r="H110" i="7"/>
  <c r="H111" i="7" s="1"/>
  <c r="F110" i="7"/>
  <c r="H85" i="7"/>
  <c r="H75" i="7"/>
  <c r="H67" i="7"/>
  <c r="H65" i="7"/>
  <c r="H64" i="7"/>
  <c r="H63" i="7"/>
  <c r="H56" i="7"/>
  <c r="H24" i="7"/>
  <c r="F111" i="8" l="1"/>
  <c r="H111" i="8"/>
  <c r="H129" i="11"/>
  <c r="H129" i="16" s="1"/>
  <c r="F129" i="16"/>
  <c r="H129" i="19" s="1"/>
  <c r="M129" i="19" s="1"/>
  <c r="F129" i="8"/>
  <c r="H129" i="8" s="1"/>
  <c r="F129" i="9"/>
  <c r="H129" i="9" s="1"/>
  <c r="J111" i="19"/>
  <c r="F111" i="17"/>
  <c r="I111" i="19" s="1"/>
  <c r="L111" i="19" s="1"/>
  <c r="F111" i="7"/>
  <c r="J129" i="19" l="1"/>
  <c r="F129" i="17"/>
  <c r="L129" i="14"/>
  <c r="H129" i="7"/>
  <c r="I129" i="19" l="1"/>
  <c r="L129" i="19" s="1"/>
  <c r="F19" i="14"/>
  <c r="F19" i="19" s="1"/>
  <c r="M19" i="19" s="1"/>
  <c r="J19" i="19" l="1"/>
  <c r="H19" i="14"/>
  <c r="H19" i="17" s="1"/>
  <c r="F19" i="17"/>
  <c r="I19" i="19" s="1"/>
  <c r="L19" i="19" s="1"/>
  <c r="H32" i="9" l="1"/>
  <c r="H33" i="9"/>
  <c r="G33" i="14"/>
  <c r="H33" i="14" s="1"/>
  <c r="H33" i="17" s="1"/>
  <c r="G32" i="14"/>
  <c r="G33" i="17" l="1"/>
  <c r="G32" i="17"/>
  <c r="H32" i="14"/>
  <c r="H32" i="17" s="1"/>
  <c r="H29" i="9"/>
  <c r="G29" i="14"/>
  <c r="G35" i="14" s="1"/>
  <c r="G131" i="14" l="1"/>
  <c r="G131" i="17" s="1"/>
  <c r="F132" i="9"/>
  <c r="G29" i="17"/>
  <c r="H29" i="14"/>
  <c r="H132" i="9" l="1"/>
  <c r="G35" i="17"/>
  <c r="G87" i="14"/>
  <c r="H29" i="17"/>
  <c r="G87" i="17" l="1"/>
  <c r="D7" i="20"/>
  <c r="H7" i="21"/>
  <c r="E7" i="20" l="1"/>
  <c r="D16" i="20" l="1"/>
  <c r="E16" i="20" s="1"/>
  <c r="E16" i="22"/>
  <c r="H16" i="21" s="1"/>
  <c r="H17" i="21"/>
  <c r="D17" i="20"/>
  <c r="E17" i="22"/>
  <c r="D20" i="20" l="1"/>
  <c r="E20" i="22"/>
  <c r="D29" i="22"/>
  <c r="E17" i="20"/>
  <c r="D56" i="20"/>
  <c r="E54" i="24"/>
  <c r="H54" i="21" s="1"/>
  <c r="D54" i="20"/>
  <c r="F52" i="21"/>
  <c r="H52" i="21" s="1"/>
  <c r="E52" i="20"/>
  <c r="D57" i="24"/>
  <c r="E55" i="24"/>
  <c r="E42" i="24"/>
  <c r="D31" i="20"/>
  <c r="E31" i="24"/>
  <c r="H31" i="21" s="1"/>
  <c r="C56" i="24" l="1"/>
  <c r="E29" i="22"/>
  <c r="E31" i="20"/>
  <c r="E20" i="20"/>
  <c r="E54" i="20"/>
  <c r="D24" i="20"/>
  <c r="E24" i="24"/>
  <c r="F24" i="21"/>
  <c r="D25" i="20"/>
  <c r="E25" i="20" s="1"/>
  <c r="E25" i="24"/>
  <c r="F25" i="21" s="1"/>
  <c r="H25" i="21" s="1"/>
  <c r="D26" i="20"/>
  <c r="E26" i="24"/>
  <c r="F26" i="21" s="1"/>
  <c r="H26" i="21" s="1"/>
  <c r="D27" i="20"/>
  <c r="E27" i="24"/>
  <c r="F27" i="21" s="1"/>
  <c r="H27" i="21" s="1"/>
  <c r="F48" i="21"/>
  <c r="H48" i="21" s="1"/>
  <c r="E38" i="24"/>
  <c r="D29" i="20"/>
  <c r="E28" i="24"/>
  <c r="E29" i="24"/>
  <c r="E43" i="24"/>
  <c r="D53" i="20"/>
  <c r="E53" i="24"/>
  <c r="F53" i="21"/>
  <c r="H53" i="21" s="1"/>
  <c r="D36" i="20"/>
  <c r="F36" i="21"/>
  <c r="H36" i="21" s="1"/>
  <c r="D42" i="20"/>
  <c r="D38" i="20"/>
  <c r="E38" i="20" s="1"/>
  <c r="D43" i="22"/>
  <c r="D55" i="22" s="1"/>
  <c r="D57" i="22" s="1"/>
  <c r="C56" i="22" s="1"/>
  <c r="C56" i="21" s="1"/>
  <c r="E38" i="22"/>
  <c r="H38" i="21" s="1"/>
  <c r="F42" i="21"/>
  <c r="H42" i="21" s="1"/>
  <c r="E56" i="21" l="1"/>
  <c r="F56" i="21" s="1"/>
  <c r="H56" i="21" s="1"/>
  <c r="C57" i="24"/>
  <c r="E56" i="24"/>
  <c r="E56" i="22"/>
  <c r="C56" i="20"/>
  <c r="E56" i="20" s="1"/>
  <c r="C57" i="22"/>
  <c r="E42" i="20"/>
  <c r="D28" i="20"/>
  <c r="E24" i="20"/>
  <c r="E48" i="20"/>
  <c r="E26" i="20"/>
  <c r="E36" i="20"/>
  <c r="E27" i="20"/>
  <c r="H24" i="21"/>
  <c r="F29" i="21"/>
  <c r="H29" i="21" s="1"/>
  <c r="E29" i="20"/>
  <c r="E53" i="20"/>
  <c r="E55" i="22"/>
  <c r="F55" i="21" s="1"/>
  <c r="H55" i="21" s="1"/>
  <c r="D55" i="20"/>
  <c r="E43" i="22"/>
  <c r="F43" i="21" s="1"/>
  <c r="H43" i="21" s="1"/>
  <c r="D43" i="20"/>
  <c r="C57" i="20" l="1"/>
  <c r="C57" i="21"/>
  <c r="E57" i="21"/>
  <c r="E57" i="24"/>
  <c r="H28" i="21"/>
  <c r="E28" i="20"/>
  <c r="E43" i="20"/>
  <c r="E55" i="20"/>
  <c r="D57" i="20"/>
  <c r="E57" i="22"/>
  <c r="F57" i="21" l="1"/>
  <c r="H57" i="21" s="1"/>
  <c r="E57" i="20"/>
  <c r="F132" i="7"/>
  <c r="H132" i="7" l="1"/>
  <c r="F132" i="10"/>
  <c r="G132" i="14"/>
  <c r="H132" i="10" l="1"/>
  <c r="F132" i="14"/>
  <c r="F132" i="19" s="1"/>
  <c r="G133" i="14"/>
  <c r="H132" i="14" l="1"/>
  <c r="F132" i="12" l="1"/>
  <c r="G132" i="15"/>
  <c r="H132" i="12" l="1"/>
  <c r="H132" i="15" s="1"/>
  <c r="F132" i="15"/>
  <c r="G133" i="15"/>
  <c r="F35" i="9"/>
  <c r="H7" i="9"/>
  <c r="H35" i="9" s="1"/>
  <c r="H87" i="9" s="1"/>
  <c r="H35" i="14"/>
  <c r="F35" i="8"/>
  <c r="K130" i="10"/>
  <c r="F35" i="19"/>
  <c r="I7" i="19"/>
  <c r="H7" i="10"/>
  <c r="H35" i="10" s="1"/>
  <c r="H7" i="8"/>
  <c r="H7" i="7"/>
  <c r="H7" i="12"/>
  <c r="H7" i="15" s="1"/>
  <c r="H7" i="16"/>
  <c r="J7" i="19"/>
  <c r="H35" i="12" l="1"/>
  <c r="K130" i="12"/>
  <c r="H35" i="8"/>
  <c r="K130" i="8"/>
  <c r="F87" i="7"/>
  <c r="F131" i="7" s="1"/>
  <c r="K130" i="7"/>
  <c r="H35" i="11"/>
  <c r="H87" i="11" s="1"/>
  <c r="H87" i="16" s="1"/>
  <c r="K130" i="11"/>
  <c r="F87" i="9"/>
  <c r="F131" i="9" s="1"/>
  <c r="H131" i="9" s="1"/>
  <c r="K130" i="9"/>
  <c r="F87" i="14"/>
  <c r="F87" i="19" s="1"/>
  <c r="G132" i="19"/>
  <c r="F35" i="15"/>
  <c r="G35" i="19" s="1"/>
  <c r="K35" i="14"/>
  <c r="F87" i="11"/>
  <c r="F87" i="16" s="1"/>
  <c r="H87" i="19" s="1"/>
  <c r="F87" i="10"/>
  <c r="H87" i="10" s="1"/>
  <c r="H35" i="15"/>
  <c r="H35" i="16"/>
  <c r="H35" i="7"/>
  <c r="H87" i="7" s="1"/>
  <c r="F87" i="12"/>
  <c r="H87" i="12" s="1"/>
  <c r="H87" i="15" s="1"/>
  <c r="F87" i="8"/>
  <c r="L87" i="14" l="1"/>
  <c r="F133" i="9"/>
  <c r="H133" i="9" s="1"/>
  <c r="K131" i="14"/>
  <c r="H87" i="14"/>
  <c r="H87" i="17" s="1"/>
  <c r="F131" i="11"/>
  <c r="F35" i="17"/>
  <c r="I35" i="19" s="1"/>
  <c r="F131" i="8"/>
  <c r="H131" i="8" s="1"/>
  <c r="H87" i="8"/>
  <c r="F131" i="10"/>
  <c r="M133" i="10"/>
  <c r="F131" i="12"/>
  <c r="F87" i="15"/>
  <c r="F133" i="7"/>
  <c r="H131" i="7"/>
  <c r="F131" i="16" l="1"/>
  <c r="H131" i="19" s="1"/>
  <c r="F133" i="11"/>
  <c r="H131" i="11"/>
  <c r="H131" i="16" s="1"/>
  <c r="F87" i="17"/>
  <c r="I87" i="19" s="1"/>
  <c r="L87" i="19" s="1"/>
  <c r="G87" i="19"/>
  <c r="M35" i="19"/>
  <c r="J35" i="19"/>
  <c r="F131" i="14"/>
  <c r="F133" i="8"/>
  <c r="H133" i="8" s="1"/>
  <c r="L131" i="14"/>
  <c r="H131" i="10"/>
  <c r="F133" i="10"/>
  <c r="H133" i="10" s="1"/>
  <c r="M132" i="10"/>
  <c r="H133" i="7"/>
  <c r="F131" i="15"/>
  <c r="G131" i="19" s="1"/>
  <c r="F133" i="12"/>
  <c r="H131" i="12"/>
  <c r="H131" i="15" s="1"/>
  <c r="M87" i="19" l="1"/>
  <c r="J87" i="19"/>
  <c r="H131" i="14"/>
  <c r="F131" i="19"/>
  <c r="F131" i="17"/>
  <c r="I131" i="19" s="1"/>
  <c r="L131" i="19" s="1"/>
  <c r="F133" i="14"/>
  <c r="F133" i="15"/>
  <c r="G133" i="19" s="1"/>
  <c r="H133" i="12"/>
  <c r="H133" i="15" s="1"/>
  <c r="H133" i="14" l="1"/>
  <c r="F133" i="19"/>
  <c r="J131" i="19"/>
  <c r="M131" i="19"/>
  <c r="G133" i="16" l="1"/>
  <c r="G133" i="17" s="1"/>
  <c r="G132" i="16"/>
  <c r="G132" i="17" s="1"/>
  <c r="H132" i="11" l="1"/>
  <c r="H132" i="16" s="1"/>
  <c r="F132" i="16"/>
  <c r="F133" i="16"/>
  <c r="H133" i="11"/>
  <c r="H133" i="16" s="1"/>
  <c r="H132" i="19" l="1"/>
  <c r="F132" i="17"/>
  <c r="I132" i="19" s="1"/>
  <c r="L132" i="19" s="1"/>
  <c r="F133" i="17"/>
  <c r="I133" i="19" s="1"/>
  <c r="L133" i="19" s="1"/>
  <c r="H133" i="19"/>
  <c r="M132" i="19" l="1"/>
  <c r="J132" i="19"/>
  <c r="M133" i="19"/>
  <c r="J133" i="19"/>
</calcChain>
</file>

<file path=xl/sharedStrings.xml><?xml version="1.0" encoding="utf-8"?>
<sst xmlns="http://schemas.openxmlformats.org/spreadsheetml/2006/main" count="2348" uniqueCount="382">
  <si>
    <t>（単位：円）</t>
    <rPh sb="1" eb="3">
      <t>タンイ</t>
    </rPh>
    <rPh sb="4" eb="5">
      <t>エン</t>
    </rPh>
    <phoneticPr fontId="3"/>
  </si>
  <si>
    <t>勘定科目</t>
    <rPh sb="0" eb="2">
      <t>カンジョウ</t>
    </rPh>
    <rPh sb="2" eb="4">
      <t>カモク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</si>
  <si>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</si>
  <si>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</si>
  <si>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3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</si>
  <si>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3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</si>
  <si>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3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</si>
  <si>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3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</si>
  <si>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3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</si>
  <si>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</si>
  <si>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</si>
  <si>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利用者負担金収入</t>
    <rPh sb="0" eb="3">
      <t>リヨウシャ</t>
    </rPh>
    <rPh sb="3" eb="6">
      <t>フタンキン</t>
    </rPh>
    <rPh sb="6" eb="8">
      <t>シュウニュウ</t>
    </rPh>
    <phoneticPr fontId="3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</si>
  <si>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3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</si>
  <si>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3"/>
  </si>
  <si>
    <t>特定費用収入</t>
    <rPh sb="0" eb="2">
      <t>トクテイ</t>
    </rPh>
    <rPh sb="2" eb="4">
      <t>ヒヨウ</t>
    </rPh>
    <rPh sb="4" eb="6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</si>
  <si>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</si>
  <si>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3"/>
  </si>
  <si>
    <t>補助金事業収入（一般）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3"/>
  </si>
  <si>
    <t>受託事業収入（公費）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3"/>
  </si>
  <si>
    <t>受託事業収入（一般）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</si>
  <si>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</si>
  <si>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</si>
  <si>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</si>
  <si>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</si>
  <si>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受入研修費収入</t>
    <rPh sb="0" eb="2">
      <t>ウケイレ</t>
    </rPh>
    <rPh sb="2" eb="5">
      <t>ケンシュウヒ</t>
    </rPh>
    <rPh sb="5" eb="7">
      <t>シュウニュウ</t>
    </rPh>
    <phoneticPr fontId="3"/>
  </si>
  <si>
    <t>利用者等外給食費収入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3"/>
  </si>
  <si>
    <t>雑収入</t>
    <rPh sb="0" eb="3">
      <t>ザツシュウニュウ</t>
    </rPh>
    <phoneticPr fontId="3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</si>
  <si>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</si>
  <si>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</si>
  <si>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</si>
  <si>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職員給料支出</t>
    <rPh sb="0" eb="2">
      <t>ショクイン</t>
    </rPh>
    <rPh sb="2" eb="4">
      <t>キュウリョウ</t>
    </rPh>
    <rPh sb="4" eb="6">
      <t>シシュツ</t>
    </rPh>
    <phoneticPr fontId="3"/>
  </si>
  <si>
    <t>職員賞与支出</t>
    <rPh sb="0" eb="2">
      <t>ショクイン</t>
    </rPh>
    <rPh sb="2" eb="4">
      <t>ショウヨ</t>
    </rPh>
    <rPh sb="4" eb="6">
      <t>シシュツ</t>
    </rPh>
    <phoneticPr fontId="3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</si>
  <si>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3"/>
  </si>
  <si>
    <t>退職給付支出</t>
    <rPh sb="0" eb="2">
      <t>タイショク</t>
    </rPh>
    <rPh sb="2" eb="4">
      <t>キュウフ</t>
    </rPh>
    <rPh sb="4" eb="6">
      <t>シシュツ</t>
    </rPh>
    <phoneticPr fontId="3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</si>
  <si>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3"/>
  </si>
  <si>
    <t>事業費支出</t>
    <rPh sb="0" eb="2">
      <t>ジギョウ</t>
    </rPh>
    <rPh sb="2" eb="3">
      <t>ヒ</t>
    </rPh>
    <rPh sb="3" eb="5">
      <t>シシュツ</t>
    </rPh>
    <phoneticPr fontId="3"/>
  </si>
  <si>
    <t>給食費支出</t>
    <rPh sb="0" eb="3">
      <t>キュウショクヒ</t>
    </rPh>
    <rPh sb="3" eb="5">
      <t>シシュツ</t>
    </rPh>
    <phoneticPr fontId="3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</si>
  <si>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3"/>
  </si>
  <si>
    <t>教養娯楽費支出</t>
    <rPh sb="0" eb="2">
      <t>キョウヨウ</t>
    </rPh>
    <rPh sb="2" eb="5">
      <t>ゴラクヒ</t>
    </rPh>
    <rPh sb="5" eb="7">
      <t>シシュツ</t>
    </rPh>
    <phoneticPr fontId="3"/>
  </si>
  <si>
    <t>水道光熱費支出</t>
    <rPh sb="0" eb="2">
      <t>スイドウ</t>
    </rPh>
    <rPh sb="2" eb="5">
      <t>コウネツヒ</t>
    </rPh>
    <rPh sb="5" eb="7">
      <t>シシュツ</t>
    </rPh>
    <phoneticPr fontId="3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</si>
  <si>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3"/>
  </si>
  <si>
    <t>車輌費支出</t>
    <rPh sb="0" eb="2">
      <t>シャリョウ</t>
    </rPh>
    <rPh sb="2" eb="3">
      <t>ヒ</t>
    </rPh>
    <rPh sb="3" eb="5">
      <t>シシュツ</t>
    </rPh>
    <phoneticPr fontId="3"/>
  </si>
  <si>
    <t>雑支出</t>
    <rPh sb="0" eb="1">
      <t>ザツ</t>
    </rPh>
    <rPh sb="1" eb="3">
      <t>シシュツ</t>
    </rPh>
    <phoneticPr fontId="3"/>
  </si>
  <si>
    <t>事務費支出</t>
    <rPh sb="0" eb="2">
      <t>ジム</t>
    </rPh>
    <rPh sb="2" eb="3">
      <t>ヒ</t>
    </rPh>
    <rPh sb="3" eb="5">
      <t>シシュツ</t>
    </rPh>
    <phoneticPr fontId="3"/>
  </si>
  <si>
    <t>福利厚生費支出</t>
    <rPh sb="0" eb="2">
      <t>フクリ</t>
    </rPh>
    <rPh sb="2" eb="5">
      <t>コウセイヒ</t>
    </rPh>
    <rPh sb="5" eb="7">
      <t>シシュツ</t>
    </rPh>
    <phoneticPr fontId="3"/>
  </si>
  <si>
    <t>旅費交通費支出</t>
    <rPh sb="0" eb="2">
      <t>リョヒ</t>
    </rPh>
    <rPh sb="2" eb="5">
      <t>コウツウヒ</t>
    </rPh>
    <rPh sb="5" eb="7">
      <t>シシュツ</t>
    </rPh>
    <phoneticPr fontId="3"/>
  </si>
  <si>
    <t>研修研究費支出</t>
    <rPh sb="0" eb="2">
      <t>ケンシュウ</t>
    </rPh>
    <rPh sb="2" eb="5">
      <t>ケンキュウヒ</t>
    </rPh>
    <rPh sb="5" eb="7">
      <t>シシュツ</t>
    </rPh>
    <phoneticPr fontId="3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</si>
  <si>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3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</si>
  <si>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3"/>
  </si>
  <si>
    <t>燃料費支出</t>
    <rPh sb="0" eb="3">
      <t>ネンリョウヒ</t>
    </rPh>
    <rPh sb="3" eb="5">
      <t>シシュツ</t>
    </rPh>
    <phoneticPr fontId="3"/>
  </si>
  <si>
    <t>修繕費支出</t>
    <rPh sb="0" eb="3">
      <t>シュウゼンヒ</t>
    </rPh>
    <rPh sb="3" eb="5">
      <t>シシュツ</t>
    </rPh>
    <phoneticPr fontId="3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</si>
  <si>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3"/>
  </si>
  <si>
    <t>会議費支出</t>
    <rPh sb="0" eb="3">
      <t>カイギヒ</t>
    </rPh>
    <rPh sb="3" eb="5">
      <t>シシュツ</t>
    </rPh>
    <phoneticPr fontId="3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</si>
  <si>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3"/>
  </si>
  <si>
    <t>手数料支出</t>
    <rPh sb="0" eb="3">
      <t>テスウリョウ</t>
    </rPh>
    <rPh sb="3" eb="5">
      <t>シシュツ</t>
    </rPh>
    <phoneticPr fontId="3"/>
  </si>
  <si>
    <t>保険料支出</t>
    <rPh sb="0" eb="3">
      <t>ホケンリョウ</t>
    </rPh>
    <rPh sb="3" eb="5">
      <t>シシュツ</t>
    </rPh>
    <phoneticPr fontId="3"/>
  </si>
  <si>
    <t>賃借料支出</t>
    <rPh sb="0" eb="3">
      <t>チンシャクリョウ</t>
    </rPh>
    <rPh sb="3" eb="5">
      <t>シシュツ</t>
    </rPh>
    <phoneticPr fontId="3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</si>
  <si>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3"/>
  </si>
  <si>
    <t>租税公課支出</t>
    <rPh sb="0" eb="2">
      <t>ソゼイ</t>
    </rPh>
    <rPh sb="2" eb="4">
      <t>コウカ</t>
    </rPh>
    <rPh sb="4" eb="6">
      <t>シシュツ</t>
    </rPh>
    <phoneticPr fontId="3"/>
  </si>
  <si>
    <t>保守料支出</t>
    <rPh sb="0" eb="2">
      <t>ホシュ</t>
    </rPh>
    <rPh sb="2" eb="3">
      <t>リョウ</t>
    </rPh>
    <rPh sb="3" eb="5">
      <t>シシュツ</t>
    </rPh>
    <phoneticPr fontId="3"/>
  </si>
  <si>
    <t>諸会費支出</t>
    <rPh sb="0" eb="3">
      <t>ショカイヒ</t>
    </rPh>
    <rPh sb="3" eb="5">
      <t>シシュツ</t>
    </rPh>
    <phoneticPr fontId="3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</si>
  <si>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3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</si>
  <si>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3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</si>
  <si>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シシュツ</t>
    </rPh>
    <phoneticPr fontId="3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</si>
  <si>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3"/>
  </si>
  <si>
    <t>就労支援事業販管費支出</t>
    <rPh sb="0" eb="2">
      <t>シュウロウ</t>
    </rPh>
    <rPh sb="2" eb="4">
      <t>シエン</t>
    </rPh>
    <rPh sb="4" eb="6">
      <t>ジギョウ</t>
    </rPh>
    <rPh sb="6" eb="9">
      <t>ハンカンヒ</t>
    </rPh>
    <rPh sb="9" eb="11">
      <t>シシュツ</t>
    </rPh>
    <phoneticPr fontId="3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</si>
  <si>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3"/>
  </si>
  <si>
    <t>支払利息支出</t>
    <rPh sb="0" eb="2">
      <t>シハライ</t>
    </rPh>
    <rPh sb="2" eb="4">
      <t>リソク</t>
    </rPh>
    <rPh sb="4" eb="6">
      <t>シシュツ</t>
    </rPh>
    <phoneticPr fontId="3"/>
  </si>
  <si>
    <t>その他の支出</t>
    <rPh sb="2" eb="3">
      <t>タ</t>
    </rPh>
    <rPh sb="4" eb="6">
      <t>シシュツ</t>
    </rPh>
    <phoneticPr fontId="3"/>
  </si>
  <si>
    <t>利用者等外給食費支出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3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</si>
  <si>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</si>
  <si>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</si>
  <si>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</si>
  <si>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</si>
  <si>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</si>
  <si>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</si>
  <si>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3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</si>
  <si>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</si>
  <si>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</si>
  <si>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3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</si>
  <si>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3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</si>
  <si>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3"/>
  </si>
  <si>
    <t>施設整備等収入計（４）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</si>
  <si>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</si>
  <si>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</si>
  <si>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土地取得支出</t>
    <rPh sb="0" eb="2">
      <t>トチ</t>
    </rPh>
    <rPh sb="2" eb="4">
      <t>シュトク</t>
    </rPh>
    <rPh sb="4" eb="6">
      <t>シシュツ</t>
    </rPh>
    <phoneticPr fontId="3"/>
  </si>
  <si>
    <t>建物取得支出</t>
    <rPh sb="0" eb="2">
      <t>タテモノ</t>
    </rPh>
    <rPh sb="2" eb="4">
      <t>シュトク</t>
    </rPh>
    <rPh sb="4" eb="6">
      <t>シシュツ</t>
    </rPh>
    <phoneticPr fontId="3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</si>
  <si>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3"/>
  </si>
  <si>
    <t>器具及び備品取得支出</t>
    <rPh sb="0" eb="2">
      <t>キグ</t>
    </rPh>
    <rPh sb="2" eb="3">
      <t>オヨ</t>
    </rPh>
    <rPh sb="4" eb="6">
      <t>ビヒン</t>
    </rPh>
    <phoneticPr fontId="3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</si>
  <si>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3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</si>
  <si>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3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</si>
  <si>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3"/>
  </si>
  <si>
    <t>施設整備等支出計（５）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</si>
  <si>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施設整備等資金収支差額（６）＝（４）－（５）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</si>
  <si>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</si>
  <si>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3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</si>
  <si>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3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</si>
  <si>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3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</si>
  <si>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3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</si>
  <si>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3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</si>
  <si>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</si>
  <si>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その他の活動による収入</t>
    <rPh sb="2" eb="3">
      <t>タ</t>
    </rPh>
    <rPh sb="4" eb="6">
      <t>カツドウ</t>
    </rPh>
    <rPh sb="9" eb="11">
      <t>シュウニュウ</t>
    </rPh>
    <phoneticPr fontId="3"/>
  </si>
  <si>
    <t>その他の活動収入計（７）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</si>
  <si>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3"/>
  </si>
  <si>
    <t>積立資産支出</t>
    <rPh sb="0" eb="2">
      <t>ツミタテ</t>
    </rPh>
    <rPh sb="2" eb="4">
      <t>シサン</t>
    </rPh>
    <rPh sb="4" eb="6">
      <t>シシュツ</t>
    </rPh>
    <phoneticPr fontId="3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</si>
  <si>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3"/>
  </si>
  <si>
    <t>拠点区分間長期貸付金返済支出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ヘンサイ</t>
    </rPh>
    <rPh sb="12" eb="14">
      <t>シシュツ</t>
    </rPh>
    <phoneticPr fontId="3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</si>
  <si>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</si>
  <si>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その他の活動による支出</t>
    <rPh sb="2" eb="3">
      <t>タ</t>
    </rPh>
    <rPh sb="4" eb="6">
      <t>カツドウ</t>
    </rPh>
    <rPh sb="9" eb="11">
      <t>シシュツ</t>
    </rPh>
    <phoneticPr fontId="3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</si>
  <si>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</si>
  <si>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その他の活動資金収支差額（９）＝（７）－（８）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</si>
  <si>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予備費支出（１０）</t>
    <rPh sb="0" eb="3">
      <t>ヨビヒ</t>
    </rPh>
    <rPh sb="3" eb="5">
      <t>シシュツ</t>
    </rPh>
    <phoneticPr fontId="3"/>
  </si>
  <si>
    <r>
      <t>当期資金収支差額合計</t>
    </r>
    <r>
      <rPr>
        <sz val="8"/>
        <color theme="1"/>
        <rFont val="ＭＳ Ｐ明朝"/>
        <family val="1"/>
        <charset val="128"/>
      </rPr>
      <t>（１１）＝（３）＋（６）＋（９）－（１０）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</si>
  <si>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</si>
  <si>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</si>
  <si>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t>増　減</t>
    <rPh sb="0" eb="1">
      <t>ゾウ</t>
    </rPh>
    <rPh sb="2" eb="3">
      <t>ゲン</t>
    </rPh>
    <phoneticPr fontId="3"/>
  </si>
  <si>
    <t>備　考</t>
    <rPh sb="0" eb="1">
      <t>ソナエ</t>
    </rPh>
    <rPh sb="2" eb="3">
      <t>コウ</t>
    </rPh>
    <phoneticPr fontId="3"/>
  </si>
  <si>
    <t>会費</t>
    <rPh sb="0" eb="2">
      <t>カイヒ</t>
    </rPh>
    <phoneticPr fontId="3"/>
  </si>
  <si>
    <t>会費及び資料発送</t>
    <rPh sb="0" eb="2">
      <t>カイヒ</t>
    </rPh>
    <rPh sb="2" eb="3">
      <t>オヨ</t>
    </rPh>
    <rPh sb="4" eb="6">
      <t>シリョウ</t>
    </rPh>
    <rPh sb="6" eb="8">
      <t>ハッソウ</t>
    </rPh>
    <phoneticPr fontId="3"/>
  </si>
  <si>
    <t>会報作成</t>
    <rPh sb="0" eb="2">
      <t>カイホウ</t>
    </rPh>
    <rPh sb="2" eb="4">
      <t>サクセイ</t>
    </rPh>
    <phoneticPr fontId="3"/>
  </si>
  <si>
    <t>登記事務手数料他</t>
    <rPh sb="0" eb="2">
      <t>トウキ</t>
    </rPh>
    <rPh sb="2" eb="4">
      <t>ジム</t>
    </rPh>
    <rPh sb="4" eb="7">
      <t>テスウリョウ</t>
    </rPh>
    <rPh sb="7" eb="8">
      <t>ホカ</t>
    </rPh>
    <phoneticPr fontId="3"/>
  </si>
  <si>
    <t>雑収入</t>
    <rPh sb="0" eb="3">
      <t>ザッシュウニュウ</t>
    </rPh>
    <phoneticPr fontId="3"/>
  </si>
  <si>
    <t>※科目に不足を生じた場合は流用を認める。</t>
    <rPh sb="1" eb="3">
      <t>カモク</t>
    </rPh>
    <rPh sb="4" eb="6">
      <t>フソク</t>
    </rPh>
    <rPh sb="7" eb="8">
      <t>ショウ</t>
    </rPh>
    <rPh sb="10" eb="12">
      <t>バアイ</t>
    </rPh>
    <rPh sb="13" eb="15">
      <t>リュウヨウ</t>
    </rPh>
    <rPh sb="16" eb="17">
      <t>ミト</t>
    </rPh>
    <phoneticPr fontId="3"/>
  </si>
  <si>
    <t>裾野市委託料・日中一時</t>
    <rPh sb="0" eb="3">
      <t>スソノシ</t>
    </rPh>
    <rPh sb="3" eb="6">
      <t>イタクリョウ</t>
    </rPh>
    <rPh sb="7" eb="9">
      <t>ニッチュウ</t>
    </rPh>
    <rPh sb="9" eb="11">
      <t>イチジ</t>
    </rPh>
    <phoneticPr fontId="3"/>
  </si>
  <si>
    <t>地活会費</t>
    <rPh sb="0" eb="2">
      <t>チカツ</t>
    </rPh>
    <rPh sb="2" eb="4">
      <t>カイヒ</t>
    </rPh>
    <phoneticPr fontId="3"/>
  </si>
  <si>
    <t>図書教育費</t>
    <rPh sb="0" eb="2">
      <t>トショ</t>
    </rPh>
    <rPh sb="2" eb="5">
      <t>キョウイクヒ</t>
    </rPh>
    <phoneticPr fontId="3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</si>
  <si>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3"/>
  </si>
  <si>
    <t>図書教育費支出</t>
    <rPh sb="0" eb="2">
      <t>トショ</t>
    </rPh>
    <rPh sb="2" eb="5">
      <t>キョウイクヒ</t>
    </rPh>
    <rPh sb="5" eb="7">
      <t>シシュツ</t>
    </rPh>
    <phoneticPr fontId="3"/>
  </si>
  <si>
    <t>非常勤職員給与・賞与・諸手当</t>
    <rPh sb="0" eb="3">
      <t>ヒジョウキン</t>
    </rPh>
    <rPh sb="3" eb="5">
      <t>ショクイン</t>
    </rPh>
    <rPh sb="5" eb="7">
      <t>キュウヨ</t>
    </rPh>
    <rPh sb="8" eb="10">
      <t>ショウヨ</t>
    </rPh>
    <rPh sb="11" eb="14">
      <t>ショテアテ</t>
    </rPh>
    <phoneticPr fontId="3"/>
  </si>
  <si>
    <t>社会保険料他</t>
    <rPh sb="0" eb="2">
      <t>シャカイ</t>
    </rPh>
    <rPh sb="2" eb="5">
      <t>ホケンリョウ</t>
    </rPh>
    <rPh sb="5" eb="6">
      <t>ホカ</t>
    </rPh>
    <phoneticPr fontId="3"/>
  </si>
  <si>
    <t>お茶</t>
    <rPh sb="1" eb="2">
      <t>チャ</t>
    </rPh>
    <phoneticPr fontId="3"/>
  </si>
  <si>
    <t>クリスマス会・お楽しみ会他</t>
    <rPh sb="5" eb="6">
      <t>カイ</t>
    </rPh>
    <rPh sb="8" eb="9">
      <t>タノ</t>
    </rPh>
    <rPh sb="11" eb="12">
      <t>カイ</t>
    </rPh>
    <rPh sb="12" eb="13">
      <t>ホカ</t>
    </rPh>
    <phoneticPr fontId="3"/>
  </si>
  <si>
    <t>本・新聞代</t>
    <rPh sb="0" eb="1">
      <t>ホン</t>
    </rPh>
    <rPh sb="2" eb="5">
      <t>シンブンダイ</t>
    </rPh>
    <phoneticPr fontId="3"/>
  </si>
  <si>
    <t>調理・創作活動</t>
    <rPh sb="0" eb="2">
      <t>チョウリ</t>
    </rPh>
    <rPh sb="3" eb="5">
      <t>ソウサク</t>
    </rPh>
    <rPh sb="5" eb="7">
      <t>カツドウ</t>
    </rPh>
    <phoneticPr fontId="3"/>
  </si>
  <si>
    <t>車検修理代・ガソリン代他</t>
    <rPh sb="0" eb="2">
      <t>シャケン</t>
    </rPh>
    <rPh sb="2" eb="5">
      <t>シュウリダイ</t>
    </rPh>
    <rPh sb="10" eb="11">
      <t>ダイ</t>
    </rPh>
    <rPh sb="11" eb="12">
      <t>ホカ</t>
    </rPh>
    <phoneticPr fontId="3"/>
  </si>
  <si>
    <t>職員健康診断他</t>
    <rPh sb="0" eb="2">
      <t>ショクイン</t>
    </rPh>
    <rPh sb="2" eb="4">
      <t>ケンコウ</t>
    </rPh>
    <rPh sb="4" eb="6">
      <t>シンダン</t>
    </rPh>
    <rPh sb="6" eb="7">
      <t>ホカ</t>
    </rPh>
    <phoneticPr fontId="3"/>
  </si>
  <si>
    <t>施設研修・研究会参加費</t>
    <rPh sb="0" eb="2">
      <t>シセツ</t>
    </rPh>
    <rPh sb="2" eb="4">
      <t>ケンシュウ</t>
    </rPh>
    <rPh sb="5" eb="8">
      <t>ケンキュウカイ</t>
    </rPh>
    <rPh sb="8" eb="10">
      <t>サンカ</t>
    </rPh>
    <rPh sb="10" eb="11">
      <t>ヒ</t>
    </rPh>
    <phoneticPr fontId="3"/>
  </si>
  <si>
    <t>事務用品</t>
    <rPh sb="0" eb="2">
      <t>ジム</t>
    </rPh>
    <rPh sb="2" eb="4">
      <t>ヨウヒン</t>
    </rPh>
    <phoneticPr fontId="3"/>
  </si>
  <si>
    <t>器具備品修繕</t>
    <rPh sb="0" eb="2">
      <t>キグ</t>
    </rPh>
    <rPh sb="2" eb="4">
      <t>ビヒン</t>
    </rPh>
    <rPh sb="4" eb="6">
      <t>シュウゼン</t>
    </rPh>
    <phoneticPr fontId="3"/>
  </si>
  <si>
    <t>電話料・切手代</t>
    <rPh sb="0" eb="3">
      <t>デンワリョウ</t>
    </rPh>
    <rPh sb="4" eb="6">
      <t>キッテ</t>
    </rPh>
    <rPh sb="6" eb="7">
      <t>ダイ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</si>
  <si>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</si>
  <si>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任意保険料他</t>
    <rPh sb="0" eb="2">
      <t>ニンイ</t>
    </rPh>
    <rPh sb="2" eb="5">
      <t>ホケンリョウ</t>
    </rPh>
    <rPh sb="5" eb="6">
      <t>ホカ</t>
    </rPh>
    <phoneticPr fontId="3"/>
  </si>
  <si>
    <t>コピー機リース他</t>
    <rPh sb="3" eb="4">
      <t>キ</t>
    </rPh>
    <rPh sb="7" eb="8">
      <t>ホカ</t>
    </rPh>
    <phoneticPr fontId="3"/>
  </si>
  <si>
    <t>収入印紙</t>
    <rPh sb="0" eb="2">
      <t>シュウニュウ</t>
    </rPh>
    <rPh sb="2" eb="4">
      <t>インシ</t>
    </rPh>
    <phoneticPr fontId="3"/>
  </si>
  <si>
    <t>重量税・収入印紙</t>
    <rPh sb="0" eb="3">
      <t>ジュウリョウゼイ</t>
    </rPh>
    <rPh sb="4" eb="6">
      <t>シュウニュウ</t>
    </rPh>
    <rPh sb="6" eb="8">
      <t>インシ</t>
    </rPh>
    <phoneticPr fontId="3"/>
  </si>
  <si>
    <t>研修・研修旅費</t>
    <rPh sb="0" eb="2">
      <t>ケンシュウ</t>
    </rPh>
    <rPh sb="3" eb="5">
      <t>ケンシュウ</t>
    </rPh>
    <rPh sb="5" eb="7">
      <t>リョヒ</t>
    </rPh>
    <phoneticPr fontId="3"/>
  </si>
  <si>
    <t>交通費・駐車料他</t>
    <rPh sb="0" eb="3">
      <t>コウツウヒ</t>
    </rPh>
    <rPh sb="4" eb="7">
      <t>チュウシャリョウ</t>
    </rPh>
    <rPh sb="7" eb="8">
      <t>ホカ</t>
    </rPh>
    <phoneticPr fontId="3"/>
  </si>
  <si>
    <t>車検代行料他</t>
    <rPh sb="0" eb="2">
      <t>シャケン</t>
    </rPh>
    <rPh sb="2" eb="5">
      <t>ダイコウリョウ</t>
    </rPh>
    <rPh sb="5" eb="6">
      <t>ホカ</t>
    </rPh>
    <phoneticPr fontId="3"/>
  </si>
  <si>
    <t>本代</t>
    <rPh sb="0" eb="1">
      <t>ホン</t>
    </rPh>
    <rPh sb="1" eb="2">
      <t>ダイ</t>
    </rPh>
    <phoneticPr fontId="3"/>
  </si>
  <si>
    <t>中退金</t>
    <rPh sb="0" eb="2">
      <t>チュウタイ</t>
    </rPh>
    <rPh sb="2" eb="3">
      <t>キン</t>
    </rPh>
    <phoneticPr fontId="3"/>
  </si>
  <si>
    <t>正職員給与・諸手当</t>
    <rPh sb="0" eb="3">
      <t>セイショクイン</t>
    </rPh>
    <rPh sb="3" eb="5">
      <t>キュウヨ</t>
    </rPh>
    <rPh sb="6" eb="9">
      <t>ショテアテ</t>
    </rPh>
    <phoneticPr fontId="3"/>
  </si>
  <si>
    <t>正職員賞与</t>
    <rPh sb="0" eb="3">
      <t>セイショクイン</t>
    </rPh>
    <rPh sb="3" eb="5">
      <t>ショウヨ</t>
    </rPh>
    <phoneticPr fontId="3"/>
  </si>
  <si>
    <t>国・県・市</t>
    <rPh sb="0" eb="1">
      <t>クニ</t>
    </rPh>
    <rPh sb="2" eb="3">
      <t>ケン</t>
    </rPh>
    <rPh sb="4" eb="5">
      <t>シ</t>
    </rPh>
    <phoneticPr fontId="3"/>
  </si>
  <si>
    <t>中退金助成金</t>
    <rPh sb="0" eb="2">
      <t>チュウタイ</t>
    </rPh>
    <rPh sb="2" eb="3">
      <t>キン</t>
    </rPh>
    <rPh sb="3" eb="5">
      <t>ジョセイ</t>
    </rPh>
    <rPh sb="5" eb="6">
      <t>キン</t>
    </rPh>
    <phoneticPr fontId="3"/>
  </si>
  <si>
    <t>裾野市委託料・区分認定調査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phoneticPr fontId="3"/>
  </si>
  <si>
    <t>バーベキュー他</t>
    <rPh sb="6" eb="7">
      <t>ホカ</t>
    </rPh>
    <phoneticPr fontId="3"/>
  </si>
  <si>
    <t>借上車ガソリン代他</t>
    <rPh sb="0" eb="3">
      <t>カリアゲシャ</t>
    </rPh>
    <rPh sb="7" eb="8">
      <t>ダイ</t>
    </rPh>
    <rPh sb="8" eb="9">
      <t>ホカ</t>
    </rPh>
    <phoneticPr fontId="3"/>
  </si>
  <si>
    <t>電気料・水道料・ガス代</t>
    <rPh sb="0" eb="2">
      <t>デンキ</t>
    </rPh>
    <rPh sb="2" eb="3">
      <t>リョウ</t>
    </rPh>
    <rPh sb="4" eb="7">
      <t>スイドウリョウ</t>
    </rPh>
    <rPh sb="10" eb="11">
      <t>ダイ</t>
    </rPh>
    <phoneticPr fontId="3"/>
  </si>
  <si>
    <t>電話料他</t>
    <rPh sb="0" eb="3">
      <t>デンワリョウ</t>
    </rPh>
    <rPh sb="3" eb="4">
      <t>ホカ</t>
    </rPh>
    <phoneticPr fontId="3"/>
  </si>
  <si>
    <t>火災保険料他</t>
    <rPh sb="0" eb="2">
      <t>カサイ</t>
    </rPh>
    <rPh sb="2" eb="5">
      <t>ホケンリョウ</t>
    </rPh>
    <rPh sb="5" eb="6">
      <t>ホカ</t>
    </rPh>
    <phoneticPr fontId="3"/>
  </si>
  <si>
    <t>サテライト借上料</t>
    <rPh sb="5" eb="7">
      <t>カリア</t>
    </rPh>
    <rPh sb="7" eb="8">
      <t>リョウ</t>
    </rPh>
    <phoneticPr fontId="3"/>
  </si>
  <si>
    <t>消防用設備点検</t>
    <rPh sb="0" eb="3">
      <t>ショウボウヨウ</t>
    </rPh>
    <rPh sb="3" eb="5">
      <t>セツビ</t>
    </rPh>
    <rPh sb="5" eb="7">
      <t>テンケン</t>
    </rPh>
    <phoneticPr fontId="3"/>
  </si>
  <si>
    <t>区・組費他</t>
    <rPh sb="0" eb="1">
      <t>ク</t>
    </rPh>
    <rPh sb="2" eb="3">
      <t>クミ</t>
    </rPh>
    <rPh sb="3" eb="4">
      <t>ヒ</t>
    </rPh>
    <rPh sb="4" eb="5">
      <t>ホカ</t>
    </rPh>
    <phoneticPr fontId="3"/>
  </si>
  <si>
    <t>中退金助成金</t>
    <rPh sb="0" eb="2">
      <t>チュウタイ</t>
    </rPh>
    <rPh sb="2" eb="3">
      <t>キン</t>
    </rPh>
    <rPh sb="3" eb="6">
      <t>ジョセイキン</t>
    </rPh>
    <phoneticPr fontId="3"/>
  </si>
  <si>
    <t>日中一時</t>
    <rPh sb="0" eb="2">
      <t>ニッチュウ</t>
    </rPh>
    <rPh sb="2" eb="4">
      <t>イチジ</t>
    </rPh>
    <phoneticPr fontId="3"/>
  </si>
  <si>
    <t>花植え</t>
    <rPh sb="0" eb="1">
      <t>ハナ</t>
    </rPh>
    <rPh sb="1" eb="2">
      <t>ウ</t>
    </rPh>
    <phoneticPr fontId="3"/>
  </si>
  <si>
    <t>おやつ・お茶</t>
    <rPh sb="5" eb="6">
      <t>チャ</t>
    </rPh>
    <phoneticPr fontId="3"/>
  </si>
  <si>
    <t>健康診断他</t>
    <rPh sb="0" eb="2">
      <t>ケンコウ</t>
    </rPh>
    <rPh sb="2" eb="4">
      <t>シンダン</t>
    </rPh>
    <rPh sb="4" eb="5">
      <t>ホカ</t>
    </rPh>
    <phoneticPr fontId="3"/>
  </si>
  <si>
    <t>本代</t>
    <rPh sb="0" eb="2">
      <t>ホンダイ</t>
    </rPh>
    <phoneticPr fontId="3"/>
  </si>
  <si>
    <t>社会見学・創作活動他</t>
    <rPh sb="0" eb="2">
      <t>シャカイ</t>
    </rPh>
    <rPh sb="2" eb="4">
      <t>ケンガク</t>
    </rPh>
    <rPh sb="5" eb="7">
      <t>ソウサク</t>
    </rPh>
    <rPh sb="7" eb="9">
      <t>カツドウ</t>
    </rPh>
    <rPh sb="9" eb="10">
      <t>ホカ</t>
    </rPh>
    <phoneticPr fontId="3"/>
  </si>
  <si>
    <t>コピー機リース代</t>
    <rPh sb="3" eb="4">
      <t>キ</t>
    </rPh>
    <rPh sb="7" eb="8">
      <t>ダイ</t>
    </rPh>
    <phoneticPr fontId="3"/>
  </si>
  <si>
    <t>国・県・市</t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</si>
  <si>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</si>
  <si>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</si>
  <si>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石脇駐車場・農園</t>
    <rPh sb="0" eb="1">
      <t>イシ</t>
    </rPh>
    <rPh sb="1" eb="2">
      <t>ワキ</t>
    </rPh>
    <rPh sb="2" eb="5">
      <t>チュウシャジョウ</t>
    </rPh>
    <rPh sb="6" eb="8">
      <t>ノウエン</t>
    </rPh>
    <phoneticPr fontId="3"/>
  </si>
  <si>
    <t>任意保険・傷害保険料</t>
    <rPh sb="0" eb="2">
      <t>ニンイ</t>
    </rPh>
    <rPh sb="2" eb="4">
      <t>ホケン</t>
    </rPh>
    <rPh sb="5" eb="7">
      <t>ショウガイ</t>
    </rPh>
    <rPh sb="7" eb="9">
      <t>ホケン</t>
    </rPh>
    <rPh sb="9" eb="10">
      <t>リョウ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</si>
  <si>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</si>
  <si>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電話料・切手代他</t>
    <rPh sb="0" eb="3">
      <t>デンワリョウ</t>
    </rPh>
    <rPh sb="4" eb="6">
      <t>キッテ</t>
    </rPh>
    <rPh sb="6" eb="7">
      <t>ダイ</t>
    </rPh>
    <rPh sb="7" eb="8">
      <t>ホカ</t>
    </rPh>
    <phoneticPr fontId="3"/>
  </si>
  <si>
    <t>交通費他</t>
    <rPh sb="0" eb="3">
      <t>コウツウヒ</t>
    </rPh>
    <rPh sb="3" eb="4">
      <t>ホカ</t>
    </rPh>
    <phoneticPr fontId="3"/>
  </si>
  <si>
    <t>社会見学・リフレッシュ教室他</t>
    <rPh sb="0" eb="2">
      <t>シャカイ</t>
    </rPh>
    <rPh sb="2" eb="4">
      <t>ケンガク</t>
    </rPh>
    <rPh sb="11" eb="13">
      <t>キョウシツ</t>
    </rPh>
    <rPh sb="13" eb="14">
      <t>ホカ</t>
    </rPh>
    <phoneticPr fontId="3"/>
  </si>
  <si>
    <t>作業所連合会わ・オールしずおか他</t>
    <rPh sb="0" eb="2">
      <t>サギョウ</t>
    </rPh>
    <rPh sb="2" eb="3">
      <t>ショ</t>
    </rPh>
    <rPh sb="3" eb="6">
      <t>レンゴウカイ</t>
    </rPh>
    <rPh sb="15" eb="16">
      <t>ホカ</t>
    </rPh>
    <phoneticPr fontId="3"/>
  </si>
  <si>
    <t>自動販売機他</t>
    <rPh sb="0" eb="2">
      <t>ジドウ</t>
    </rPh>
    <rPh sb="2" eb="5">
      <t>ハンバイキ</t>
    </rPh>
    <rPh sb="5" eb="6">
      <t>ホカ</t>
    </rPh>
    <phoneticPr fontId="3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</si>
  <si>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</si>
  <si>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</si>
  <si>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さくらんぼ拠点より</t>
    <rPh sb="5" eb="7">
      <t>キョテン</t>
    </rPh>
    <phoneticPr fontId="3"/>
  </si>
  <si>
    <t>サービス区分間繰入金収入</t>
    <rPh sb="4" eb="12">
      <t>クブンカンクリイレキンシュウニュウ</t>
    </rPh>
    <phoneticPr fontId="3"/>
  </si>
  <si>
    <t>社会福祉協議会助成金他</t>
    <rPh sb="0" eb="2">
      <t>シャカイ</t>
    </rPh>
    <rPh sb="2" eb="4">
      <t>フクシ</t>
    </rPh>
    <rPh sb="4" eb="7">
      <t>キョウギカイ</t>
    </rPh>
    <rPh sb="7" eb="10">
      <t>ジョセイキン</t>
    </rPh>
    <rPh sb="10" eb="11">
      <t>ホカ</t>
    </rPh>
    <phoneticPr fontId="3"/>
  </si>
  <si>
    <t>育成会会費</t>
    <rPh sb="0" eb="3">
      <t>イクセイカイ</t>
    </rPh>
    <rPh sb="3" eb="5">
      <t>カイヒ</t>
    </rPh>
    <phoneticPr fontId="3"/>
  </si>
  <si>
    <t>さくらんぼ</t>
    <phoneticPr fontId="3"/>
  </si>
  <si>
    <t>みどり・ハイツ</t>
    <phoneticPr fontId="3"/>
  </si>
  <si>
    <t>相談</t>
    <rPh sb="0" eb="2">
      <t>ソウダン</t>
    </rPh>
    <phoneticPr fontId="3"/>
  </si>
  <si>
    <t>市委託料・日中一時</t>
    <rPh sb="0" eb="1">
      <t>シ</t>
    </rPh>
    <rPh sb="1" eb="4">
      <t>イタクリョウ</t>
    </rPh>
    <rPh sb="5" eb="7">
      <t>ニッチュウ</t>
    </rPh>
    <rPh sb="7" eb="9">
      <t>イチジ</t>
    </rPh>
    <phoneticPr fontId="3"/>
  </si>
  <si>
    <t>新聞・本</t>
    <rPh sb="0" eb="2">
      <t>シンブン</t>
    </rPh>
    <rPh sb="3" eb="4">
      <t>ホン</t>
    </rPh>
    <phoneticPr fontId="3"/>
  </si>
  <si>
    <t>交通費</t>
    <rPh sb="0" eb="3">
      <t>コウツウヒ</t>
    </rPh>
    <phoneticPr fontId="3"/>
  </si>
  <si>
    <t>コピー機・LEDリース他</t>
    <rPh sb="3" eb="4">
      <t>キ</t>
    </rPh>
    <rPh sb="11" eb="12">
      <t>ホカ</t>
    </rPh>
    <phoneticPr fontId="3"/>
  </si>
  <si>
    <t>工賃・当期材料仕入他</t>
    <rPh sb="0" eb="2">
      <t>コウチン</t>
    </rPh>
    <rPh sb="3" eb="5">
      <t>トウキ</t>
    </rPh>
    <rPh sb="5" eb="7">
      <t>ザイリョウ</t>
    </rPh>
    <rPh sb="7" eb="9">
      <t>シイレ</t>
    </rPh>
    <rPh sb="9" eb="10">
      <t>ホカ</t>
    </rPh>
    <phoneticPr fontId="3"/>
  </si>
  <si>
    <t>施設設備整備等積立金</t>
    <rPh sb="0" eb="2">
      <t>シセツ</t>
    </rPh>
    <rPh sb="2" eb="4">
      <t>セツビ</t>
    </rPh>
    <rPh sb="4" eb="6">
      <t>セイビ</t>
    </rPh>
    <rPh sb="6" eb="7">
      <t>トウ</t>
    </rPh>
    <rPh sb="7" eb="9">
      <t>ツミタテ</t>
    </rPh>
    <rPh sb="9" eb="10">
      <t>キン</t>
    </rPh>
    <phoneticPr fontId="3"/>
  </si>
  <si>
    <t>うぐいす拠点</t>
    <rPh sb="4" eb="6">
      <t>キョテン</t>
    </rPh>
    <phoneticPr fontId="3"/>
  </si>
  <si>
    <t>みどり作業所拠点</t>
    <rPh sb="3" eb="5">
      <t>サギョウ</t>
    </rPh>
    <rPh sb="5" eb="6">
      <t>ショ</t>
    </rPh>
    <rPh sb="6" eb="8">
      <t>キョテン</t>
    </rPh>
    <phoneticPr fontId="3"/>
  </si>
  <si>
    <t>さくらんぼ拠点</t>
    <rPh sb="5" eb="7">
      <t>キョテン</t>
    </rPh>
    <phoneticPr fontId="3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</si>
  <si>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</si>
  <si>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</si>
  <si>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事業区分合計</t>
    <rPh sb="0" eb="2">
      <t>ジギョウ</t>
    </rPh>
    <rPh sb="2" eb="4">
      <t>クブン</t>
    </rPh>
    <rPh sb="4" eb="6">
      <t>ゴウケイ</t>
    </rPh>
    <phoneticPr fontId="3"/>
  </si>
  <si>
    <t>確認</t>
    <rPh sb="0" eb="2">
      <t>カクニン</t>
    </rPh>
    <phoneticPr fontId="3"/>
  </si>
  <si>
    <t>当期資金収支差額合計（１１）＝（３）＋（６）＋（９）－（１０）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</si>
  <si>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法人：社会福祉法人裾野市手をつなぐ育成会</t>
    <rPh sb="0" eb="2">
      <t>ホウジン</t>
    </rPh>
    <rPh sb="3" eb="5">
      <t>シャカイ</t>
    </rPh>
    <rPh sb="5" eb="7">
      <t>フクシ</t>
    </rPh>
    <rPh sb="7" eb="9">
      <t>ホウジン</t>
    </rPh>
    <rPh sb="9" eb="12">
      <t>スソノシ</t>
    </rPh>
    <rPh sb="12" eb="13">
      <t>テ</t>
    </rPh>
    <rPh sb="17" eb="20">
      <t>イクセイカイ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</si>
  <si>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</si>
  <si>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</si>
  <si>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保険料支出</t>
    <rPh sb="0" eb="3">
      <t>ホケンリョウ</t>
    </rPh>
    <rPh sb="3" eb="5">
      <t>シシュツ</t>
    </rPh>
    <phoneticPr fontId="3"/>
  </si>
  <si>
    <t>役員報酬</t>
    <rPh sb="0" eb="2">
      <t>ヤクイン</t>
    </rPh>
    <rPh sb="2" eb="4">
      <t>ホウシュウ</t>
    </rPh>
    <phoneticPr fontId="3"/>
  </si>
  <si>
    <t>広報費支出</t>
    <rPh sb="0" eb="2">
      <t>コウホウ</t>
    </rPh>
    <rPh sb="2" eb="3">
      <t>ヒ</t>
    </rPh>
    <rPh sb="3" eb="5">
      <t>シシュツ</t>
    </rPh>
    <phoneticPr fontId="3"/>
  </si>
  <si>
    <t>渉外費支出</t>
    <rPh sb="0" eb="2">
      <t>ショウガイ</t>
    </rPh>
    <rPh sb="2" eb="3">
      <t>ヒ</t>
    </rPh>
    <rPh sb="3" eb="5">
      <t>シシュツ</t>
    </rPh>
    <phoneticPr fontId="3"/>
  </si>
  <si>
    <t>コピー機・福祉車両リース代</t>
    <rPh sb="3" eb="4">
      <t>キ</t>
    </rPh>
    <rPh sb="5" eb="7">
      <t>フクシ</t>
    </rPh>
    <rPh sb="7" eb="9">
      <t>シャリョウ</t>
    </rPh>
    <rPh sb="12" eb="13">
      <t>ダイ</t>
    </rPh>
    <phoneticPr fontId="3"/>
  </si>
  <si>
    <t>コピー機・LEDリース代</t>
    <rPh sb="3" eb="4">
      <t>キ</t>
    </rPh>
    <rPh sb="11" eb="12">
      <t>ダイ</t>
    </rPh>
    <phoneticPr fontId="3"/>
  </si>
  <si>
    <t>ＬＥＤリース料</t>
    <rPh sb="6" eb="7">
      <t>リョウ</t>
    </rPh>
    <phoneticPr fontId="3"/>
  </si>
  <si>
    <t>理事会・評議員会等費用弁償</t>
    <rPh sb="0" eb="2">
      <t>リジ</t>
    </rPh>
    <rPh sb="2" eb="3">
      <t>カイ</t>
    </rPh>
    <rPh sb="4" eb="7">
      <t>ヒョウギイン</t>
    </rPh>
    <rPh sb="7" eb="8">
      <t>カイ</t>
    </rPh>
    <rPh sb="8" eb="9">
      <t>トウ</t>
    </rPh>
    <rPh sb="9" eb="11">
      <t>ヒヨウ</t>
    </rPh>
    <rPh sb="11" eb="13">
      <t>ベンショウ</t>
    </rPh>
    <phoneticPr fontId="3"/>
  </si>
  <si>
    <t>理事会・評議員会会議費</t>
    <rPh sb="0" eb="2">
      <t>リジ</t>
    </rPh>
    <rPh sb="2" eb="3">
      <t>カイ</t>
    </rPh>
    <rPh sb="4" eb="7">
      <t>ヒョウギイン</t>
    </rPh>
    <rPh sb="7" eb="8">
      <t>カイ</t>
    </rPh>
    <rPh sb="8" eb="11">
      <t>カイギヒ</t>
    </rPh>
    <phoneticPr fontId="3"/>
  </si>
  <si>
    <t>事務所家賃・職員駐車場</t>
    <rPh sb="0" eb="2">
      <t>ジム</t>
    </rPh>
    <rPh sb="2" eb="3">
      <t>ショ</t>
    </rPh>
    <rPh sb="3" eb="5">
      <t>ヤチン</t>
    </rPh>
    <rPh sb="6" eb="8">
      <t>ショクイン</t>
    </rPh>
    <rPh sb="8" eb="11">
      <t>チュウシャジョウ</t>
    </rPh>
    <phoneticPr fontId="3"/>
  </si>
  <si>
    <t>財政調整積立金</t>
    <rPh sb="0" eb="2">
      <t>ザイセイ</t>
    </rPh>
    <rPh sb="2" eb="4">
      <t>チョウセイ</t>
    </rPh>
    <rPh sb="4" eb="6">
      <t>ツミタテ</t>
    </rPh>
    <rPh sb="6" eb="7">
      <t>キン</t>
    </rPh>
    <phoneticPr fontId="3"/>
  </si>
  <si>
    <t>法人：裾野市手をつなぐ育成会</t>
    <rPh sb="0" eb="2">
      <t>ホウジン</t>
    </rPh>
    <rPh sb="3" eb="5">
      <t>スソノ</t>
    </rPh>
    <rPh sb="4" eb="5">
      <t>ノ</t>
    </rPh>
    <rPh sb="5" eb="6">
      <t>シ</t>
    </rPh>
    <rPh sb="6" eb="7">
      <t>テ</t>
    </rPh>
    <rPh sb="11" eb="14">
      <t>イクセイカイ</t>
    </rPh>
    <phoneticPr fontId="3"/>
  </si>
  <si>
    <t>(単位：千円)</t>
    <rPh sb="1" eb="3">
      <t>タンイ</t>
    </rPh>
    <rPh sb="4" eb="6">
      <t>センエン</t>
    </rPh>
    <phoneticPr fontId="3"/>
  </si>
  <si>
    <t>大区分</t>
    <rPh sb="0" eb="3">
      <t>ダイクブン</t>
    </rPh>
    <phoneticPr fontId="3"/>
  </si>
  <si>
    <t>備考</t>
    <rPh sb="0" eb="2">
      <t>ビコウ</t>
    </rPh>
    <phoneticPr fontId="3"/>
  </si>
  <si>
    <t>中区分</t>
    <rPh sb="0" eb="1">
      <t>チュウ</t>
    </rPh>
    <rPh sb="1" eb="3">
      <t>クブン</t>
    </rPh>
    <phoneticPr fontId="3"/>
  </si>
  <si>
    <t>【事業活動による収支】</t>
    <rPh sb="1" eb="3">
      <t>ジギョウ</t>
    </rPh>
    <rPh sb="3" eb="5">
      <t>カツドウ</t>
    </rPh>
    <rPh sb="8" eb="10">
      <t>シュウシ</t>
    </rPh>
    <phoneticPr fontId="3"/>
  </si>
  <si>
    <t>受取利息配当金収入</t>
    <rPh sb="0" eb="2">
      <t>ウケトリ</t>
    </rPh>
    <rPh sb="2" eb="4">
      <t>リソク</t>
    </rPh>
    <rPh sb="4" eb="6">
      <t>ハイトウ</t>
    </rPh>
    <rPh sb="6" eb="7">
      <t>キン</t>
    </rPh>
    <rPh sb="7" eb="9">
      <t>シュウニュウ</t>
    </rPh>
    <phoneticPr fontId="3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</si>
  <si>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</si>
  <si>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</si>
  <si>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事業活動資金収支差額（3）＝（1）－（2）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</si>
  <si>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【施設整備等による収支】</t>
    <rPh sb="1" eb="3">
      <t>シセツ</t>
    </rPh>
    <rPh sb="3" eb="5">
      <t>セイビ</t>
    </rPh>
    <rPh sb="5" eb="6">
      <t>トウ</t>
    </rPh>
    <rPh sb="9" eb="11">
      <t>シュウシ</t>
    </rPh>
    <phoneticPr fontId="3"/>
  </si>
  <si>
    <t>施設整備等収入計（4）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</si>
  <si>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施設整備等支出計（5）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</si>
  <si>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施設整備等資金収支差額（6）＝（4）－（5）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</si>
  <si>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【その他の活動による収支】</t>
    <rPh sb="3" eb="4">
      <t>タ</t>
    </rPh>
    <rPh sb="5" eb="7">
      <t>カツドウ</t>
    </rPh>
    <rPh sb="10" eb="12">
      <t>シュウシ</t>
    </rPh>
    <phoneticPr fontId="3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</si>
  <si>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3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</si>
  <si>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</si>
  <si>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</si>
  <si>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その他の活動資金収支差額（9）＝（7）－（8）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</si>
  <si>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予備費支出（10）</t>
    <rPh sb="0" eb="3">
      <t>ヨビヒ</t>
    </rPh>
    <rPh sb="3" eb="5">
      <t>シシュツ</t>
    </rPh>
    <phoneticPr fontId="3"/>
  </si>
  <si>
    <r>
      <t>当期資金収支差額合計</t>
    </r>
    <r>
      <rPr>
        <b/>
        <sz val="9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</si>
  <si>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前期末支払資金残高（12）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</si>
  <si>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当期末支払資金残高（11）＋（12）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</si>
  <si>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r>
      <t>当期資金収支差額合計</t>
    </r>
    <r>
      <rPr>
        <b/>
        <sz val="8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</si>
  <si>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拠点：うぐいす拠点</t>
    <rPh sb="0" eb="2">
      <t>キョテン</t>
    </rPh>
    <rPh sb="7" eb="9">
      <t>キョテン</t>
    </rPh>
    <phoneticPr fontId="3"/>
  </si>
  <si>
    <t>拠点：みどり作業所拠点</t>
    <rPh sb="0" eb="2">
      <t>キョテン</t>
    </rPh>
    <rPh sb="6" eb="8">
      <t>サギョウ</t>
    </rPh>
    <rPh sb="8" eb="9">
      <t>ショ</t>
    </rPh>
    <rPh sb="9" eb="11">
      <t>キョテン</t>
    </rPh>
    <phoneticPr fontId="3"/>
  </si>
  <si>
    <t>拠点：さくらんぼ拠点</t>
    <rPh sb="0" eb="2">
      <t>キョテン</t>
    </rPh>
    <rPh sb="8" eb="10">
      <t>キョテン</t>
    </rPh>
    <phoneticPr fontId="3"/>
  </si>
  <si>
    <t>増減額</t>
    <rPh sb="0" eb="3">
      <t>ゾウゲンガク</t>
    </rPh>
    <phoneticPr fontId="3"/>
  </si>
  <si>
    <t>各拠点より</t>
    <rPh sb="0" eb="1">
      <t>カク</t>
    </rPh>
    <rPh sb="1" eb="3">
      <t>キョテン</t>
    </rPh>
    <phoneticPr fontId="3"/>
  </si>
  <si>
    <t>（11）+（12）</t>
  </si>
  <si>
    <t>（3）+（6）+（9）</t>
  </si>
  <si>
    <t>予備費（10）</t>
  </si>
  <si>
    <t>予定資金残高</t>
    <rPh sb="0" eb="2">
      <t>ヨテイ</t>
    </rPh>
    <rPh sb="2" eb="4">
      <t>シキン</t>
    </rPh>
    <rPh sb="4" eb="6">
      <t>ザンダカ</t>
    </rPh>
    <phoneticPr fontId="3"/>
  </si>
  <si>
    <t>障害児施設給付費収入</t>
    <rPh sb="0" eb="2">
      <t>ショウガイ</t>
    </rPh>
    <rPh sb="2" eb="3">
      <t>ジ</t>
    </rPh>
    <rPh sb="3" eb="5">
      <t>シセツ</t>
    </rPh>
    <rPh sb="5" eb="7">
      <t>キュウフ</t>
    </rPh>
    <rPh sb="7" eb="8">
      <t>ヒ</t>
    </rPh>
    <rPh sb="8" eb="10">
      <t>シュウニュウ</t>
    </rPh>
    <phoneticPr fontId="3"/>
  </si>
  <si>
    <t>障害児相談支援給付費収入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2">
      <t>シュウニュウ</t>
    </rPh>
    <phoneticPr fontId="3"/>
  </si>
  <si>
    <t>法人本部サービス区分　資金収支当初予算書　（案）</t>
    <rPh sb="0" eb="2">
      <t>ホウジン</t>
    </rPh>
    <rPh sb="2" eb="4">
      <t>ホンブ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rPh sb="22" eb="23">
      <t>アン</t>
    </rPh>
    <phoneticPr fontId="3"/>
  </si>
  <si>
    <t>地域活動支援センターうぐいすサービス区分　資金収支当初予算書　（案）</t>
    <rPh sb="0" eb="2">
      <t>チイキ</t>
    </rPh>
    <rPh sb="2" eb="4">
      <t>カツドウ</t>
    </rPh>
    <rPh sb="4" eb="6">
      <t>シエン</t>
    </rPh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</si>
  <si>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相談支援センターうぐいすサービス区分　資金収支当初予算書　（案）</t>
    <rPh sb="0" eb="2">
      <t>ソウダン</t>
    </rPh>
    <rPh sb="2" eb="4">
      <t>シエン</t>
    </rPh>
    <rPh sb="16" eb="18">
      <t>クブン</t>
    </rPh>
    <rPh sb="19" eb="21">
      <t>シキン</t>
    </rPh>
    <rPh sb="21" eb="23">
      <t>シュウシ</t>
    </rPh>
    <rPh sb="23" eb="25">
      <t>トウショ</t>
    </rPh>
    <rPh sb="25" eb="28">
      <t>ヨサンショ</t>
    </rPh>
    <phoneticPr fontId="3"/>
  </si>
  <si>
    <t>グループホーム　みどりハイツサービス区分　資金収支当初予算書　（案）</t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</si>
  <si>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うぐいす拠点区分　資金収支当初予算書　（案）</t>
    <rPh sb="4" eb="6">
      <t>キョテン</t>
    </rPh>
    <rPh sb="6" eb="8">
      <t>クブン</t>
    </rPh>
    <rPh sb="9" eb="11">
      <t>シキン</t>
    </rPh>
    <rPh sb="11" eb="13">
      <t>シュウシ</t>
    </rPh>
    <rPh sb="13" eb="15">
      <t>トウショ</t>
    </rPh>
    <rPh sb="15" eb="18">
      <t>ヨサンショ</t>
    </rPh>
    <phoneticPr fontId="3"/>
  </si>
  <si>
    <t>みどり作業所拠点区分　資金収支当初予算書　（案）</t>
    <rPh sb="3" eb="5">
      <t>サギョウ</t>
    </rPh>
    <rPh sb="5" eb="6">
      <t>ショ</t>
    </rPh>
    <rPh sb="6" eb="8">
      <t>キョテン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phoneticPr fontId="3"/>
  </si>
  <si>
    <t>指定就労継続支援Ｂ型　みどり作業所サービス区分　資金収支当初予算書　（案）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4" eb="16">
      <t>サギョウ</t>
    </rPh>
    <rPh sb="16" eb="17">
      <t>ショ</t>
    </rPh>
    <rPh sb="21" eb="23">
      <t>クブン</t>
    </rPh>
    <rPh sb="24" eb="26">
      <t>シキン</t>
    </rPh>
    <rPh sb="26" eb="28">
      <t>シュウシ</t>
    </rPh>
    <rPh sb="28" eb="30">
      <t>トウショ</t>
    </rPh>
    <rPh sb="30" eb="33">
      <t>ヨサンショ</t>
    </rPh>
    <phoneticPr fontId="3"/>
  </si>
  <si>
    <t>さくらんぼ拠点区分　資金収支当初予算書　（案）</t>
    <rPh sb="5" eb="7">
      <t>キョテン</t>
    </rPh>
    <rPh sb="7" eb="9">
      <t>クブン</t>
    </rPh>
    <rPh sb="10" eb="12">
      <t>シキン</t>
    </rPh>
    <rPh sb="12" eb="14">
      <t>シュウシ</t>
    </rPh>
    <rPh sb="14" eb="16">
      <t>トウショ</t>
    </rPh>
    <rPh sb="16" eb="19">
      <t>ヨサンショ</t>
    </rPh>
    <phoneticPr fontId="3"/>
  </si>
  <si>
    <t>生活介護事業所　さくらんぼサービス区分　資金収支当初予算書　（案）</t>
    <rPh sb="0" eb="2">
      <t>セイカツ</t>
    </rPh>
    <rPh sb="2" eb="4">
      <t>カイゴ</t>
    </rPh>
    <rPh sb="4" eb="7">
      <t>ジギョウショ</t>
    </rPh>
    <rPh sb="17" eb="19">
      <t>クブン</t>
    </rPh>
    <rPh sb="20" eb="22">
      <t>シキン</t>
    </rPh>
    <rPh sb="22" eb="24">
      <t>シュウシ</t>
    </rPh>
    <rPh sb="24" eb="26">
      <t>トウショ</t>
    </rPh>
    <rPh sb="26" eb="29">
      <t>ヨサンショ</t>
    </rPh>
    <phoneticPr fontId="3"/>
  </si>
  <si>
    <t>資金収支当初予算内訳表　（案）</t>
    <rPh sb="0" eb="2">
      <t>シキン</t>
    </rPh>
    <rPh sb="2" eb="4">
      <t>シュウシ</t>
    </rPh>
    <rPh sb="4" eb="6">
      <t>トウショ</t>
    </rPh>
    <rPh sb="6" eb="8">
      <t>ヨサン</t>
    </rPh>
    <rPh sb="8" eb="10">
      <t>ウチワケ</t>
    </rPh>
    <rPh sb="10" eb="11">
      <t>ヒョウ</t>
    </rPh>
    <phoneticPr fontId="3"/>
  </si>
  <si>
    <t>資金収支当初予算書　（案）</t>
    <rPh sb="0" eb="2">
      <t>シキン</t>
    </rPh>
    <rPh sb="2" eb="4">
      <t>シュウシ</t>
    </rPh>
    <rPh sb="4" eb="6">
      <t>トウショ</t>
    </rPh>
    <rPh sb="6" eb="9">
      <t>ヨサンショ</t>
    </rPh>
    <phoneticPr fontId="3"/>
  </si>
  <si>
    <t>日用雑貨・感染症対策</t>
    <rPh sb="0" eb="2">
      <t>ニチヨウ</t>
    </rPh>
    <rPh sb="2" eb="4">
      <t>ザッカ</t>
    </rPh>
    <rPh sb="5" eb="8">
      <t>カンセンショウ</t>
    </rPh>
    <rPh sb="8" eb="10">
      <t>タイサク</t>
    </rPh>
    <phoneticPr fontId="3"/>
  </si>
  <si>
    <t>感染症対策</t>
    <rPh sb="0" eb="3">
      <t>カンセンショウ</t>
    </rPh>
    <rPh sb="3" eb="5">
      <t>タイサク</t>
    </rPh>
    <phoneticPr fontId="3"/>
  </si>
  <si>
    <t>コロナ対策助成金</t>
    <rPh sb="3" eb="5">
      <t>タイサク</t>
    </rPh>
    <rPh sb="5" eb="8">
      <t>ジョセイキン</t>
    </rPh>
    <phoneticPr fontId="3"/>
  </si>
  <si>
    <t>コロナ対策助成金</t>
    <rPh sb="3" eb="5">
      <t>タイサク</t>
    </rPh>
    <rPh sb="5" eb="8">
      <t>ジョセイキン</t>
    </rPh>
    <phoneticPr fontId="3"/>
  </si>
  <si>
    <t>経常経費3か月分</t>
    <rPh sb="0" eb="2">
      <t>ケイジョウ</t>
    </rPh>
    <rPh sb="2" eb="4">
      <t>ケイヒ</t>
    </rPh>
    <rPh sb="6" eb="7">
      <t>ゲツ</t>
    </rPh>
    <rPh sb="7" eb="8">
      <t>ブン</t>
    </rPh>
    <phoneticPr fontId="3"/>
  </si>
  <si>
    <t>経常経費2か月分</t>
    <rPh sb="0" eb="2">
      <t>ケイジョウ</t>
    </rPh>
    <rPh sb="2" eb="4">
      <t>ケイヒ</t>
    </rPh>
    <rPh sb="6" eb="7">
      <t>ゲツ</t>
    </rPh>
    <rPh sb="7" eb="8">
      <t>ブン</t>
    </rPh>
    <phoneticPr fontId="3"/>
  </si>
  <si>
    <t>自立支援　自己負担分</t>
    <rPh sb="0" eb="2">
      <t>ジリツ</t>
    </rPh>
    <rPh sb="2" eb="4">
      <t>シエン</t>
    </rPh>
    <rPh sb="5" eb="7">
      <t>ジコ</t>
    </rPh>
    <rPh sb="7" eb="9">
      <t>フタン</t>
    </rPh>
    <rPh sb="9" eb="10">
      <t>ブン</t>
    </rPh>
    <phoneticPr fontId="3"/>
  </si>
  <si>
    <t>駐車場、うぐいす賃借料他</t>
    <rPh sb="0" eb="3">
      <t>チュウシャジョウ</t>
    </rPh>
    <rPh sb="8" eb="11">
      <t>チンシャクリョウ</t>
    </rPh>
    <rPh sb="11" eb="12">
      <t>ホカ</t>
    </rPh>
    <phoneticPr fontId="3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</si>
  <si>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3"/>
  </si>
  <si>
    <t>地活</t>
    <rPh sb="0" eb="2">
      <t>チカツ</t>
    </rPh>
    <phoneticPr fontId="3"/>
  </si>
  <si>
    <t>相談</t>
    <rPh sb="0" eb="2">
      <t>ソウダン</t>
    </rPh>
    <phoneticPr fontId="3"/>
  </si>
  <si>
    <t>ハイツ</t>
    <phoneticPr fontId="3"/>
  </si>
  <si>
    <t>みどり</t>
    <phoneticPr fontId="3"/>
  </si>
  <si>
    <t>さくらんぼ</t>
    <phoneticPr fontId="3"/>
  </si>
  <si>
    <t>リフォーム代</t>
    <rPh sb="5" eb="6">
      <t>ダイ</t>
    </rPh>
    <phoneticPr fontId="3"/>
  </si>
  <si>
    <t>区分間収入計</t>
    <rPh sb="0" eb="2">
      <t>クブン</t>
    </rPh>
    <rPh sb="2" eb="3">
      <t>カン</t>
    </rPh>
    <rPh sb="3" eb="5">
      <t>シュウニュウ</t>
    </rPh>
    <rPh sb="5" eb="6">
      <t>ケイ</t>
    </rPh>
    <phoneticPr fontId="3"/>
  </si>
  <si>
    <t>理事長積算収入</t>
    <rPh sb="0" eb="3">
      <t>リジチョウ</t>
    </rPh>
    <rPh sb="3" eb="5">
      <t>セキサン</t>
    </rPh>
    <rPh sb="5" eb="7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</si>
  <si>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</si>
  <si>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販売手数料他</t>
    <rPh sb="0" eb="2">
      <t>ハンバイ</t>
    </rPh>
    <rPh sb="2" eb="5">
      <t>テスウリョウ</t>
    </rPh>
    <rPh sb="5" eb="6">
      <t>ホカ</t>
    </rPh>
    <phoneticPr fontId="3"/>
  </si>
  <si>
    <t>就労</t>
    <rPh sb="0" eb="2">
      <t>シュウロウ</t>
    </rPh>
    <phoneticPr fontId="3"/>
  </si>
  <si>
    <t>消防用設備点検・アルソック</t>
    <rPh sb="0" eb="3">
      <t>ショウボウヨウ</t>
    </rPh>
    <rPh sb="3" eb="5">
      <t>セツビ</t>
    </rPh>
    <rPh sb="5" eb="7">
      <t>テンケン</t>
    </rPh>
    <phoneticPr fontId="3"/>
  </si>
  <si>
    <t>事務所賃料按分</t>
    <rPh sb="0" eb="2">
      <t>ジム</t>
    </rPh>
    <rPh sb="2" eb="3">
      <t>ショ</t>
    </rPh>
    <rPh sb="3" eb="5">
      <t>チンリョウ</t>
    </rPh>
    <rPh sb="5" eb="7">
      <t>アンブン</t>
    </rPh>
    <phoneticPr fontId="3"/>
  </si>
  <si>
    <t>地域移行活動費（育成会活動費）</t>
    <rPh sb="0" eb="2">
      <t>チイキ</t>
    </rPh>
    <rPh sb="2" eb="4">
      <t>イコウ</t>
    </rPh>
    <rPh sb="4" eb="6">
      <t>カツドウ</t>
    </rPh>
    <rPh sb="6" eb="7">
      <t>ヒ</t>
    </rPh>
    <rPh sb="8" eb="11">
      <t>イクセイカイ</t>
    </rPh>
    <rPh sb="11" eb="13">
      <t>カツドウ</t>
    </rPh>
    <rPh sb="13" eb="14">
      <t>ヒ</t>
    </rPh>
    <phoneticPr fontId="3"/>
  </si>
  <si>
    <t>裾野市委託料・区分認定調査他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rPh sb="13" eb="14">
      <t>ホカ</t>
    </rPh>
    <phoneticPr fontId="3"/>
  </si>
  <si>
    <t>コピー機・車両リース他</t>
    <rPh sb="3" eb="4">
      <t>キ</t>
    </rPh>
    <rPh sb="5" eb="7">
      <t>シャリョウ</t>
    </rPh>
    <rPh sb="10" eb="11">
      <t>ホカ</t>
    </rPh>
    <phoneticPr fontId="3"/>
  </si>
  <si>
    <t>令和4年度</t>
    <rPh sb="0" eb="1">
      <t>レイ</t>
    </rPh>
    <rPh sb="1" eb="2">
      <t>ワ</t>
    </rPh>
    <rPh sb="3" eb="4">
      <t>ネン</t>
    </rPh>
    <rPh sb="4" eb="5">
      <t>ド</t>
    </rPh>
    <phoneticPr fontId="3"/>
  </si>
  <si>
    <t>（自）令和4年4月1日　　（至）令和5年3月31日</t>
    <rPh sb="1" eb="2">
      <t>ジ</t>
    </rPh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</si>
  <si>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令和4年度資金収支当初予算書（案）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rPh sb="13" eb="14">
      <t>ショ</t>
    </rPh>
    <rPh sb="15" eb="16">
      <t>アン</t>
    </rPh>
    <phoneticPr fontId="3"/>
  </si>
  <si>
    <t>（自）令和4年4月1日　　（至）令和5年3月31日</t>
    <rPh sb="1" eb="2">
      <t>ジ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</si>
  <si>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令和4年度資金収支当初予算内訳表（案）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phoneticPr fontId="3"/>
  </si>
  <si>
    <t>令和4年度うぐいす拠点区分資金収支当初予算書（案）</t>
    <rPh sb="0" eb="1">
      <t>レイ</t>
    </rPh>
    <rPh sb="1" eb="2">
      <t>ワ</t>
    </rPh>
    <rPh sb="3" eb="4">
      <t>ネン</t>
    </rPh>
    <rPh sb="4" eb="5">
      <t>ド</t>
    </rPh>
    <rPh sb="9" eb="11">
      <t>キョテン</t>
    </rPh>
    <rPh sb="11" eb="13">
      <t>クブン</t>
    </rPh>
    <rPh sb="13" eb="15">
      <t>シキン</t>
    </rPh>
    <rPh sb="15" eb="17">
      <t>シュウシ</t>
    </rPh>
    <rPh sb="17" eb="19">
      <t>トウショ</t>
    </rPh>
    <rPh sb="19" eb="21">
      <t>ヨサン</t>
    </rPh>
    <rPh sb="21" eb="22">
      <t>ショ</t>
    </rPh>
    <phoneticPr fontId="3"/>
  </si>
  <si>
    <t>令和4年度みどり作業所拠点区分資金収支当初予算書（案）</t>
    <rPh sb="0" eb="1">
      <t>レイ</t>
    </rPh>
    <rPh sb="1" eb="2">
      <t>ワ</t>
    </rPh>
    <rPh sb="3" eb="4">
      <t>ネン</t>
    </rPh>
    <rPh sb="4" eb="5">
      <t>ド</t>
    </rPh>
    <rPh sb="8" eb="10">
      <t>サギョウ</t>
    </rPh>
    <rPh sb="10" eb="11">
      <t>ショ</t>
    </rPh>
    <rPh sb="11" eb="13">
      <t>キョテン</t>
    </rPh>
    <rPh sb="13" eb="15">
      <t>クブン</t>
    </rPh>
    <rPh sb="15" eb="17">
      <t>シキン</t>
    </rPh>
    <rPh sb="17" eb="19">
      <t>シュウシ</t>
    </rPh>
    <rPh sb="19" eb="21">
      <t>トウショ</t>
    </rPh>
    <rPh sb="21" eb="23">
      <t>ヨサン</t>
    </rPh>
    <rPh sb="23" eb="24">
      <t>ショ</t>
    </rPh>
    <phoneticPr fontId="3"/>
  </si>
  <si>
    <t>令和4年度さくらんぼ拠点区分資金収支当初予算書（案）</t>
    <rPh sb="0" eb="1">
      <t>レイ</t>
    </rPh>
    <rPh sb="1" eb="2">
      <t>ワ</t>
    </rPh>
    <rPh sb="3" eb="5">
      <t>ネンド</t>
    </rPh>
    <rPh sb="5" eb="7">
      <t>ヘイネンド</t>
    </rPh>
    <rPh sb="10" eb="12">
      <t>キョテン</t>
    </rPh>
    <rPh sb="12" eb="14">
      <t>クブン</t>
    </rPh>
    <rPh sb="14" eb="16">
      <t>シキン</t>
    </rPh>
    <rPh sb="16" eb="18">
      <t>シュウシ</t>
    </rPh>
    <rPh sb="18" eb="20">
      <t>トウショ</t>
    </rPh>
    <rPh sb="20" eb="22">
      <t>ヨサン</t>
    </rPh>
    <rPh sb="22" eb="23">
      <t>ショ</t>
    </rPh>
    <phoneticPr fontId="3"/>
  </si>
  <si>
    <t>正会員・賛助会員・東部地区連合会</t>
    <rPh sb="0" eb="3">
      <t>セイカイイン</t>
    </rPh>
    <rPh sb="4" eb="6">
      <t>サンジョ</t>
    </rPh>
    <rPh sb="6" eb="8">
      <t>カイイン</t>
    </rPh>
    <phoneticPr fontId="3"/>
  </si>
  <si>
    <t>振込手数料</t>
    <rPh sb="0" eb="2">
      <t>フリコミ</t>
    </rPh>
    <rPh sb="2" eb="5">
      <t>テスウリョウ</t>
    </rPh>
    <phoneticPr fontId="3"/>
  </si>
  <si>
    <t>利用者分電気代・水道料・ガス代</t>
    <rPh sb="0" eb="3">
      <t>リヨウシャ</t>
    </rPh>
    <rPh sb="3" eb="4">
      <t>ブン</t>
    </rPh>
    <rPh sb="4" eb="6">
      <t>デンキ</t>
    </rPh>
    <rPh sb="6" eb="7">
      <t>ダイ</t>
    </rPh>
    <rPh sb="8" eb="10">
      <t>スイドウ</t>
    </rPh>
    <rPh sb="10" eb="11">
      <t>リョウ</t>
    </rPh>
    <rPh sb="14" eb="15">
      <t>ダイ</t>
    </rPh>
    <phoneticPr fontId="3"/>
  </si>
  <si>
    <t>家賃・公益費・金銭管理費</t>
    <rPh sb="0" eb="2">
      <t>ヤチン</t>
    </rPh>
    <rPh sb="3" eb="5">
      <t>コウエキ</t>
    </rPh>
    <rPh sb="5" eb="6">
      <t>ヒ</t>
    </rPh>
    <rPh sb="7" eb="9">
      <t>キンセン</t>
    </rPh>
    <rPh sb="9" eb="11">
      <t>カンリ</t>
    </rPh>
    <rPh sb="11" eb="12">
      <t>ヒ</t>
    </rPh>
    <phoneticPr fontId="3"/>
  </si>
  <si>
    <t>賠償責任保険</t>
    <rPh sb="0" eb="2">
      <t>バイショウ</t>
    </rPh>
    <rPh sb="2" eb="4">
      <t>セキニン</t>
    </rPh>
    <rPh sb="4" eb="6">
      <t>ホケン</t>
    </rPh>
    <phoneticPr fontId="3"/>
  </si>
  <si>
    <t>GH家賃・公益費他</t>
    <rPh sb="2" eb="4">
      <t>ヤチン</t>
    </rPh>
    <rPh sb="5" eb="7">
      <t>コウエキ</t>
    </rPh>
    <rPh sb="7" eb="8">
      <t>ヒ</t>
    </rPh>
    <rPh sb="8" eb="9">
      <t>ホカ</t>
    </rPh>
    <phoneticPr fontId="3"/>
  </si>
  <si>
    <t>GH家賃補助　国・県・市</t>
    <rPh sb="2" eb="4">
      <t>ヤチン</t>
    </rPh>
    <rPh sb="4" eb="6">
      <t>ホジョ</t>
    </rPh>
    <rPh sb="7" eb="8">
      <t>クニ</t>
    </rPh>
    <rPh sb="9" eb="10">
      <t>ケン</t>
    </rPh>
    <rPh sb="11" eb="12">
      <t>シ</t>
    </rPh>
    <phoneticPr fontId="3"/>
  </si>
  <si>
    <t>地域移行活動費</t>
    <rPh sb="0" eb="2">
      <t>チイキ</t>
    </rPh>
    <rPh sb="2" eb="4">
      <t>イコウ</t>
    </rPh>
    <rPh sb="4" eb="6">
      <t>カツドウ</t>
    </rPh>
    <rPh sb="6" eb="7">
      <t>ヒ</t>
    </rPh>
    <phoneticPr fontId="3"/>
  </si>
  <si>
    <t>調理、創作活動</t>
    <rPh sb="0" eb="2">
      <t>チョウリ</t>
    </rPh>
    <rPh sb="3" eb="5">
      <t>ソウサク</t>
    </rPh>
    <rPh sb="5" eb="7">
      <t>カツドウ</t>
    </rPh>
    <phoneticPr fontId="3"/>
  </si>
  <si>
    <t>施設賠償責任保険</t>
    <rPh sb="0" eb="8">
      <t>シセツバイショウセキニンホケン</t>
    </rPh>
    <phoneticPr fontId="3"/>
  </si>
  <si>
    <t>感染症対策用品他</t>
    <rPh sb="0" eb="3">
      <t>カンセンショウ</t>
    </rPh>
    <rPh sb="3" eb="5">
      <t>タイサク</t>
    </rPh>
    <rPh sb="5" eb="7">
      <t>ヨウヒン</t>
    </rPh>
    <rPh sb="7" eb="8">
      <t>ホカ</t>
    </rPh>
    <phoneticPr fontId="3"/>
  </si>
  <si>
    <t>建物賃借料</t>
    <rPh sb="0" eb="2">
      <t>タテモノ</t>
    </rPh>
    <rPh sb="2" eb="5">
      <t>チンシャクリョウ</t>
    </rPh>
    <phoneticPr fontId="3"/>
  </si>
  <si>
    <t>国・県・市　地域移行・地域定着</t>
    <rPh sb="0" eb="1">
      <t>クニ</t>
    </rPh>
    <rPh sb="2" eb="3">
      <t>ケン</t>
    </rPh>
    <rPh sb="4" eb="5">
      <t>シ</t>
    </rPh>
    <rPh sb="6" eb="8">
      <t>チイキ</t>
    </rPh>
    <rPh sb="8" eb="10">
      <t>イコウ</t>
    </rPh>
    <rPh sb="11" eb="13">
      <t>チイキ</t>
    </rPh>
    <rPh sb="13" eb="15">
      <t>テイチャク</t>
    </rPh>
    <phoneticPr fontId="3"/>
  </si>
  <si>
    <t>国・県・市　計画相談</t>
    <rPh sb="0" eb="1">
      <t>クニ</t>
    </rPh>
    <rPh sb="2" eb="3">
      <t>ケン</t>
    </rPh>
    <rPh sb="4" eb="5">
      <t>シ</t>
    </rPh>
    <rPh sb="6" eb="8">
      <t>ケイカク</t>
    </rPh>
    <rPh sb="8" eb="10">
      <t>ソウダン</t>
    </rPh>
    <phoneticPr fontId="3"/>
  </si>
  <si>
    <t>国・県・市　障害児相談</t>
    <rPh sb="0" eb="1">
      <t>クニ</t>
    </rPh>
    <rPh sb="2" eb="3">
      <t>ケン</t>
    </rPh>
    <rPh sb="4" eb="5">
      <t>シ</t>
    </rPh>
    <rPh sb="6" eb="8">
      <t>ショウガイ</t>
    </rPh>
    <rPh sb="8" eb="9">
      <t>ジ</t>
    </rPh>
    <rPh sb="9" eb="11">
      <t>ソウダン</t>
    </rPh>
    <phoneticPr fontId="3"/>
  </si>
  <si>
    <t>相談員派遣他</t>
    <rPh sb="0" eb="3">
      <t>ソウダンイン</t>
    </rPh>
    <rPh sb="3" eb="5">
      <t>ハケン</t>
    </rPh>
    <rPh sb="5" eb="6">
      <t>ホカ</t>
    </rPh>
    <phoneticPr fontId="3"/>
  </si>
  <si>
    <t>国・県・市　家賃補助</t>
    <rPh sb="0" eb="1">
      <t>クニ</t>
    </rPh>
    <rPh sb="2" eb="3">
      <t>ケン</t>
    </rPh>
    <rPh sb="4" eb="5">
      <t>シ</t>
    </rPh>
    <rPh sb="6" eb="8">
      <t>ヤチン</t>
    </rPh>
    <rPh sb="8" eb="10">
      <t>ホジョ</t>
    </rPh>
    <phoneticPr fontId="3"/>
  </si>
  <si>
    <t>当初予算に入れる見込みの事業</t>
    <rPh sb="0" eb="2">
      <t>トウショ</t>
    </rPh>
    <rPh sb="2" eb="4">
      <t>ヨサン</t>
    </rPh>
    <rPh sb="5" eb="6">
      <t>イ</t>
    </rPh>
    <rPh sb="8" eb="10">
      <t>ミコ</t>
    </rPh>
    <rPh sb="12" eb="14">
      <t>ジギョウ</t>
    </rPh>
    <phoneticPr fontId="3"/>
  </si>
  <si>
    <t>表彰、記念事業</t>
    <rPh sb="0" eb="2">
      <t>ヒョウショウ</t>
    </rPh>
    <rPh sb="3" eb="5">
      <t>キネン</t>
    </rPh>
    <rPh sb="5" eb="7">
      <t>ジギョウ</t>
    </rPh>
    <phoneticPr fontId="3"/>
  </si>
  <si>
    <t>みどり2,160千円</t>
    <rPh sb="8" eb="9">
      <t>セン</t>
    </rPh>
    <rPh sb="9" eb="10">
      <t>エン</t>
    </rPh>
    <phoneticPr fontId="3"/>
  </si>
  <si>
    <t>さくらんぼ1,280千円</t>
    <rPh sb="10" eb="11">
      <t>セン</t>
    </rPh>
    <rPh sb="11" eb="12">
      <t>エン</t>
    </rPh>
    <phoneticPr fontId="3"/>
  </si>
  <si>
    <t>事務所エアコン取替</t>
    <rPh sb="0" eb="3">
      <t>ジムショ</t>
    </rPh>
    <rPh sb="7" eb="9">
      <t>トリカエ</t>
    </rPh>
    <phoneticPr fontId="3"/>
  </si>
  <si>
    <t>任意保険45000、自賠責40000</t>
    <rPh sb="0" eb="2">
      <t>ニンイ</t>
    </rPh>
    <rPh sb="2" eb="4">
      <t>ホケン</t>
    </rPh>
    <rPh sb="10" eb="13">
      <t>ジバイセキ</t>
    </rPh>
    <phoneticPr fontId="3"/>
  </si>
  <si>
    <t>売電収入　10年経過で減額</t>
    <rPh sb="0" eb="2">
      <t>バイデン</t>
    </rPh>
    <rPh sb="2" eb="4">
      <t>シュウニュウ</t>
    </rPh>
    <rPh sb="7" eb="8">
      <t>ネン</t>
    </rPh>
    <rPh sb="8" eb="10">
      <t>ケイカ</t>
    </rPh>
    <rPh sb="11" eb="13">
      <t>ゲンガク</t>
    </rPh>
    <phoneticPr fontId="3"/>
  </si>
  <si>
    <t>火災保険・任意保険・自賠責保険</t>
    <rPh sb="0" eb="2">
      <t>カサイ</t>
    </rPh>
    <rPh sb="2" eb="4">
      <t>ホケン</t>
    </rPh>
    <rPh sb="5" eb="7">
      <t>ニンイ</t>
    </rPh>
    <rPh sb="7" eb="9">
      <t>ホケン</t>
    </rPh>
    <rPh sb="10" eb="13">
      <t>ジバイセキ</t>
    </rPh>
    <rPh sb="13" eb="15">
      <t>ホケン</t>
    </rPh>
    <phoneticPr fontId="3"/>
  </si>
  <si>
    <t>車検　大5台小6台</t>
    <rPh sb="0" eb="2">
      <t>シャケン</t>
    </rPh>
    <rPh sb="3" eb="4">
      <t>オオ</t>
    </rPh>
    <rPh sb="5" eb="6">
      <t>ダイ</t>
    </rPh>
    <rPh sb="6" eb="7">
      <t>チイ</t>
    </rPh>
    <rPh sb="8" eb="9">
      <t>ダイ</t>
    </rPh>
    <phoneticPr fontId="3"/>
  </si>
  <si>
    <t>車検　大3台小1台</t>
    <rPh sb="0" eb="2">
      <t>シャケン</t>
    </rPh>
    <rPh sb="3" eb="4">
      <t>オオ</t>
    </rPh>
    <rPh sb="5" eb="6">
      <t>ダイ</t>
    </rPh>
    <rPh sb="6" eb="7">
      <t>チイ</t>
    </rPh>
    <rPh sb="8" eb="9">
      <t>ダイ</t>
    </rPh>
    <phoneticPr fontId="3"/>
  </si>
  <si>
    <t>車検整備・ガソリン代他</t>
    <rPh sb="0" eb="2">
      <t>シャケン</t>
    </rPh>
    <rPh sb="2" eb="4">
      <t>セイビ</t>
    </rPh>
    <rPh sb="9" eb="10">
      <t>ダイ</t>
    </rPh>
    <rPh sb="10" eb="11">
      <t>ホカ</t>
    </rPh>
    <phoneticPr fontId="3"/>
  </si>
  <si>
    <t>車検整備代・ガソリン代他</t>
    <rPh sb="0" eb="2">
      <t>シャケン</t>
    </rPh>
    <rPh sb="2" eb="4">
      <t>セイビ</t>
    </rPh>
    <rPh sb="4" eb="5">
      <t>ダイ</t>
    </rPh>
    <rPh sb="10" eb="11">
      <t>ダイ</t>
    </rPh>
    <rPh sb="11" eb="12">
      <t>ホカ</t>
    </rPh>
    <phoneticPr fontId="3"/>
  </si>
  <si>
    <t>振込手数料・派遣紹介手数料</t>
    <rPh sb="0" eb="2">
      <t>フリコミ</t>
    </rPh>
    <rPh sb="2" eb="5">
      <t>テスウリョウ</t>
    </rPh>
    <rPh sb="6" eb="8">
      <t>ハケン</t>
    </rPh>
    <rPh sb="8" eb="10">
      <t>ショウカイ</t>
    </rPh>
    <rPh sb="10" eb="13">
      <t>テスウリョウ</t>
    </rPh>
    <phoneticPr fontId="3"/>
  </si>
  <si>
    <t>印紙税他</t>
    <rPh sb="0" eb="3">
      <t>インシゼイ</t>
    </rPh>
    <rPh sb="3" eb="4">
      <t>ホカ</t>
    </rPh>
    <phoneticPr fontId="3"/>
  </si>
  <si>
    <t>車検　小1台</t>
    <phoneticPr fontId="3"/>
  </si>
  <si>
    <t>車検　大1台小1台</t>
    <rPh sb="3" eb="4">
      <t>ダイ</t>
    </rPh>
    <rPh sb="5" eb="6">
      <t>ダイ</t>
    </rPh>
    <phoneticPr fontId="3"/>
  </si>
  <si>
    <t>最終補正予算を前年度予算額に入れる</t>
    <rPh sb="0" eb="2">
      <t>サイシュウ</t>
    </rPh>
    <rPh sb="2" eb="4">
      <t>ホセイ</t>
    </rPh>
    <rPh sb="4" eb="6">
      <t>ヨサン</t>
    </rPh>
    <rPh sb="7" eb="10">
      <t>ゼンネンド</t>
    </rPh>
    <rPh sb="10" eb="12">
      <t>ヨサン</t>
    </rPh>
    <rPh sb="12" eb="13">
      <t>ガク</t>
    </rPh>
    <rPh sb="14" eb="15">
      <t>イ</t>
    </rPh>
    <phoneticPr fontId="3"/>
  </si>
  <si>
    <t>機械及び装置取得支出</t>
    <rPh sb="0" eb="2">
      <t>キカイ</t>
    </rPh>
    <rPh sb="2" eb="3">
      <t>オヨ</t>
    </rPh>
    <rPh sb="4" eb="6">
      <t>ソウチ</t>
    </rPh>
    <rPh sb="6" eb="8">
      <t>シュトク</t>
    </rPh>
    <rPh sb="8" eb="10">
      <t>シシュツ</t>
    </rPh>
    <phoneticPr fontId="3"/>
  </si>
  <si>
    <t>ハンマーナイフ　500,000</t>
    <phoneticPr fontId="3"/>
  </si>
  <si>
    <t>人件費1/3按分</t>
    <rPh sb="0" eb="3">
      <t>ジンケンヒ</t>
    </rPh>
    <rPh sb="6" eb="8">
      <t>アンブン</t>
    </rPh>
    <phoneticPr fontId="3"/>
  </si>
  <si>
    <t>本部人件費予算案</t>
    <rPh sb="0" eb="2">
      <t>ホンブ</t>
    </rPh>
    <rPh sb="2" eb="5">
      <t>ジンケンヒ</t>
    </rPh>
    <rPh sb="5" eb="7">
      <t>ヨサン</t>
    </rPh>
    <rPh sb="7" eb="8">
      <t>アン</t>
    </rPh>
    <phoneticPr fontId="3"/>
  </si>
  <si>
    <t>1/4の買取価格になる見込</t>
    <rPh sb="4" eb="6">
      <t>カイトリ</t>
    </rPh>
    <rPh sb="6" eb="8">
      <t>カカク</t>
    </rPh>
    <rPh sb="11" eb="13">
      <t>ミコ</t>
    </rPh>
    <phoneticPr fontId="3"/>
  </si>
  <si>
    <t>花麒麟10周年記念事業</t>
    <rPh sb="0" eb="1">
      <t>ハナ</t>
    </rPh>
    <rPh sb="1" eb="3">
      <t>キリン</t>
    </rPh>
    <rPh sb="5" eb="7">
      <t>シュウネン</t>
    </rPh>
    <rPh sb="7" eb="9">
      <t>キネン</t>
    </rPh>
    <rPh sb="9" eb="11">
      <t>ジギョウ</t>
    </rPh>
    <phoneticPr fontId="3"/>
  </si>
  <si>
    <t>職員健康診断・職員慶弔他</t>
    <rPh sb="0" eb="2">
      <t>ショクイン</t>
    </rPh>
    <rPh sb="2" eb="4">
      <t>ケンコウ</t>
    </rPh>
    <rPh sb="4" eb="6">
      <t>シンダン</t>
    </rPh>
    <rPh sb="7" eb="9">
      <t>ショクイン</t>
    </rPh>
    <rPh sb="9" eb="11">
      <t>ケイチョウ</t>
    </rPh>
    <rPh sb="11" eb="12">
      <t>ホカ</t>
    </rPh>
    <phoneticPr fontId="3"/>
  </si>
  <si>
    <t>事業収入5％</t>
    <rPh sb="0" eb="2">
      <t>ジギョウ</t>
    </rPh>
    <rPh sb="2" eb="4">
      <t>シュウニュウ</t>
    </rPh>
    <phoneticPr fontId="3"/>
  </si>
  <si>
    <t>事業収入5％</t>
    <rPh sb="0" eb="4">
      <t>ジギョウシュウニュウ</t>
    </rPh>
    <phoneticPr fontId="3"/>
  </si>
  <si>
    <t>消防通報装置入替</t>
    <rPh sb="0" eb="2">
      <t>ショウボウ</t>
    </rPh>
    <rPh sb="2" eb="4">
      <t>ツウホウ</t>
    </rPh>
    <rPh sb="4" eb="6">
      <t>ソウチ</t>
    </rPh>
    <rPh sb="6" eb="8">
      <t>イレカエ</t>
    </rPh>
    <phoneticPr fontId="3"/>
  </si>
  <si>
    <t>ＰＣ更新</t>
    <rPh sb="2" eb="4">
      <t>コウシン</t>
    </rPh>
    <phoneticPr fontId="3"/>
  </si>
  <si>
    <t>リフォーム代相当を本部へ</t>
    <rPh sb="5" eb="6">
      <t>ダイ</t>
    </rPh>
    <rPh sb="6" eb="8">
      <t>ソウトウ</t>
    </rPh>
    <rPh sb="9" eb="11">
      <t>ホンブ</t>
    </rPh>
    <phoneticPr fontId="3"/>
  </si>
  <si>
    <t>みどり拠点より</t>
    <rPh sb="3" eb="5">
      <t>キョテン</t>
    </rPh>
    <phoneticPr fontId="3"/>
  </si>
  <si>
    <t>日中一時長泉町45,000　清水町5,000</t>
    <rPh sb="0" eb="2">
      <t>ニッチュウ</t>
    </rPh>
    <rPh sb="2" eb="4">
      <t>イチジ</t>
    </rPh>
    <rPh sb="4" eb="6">
      <t>ナガイズミ</t>
    </rPh>
    <rPh sb="6" eb="7">
      <t>マチ</t>
    </rPh>
    <rPh sb="14" eb="16">
      <t>シミズ</t>
    </rPh>
    <rPh sb="16" eb="17">
      <t>チョウ</t>
    </rPh>
    <phoneticPr fontId="3"/>
  </si>
  <si>
    <t>派遣紹介手数料40万円</t>
    <rPh sb="0" eb="2">
      <t>ハケン</t>
    </rPh>
    <rPh sb="2" eb="4">
      <t>ショウカイ</t>
    </rPh>
    <rPh sb="4" eb="7">
      <t>テスウリョウ</t>
    </rPh>
    <rPh sb="9" eb="11">
      <t>マンエン</t>
    </rPh>
    <phoneticPr fontId="3"/>
  </si>
  <si>
    <t>設備等</t>
    <rPh sb="0" eb="2">
      <t>セツビ</t>
    </rPh>
    <rPh sb="2" eb="3">
      <t>トウ</t>
    </rPh>
    <phoneticPr fontId="3"/>
  </si>
  <si>
    <t>地活、相談、ハイツより</t>
    <rPh sb="0" eb="2">
      <t>チカツ</t>
    </rPh>
    <rPh sb="3" eb="5">
      <t>ソウダン</t>
    </rPh>
    <phoneticPr fontId="3"/>
  </si>
  <si>
    <t>お茶・コーヒー代</t>
    <rPh sb="1" eb="2">
      <t>チャ</t>
    </rPh>
    <rPh sb="7" eb="8">
      <t>ダイ</t>
    </rPh>
    <phoneticPr fontId="3"/>
  </si>
  <si>
    <t>本・新聞代</t>
    <rPh sb="0" eb="1">
      <t>ホン</t>
    </rPh>
    <rPh sb="2" eb="4">
      <t>シンブン</t>
    </rPh>
    <rPh sb="4" eb="5">
      <t>ダイ</t>
    </rPh>
    <phoneticPr fontId="3"/>
  </si>
  <si>
    <t>周年記念事業</t>
    <rPh sb="0" eb="2">
      <t>シュウネン</t>
    </rPh>
    <rPh sb="2" eb="4">
      <t>キネン</t>
    </rPh>
    <rPh sb="4" eb="6">
      <t>ジギョウ</t>
    </rPh>
    <phoneticPr fontId="3"/>
  </si>
  <si>
    <t>中退金助成</t>
    <rPh sb="0" eb="2">
      <t>チュウタイ</t>
    </rPh>
    <rPh sb="2" eb="3">
      <t>キン</t>
    </rPh>
    <rPh sb="3" eb="5">
      <t>ジョセイ</t>
    </rPh>
    <phoneticPr fontId="3"/>
  </si>
  <si>
    <t>地域移行・地域定着</t>
    <rPh sb="0" eb="2">
      <t>チイキ</t>
    </rPh>
    <rPh sb="2" eb="4">
      <t>イコウ</t>
    </rPh>
    <rPh sb="5" eb="7">
      <t>チイキ</t>
    </rPh>
    <rPh sb="7" eb="9">
      <t>テイチャク</t>
    </rPh>
    <phoneticPr fontId="3"/>
  </si>
  <si>
    <t>授産収入</t>
    <rPh sb="0" eb="2">
      <t>ジュサン</t>
    </rPh>
    <rPh sb="2" eb="4">
      <t>シュウニュウ</t>
    </rPh>
    <phoneticPr fontId="3"/>
  </si>
  <si>
    <t>授産経費等支出</t>
    <rPh sb="0" eb="2">
      <t>ジュサン</t>
    </rPh>
    <rPh sb="2" eb="4">
      <t>ケイヒ</t>
    </rPh>
    <rPh sb="4" eb="5">
      <t>トウ</t>
    </rPh>
    <rPh sb="5" eb="7">
      <t>シシュツ</t>
    </rPh>
    <phoneticPr fontId="3"/>
  </si>
  <si>
    <t>農園機械</t>
    <rPh sb="0" eb="2">
      <t>ノウエン</t>
    </rPh>
    <rPh sb="2" eb="4">
      <t>キカイ</t>
    </rPh>
    <phoneticPr fontId="3"/>
  </si>
  <si>
    <t>GH消防通報機器更新</t>
    <rPh sb="2" eb="4">
      <t>ショウボウ</t>
    </rPh>
    <rPh sb="4" eb="6">
      <t>ツウホウ</t>
    </rPh>
    <rPh sb="6" eb="8">
      <t>キキ</t>
    </rPh>
    <rPh sb="8" eb="10">
      <t>コウシン</t>
    </rPh>
    <phoneticPr fontId="3"/>
  </si>
  <si>
    <t>PC更新</t>
    <rPh sb="2" eb="4">
      <t>コウシン</t>
    </rPh>
    <phoneticPr fontId="3"/>
  </si>
  <si>
    <t>家賃補助</t>
    <rPh sb="0" eb="2">
      <t>ヤチン</t>
    </rPh>
    <rPh sb="2" eb="4">
      <t>ホジョ</t>
    </rPh>
    <phoneticPr fontId="3"/>
  </si>
  <si>
    <t>家賃・光熱費他</t>
    <rPh sb="0" eb="2">
      <t>ヤチン</t>
    </rPh>
    <rPh sb="3" eb="6">
      <t>コウネツヒ</t>
    </rPh>
    <rPh sb="6" eb="7">
      <t>ホカ</t>
    </rPh>
    <phoneticPr fontId="3"/>
  </si>
  <si>
    <t>感染症対策補助金</t>
    <rPh sb="0" eb="8">
      <t>カンセンショウタイサクホジョキン</t>
    </rPh>
    <phoneticPr fontId="3"/>
  </si>
  <si>
    <t>日中一時自己負担、地活会費</t>
    <rPh sb="0" eb="2">
      <t>ニッチュウ</t>
    </rPh>
    <rPh sb="2" eb="4">
      <t>イチジ</t>
    </rPh>
    <rPh sb="4" eb="6">
      <t>ジコ</t>
    </rPh>
    <rPh sb="6" eb="8">
      <t>フタン</t>
    </rPh>
    <rPh sb="9" eb="11">
      <t>チカツ</t>
    </rPh>
    <rPh sb="11" eb="13">
      <t>カイヒ</t>
    </rPh>
    <phoneticPr fontId="3"/>
  </si>
  <si>
    <t>理事・監事</t>
    <rPh sb="0" eb="2">
      <t>リジ</t>
    </rPh>
    <rPh sb="3" eb="5">
      <t>カンジ</t>
    </rPh>
    <phoneticPr fontId="3"/>
  </si>
  <si>
    <t>中退金他</t>
    <rPh sb="0" eb="2">
      <t>チュウタイ</t>
    </rPh>
    <rPh sb="2" eb="3">
      <t>キン</t>
    </rPh>
    <rPh sb="3" eb="4">
      <t>ホカ</t>
    </rPh>
    <phoneticPr fontId="3"/>
  </si>
  <si>
    <t>お茶他</t>
    <rPh sb="1" eb="2">
      <t>チャ</t>
    </rPh>
    <rPh sb="2" eb="3">
      <t>ホカ</t>
    </rPh>
    <phoneticPr fontId="3"/>
  </si>
  <si>
    <t>健康診断</t>
    <rPh sb="0" eb="2">
      <t>ケンコウ</t>
    </rPh>
    <rPh sb="2" eb="4">
      <t>シンダン</t>
    </rPh>
    <phoneticPr fontId="3"/>
  </si>
  <si>
    <t>クリスマス会・お楽しみ会</t>
    <rPh sb="5" eb="6">
      <t>カイ</t>
    </rPh>
    <rPh sb="8" eb="9">
      <t>タノ</t>
    </rPh>
    <rPh sb="11" eb="12">
      <t>カイ</t>
    </rPh>
    <phoneticPr fontId="3"/>
  </si>
  <si>
    <t>水道代・電気代・ガス代</t>
    <rPh sb="0" eb="2">
      <t>スイドウ</t>
    </rPh>
    <rPh sb="2" eb="3">
      <t>ダイ</t>
    </rPh>
    <rPh sb="4" eb="6">
      <t>デンキ</t>
    </rPh>
    <rPh sb="6" eb="7">
      <t>ダイ</t>
    </rPh>
    <rPh sb="10" eb="11">
      <t>ダイ</t>
    </rPh>
    <phoneticPr fontId="3"/>
  </si>
  <si>
    <t>日用品・感染症対策用品</t>
    <rPh sb="0" eb="3">
      <t>ニチヨウヒン</t>
    </rPh>
    <rPh sb="4" eb="7">
      <t>カンセンショウ</t>
    </rPh>
    <rPh sb="7" eb="9">
      <t>タイサク</t>
    </rPh>
    <rPh sb="9" eb="11">
      <t>ヨウヒン</t>
    </rPh>
    <phoneticPr fontId="3"/>
  </si>
  <si>
    <t>研修費・研修旅費</t>
    <rPh sb="0" eb="2">
      <t>ケンシュウ</t>
    </rPh>
    <rPh sb="2" eb="3">
      <t>ヒ</t>
    </rPh>
    <rPh sb="4" eb="6">
      <t>ケンシュウ</t>
    </rPh>
    <rPh sb="6" eb="8">
      <t>リョヒ</t>
    </rPh>
    <phoneticPr fontId="3"/>
  </si>
  <si>
    <t>任意保険料・火災保険料他</t>
    <rPh sb="0" eb="2">
      <t>ニンイ</t>
    </rPh>
    <rPh sb="2" eb="5">
      <t>ホケンリョウ</t>
    </rPh>
    <rPh sb="6" eb="8">
      <t>カサイ</t>
    </rPh>
    <rPh sb="8" eb="10">
      <t>ホケン</t>
    </rPh>
    <rPh sb="10" eb="11">
      <t>リョウ</t>
    </rPh>
    <rPh sb="11" eb="12">
      <t>ホカ</t>
    </rPh>
    <phoneticPr fontId="3"/>
  </si>
  <si>
    <t>消防設備点検・機器保守</t>
    <rPh sb="0" eb="2">
      <t>ショウボウ</t>
    </rPh>
    <rPh sb="2" eb="4">
      <t>セツビ</t>
    </rPh>
    <rPh sb="4" eb="6">
      <t>テンケン</t>
    </rPh>
    <rPh sb="7" eb="9">
      <t>キキ</t>
    </rPh>
    <rPh sb="9" eb="11">
      <t>ホシュ</t>
    </rPh>
    <phoneticPr fontId="3"/>
  </si>
  <si>
    <t>消防設備点検・システム保守他</t>
    <rPh sb="0" eb="2">
      <t>ショウボウ</t>
    </rPh>
    <rPh sb="2" eb="4">
      <t>セツビ</t>
    </rPh>
    <rPh sb="4" eb="6">
      <t>テンケン</t>
    </rPh>
    <rPh sb="11" eb="13">
      <t>ホシュ</t>
    </rPh>
    <rPh sb="13" eb="14">
      <t>ホカ</t>
    </rPh>
    <phoneticPr fontId="3"/>
  </si>
  <si>
    <t>システム保守他</t>
    <rPh sb="4" eb="6">
      <t>ホシュ</t>
    </rPh>
    <rPh sb="6" eb="7">
      <t>ホカ</t>
    </rPh>
    <phoneticPr fontId="3"/>
  </si>
  <si>
    <t>消防設備保守他</t>
    <rPh sb="0" eb="2">
      <t>ショウボウ</t>
    </rPh>
    <rPh sb="2" eb="4">
      <t>セツビ</t>
    </rPh>
    <rPh sb="4" eb="6">
      <t>ホシュ</t>
    </rPh>
    <rPh sb="6" eb="7">
      <t>ホカ</t>
    </rPh>
    <phoneticPr fontId="3"/>
  </si>
  <si>
    <t>区費・会費他</t>
    <rPh sb="0" eb="2">
      <t>クヒ</t>
    </rPh>
    <rPh sb="3" eb="5">
      <t>カイヒ</t>
    </rPh>
    <rPh sb="5" eb="6">
      <t>ホカ</t>
    </rPh>
    <phoneticPr fontId="3"/>
  </si>
  <si>
    <t>周年記念事業他</t>
    <rPh sb="0" eb="2">
      <t>シュウネン</t>
    </rPh>
    <rPh sb="2" eb="4">
      <t>キネン</t>
    </rPh>
    <rPh sb="4" eb="6">
      <t>ジギョウ</t>
    </rPh>
    <rPh sb="6" eb="7">
      <t>ホカ</t>
    </rPh>
    <phoneticPr fontId="3"/>
  </si>
  <si>
    <t>本部、相談、ハイツへ</t>
    <rPh sb="0" eb="2">
      <t>ホンブ</t>
    </rPh>
    <rPh sb="3" eb="5">
      <t>ソウダン</t>
    </rPh>
    <phoneticPr fontId="3"/>
  </si>
  <si>
    <t>本部、地活へ</t>
    <rPh sb="0" eb="2">
      <t>ホンブ</t>
    </rPh>
    <rPh sb="3" eb="5">
      <t>チカツ</t>
    </rPh>
    <phoneticPr fontId="3"/>
  </si>
  <si>
    <t>みどり、さくらんぼより</t>
    <phoneticPr fontId="3"/>
  </si>
  <si>
    <t>ＰＣ入替</t>
    <rPh sb="2" eb="4">
      <t>イレカエ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</si>
</sst>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;&quot;△ &quot;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9" tint="-0.249977111117893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0"/>
      <color rgb="FF00B0F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176" fontId="2" fillId="0" borderId="8" xfId="1" applyNumberFormat="1" applyFont="1" applyBorder="1">
      <alignment vertical="center"/>
    </xf>
    <xf numFmtId="176" fontId="2" fillId="0" borderId="0" xfId="1" applyNumberFormat="1" applyFont="1">
      <alignment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7" fillId="0" borderId="0" xfId="0" applyFont="1">
      <alignment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6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5" fillId="0" borderId="8" xfId="1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0" borderId="6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0" xfId="1" applyFont="1" applyAlignment="1">
      <alignment horizontal="right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0" xfId="1" applyFont="1" applyAlignment="1">
      <alignment vertical="center" shrinkToFit="1"/>
    </xf>
    <xf numFmtId="38" fontId="2" fillId="0" borderId="0" xfId="1" applyFont="1">
      <alignment vertical="center"/>
    </xf>
    <xf numFmtId="176" fontId="8" fillId="0" borderId="8" xfId="1" applyNumberFormat="1" applyFont="1" applyBorder="1">
      <alignment vertical="center"/>
    </xf>
    <xf numFmtId="38" fontId="8" fillId="0" borderId="6" xfId="1" applyFont="1" applyBorder="1">
      <alignment vertical="center"/>
    </xf>
    <xf numFmtId="176" fontId="8" fillId="0" borderId="6" xfId="1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8" fillId="0" borderId="18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6" xfId="1" applyFont="1" applyBorder="1">
      <alignment vertical="center"/>
    </xf>
    <xf numFmtId="38" fontId="2" fillId="0" borderId="21" xfId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21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27" xfId="1" applyFont="1" applyBorder="1">
      <alignment vertical="center"/>
    </xf>
    <xf numFmtId="176" fontId="8" fillId="0" borderId="18" xfId="1" applyNumberFormat="1" applyFont="1" applyBorder="1">
      <alignment vertical="center"/>
    </xf>
    <xf numFmtId="176" fontId="8" fillId="0" borderId="17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38" fontId="6" fillId="0" borderId="11" xfId="1" applyFont="1" applyBorder="1" applyAlignment="1">
      <alignment vertical="center" shrinkToFit="1"/>
    </xf>
    <xf numFmtId="38" fontId="2" fillId="0" borderId="0" xfId="1" applyFont="1" applyBorder="1">
      <alignment vertical="center"/>
    </xf>
    <xf numFmtId="176" fontId="2" fillId="0" borderId="11" xfId="1" applyNumberFormat="1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38" fontId="6" fillId="0" borderId="6" xfId="1" applyFont="1" applyBorder="1">
      <alignment vertical="center"/>
    </xf>
    <xf numFmtId="38" fontId="6" fillId="0" borderId="8" xfId="1" applyFont="1" applyBorder="1">
      <alignment vertical="center"/>
    </xf>
    <xf numFmtId="38" fontId="9" fillId="0" borderId="8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21" xfId="1" applyFont="1" applyBorder="1">
      <alignment vertical="center"/>
    </xf>
    <xf numFmtId="38" fontId="9" fillId="0" borderId="2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9" fillId="0" borderId="13" xfId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1" fillId="0" borderId="8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9" fillId="0" borderId="21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shrinkToFit="1"/>
    </xf>
    <xf numFmtId="176" fontId="9" fillId="0" borderId="3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176" fontId="8" fillId="0" borderId="8" xfId="1" applyNumberFormat="1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7" xfId="0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6" xfId="1" applyFont="1" applyBorder="1">
      <alignment vertical="center"/>
    </xf>
    <xf numFmtId="176" fontId="12" fillId="0" borderId="8" xfId="1" applyNumberFormat="1" applyFont="1" applyBorder="1">
      <alignment vertical="center"/>
    </xf>
    <xf numFmtId="0" fontId="12" fillId="0" borderId="13" xfId="0" applyFont="1" applyBorder="1">
      <alignment vertical="center"/>
    </xf>
    <xf numFmtId="176" fontId="12" fillId="0" borderId="3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11" xfId="0" applyFont="1" applyBorder="1">
      <alignment vertical="center"/>
    </xf>
    <xf numFmtId="0" fontId="19" fillId="0" borderId="34" xfId="0" applyFont="1" applyBorder="1">
      <alignment vertical="center"/>
    </xf>
    <xf numFmtId="0" fontId="20" fillId="0" borderId="2" xfId="0" applyFont="1" applyBorder="1">
      <alignment vertical="center"/>
    </xf>
    <xf numFmtId="176" fontId="2" fillId="0" borderId="2" xfId="1" applyNumberFormat="1" applyFont="1" applyBorder="1">
      <alignment vertical="center"/>
    </xf>
    <xf numFmtId="0" fontId="0" fillId="0" borderId="35" xfId="0" applyBorder="1">
      <alignment vertical="center"/>
    </xf>
    <xf numFmtId="0" fontId="6" fillId="0" borderId="36" xfId="0" applyFont="1" applyBorder="1">
      <alignment vertical="center"/>
    </xf>
    <xf numFmtId="0" fontId="0" fillId="0" borderId="37" xfId="0" applyBorder="1">
      <alignment vertical="center"/>
    </xf>
    <xf numFmtId="0" fontId="19" fillId="0" borderId="38" xfId="0" applyFont="1" applyBorder="1">
      <alignment vertical="center"/>
    </xf>
    <xf numFmtId="0" fontId="20" fillId="0" borderId="39" xfId="0" applyFont="1" applyBorder="1">
      <alignment vertical="center"/>
    </xf>
    <xf numFmtId="176" fontId="18" fillId="0" borderId="40" xfId="1" applyNumberFormat="1" applyFont="1" applyBorder="1">
      <alignment vertical="center"/>
    </xf>
    <xf numFmtId="176" fontId="18" fillId="0" borderId="39" xfId="1" applyNumberFormat="1" applyFont="1" applyBorder="1">
      <alignment vertical="center"/>
    </xf>
    <xf numFmtId="0" fontId="0" fillId="0" borderId="41" xfId="0" applyBorder="1">
      <alignment vertical="center"/>
    </xf>
    <xf numFmtId="0" fontId="19" fillId="0" borderId="42" xfId="0" applyFont="1" applyBorder="1">
      <alignment vertical="center"/>
    </xf>
    <xf numFmtId="0" fontId="20" fillId="0" borderId="43" xfId="0" applyFont="1" applyBorder="1">
      <alignment vertical="center"/>
    </xf>
    <xf numFmtId="176" fontId="18" fillId="0" borderId="44" xfId="1" applyNumberFormat="1" applyFont="1" applyBorder="1">
      <alignment vertical="center"/>
    </xf>
    <xf numFmtId="176" fontId="18" fillId="0" borderId="43" xfId="1" applyNumberFormat="1" applyFont="1" applyBorder="1">
      <alignment vertical="center"/>
    </xf>
    <xf numFmtId="0" fontId="0" fillId="0" borderId="45" xfId="0" applyBorder="1">
      <alignment vertical="center"/>
    </xf>
    <xf numFmtId="0" fontId="10" fillId="0" borderId="36" xfId="0" applyFont="1" applyBorder="1">
      <alignment vertical="center"/>
    </xf>
    <xf numFmtId="0" fontId="19" fillId="0" borderId="36" xfId="0" applyFont="1" applyBorder="1">
      <alignment vertical="center"/>
    </xf>
    <xf numFmtId="0" fontId="20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9" xfId="0" applyFont="1" applyBorder="1">
      <alignment vertical="center"/>
    </xf>
    <xf numFmtId="176" fontId="17" fillId="0" borderId="40" xfId="1" applyNumberFormat="1" applyFont="1" applyBorder="1">
      <alignment vertical="center"/>
    </xf>
    <xf numFmtId="0" fontId="15" fillId="0" borderId="41" xfId="0" applyFont="1" applyBorder="1">
      <alignment vertical="center"/>
    </xf>
    <xf numFmtId="0" fontId="15" fillId="0" borderId="37" xfId="0" applyFont="1" applyBorder="1">
      <alignment vertical="center"/>
    </xf>
    <xf numFmtId="0" fontId="19" fillId="0" borderId="46" xfId="0" applyFont="1" applyBorder="1">
      <alignment vertical="center"/>
    </xf>
    <xf numFmtId="0" fontId="20" fillId="0" borderId="47" xfId="0" applyFont="1" applyBorder="1">
      <alignment vertical="center"/>
    </xf>
    <xf numFmtId="176" fontId="18" fillId="0" borderId="30" xfId="1" applyNumberFormat="1" applyFont="1" applyBorder="1">
      <alignment vertical="center"/>
    </xf>
    <xf numFmtId="176" fontId="18" fillId="0" borderId="47" xfId="1" applyNumberFormat="1" applyFont="1" applyBorder="1">
      <alignment vertical="center"/>
    </xf>
    <xf numFmtId="0" fontId="0" fillId="0" borderId="48" xfId="0" applyBorder="1">
      <alignment vertical="center"/>
    </xf>
    <xf numFmtId="0" fontId="18" fillId="0" borderId="0" xfId="0" applyFont="1">
      <alignment vertical="center"/>
    </xf>
    <xf numFmtId="0" fontId="21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0" fillId="0" borderId="32" xfId="0" applyFont="1" applyBorder="1">
      <alignment vertical="center"/>
    </xf>
    <xf numFmtId="0" fontId="20" fillId="0" borderId="11" xfId="0" applyFont="1" applyBorder="1">
      <alignment vertical="center"/>
    </xf>
    <xf numFmtId="0" fontId="22" fillId="0" borderId="13" xfId="0" applyFont="1" applyBorder="1" applyAlignment="1">
      <alignment horizontal="center" vertical="center" shrinkToFit="1"/>
    </xf>
    <xf numFmtId="176" fontId="18" fillId="0" borderId="5" xfId="1" applyNumberFormat="1" applyFont="1" applyBorder="1">
      <alignment vertical="center"/>
    </xf>
    <xf numFmtId="0" fontId="23" fillId="0" borderId="37" xfId="0" applyFont="1" applyBorder="1">
      <alignment vertical="center"/>
    </xf>
    <xf numFmtId="0" fontId="23" fillId="0" borderId="0" xfId="0" applyFont="1">
      <alignment vertical="center"/>
    </xf>
    <xf numFmtId="176" fontId="18" fillId="0" borderId="8" xfId="1" applyNumberFormat="1" applyFont="1" applyBorder="1">
      <alignment vertical="center"/>
    </xf>
    <xf numFmtId="0" fontId="14" fillId="0" borderId="41" xfId="0" applyFont="1" applyBorder="1">
      <alignment vertical="center"/>
    </xf>
    <xf numFmtId="0" fontId="14" fillId="0" borderId="37" xfId="0" applyFont="1" applyBorder="1">
      <alignment vertical="center"/>
    </xf>
    <xf numFmtId="176" fontId="2" fillId="0" borderId="44" xfId="1" applyNumberFormat="1" applyFont="1" applyBorder="1">
      <alignment vertical="center"/>
    </xf>
    <xf numFmtId="0" fontId="25" fillId="0" borderId="37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37" xfId="0" applyFont="1" applyBorder="1" applyAlignment="1">
      <alignment horizontal="right" vertical="center"/>
    </xf>
    <xf numFmtId="49" fontId="0" fillId="0" borderId="37" xfId="0" applyNumberFormat="1" applyBorder="1">
      <alignment vertical="center"/>
    </xf>
    <xf numFmtId="49" fontId="26" fillId="0" borderId="37" xfId="0" applyNumberFormat="1" applyFont="1" applyBorder="1">
      <alignment vertical="center"/>
    </xf>
    <xf numFmtId="0" fontId="22" fillId="0" borderId="37" xfId="0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0" fontId="19" fillId="0" borderId="42" xfId="0" applyFont="1" applyFill="1" applyBorder="1">
      <alignment vertical="center"/>
    </xf>
    <xf numFmtId="0" fontId="20" fillId="0" borderId="43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23" fillId="0" borderId="8" xfId="1" applyNumberFormat="1" applyFont="1" applyBorder="1">
      <alignment vertical="center"/>
    </xf>
    <xf numFmtId="176" fontId="23" fillId="0" borderId="0" xfId="1" applyNumberFormat="1" applyFont="1" applyBorder="1">
      <alignment vertical="center"/>
    </xf>
    <xf numFmtId="176" fontId="1" fillId="0" borderId="40" xfId="1" applyNumberFormat="1" applyFont="1" applyBorder="1">
      <alignment vertical="center"/>
    </xf>
    <xf numFmtId="176" fontId="1" fillId="0" borderId="44" xfId="1" applyNumberFormat="1" applyFont="1" applyBorder="1">
      <alignment vertical="center"/>
    </xf>
    <xf numFmtId="176" fontId="14" fillId="0" borderId="40" xfId="1" applyNumberFormat="1" applyFont="1" applyBorder="1">
      <alignment vertical="center"/>
    </xf>
    <xf numFmtId="176" fontId="1" fillId="0" borderId="30" xfId="1" applyNumberFormat="1" applyFont="1" applyBorder="1">
      <alignment vertical="center"/>
    </xf>
    <xf numFmtId="176" fontId="1" fillId="0" borderId="44" xfId="1" applyNumberFormat="1" applyFont="1" applyFill="1" applyBorder="1">
      <alignment vertical="center"/>
    </xf>
    <xf numFmtId="176" fontId="1" fillId="0" borderId="43" xfId="1" applyNumberFormat="1" applyFont="1" applyFill="1" applyBorder="1">
      <alignment vertical="center"/>
    </xf>
    <xf numFmtId="176" fontId="23" fillId="0" borderId="8" xfId="1" applyNumberFormat="1" applyFont="1" applyFill="1" applyBorder="1">
      <alignment vertical="center"/>
    </xf>
    <xf numFmtId="176" fontId="23" fillId="0" borderId="0" xfId="1" applyNumberFormat="1" applyFont="1" applyFill="1" applyBorder="1">
      <alignment vertical="center"/>
    </xf>
    <xf numFmtId="176" fontId="1" fillId="0" borderId="39" xfId="1" applyNumberFormat="1" applyFont="1" applyBorder="1">
      <alignment vertical="center"/>
    </xf>
    <xf numFmtId="176" fontId="1" fillId="0" borderId="43" xfId="1" applyNumberFormat="1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38" fontId="8" fillId="0" borderId="0" xfId="0" applyNumberFormat="1" applyFont="1">
      <alignment vertical="center"/>
    </xf>
    <xf numFmtId="10" fontId="2" fillId="0" borderId="0" xfId="2" applyNumberFormat="1" applyFont="1">
      <alignment vertical="center"/>
    </xf>
    <xf numFmtId="38" fontId="6" fillId="0" borderId="8" xfId="1" applyFont="1" applyBorder="1" applyAlignment="1">
      <alignment vertical="center" wrapText="1" shrinkToFit="1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>
      <alignment vertical="center"/>
    </xf>
    <xf numFmtId="38" fontId="2" fillId="2" borderId="6" xfId="1" applyFont="1" applyFill="1" applyBorder="1">
      <alignment vertical="center"/>
    </xf>
    <xf numFmtId="176" fontId="2" fillId="2" borderId="8" xfId="1" applyNumberFormat="1" applyFont="1" applyFill="1" applyBorder="1">
      <alignment vertical="center"/>
    </xf>
    <xf numFmtId="38" fontId="6" fillId="2" borderId="7" xfId="1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4" xfId="0" applyFont="1" applyFill="1" applyBorder="1">
      <alignment vertical="center"/>
    </xf>
    <xf numFmtId="38" fontId="8" fillId="2" borderId="26" xfId="1" applyFont="1" applyFill="1" applyBorder="1">
      <alignment vertical="center"/>
    </xf>
    <xf numFmtId="176" fontId="8" fillId="2" borderId="27" xfId="1" applyNumberFormat="1" applyFont="1" applyFill="1" applyBorder="1">
      <alignment vertical="center"/>
    </xf>
    <xf numFmtId="0" fontId="2" fillId="2" borderId="7" xfId="0" applyFont="1" applyFill="1" applyBorder="1" applyAlignment="1">
      <alignment vertical="center" shrinkToFit="1"/>
    </xf>
    <xf numFmtId="38" fontId="8" fillId="2" borderId="6" xfId="1" applyFont="1" applyFill="1" applyBorder="1">
      <alignment vertical="center"/>
    </xf>
    <xf numFmtId="176" fontId="8" fillId="2" borderId="8" xfId="1" applyNumberFormat="1" applyFont="1" applyFill="1" applyBorder="1">
      <alignment vertical="center"/>
    </xf>
    <xf numFmtId="38" fontId="6" fillId="2" borderId="8" xfId="1" applyFont="1" applyFill="1" applyBorder="1" applyAlignment="1">
      <alignment vertical="center" shrinkToFit="1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8" fillId="2" borderId="1" xfId="1" applyNumberFormat="1" applyFont="1" applyFill="1" applyBorder="1">
      <alignment vertical="center"/>
    </xf>
    <xf numFmtId="176" fontId="8" fillId="2" borderId="5" xfId="1" applyNumberFormat="1" applyFont="1" applyFill="1" applyBorder="1">
      <alignment vertical="center"/>
    </xf>
    <xf numFmtId="38" fontId="6" fillId="2" borderId="4" xfId="1" applyFont="1" applyFill="1" applyBorder="1" applyAlignment="1">
      <alignment vertical="center" shrinkToFit="1"/>
    </xf>
    <xf numFmtId="176" fontId="8" fillId="2" borderId="6" xfId="1" applyNumberFormat="1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38" fontId="8" fillId="2" borderId="17" xfId="1" applyFont="1" applyFill="1" applyBorder="1">
      <alignment vertical="center"/>
    </xf>
    <xf numFmtId="38" fontId="8" fillId="2" borderId="19" xfId="1" applyFont="1" applyFill="1" applyBorder="1">
      <alignment vertical="center"/>
    </xf>
    <xf numFmtId="176" fontId="8" fillId="2" borderId="17" xfId="1" applyNumberFormat="1" applyFont="1" applyFill="1" applyBorder="1">
      <alignment vertical="center"/>
    </xf>
    <xf numFmtId="38" fontId="6" fillId="2" borderId="5" xfId="1" applyFont="1" applyFill="1" applyBorder="1" applyAlignment="1">
      <alignment vertical="center" shrinkToFit="1"/>
    </xf>
    <xf numFmtId="38" fontId="8" fillId="2" borderId="8" xfId="1" applyFont="1" applyFill="1" applyBorder="1">
      <alignment vertical="center"/>
    </xf>
    <xf numFmtId="38" fontId="8" fillId="2" borderId="0" xfId="1" applyFont="1" applyFill="1" applyBorder="1">
      <alignment vertical="center"/>
    </xf>
    <xf numFmtId="176" fontId="8" fillId="2" borderId="8" xfId="1" applyNumberFormat="1" applyFont="1" applyFill="1" applyBorder="1" applyAlignment="1">
      <alignment vertical="center" shrinkToFit="1"/>
    </xf>
    <xf numFmtId="0" fontId="2" fillId="2" borderId="20" xfId="0" applyFont="1" applyFill="1" applyBorder="1">
      <alignment vertical="center"/>
    </xf>
    <xf numFmtId="38" fontId="8" fillId="2" borderId="18" xfId="1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38" fontId="10" fillId="2" borderId="18" xfId="1" applyFont="1" applyFill="1" applyBorder="1">
      <alignment vertical="center"/>
    </xf>
    <xf numFmtId="38" fontId="10" fillId="2" borderId="17" xfId="1" applyFont="1" applyFill="1" applyBorder="1">
      <alignment vertical="center"/>
    </xf>
    <xf numFmtId="38" fontId="11" fillId="2" borderId="17" xfId="1" applyFont="1" applyFill="1" applyBorder="1">
      <alignment vertical="center"/>
    </xf>
    <xf numFmtId="176" fontId="5" fillId="2" borderId="0" xfId="0" applyNumberFormat="1" applyFont="1" applyFill="1">
      <alignment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10" fillId="2" borderId="8" xfId="1" applyFont="1" applyFill="1" applyBorder="1">
      <alignment vertical="center"/>
    </xf>
    <xf numFmtId="38" fontId="11" fillId="2" borderId="8" xfId="1" applyFont="1" applyFill="1" applyBorder="1">
      <alignment vertical="center"/>
    </xf>
    <xf numFmtId="176" fontId="2" fillId="2" borderId="6" xfId="1" applyNumberFormat="1" applyFont="1" applyFill="1" applyBorder="1">
      <alignment vertical="center"/>
    </xf>
    <xf numFmtId="38" fontId="6" fillId="2" borderId="6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2" fillId="2" borderId="8" xfId="1" applyFont="1" applyFill="1" applyBorder="1">
      <alignment vertical="center"/>
    </xf>
    <xf numFmtId="38" fontId="2" fillId="2" borderId="0" xfId="1" applyFont="1" applyFill="1" applyBorder="1">
      <alignment vertical="center"/>
    </xf>
    <xf numFmtId="38" fontId="9" fillId="2" borderId="8" xfId="1" applyFont="1" applyFill="1" applyBorder="1">
      <alignment vertical="center"/>
    </xf>
    <xf numFmtId="38" fontId="8" fillId="2" borderId="27" xfId="1" applyFont="1" applyFill="1" applyBorder="1">
      <alignment vertical="center"/>
    </xf>
    <xf numFmtId="38" fontId="8" fillId="2" borderId="25" xfId="1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24" xfId="0" applyFont="1" applyFill="1" applyBorder="1">
      <alignment vertical="center"/>
    </xf>
    <xf numFmtId="38" fontId="10" fillId="2" borderId="26" xfId="1" applyFont="1" applyFill="1" applyBorder="1">
      <alignment vertical="center"/>
    </xf>
    <xf numFmtId="38" fontId="10" fillId="2" borderId="27" xfId="1" applyFont="1" applyFill="1" applyBorder="1">
      <alignment vertical="center"/>
    </xf>
    <xf numFmtId="38" fontId="11" fillId="2" borderId="27" xfId="1" applyFont="1" applyFill="1" applyBorder="1">
      <alignment vertical="center"/>
    </xf>
    <xf numFmtId="176" fontId="10" fillId="2" borderId="8" xfId="1" applyNumberFormat="1" applyFont="1" applyFill="1" applyBorder="1">
      <alignment vertical="center"/>
    </xf>
    <xf numFmtId="176" fontId="11" fillId="2" borderId="8" xfId="1" applyNumberFormat="1" applyFont="1" applyFill="1" applyBorder="1">
      <alignment vertical="center"/>
    </xf>
    <xf numFmtId="176" fontId="10" fillId="2" borderId="27" xfId="1" applyNumberFormat="1" applyFont="1" applyFill="1" applyBorder="1">
      <alignment vertical="center"/>
    </xf>
    <xf numFmtId="176" fontId="11" fillId="2" borderId="27" xfId="1" applyNumberFormat="1" applyFont="1" applyFill="1" applyBorder="1">
      <alignment vertical="center"/>
    </xf>
    <xf numFmtId="176" fontId="2" fillId="2" borderId="5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2" fillId="2" borderId="12" xfId="0" applyFont="1" applyFill="1" applyBorder="1">
      <alignment vertical="center"/>
    </xf>
    <xf numFmtId="176" fontId="2" fillId="2" borderId="27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38" fontId="2" fillId="2" borderId="5" xfId="1" applyFont="1" applyFill="1" applyBorder="1">
      <alignment vertical="center"/>
    </xf>
    <xf numFmtId="38" fontId="2" fillId="2" borderId="27" xfId="1" applyFont="1" applyFill="1" applyBorder="1">
      <alignment vertical="center"/>
    </xf>
    <xf numFmtId="38" fontId="2" fillId="2" borderId="26" xfId="1" applyFont="1" applyFill="1" applyBorder="1">
      <alignment vertical="center"/>
    </xf>
    <xf numFmtId="38" fontId="2" fillId="2" borderId="13" xfId="1" applyFont="1" applyFill="1" applyBorder="1">
      <alignment vertical="center"/>
    </xf>
    <xf numFmtId="0" fontId="6" fillId="2" borderId="1" xfId="0" applyFont="1" applyFill="1" applyBorder="1">
      <alignment vertical="center"/>
    </xf>
    <xf numFmtId="38" fontId="6" fillId="2" borderId="5" xfId="1" applyFont="1" applyFill="1" applyBorder="1">
      <alignment vertical="center"/>
    </xf>
    <xf numFmtId="176" fontId="6" fillId="2" borderId="8" xfId="1" applyNumberFormat="1" applyFont="1" applyFill="1" applyBorder="1">
      <alignment vertical="center"/>
    </xf>
    <xf numFmtId="176" fontId="9" fillId="2" borderId="8" xfId="1" applyNumberFormat="1" applyFont="1" applyFill="1" applyBorder="1">
      <alignment vertical="center"/>
    </xf>
    <xf numFmtId="38" fontId="6" fillId="2" borderId="27" xfId="1" applyFont="1" applyFill="1" applyBorder="1">
      <alignment vertical="center"/>
    </xf>
    <xf numFmtId="38" fontId="6" fillId="2" borderId="26" xfId="1" applyFont="1" applyFill="1" applyBorder="1">
      <alignment vertical="center"/>
    </xf>
    <xf numFmtId="176" fontId="6" fillId="2" borderId="27" xfId="1" applyNumberFormat="1" applyFont="1" applyFill="1" applyBorder="1">
      <alignment vertical="center"/>
    </xf>
    <xf numFmtId="176" fontId="9" fillId="2" borderId="27" xfId="1" applyNumberFormat="1" applyFont="1" applyFill="1" applyBorder="1">
      <alignment vertical="center"/>
    </xf>
    <xf numFmtId="0" fontId="6" fillId="2" borderId="12" xfId="0" applyFont="1" applyFill="1" applyBorder="1">
      <alignment vertical="center"/>
    </xf>
    <xf numFmtId="38" fontId="6" fillId="2" borderId="13" xfId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176" fontId="2" fillId="2" borderId="17" xfId="1" applyNumberFormat="1" applyFont="1" applyFill="1" applyBorder="1">
      <alignment vertical="center"/>
    </xf>
    <xf numFmtId="176" fontId="2" fillId="2" borderId="19" xfId="1" applyNumberFormat="1" applyFont="1" applyFill="1" applyBorder="1">
      <alignment vertical="center"/>
    </xf>
    <xf numFmtId="38" fontId="2" fillId="2" borderId="17" xfId="1" applyFont="1" applyFill="1" applyBorder="1">
      <alignment vertical="center"/>
    </xf>
    <xf numFmtId="38" fontId="2" fillId="2" borderId="18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176" fontId="6" fillId="2" borderId="17" xfId="1" applyNumberFormat="1" applyFont="1" applyFill="1" applyBorder="1">
      <alignment vertical="center"/>
    </xf>
    <xf numFmtId="176" fontId="9" fillId="2" borderId="17" xfId="1" applyNumberFormat="1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38" fontId="12" fillId="2" borderId="8" xfId="1" applyFont="1" applyFill="1" applyBorder="1">
      <alignment vertical="center"/>
    </xf>
    <xf numFmtId="38" fontId="12" fillId="2" borderId="6" xfId="1" applyFont="1" applyFill="1" applyBorder="1">
      <alignment vertical="center"/>
    </xf>
    <xf numFmtId="176" fontId="12" fillId="2" borderId="8" xfId="1" applyNumberFormat="1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7" xfId="0" applyFont="1" applyFill="1" applyBorder="1">
      <alignment vertical="center"/>
    </xf>
    <xf numFmtId="176" fontId="2" fillId="2" borderId="13" xfId="1" applyNumberFormat="1" applyFont="1" applyFill="1" applyBorder="1">
      <alignment vertical="center"/>
    </xf>
    <xf numFmtId="38" fontId="6" fillId="2" borderId="13" xfId="1" applyFont="1" applyFill="1" applyBorder="1" applyAlignment="1">
      <alignment vertical="center" shrinkToFit="1"/>
    </xf>
    <xf numFmtId="176" fontId="29" fillId="0" borderId="6" xfId="1" applyNumberFormat="1" applyFont="1" applyBorder="1">
      <alignment vertical="center"/>
    </xf>
    <xf numFmtId="38" fontId="30" fillId="2" borderId="6" xfId="1" applyFont="1" applyFill="1" applyBorder="1">
      <alignment vertical="center"/>
    </xf>
    <xf numFmtId="38" fontId="30" fillId="2" borderId="8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 shrinkToFit="1"/>
    </xf>
    <xf numFmtId="38" fontId="6" fillId="0" borderId="13" xfId="1" applyFont="1" applyBorder="1" applyAlignment="1">
      <alignment horizontal="left" vertical="center" shrinkToFit="1"/>
    </xf>
    <xf numFmtId="38" fontId="6" fillId="0" borderId="8" xfId="1" applyFont="1" applyBorder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122</xdr:row>
      <xdr:rowOff>142875</xdr:rowOff>
    </xdr:from>
    <xdr:to>
      <xdr:col>12</xdr:col>
      <xdr:colOff>400050</xdr:colOff>
      <xdr:row>127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22B8DC-9D7C-4EC9-8874-F7BFC2E8C8B9}"/>
            </a:ext>
          </a:extLst>
        </xdr:cNvPr>
        <xdr:cNvSpPr txBox="1"/>
      </xdr:nvSpPr>
      <xdr:spPr>
        <a:xfrm>
          <a:off x="7400925" y="18678525"/>
          <a:ext cx="2390775" cy="7239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数字はほぼ固まったので、拠点区分ごとの概算予算表に数字を当て込む。（～</a:t>
          </a:r>
          <a:r>
            <a:rPr kumimoji="1" lang="en-US" altLang="ja-JP" sz="1100"/>
            <a:t>3/2</a:t>
          </a:r>
          <a:r>
            <a:rPr kumimoji="1" lang="ja-JP" altLang="en-US" sz="1100"/>
            <a:t>までに）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opLeftCell="A31" workbookViewId="0">
      <selection activeCell="C21" sqref="C21"/>
    </sheetView>
  </sheetViews>
  <sheetFormatPr defaultRowHeight="13.5" x14ac:dyDescent="0.15"/>
  <cols>
    <col min="1" max="1" width="2.125" style="181" customWidth="1"/>
    <col min="2" max="2" width="37.875" style="181" customWidth="1"/>
    <col min="3" max="5" width="10.625" customWidth="1"/>
    <col min="6" max="6" width="15.625" customWidth="1"/>
  </cols>
  <sheetData>
    <row r="1" spans="1:9" s="144" customFormat="1" ht="17.25" x14ac:dyDescent="0.15">
      <c r="A1" s="344" t="s">
        <v>292</v>
      </c>
      <c r="B1" s="344"/>
      <c r="C1" s="344"/>
      <c r="D1" s="344"/>
      <c r="E1" s="344"/>
      <c r="F1" s="344"/>
    </row>
    <row r="2" spans="1:9" s="144" customFormat="1" x14ac:dyDescent="0.15">
      <c r="A2" s="345" t="s">
        <v>293</v>
      </c>
      <c r="B2" s="345"/>
      <c r="C2" s="345"/>
      <c r="D2" s="345"/>
      <c r="E2" s="345"/>
      <c r="F2" s="345"/>
      <c r="G2" s="132"/>
      <c r="H2" s="132"/>
    </row>
    <row r="3" spans="1:9" ht="14.25" thickBot="1" x14ac:dyDescent="0.2">
      <c r="A3" s="145" t="s">
        <v>219</v>
      </c>
      <c r="B3" s="146"/>
      <c r="C3" s="146"/>
      <c r="D3" s="146"/>
      <c r="E3" s="146"/>
      <c r="F3" s="147" t="s">
        <v>220</v>
      </c>
    </row>
    <row r="4" spans="1:9" x14ac:dyDescent="0.15">
      <c r="A4" s="148" t="s">
        <v>221</v>
      </c>
      <c r="B4" s="149"/>
      <c r="C4" s="346" t="s">
        <v>206</v>
      </c>
      <c r="D4" s="346" t="s">
        <v>207</v>
      </c>
      <c r="E4" s="346" t="s">
        <v>246</v>
      </c>
      <c r="F4" s="348" t="s">
        <v>222</v>
      </c>
      <c r="H4" s="203"/>
      <c r="I4" s="203"/>
    </row>
    <row r="5" spans="1:9" x14ac:dyDescent="0.15">
      <c r="A5" s="150"/>
      <c r="B5" s="151" t="s">
        <v>223</v>
      </c>
      <c r="C5" s="347"/>
      <c r="D5" s="347"/>
      <c r="E5" s="347"/>
      <c r="F5" s="349"/>
    </row>
    <row r="6" spans="1:9" x14ac:dyDescent="0.15">
      <c r="A6" s="152" t="s">
        <v>224</v>
      </c>
      <c r="B6" s="153"/>
      <c r="C6" s="25"/>
      <c r="D6" s="154"/>
      <c r="E6" s="25"/>
      <c r="F6" s="155"/>
    </row>
    <row r="7" spans="1:9" x14ac:dyDescent="0.15">
      <c r="A7" s="156" t="s">
        <v>4</v>
      </c>
      <c r="B7" s="92"/>
      <c r="C7" s="22">
        <f>うぐいす当初予算!C7+みどり当初予算!C7+さくらんぼ当初予算!C7</f>
        <v>40000</v>
      </c>
      <c r="D7" s="28">
        <f>うぐいす当初予算!D7+みどり当初予算!D7+さくらんぼ当初予算!D7</f>
        <v>39000</v>
      </c>
      <c r="E7" s="22">
        <f>C7-D7</f>
        <v>1000</v>
      </c>
      <c r="F7" s="157"/>
    </row>
    <row r="8" spans="1:9" x14ac:dyDescent="0.15">
      <c r="A8" s="156" t="s">
        <v>5</v>
      </c>
      <c r="B8" s="92"/>
      <c r="C8" s="22">
        <f>うぐいす当初予算!C8+みどり当初予算!C8+さくらんぼ当初予算!C8</f>
        <v>175576</v>
      </c>
      <c r="D8" s="28">
        <f>うぐいす当初予算!D8+みどり当初予算!D8+さくらんぼ当初予算!D8</f>
        <v>173548</v>
      </c>
      <c r="E8" s="22">
        <f t="shared" ref="E8:E57" si="0">C8-D8</f>
        <v>2028</v>
      </c>
      <c r="F8" s="157"/>
    </row>
    <row r="9" spans="1:9" x14ac:dyDescent="0.15">
      <c r="A9" s="156"/>
      <c r="B9" s="92" t="s">
        <v>6</v>
      </c>
      <c r="C9" s="22">
        <f>うぐいす当初予算!C9+みどり当初予算!C9+さくらんぼ当初予算!C9</f>
        <v>139350</v>
      </c>
      <c r="D9" s="28">
        <f>うぐいす当初予算!D9+みどり当初予算!D9+さくらんぼ当初予算!D9</f>
        <v>137277</v>
      </c>
      <c r="E9" s="22">
        <f t="shared" si="0"/>
        <v>2073</v>
      </c>
      <c r="F9" s="157"/>
    </row>
    <row r="10" spans="1:9" x14ac:dyDescent="0.15">
      <c r="A10" s="156"/>
      <c r="B10" s="21" t="s">
        <v>252</v>
      </c>
      <c r="C10" s="22">
        <f>うぐいす当初予算!C10+みどり当初予算!C10+さくらんぼ当初予算!C10</f>
        <v>380</v>
      </c>
      <c r="D10" s="28">
        <f>うぐいす当初予算!D10+みどり当初予算!D10+さくらんぼ当初予算!D10</f>
        <v>540</v>
      </c>
      <c r="E10" s="22">
        <f t="shared" ref="E10" si="1">C10-D10</f>
        <v>-160</v>
      </c>
      <c r="F10" s="157"/>
    </row>
    <row r="11" spans="1:9" x14ac:dyDescent="0.15">
      <c r="A11" s="156"/>
      <c r="B11" s="92" t="s">
        <v>11</v>
      </c>
      <c r="C11" s="22">
        <f>うぐいす当初予算!C11+みどり当初予算!C11+さくらんぼ当初予算!C11</f>
        <v>50</v>
      </c>
      <c r="D11" s="28">
        <f>うぐいす当初予算!D11+みどり当初予算!D11+さくらんぼ当初予算!D11</f>
        <v>65</v>
      </c>
      <c r="E11" s="22">
        <f t="shared" si="0"/>
        <v>-15</v>
      </c>
      <c r="F11" s="157"/>
    </row>
    <row r="12" spans="1:9" x14ac:dyDescent="0.15">
      <c r="A12" s="156"/>
      <c r="B12" s="92" t="s">
        <v>12</v>
      </c>
      <c r="C12" s="22">
        <f>うぐいす当初予算!C12+みどり当初予算!C12+さくらんぼ当初予算!C12</f>
        <v>1170</v>
      </c>
      <c r="D12" s="28">
        <f>うぐいす当初予算!D12+みどり当初予算!D12+さくらんぼ当初予算!D12</f>
        <v>1190</v>
      </c>
      <c r="E12" s="22">
        <f t="shared" si="0"/>
        <v>-20</v>
      </c>
      <c r="F12" s="157"/>
    </row>
    <row r="13" spans="1:9" x14ac:dyDescent="0.15">
      <c r="A13" s="156"/>
      <c r="B13" s="92" t="s">
        <v>14</v>
      </c>
      <c r="C13" s="22">
        <f>うぐいす当初予算!C13+みどり当初予算!C13+さくらんぼ当初予算!C13</f>
        <v>3543</v>
      </c>
      <c r="D13" s="28">
        <f>うぐいす当初予算!D13+みどり当初予算!D13+さくらんぼ当初予算!D13</f>
        <v>3590</v>
      </c>
      <c r="E13" s="22">
        <f t="shared" si="0"/>
        <v>-47</v>
      </c>
      <c r="F13" s="157"/>
    </row>
    <row r="14" spans="1:9" x14ac:dyDescent="0.15">
      <c r="A14" s="156"/>
      <c r="B14" s="92" t="s">
        <v>15</v>
      </c>
      <c r="C14" s="22">
        <f>うぐいす当初予算!C14+みどり当初予算!C14+さくらんぼ当初予算!C14</f>
        <v>31083</v>
      </c>
      <c r="D14" s="28">
        <f>うぐいす当初予算!D14+みどり当初予算!D14+さくらんぼ当初予算!D14</f>
        <v>30886</v>
      </c>
      <c r="E14" s="22">
        <f t="shared" si="0"/>
        <v>197</v>
      </c>
      <c r="F14" s="157"/>
    </row>
    <row r="15" spans="1:9" x14ac:dyDescent="0.15">
      <c r="A15" s="156" t="s">
        <v>23</v>
      </c>
      <c r="B15" s="92"/>
      <c r="C15" s="22">
        <f>うぐいす当初予算!C15+みどり当初予算!C15+さくらんぼ当初予算!C15</f>
        <v>320</v>
      </c>
      <c r="D15" s="28">
        <f>うぐいす当初予算!D15+みどり当初予算!D15+さくらんぼ当初予算!D15</f>
        <v>320</v>
      </c>
      <c r="E15" s="22">
        <f t="shared" ref="E15" si="2">C15-D15</f>
        <v>0</v>
      </c>
      <c r="F15" s="157"/>
    </row>
    <row r="16" spans="1:9" x14ac:dyDescent="0.15">
      <c r="A16" s="156" t="s">
        <v>20</v>
      </c>
      <c r="B16" s="92"/>
      <c r="C16" s="22">
        <f>うぐいす当初予算!C16+みどり当初予算!C16+さくらんぼ当初予算!C16</f>
        <v>0</v>
      </c>
      <c r="D16" s="28">
        <f>うぐいす当初予算!D16+みどり当初予算!D16+さくらんぼ当初予算!D16</f>
        <v>0</v>
      </c>
      <c r="E16" s="22">
        <f t="shared" si="0"/>
        <v>0</v>
      </c>
      <c r="F16" s="157"/>
    </row>
    <row r="17" spans="1:6" x14ac:dyDescent="0.15">
      <c r="A17" s="156" t="s">
        <v>21</v>
      </c>
      <c r="B17" s="92"/>
      <c r="C17" s="22">
        <f>うぐいす当初予算!C17+みどり当初予算!C17+さくらんぼ当初予算!C17</f>
        <v>0</v>
      </c>
      <c r="D17" s="28">
        <f>うぐいす当初予算!D17+みどり当初予算!D17+さくらんぼ当初予算!D17</f>
        <v>210</v>
      </c>
      <c r="E17" s="22">
        <f t="shared" si="0"/>
        <v>-210</v>
      </c>
      <c r="F17" s="157"/>
    </row>
    <row r="18" spans="1:6" x14ac:dyDescent="0.15">
      <c r="A18" s="156" t="s">
        <v>225</v>
      </c>
      <c r="B18" s="92"/>
      <c r="C18" s="22">
        <f>うぐいす当初予算!C18+みどり当初予算!C18+さくらんぼ当初予算!C18</f>
        <v>4</v>
      </c>
      <c r="D18" s="28">
        <f>うぐいす当初予算!D18+みどり当初予算!D18+さくらんぼ当初予算!D18</f>
        <v>4</v>
      </c>
      <c r="E18" s="22">
        <f t="shared" si="0"/>
        <v>0</v>
      </c>
      <c r="F18" s="157"/>
    </row>
    <row r="19" spans="1:6" ht="14.25" thickBot="1" x14ac:dyDescent="0.2">
      <c r="A19" s="156" t="s">
        <v>23</v>
      </c>
      <c r="B19" s="92"/>
      <c r="C19" s="22">
        <f>うぐいす当初予算!C19+みどり当初予算!C19+さくらんぼ当初予算!C19</f>
        <v>633</v>
      </c>
      <c r="D19" s="28">
        <f>うぐいす当初予算!D19+みどり当初予算!D19+さくらんぼ当初予算!D19</f>
        <v>912</v>
      </c>
      <c r="E19" s="22">
        <f t="shared" si="0"/>
        <v>-279</v>
      </c>
      <c r="F19" s="157"/>
    </row>
    <row r="20" spans="1:6" ht="14.25" thickBot="1" x14ac:dyDescent="0.2">
      <c r="A20" s="158" t="s">
        <v>226</v>
      </c>
      <c r="B20" s="159"/>
      <c r="C20" s="160">
        <f>うぐいす当初予算!C20+みどり当初予算!C20+さくらんぼ当初予算!C20</f>
        <v>216533</v>
      </c>
      <c r="D20" s="161">
        <f>うぐいす当初予算!D20+みどり当初予算!D20+さくらんぼ当初予算!D20</f>
        <v>213994</v>
      </c>
      <c r="E20" s="160">
        <f t="shared" si="0"/>
        <v>2539</v>
      </c>
      <c r="F20" s="162"/>
    </row>
    <row r="21" spans="1:6" x14ac:dyDescent="0.15">
      <c r="A21" s="156" t="s">
        <v>29</v>
      </c>
      <c r="B21" s="92"/>
      <c r="C21" s="22">
        <f>うぐいす当初予算!C21+みどり当初予算!C21+さくらんぼ当初予算!C21</f>
        <v>146845</v>
      </c>
      <c r="D21" s="28">
        <f>うぐいす当初予算!D21+みどり当初予算!D21+さくらんぼ当初予算!D21</f>
        <v>139741</v>
      </c>
      <c r="E21" s="22">
        <f t="shared" si="0"/>
        <v>7104</v>
      </c>
      <c r="F21" s="157"/>
    </row>
    <row r="22" spans="1:6" x14ac:dyDescent="0.15">
      <c r="A22" s="156" t="s">
        <v>35</v>
      </c>
      <c r="B22" s="92"/>
      <c r="C22" s="22">
        <f>うぐいす当初予算!C22+みどり当初予算!C22+さくらんぼ当初予算!C22</f>
        <v>11204</v>
      </c>
      <c r="D22" s="28">
        <f>うぐいす当初予算!D22+みどり当初予算!D22+さくらんぼ当初予算!D22</f>
        <v>10235</v>
      </c>
      <c r="E22" s="22">
        <f t="shared" si="0"/>
        <v>969</v>
      </c>
      <c r="F22" s="157"/>
    </row>
    <row r="23" spans="1:6" x14ac:dyDescent="0.15">
      <c r="A23" s="156" t="s">
        <v>43</v>
      </c>
      <c r="B23" s="92"/>
      <c r="C23" s="22">
        <f>うぐいす当初予算!C23+みどり当初予算!C23+さくらんぼ当初予算!C23</f>
        <v>16468</v>
      </c>
      <c r="D23" s="28">
        <f>うぐいす当初予算!D23+みどり当初予算!D23+さくらんぼ当初予算!D23</f>
        <v>15085</v>
      </c>
      <c r="E23" s="22">
        <f t="shared" si="0"/>
        <v>1383</v>
      </c>
      <c r="F23" s="157"/>
    </row>
    <row r="24" spans="1:6" x14ac:dyDescent="0.15">
      <c r="A24" s="156" t="s">
        <v>61</v>
      </c>
      <c r="B24" s="92"/>
      <c r="C24" s="22">
        <f>うぐいす当初予算!C24+みどり当初予算!C24+さくらんぼ当初予算!C24</f>
        <v>40000</v>
      </c>
      <c r="D24" s="28">
        <f>うぐいす当初予算!D24+みどり当初予算!D24+さくらんぼ当初予算!D24</f>
        <v>39000</v>
      </c>
      <c r="E24" s="22">
        <f t="shared" si="0"/>
        <v>1000</v>
      </c>
      <c r="F24" s="157"/>
    </row>
    <row r="25" spans="1:6" x14ac:dyDescent="0.15">
      <c r="A25" s="156" t="s">
        <v>66</v>
      </c>
      <c r="B25" s="92"/>
      <c r="C25" s="22">
        <f>うぐいす当初予算!C25+みどり当初予算!C25+さくらんぼ当初予算!C25</f>
        <v>0</v>
      </c>
      <c r="D25" s="28">
        <f>うぐいす当初予算!D25+みどり当初予算!D25+さくらんぼ当初予算!D25</f>
        <v>0</v>
      </c>
      <c r="E25" s="22">
        <f t="shared" si="0"/>
        <v>0</v>
      </c>
      <c r="F25" s="157"/>
    </row>
    <row r="26" spans="1:6" x14ac:dyDescent="0.15">
      <c r="A26" s="156" t="s">
        <v>67</v>
      </c>
      <c r="B26" s="92"/>
      <c r="C26" s="22">
        <f>うぐいす当初予算!C26+みどり当初予算!C26+さくらんぼ当初予算!C26</f>
        <v>0</v>
      </c>
      <c r="D26" s="28">
        <f>うぐいす当初予算!D26+みどり当初予算!D26+さくらんぼ当初予算!D26</f>
        <v>0</v>
      </c>
      <c r="E26" s="22">
        <f t="shared" si="0"/>
        <v>0</v>
      </c>
      <c r="F26" s="157"/>
    </row>
    <row r="27" spans="1:6" ht="14.25" thickBot="1" x14ac:dyDescent="0.2">
      <c r="A27" s="156" t="s">
        <v>68</v>
      </c>
      <c r="B27" s="92"/>
      <c r="C27" s="22">
        <f>うぐいす当初予算!C27+みどり当初予算!C27+さくらんぼ当初予算!C27</f>
        <v>450</v>
      </c>
      <c r="D27" s="28">
        <f>うぐいす当初予算!D27+みどり当初予算!D27+さくらんぼ当初予算!D27</f>
        <v>500</v>
      </c>
      <c r="E27" s="22">
        <f t="shared" si="0"/>
        <v>-50</v>
      </c>
      <c r="F27" s="157"/>
    </row>
    <row r="28" spans="1:6" ht="14.25" thickBot="1" x14ac:dyDescent="0.2">
      <c r="A28" s="158" t="s">
        <v>227</v>
      </c>
      <c r="B28" s="159"/>
      <c r="C28" s="160">
        <f>SUM(C21:C27)</f>
        <v>214967</v>
      </c>
      <c r="D28" s="160">
        <f>SUM(D21:D27)</f>
        <v>204561</v>
      </c>
      <c r="E28" s="160">
        <f>C28-D28</f>
        <v>10406</v>
      </c>
      <c r="F28" s="162"/>
    </row>
    <row r="29" spans="1:6" ht="14.25" thickBot="1" x14ac:dyDescent="0.2">
      <c r="A29" s="163" t="s">
        <v>228</v>
      </c>
      <c r="B29" s="164"/>
      <c r="C29" s="165">
        <f>C20-C28</f>
        <v>1566</v>
      </c>
      <c r="D29" s="166">
        <f>うぐいす当初予算!D29+みどり当初予算!D29+さくらんぼ当初予算!D29</f>
        <v>9433</v>
      </c>
      <c r="E29" s="165">
        <f t="shared" si="0"/>
        <v>-7867</v>
      </c>
      <c r="F29" s="167"/>
    </row>
    <row r="30" spans="1:6" x14ac:dyDescent="0.15">
      <c r="A30" s="168" t="s">
        <v>229</v>
      </c>
      <c r="B30" s="92"/>
      <c r="C30" s="22"/>
      <c r="D30" s="28"/>
      <c r="E30" s="22"/>
      <c r="F30" s="157"/>
    </row>
    <row r="31" spans="1:6" x14ac:dyDescent="0.15">
      <c r="A31" s="156" t="s">
        <v>73</v>
      </c>
      <c r="B31" s="92"/>
      <c r="C31" s="22">
        <f>うぐいす当初予算!C31+みどり当初予算!C31+さくらんぼ当初予算!C31</f>
        <v>0</v>
      </c>
      <c r="D31" s="28">
        <f>うぐいす当初予算!D31+みどり当初予算!D31+さくらんぼ当初予算!D31</f>
        <v>2253</v>
      </c>
      <c r="E31" s="22">
        <f t="shared" si="0"/>
        <v>-2253</v>
      </c>
      <c r="F31" s="157"/>
    </row>
    <row r="32" spans="1:6" x14ac:dyDescent="0.15">
      <c r="A32" s="156" t="s">
        <v>75</v>
      </c>
      <c r="B32" s="92"/>
      <c r="C32" s="22">
        <f>うぐいす当初予算!C32+みどり当初予算!C32+さくらんぼ当初予算!C32</f>
        <v>0</v>
      </c>
      <c r="D32" s="28">
        <f>うぐいす当初予算!D32+みどり当初予算!D32+さくらんぼ当初予算!D32</f>
        <v>0</v>
      </c>
      <c r="E32" s="22">
        <f t="shared" si="0"/>
        <v>0</v>
      </c>
      <c r="F32" s="157"/>
    </row>
    <row r="33" spans="1:6" x14ac:dyDescent="0.15">
      <c r="A33" s="156" t="s">
        <v>77</v>
      </c>
      <c r="B33" s="92"/>
      <c r="C33" s="22">
        <f>うぐいす当初予算!C33+みどり当初予算!C33+さくらんぼ当初予算!C33</f>
        <v>0</v>
      </c>
      <c r="D33" s="28">
        <f>うぐいす当初予算!D33+みどり当初予算!D33+さくらんぼ当初予算!D33</f>
        <v>0</v>
      </c>
      <c r="E33" s="22">
        <f t="shared" si="0"/>
        <v>0</v>
      </c>
      <c r="F33" s="157"/>
    </row>
    <row r="34" spans="1:6" x14ac:dyDescent="0.15">
      <c r="A34" s="156" t="s">
        <v>78</v>
      </c>
      <c r="B34" s="92"/>
      <c r="C34" s="22">
        <f>うぐいす当初予算!C34+みどり当初予算!C34+さくらんぼ当初予算!C34</f>
        <v>0</v>
      </c>
      <c r="D34" s="28">
        <f>うぐいす当初予算!D34+みどり当初予算!D34+さくらんぼ当初予算!D34</f>
        <v>0</v>
      </c>
      <c r="E34" s="22">
        <f t="shared" si="0"/>
        <v>0</v>
      </c>
      <c r="F34" s="157"/>
    </row>
    <row r="35" spans="1:6" ht="14.25" thickBot="1" x14ac:dyDescent="0.2">
      <c r="A35" s="156" t="s">
        <v>81</v>
      </c>
      <c r="B35" s="92"/>
      <c r="C35" s="22">
        <f>うぐいす当初予算!C35+みどり当初予算!C35+さくらんぼ当初予算!C35</f>
        <v>0</v>
      </c>
      <c r="D35" s="28">
        <f>うぐいす当初予算!D35+みどり当初予算!D35+さくらんぼ当初予算!D35</f>
        <v>0</v>
      </c>
      <c r="E35" s="22">
        <f t="shared" si="0"/>
        <v>0</v>
      </c>
      <c r="F35" s="157"/>
    </row>
    <row r="36" spans="1:6" ht="14.25" thickBot="1" x14ac:dyDescent="0.2">
      <c r="A36" s="158" t="s">
        <v>230</v>
      </c>
      <c r="B36" s="159"/>
      <c r="C36" s="160">
        <f>うぐいす当初予算!C36+みどり当初予算!C36+さくらんぼ当初予算!C36</f>
        <v>0</v>
      </c>
      <c r="D36" s="161">
        <f>うぐいす当初予算!D36+みどり当初予算!D36+さくらんぼ当初予算!D36</f>
        <v>2253</v>
      </c>
      <c r="E36" s="160">
        <f t="shared" si="0"/>
        <v>-2253</v>
      </c>
      <c r="F36" s="162"/>
    </row>
    <row r="37" spans="1:6" x14ac:dyDescent="0.15">
      <c r="A37" s="156" t="s">
        <v>83</v>
      </c>
      <c r="B37" s="92"/>
      <c r="C37" s="22">
        <f>うぐいす当初予算!C37+みどり当初予算!C37+さくらんぼ当初予算!C37</f>
        <v>0</v>
      </c>
      <c r="D37" s="28">
        <f>うぐいす当初予算!D37+みどり当初予算!D37+さくらんぼ当初予算!D37</f>
        <v>0</v>
      </c>
      <c r="E37" s="22">
        <f t="shared" si="0"/>
        <v>0</v>
      </c>
      <c r="F37" s="157"/>
    </row>
    <row r="38" spans="1:6" x14ac:dyDescent="0.15">
      <c r="A38" s="156" t="s">
        <v>84</v>
      </c>
      <c r="B38" s="92"/>
      <c r="C38" s="22">
        <f>うぐいす当初予算!C38+みどり当初予算!C38+さくらんぼ当初予算!C38</f>
        <v>663</v>
      </c>
      <c r="D38" s="28">
        <f>うぐいす当初予算!D38+みどり当初予算!D38+さくらんぼ当初予算!D38</f>
        <v>5390</v>
      </c>
      <c r="E38" s="22">
        <f t="shared" si="0"/>
        <v>-4727</v>
      </c>
      <c r="F38" s="157"/>
    </row>
    <row r="39" spans="1:6" x14ac:dyDescent="0.15">
      <c r="A39" s="156" t="s">
        <v>89</v>
      </c>
      <c r="B39" s="92"/>
      <c r="C39" s="22">
        <f>うぐいす当初予算!C39+みどり当初予算!C39+さくらんぼ当初予算!C39</f>
        <v>0</v>
      </c>
      <c r="D39" s="28">
        <f>うぐいす当初予算!D39+みどり当初予算!D39+さくらんぼ当初予算!D39</f>
        <v>40</v>
      </c>
      <c r="E39" s="22">
        <f t="shared" si="0"/>
        <v>-40</v>
      </c>
      <c r="F39" s="157"/>
    </row>
    <row r="40" spans="1:6" x14ac:dyDescent="0.15">
      <c r="A40" s="156" t="s">
        <v>90</v>
      </c>
      <c r="B40" s="92"/>
      <c r="C40" s="22">
        <f>うぐいす当初予算!C40+みどり当初予算!C40+さくらんぼ当初予算!C40</f>
        <v>0</v>
      </c>
      <c r="D40" s="28">
        <f>うぐいす当初予算!D40+みどり当初予算!D40+さくらんぼ当初予算!D40</f>
        <v>0</v>
      </c>
      <c r="E40" s="22">
        <f t="shared" si="0"/>
        <v>0</v>
      </c>
      <c r="F40" s="157"/>
    </row>
    <row r="41" spans="1:6" ht="14.25" thickBot="1" x14ac:dyDescent="0.2">
      <c r="A41" s="156" t="s">
        <v>91</v>
      </c>
      <c r="B41" s="92"/>
      <c r="C41" s="22">
        <f>うぐいす当初予算!C41+みどり当初予算!C41+さくらんぼ当初予算!C41</f>
        <v>0</v>
      </c>
      <c r="D41" s="28">
        <f>うぐいす当初予算!D41+みどり当初予算!D41+さくらんぼ当初予算!D41</f>
        <v>0</v>
      </c>
      <c r="E41" s="22">
        <f t="shared" si="0"/>
        <v>0</v>
      </c>
      <c r="F41" s="157"/>
    </row>
    <row r="42" spans="1:6" ht="14.25" thickBot="1" x14ac:dyDescent="0.2">
      <c r="A42" s="158" t="s">
        <v>231</v>
      </c>
      <c r="B42" s="159"/>
      <c r="C42" s="160">
        <f>うぐいす当初予算!C42+みどり当初予算!C42+さくらんぼ当初予算!C42</f>
        <v>663</v>
      </c>
      <c r="D42" s="161">
        <f>うぐいす当初予算!D42+みどり当初予算!D42+さくらんぼ当初予算!D42</f>
        <v>5430</v>
      </c>
      <c r="E42" s="160">
        <f t="shared" si="0"/>
        <v>-4767</v>
      </c>
      <c r="F42" s="162"/>
    </row>
    <row r="43" spans="1:6" ht="14.25" thickBot="1" x14ac:dyDescent="0.2">
      <c r="A43" s="163" t="s">
        <v>232</v>
      </c>
      <c r="B43" s="164"/>
      <c r="C43" s="165">
        <f>うぐいす当初予算!C43+みどり当初予算!C43+さくらんぼ当初予算!C43</f>
        <v>-663</v>
      </c>
      <c r="D43" s="166">
        <f>うぐいす当初予算!D43+みどり当初予算!D43+さくらんぼ当初予算!D43</f>
        <v>-3177</v>
      </c>
      <c r="E43" s="165">
        <f t="shared" si="0"/>
        <v>2514</v>
      </c>
      <c r="F43" s="167"/>
    </row>
    <row r="44" spans="1:6" x14ac:dyDescent="0.15">
      <c r="A44" s="169" t="s">
        <v>233</v>
      </c>
      <c r="B44" s="170"/>
      <c r="C44" s="22"/>
      <c r="D44" s="28"/>
      <c r="E44" s="22"/>
      <c r="F44" s="157"/>
    </row>
    <row r="45" spans="1:6" x14ac:dyDescent="0.15">
      <c r="A45" s="156" t="s">
        <v>234</v>
      </c>
      <c r="B45" s="171"/>
      <c r="C45" s="22">
        <f>うぐいす当初予算!C45+みどり当初予算!C45+さくらんぼ当初予算!C45</f>
        <v>0</v>
      </c>
      <c r="D45" s="28">
        <f>うぐいす当初予算!D45+みどり当初予算!D45+さくらんぼ当初予算!D45</f>
        <v>1240</v>
      </c>
      <c r="E45" s="22">
        <f t="shared" si="0"/>
        <v>-1240</v>
      </c>
      <c r="F45" s="157"/>
    </row>
    <row r="46" spans="1:6" x14ac:dyDescent="0.15">
      <c r="A46" s="156" t="s">
        <v>100</v>
      </c>
      <c r="B46" s="92"/>
      <c r="C46" s="22">
        <v>0</v>
      </c>
      <c r="D46" s="28">
        <v>0</v>
      </c>
      <c r="E46" s="22">
        <f t="shared" si="0"/>
        <v>0</v>
      </c>
      <c r="F46" s="157"/>
    </row>
    <row r="47" spans="1:6" ht="14.25" thickBot="1" x14ac:dyDescent="0.2">
      <c r="A47" s="156" t="s">
        <v>101</v>
      </c>
      <c r="B47" s="92"/>
      <c r="C47" s="22">
        <f>うぐいす当初予算!C47+みどり当初予算!C47+さくらんぼ当初予算!C47</f>
        <v>0</v>
      </c>
      <c r="D47" s="28">
        <f>うぐいす当初予算!D47+みどり当初予算!D47+さくらんぼ当初予算!D47</f>
        <v>0</v>
      </c>
      <c r="E47" s="22">
        <f t="shared" si="0"/>
        <v>0</v>
      </c>
      <c r="F47" s="157"/>
    </row>
    <row r="48" spans="1:6" ht="14.25" thickBot="1" x14ac:dyDescent="0.2">
      <c r="A48" s="158" t="s">
        <v>235</v>
      </c>
      <c r="B48" s="172"/>
      <c r="C48" s="173">
        <f>SUM(C45:C47)</f>
        <v>0</v>
      </c>
      <c r="D48" s="173">
        <f>SUM(D45:D47)</f>
        <v>1240</v>
      </c>
      <c r="E48" s="173">
        <f t="shared" si="0"/>
        <v>-1240</v>
      </c>
      <c r="F48" s="174"/>
    </row>
    <row r="49" spans="1:6" x14ac:dyDescent="0.15">
      <c r="A49" s="156" t="s">
        <v>104</v>
      </c>
      <c r="B49" s="171"/>
      <c r="C49" s="22">
        <f>うぐいす当初予算!C49+みどり当初予算!C49+さくらんぼ当初予算!C49</f>
        <v>220</v>
      </c>
      <c r="D49" s="28">
        <f>うぐいす当初予算!D49+みどり当初予算!D49+さくらんぼ当初予算!D49</f>
        <v>13220</v>
      </c>
      <c r="E49" s="22">
        <f t="shared" si="0"/>
        <v>-13000</v>
      </c>
      <c r="F49" s="175"/>
    </row>
    <row r="50" spans="1:6" x14ac:dyDescent="0.15">
      <c r="A50" s="156" t="s">
        <v>107</v>
      </c>
      <c r="B50" s="92"/>
      <c r="C50" s="22">
        <v>0</v>
      </c>
      <c r="D50" s="28">
        <v>0</v>
      </c>
      <c r="E50" s="22">
        <f t="shared" si="0"/>
        <v>0</v>
      </c>
      <c r="F50" s="157"/>
    </row>
    <row r="51" spans="1:6" ht="14.25" thickBot="1" x14ac:dyDescent="0.2">
      <c r="A51" s="156" t="s">
        <v>108</v>
      </c>
      <c r="B51" s="92"/>
      <c r="C51" s="22">
        <f>うぐいす当初予算!C51+みどり当初予算!C51+さくらんぼ当初予算!C51</f>
        <v>0</v>
      </c>
      <c r="D51" s="28">
        <f>うぐいす当初予算!D51+みどり当初予算!D51+さくらんぼ当初予算!D51</f>
        <v>0</v>
      </c>
      <c r="E51" s="22">
        <f t="shared" si="0"/>
        <v>0</v>
      </c>
      <c r="F51" s="157"/>
    </row>
    <row r="52" spans="1:6" ht="14.25" thickBot="1" x14ac:dyDescent="0.2">
      <c r="A52" s="158" t="s">
        <v>236</v>
      </c>
      <c r="B52" s="159"/>
      <c r="C52" s="160">
        <f>SUM(C49:C51)</f>
        <v>220</v>
      </c>
      <c r="D52" s="160">
        <f>SUM(D49:D51)</f>
        <v>13220</v>
      </c>
      <c r="E52" s="160">
        <f t="shared" si="0"/>
        <v>-13000</v>
      </c>
      <c r="F52" s="162"/>
    </row>
    <row r="53" spans="1:6" ht="14.25" thickBot="1" x14ac:dyDescent="0.2">
      <c r="A53" s="163" t="s">
        <v>237</v>
      </c>
      <c r="B53" s="164"/>
      <c r="C53" s="165">
        <f>うぐいす当初予算!C53+みどり当初予算!C53+さくらんぼ当初予算!C53</f>
        <v>-220</v>
      </c>
      <c r="D53" s="166">
        <f>うぐいす当初予算!D53+みどり当初予算!D53+さくらんぼ当初予算!D53</f>
        <v>-11980</v>
      </c>
      <c r="E53" s="165">
        <f t="shared" si="0"/>
        <v>11760</v>
      </c>
      <c r="F53" s="167"/>
    </row>
    <row r="54" spans="1:6" ht="14.25" thickBot="1" x14ac:dyDescent="0.2">
      <c r="A54" s="168" t="s">
        <v>238</v>
      </c>
      <c r="B54" s="92"/>
      <c r="C54" s="165">
        <f>うぐいす当初予算!C54+みどり当初予算!C54+さくらんぼ当初予算!C54</f>
        <v>11083</v>
      </c>
      <c r="D54" s="28">
        <f>うぐいす当初予算!D54+みどり当初予算!D54+さくらんぼ当初予算!D54</f>
        <v>11286</v>
      </c>
      <c r="E54" s="22">
        <f t="shared" si="0"/>
        <v>-203</v>
      </c>
      <c r="F54" s="157"/>
    </row>
    <row r="55" spans="1:6" ht="14.25" thickBot="1" x14ac:dyDescent="0.2">
      <c r="A55" s="176" t="s">
        <v>239</v>
      </c>
      <c r="B55" s="177"/>
      <c r="C55" s="178">
        <f>うぐいす当初予算!C55+みどり当初予算!C55+さくらんぼ当初予算!C55</f>
        <v>-10400</v>
      </c>
      <c r="D55" s="179">
        <f>うぐいす当初予算!D55+みどり当初予算!D55+さくらんぼ当初予算!D55</f>
        <v>-17010</v>
      </c>
      <c r="E55" s="178">
        <f t="shared" si="0"/>
        <v>6610</v>
      </c>
      <c r="F55" s="180"/>
    </row>
    <row r="56" spans="1:6" ht="14.25" thickBot="1" x14ac:dyDescent="0.2">
      <c r="A56" s="158" t="s">
        <v>240</v>
      </c>
      <c r="B56" s="159"/>
      <c r="C56" s="160">
        <f>うぐいす当初予算!C56+みどり当初予算!C56+さくらんぼ当初予算!C56</f>
        <v>52400</v>
      </c>
      <c r="D56" s="161">
        <f>うぐいす当初予算!D56+みどり当初予算!D56+さくらんぼ当初予算!D56</f>
        <v>69410</v>
      </c>
      <c r="E56" s="160">
        <f>C56-D56</f>
        <v>-17010</v>
      </c>
      <c r="F56" s="162"/>
    </row>
    <row r="57" spans="1:6" ht="14.25" thickBot="1" x14ac:dyDescent="0.2">
      <c r="A57" s="163" t="s">
        <v>241</v>
      </c>
      <c r="B57" s="164"/>
      <c r="C57" s="165">
        <f>うぐいす当初予算!C57+みどり当初予算!C57+さくらんぼ当初予算!C57</f>
        <v>42000</v>
      </c>
      <c r="D57" s="166">
        <f>うぐいす当初予算!D57+みどり当初予算!D57+さくらんぼ当初予算!D57</f>
        <v>52400</v>
      </c>
      <c r="E57" s="165">
        <f t="shared" si="0"/>
        <v>-10400</v>
      </c>
      <c r="F57" s="167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39"/>
  <sheetViews>
    <sheetView topLeftCell="A106" zoomScaleNormal="100" workbookViewId="0">
      <selection activeCell="J27" sqref="J27"/>
    </sheetView>
  </sheetViews>
  <sheetFormatPr defaultRowHeight="12" x14ac:dyDescent="0.15"/>
  <cols>
    <col min="1" max="4" width="2.625" style="1" customWidth="1"/>
    <col min="5" max="5" width="28.625" style="1" customWidth="1"/>
    <col min="6" max="6" width="11.125" style="23" customWidth="1"/>
    <col min="7" max="7" width="11.375" style="23" bestFit="1" customWidth="1"/>
    <col min="8" max="8" width="11.375" style="23" customWidth="1"/>
    <col min="9" max="9" width="22.625" style="58" customWidth="1"/>
    <col min="10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255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2"/>
      <c r="E5" s="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x14ac:dyDescent="0.15">
      <c r="A6" s="370" t="s">
        <v>2</v>
      </c>
      <c r="B6" s="362" t="s">
        <v>3</v>
      </c>
      <c r="C6" s="65" t="s">
        <v>4</v>
      </c>
      <c r="D6" s="66"/>
      <c r="E6" s="67"/>
      <c r="F6" s="68">
        <v>0</v>
      </c>
      <c r="G6" s="68">
        <v>0</v>
      </c>
      <c r="H6" s="84">
        <f>F6-G6</f>
        <v>0</v>
      </c>
      <c r="I6" s="48"/>
    </row>
    <row r="7" spans="1:9" x14ac:dyDescent="0.15">
      <c r="A7" s="359"/>
      <c r="B7" s="362"/>
      <c r="C7" s="4" t="s">
        <v>5</v>
      </c>
      <c r="D7" s="5"/>
      <c r="E7" s="6"/>
      <c r="F7" s="61">
        <f>SUM(F8,F15,F16,F18,F19,F25)</f>
        <v>10850000</v>
      </c>
      <c r="G7" s="61">
        <v>10800000</v>
      </c>
      <c r="H7" s="60">
        <f>F7-G7</f>
        <v>50000</v>
      </c>
      <c r="I7" s="49"/>
    </row>
    <row r="8" spans="1:9" x14ac:dyDescent="0.15">
      <c r="A8" s="359"/>
      <c r="B8" s="362"/>
      <c r="C8" s="4"/>
      <c r="D8" s="6" t="s">
        <v>6</v>
      </c>
      <c r="F8" s="43">
        <f>SUM(F9:F12)</f>
        <v>0</v>
      </c>
      <c r="G8" s="43">
        <v>0</v>
      </c>
      <c r="H8" s="22">
        <f>F8-G8</f>
        <v>0</v>
      </c>
      <c r="I8" s="49"/>
    </row>
    <row r="9" spans="1:9" x14ac:dyDescent="0.15">
      <c r="A9" s="359"/>
      <c r="B9" s="362"/>
      <c r="C9" s="4"/>
      <c r="D9" s="5"/>
      <c r="E9" s="1" t="s">
        <v>7</v>
      </c>
      <c r="F9" s="43"/>
      <c r="G9" s="43"/>
      <c r="H9" s="22"/>
      <c r="I9" s="49"/>
    </row>
    <row r="10" spans="1:9" x14ac:dyDescent="0.15">
      <c r="A10" s="359"/>
      <c r="B10" s="362"/>
      <c r="C10" s="4"/>
      <c r="D10" s="5"/>
      <c r="E10" s="6" t="s">
        <v>8</v>
      </c>
      <c r="F10" s="43"/>
      <c r="G10" s="43"/>
      <c r="H10" s="22"/>
      <c r="I10" s="49"/>
    </row>
    <row r="11" spans="1:9" x14ac:dyDescent="0.15">
      <c r="A11" s="359"/>
      <c r="B11" s="362"/>
      <c r="C11" s="4"/>
      <c r="D11" s="5"/>
      <c r="E11" s="6" t="s">
        <v>9</v>
      </c>
      <c r="F11" s="43"/>
      <c r="G11" s="43"/>
      <c r="H11" s="22"/>
      <c r="I11" s="49"/>
    </row>
    <row r="12" spans="1:9" x14ac:dyDescent="0.15">
      <c r="A12" s="359"/>
      <c r="B12" s="362"/>
      <c r="C12" s="4"/>
      <c r="D12" s="5"/>
      <c r="E12" s="6" t="s">
        <v>10</v>
      </c>
      <c r="F12" s="43"/>
      <c r="G12" s="43"/>
      <c r="H12" s="22"/>
      <c r="I12" s="49"/>
    </row>
    <row r="13" spans="1:9" x14ac:dyDescent="0.15">
      <c r="A13" s="359"/>
      <c r="B13" s="362"/>
      <c r="C13" s="4"/>
      <c r="D13" s="1" t="s">
        <v>252</v>
      </c>
      <c r="E13" s="6"/>
      <c r="F13" s="32"/>
      <c r="G13" s="32"/>
      <c r="H13" s="22"/>
      <c r="I13" s="49"/>
    </row>
    <row r="14" spans="1:9" x14ac:dyDescent="0.15">
      <c r="A14" s="359"/>
      <c r="B14" s="362"/>
      <c r="C14" s="4"/>
      <c r="E14" s="6" t="s">
        <v>253</v>
      </c>
      <c r="F14" s="32"/>
      <c r="G14" s="32"/>
      <c r="H14" s="22"/>
      <c r="I14" s="49"/>
    </row>
    <row r="15" spans="1:9" x14ac:dyDescent="0.15">
      <c r="A15" s="359"/>
      <c r="B15" s="362"/>
      <c r="C15" s="4"/>
      <c r="D15" s="5" t="s">
        <v>11</v>
      </c>
      <c r="E15" s="6"/>
      <c r="F15" s="43">
        <v>0</v>
      </c>
      <c r="G15" s="43">
        <v>0</v>
      </c>
      <c r="H15" s="22">
        <f>F15-G15</f>
        <v>0</v>
      </c>
      <c r="I15" s="49"/>
    </row>
    <row r="16" spans="1:9" x14ac:dyDescent="0.15">
      <c r="A16" s="359"/>
      <c r="B16" s="362"/>
      <c r="C16" s="4"/>
      <c r="D16" s="5" t="s">
        <v>12</v>
      </c>
      <c r="E16" s="6"/>
      <c r="F16" s="43">
        <f>F17</f>
        <v>0</v>
      </c>
      <c r="G16" s="43">
        <v>0</v>
      </c>
      <c r="H16" s="22">
        <f>F16-G16</f>
        <v>0</v>
      </c>
      <c r="I16" s="49"/>
    </row>
    <row r="17" spans="1:10" x14ac:dyDescent="0.15">
      <c r="A17" s="359"/>
      <c r="B17" s="362"/>
      <c r="C17" s="4"/>
      <c r="D17" s="5"/>
      <c r="E17" s="6" t="s">
        <v>13</v>
      </c>
      <c r="F17" s="43"/>
      <c r="G17" s="43"/>
      <c r="H17" s="22"/>
      <c r="I17" s="49"/>
    </row>
    <row r="18" spans="1:10" x14ac:dyDescent="0.15">
      <c r="A18" s="359"/>
      <c r="B18" s="362"/>
      <c r="C18" s="4"/>
      <c r="D18" s="5" t="s">
        <v>14</v>
      </c>
      <c r="E18" s="6"/>
      <c r="F18" s="43">
        <v>0</v>
      </c>
      <c r="G18" s="43">
        <v>0</v>
      </c>
      <c r="H18" s="22">
        <f>F18-G18</f>
        <v>0</v>
      </c>
      <c r="I18" s="49"/>
    </row>
    <row r="19" spans="1:10" x14ac:dyDescent="0.15">
      <c r="A19" s="359"/>
      <c r="B19" s="362"/>
      <c r="C19" s="4"/>
      <c r="D19" s="5" t="s">
        <v>15</v>
      </c>
      <c r="E19" s="6"/>
      <c r="F19" s="43">
        <f>SUM(F20:F24)</f>
        <v>10850000</v>
      </c>
      <c r="G19" s="43">
        <v>10800000</v>
      </c>
      <c r="H19" s="22">
        <f>F19-G19</f>
        <v>50000</v>
      </c>
      <c r="I19" s="49"/>
    </row>
    <row r="20" spans="1:10" x14ac:dyDescent="0.15">
      <c r="A20" s="359"/>
      <c r="B20" s="362"/>
      <c r="C20" s="4"/>
      <c r="D20" s="5"/>
      <c r="E20" s="6" t="s">
        <v>16</v>
      </c>
      <c r="F20" s="43"/>
      <c r="G20" s="43"/>
      <c r="H20" s="22"/>
      <c r="I20" s="49"/>
    </row>
    <row r="21" spans="1:10" x14ac:dyDescent="0.15">
      <c r="A21" s="359"/>
      <c r="B21" s="362"/>
      <c r="C21" s="4"/>
      <c r="D21" s="5"/>
      <c r="E21" s="6" t="s">
        <v>17</v>
      </c>
      <c r="F21" s="43"/>
      <c r="G21" s="43"/>
      <c r="H21" s="22"/>
      <c r="I21" s="49"/>
    </row>
    <row r="22" spans="1:10" x14ac:dyDescent="0.15">
      <c r="A22" s="359"/>
      <c r="B22" s="362"/>
      <c r="C22" s="4"/>
      <c r="D22" s="5"/>
      <c r="E22" s="6" t="s">
        <v>18</v>
      </c>
      <c r="F22" s="43">
        <f>9200000+1560000+50000</f>
        <v>10810000</v>
      </c>
      <c r="G22" s="43">
        <v>10760000</v>
      </c>
      <c r="H22" s="22">
        <f>F22-G22</f>
        <v>50000</v>
      </c>
      <c r="I22" s="49" t="s">
        <v>123</v>
      </c>
      <c r="J22" s="21" t="s">
        <v>345</v>
      </c>
    </row>
    <row r="23" spans="1:10" x14ac:dyDescent="0.15">
      <c r="A23" s="359"/>
      <c r="B23" s="362"/>
      <c r="C23" s="4"/>
      <c r="D23" s="5"/>
      <c r="E23" s="6" t="s">
        <v>19</v>
      </c>
      <c r="F23" s="43">
        <v>40000</v>
      </c>
      <c r="G23" s="43">
        <v>40000</v>
      </c>
      <c r="H23" s="22">
        <f>F23-G23</f>
        <v>0</v>
      </c>
      <c r="I23" s="49" t="s">
        <v>124</v>
      </c>
    </row>
    <row r="24" spans="1:10" x14ac:dyDescent="0.15">
      <c r="A24" s="359"/>
      <c r="B24" s="362"/>
      <c r="C24" s="4"/>
      <c r="D24" s="5"/>
      <c r="E24" s="6" t="s">
        <v>15</v>
      </c>
      <c r="F24" s="43"/>
      <c r="G24" s="43"/>
      <c r="H24" s="22"/>
      <c r="I24" s="49"/>
    </row>
    <row r="25" spans="1:10" x14ac:dyDescent="0.15">
      <c r="A25" s="359"/>
      <c r="B25" s="362"/>
      <c r="C25" s="4" t="s">
        <v>23</v>
      </c>
      <c r="D25" s="5"/>
      <c r="E25" s="6"/>
      <c r="F25" s="61">
        <v>0</v>
      </c>
      <c r="G25" s="61"/>
      <c r="H25" s="60">
        <f>F25-G25</f>
        <v>0</v>
      </c>
      <c r="I25" s="49"/>
    </row>
    <row r="26" spans="1:10" x14ac:dyDescent="0.15">
      <c r="A26" s="359"/>
      <c r="B26" s="362"/>
      <c r="C26" s="75" t="s">
        <v>20</v>
      </c>
      <c r="D26" s="73"/>
      <c r="E26" s="74"/>
      <c r="F26" s="81">
        <v>0</v>
      </c>
      <c r="G26" s="81">
        <v>0</v>
      </c>
      <c r="H26" s="77">
        <f t="shared" ref="H26:H27" si="0">F26-G26</f>
        <v>0</v>
      </c>
      <c r="I26" s="49"/>
    </row>
    <row r="27" spans="1:10" x14ac:dyDescent="0.15">
      <c r="A27" s="359"/>
      <c r="B27" s="362"/>
      <c r="C27" s="75" t="s">
        <v>21</v>
      </c>
      <c r="D27" s="73"/>
      <c r="E27" s="74"/>
      <c r="F27" s="81">
        <v>0</v>
      </c>
      <c r="G27" s="81">
        <v>0</v>
      </c>
      <c r="H27" s="77">
        <f t="shared" si="0"/>
        <v>0</v>
      </c>
      <c r="I27" s="49"/>
    </row>
    <row r="28" spans="1:10" x14ac:dyDescent="0.15">
      <c r="A28" s="359"/>
      <c r="B28" s="362"/>
      <c r="C28" s="75" t="s">
        <v>22</v>
      </c>
      <c r="D28" s="73"/>
      <c r="E28" s="74"/>
      <c r="F28" s="81">
        <v>0</v>
      </c>
      <c r="G28" s="81">
        <v>0</v>
      </c>
      <c r="H28" s="77">
        <f>F28-G28</f>
        <v>0</v>
      </c>
      <c r="I28" s="50"/>
    </row>
    <row r="29" spans="1:10" x14ac:dyDescent="0.15">
      <c r="A29" s="359"/>
      <c r="B29" s="362"/>
      <c r="C29" s="4" t="s">
        <v>23</v>
      </c>
      <c r="D29" s="5"/>
      <c r="E29" s="6"/>
      <c r="F29" s="61">
        <f>SUM(F30:F32)</f>
        <v>0</v>
      </c>
      <c r="G29" s="61">
        <v>0</v>
      </c>
      <c r="H29" s="60">
        <f>F29-G29</f>
        <v>0</v>
      </c>
      <c r="I29" s="49"/>
    </row>
    <row r="30" spans="1:10" x14ac:dyDescent="0.15">
      <c r="A30" s="359"/>
      <c r="B30" s="362"/>
      <c r="C30" s="4"/>
      <c r="D30" s="5" t="s">
        <v>24</v>
      </c>
      <c r="E30" s="6"/>
      <c r="F30" s="43"/>
      <c r="G30" s="43"/>
      <c r="H30" s="22"/>
      <c r="I30" s="49"/>
    </row>
    <row r="31" spans="1:10" x14ac:dyDescent="0.15">
      <c r="A31" s="359"/>
      <c r="B31" s="362"/>
      <c r="C31" s="4"/>
      <c r="D31" s="5" t="s">
        <v>25</v>
      </c>
      <c r="E31" s="6"/>
      <c r="F31" s="43"/>
      <c r="G31" s="43"/>
      <c r="H31" s="22"/>
      <c r="I31" s="49"/>
    </row>
    <row r="32" spans="1:10" x14ac:dyDescent="0.15">
      <c r="A32" s="359"/>
      <c r="B32" s="362"/>
      <c r="C32" s="4"/>
      <c r="D32" s="5" t="s">
        <v>26</v>
      </c>
      <c r="E32" s="6"/>
      <c r="F32" s="43">
        <f>F34+F33</f>
        <v>0</v>
      </c>
      <c r="G32" s="43">
        <v>0</v>
      </c>
      <c r="H32" s="22">
        <f>F32-G32</f>
        <v>0</v>
      </c>
      <c r="I32" s="49"/>
    </row>
    <row r="33" spans="1:10" x14ac:dyDescent="0.15">
      <c r="A33" s="359"/>
      <c r="B33" s="362"/>
      <c r="C33" s="4"/>
      <c r="D33" s="5"/>
      <c r="E33" s="6" t="s">
        <v>121</v>
      </c>
      <c r="F33" s="43">
        <v>0</v>
      </c>
      <c r="G33" s="43"/>
      <c r="H33" s="22">
        <f>F33-G33</f>
        <v>0</v>
      </c>
      <c r="I33" s="49"/>
    </row>
    <row r="34" spans="1:10" x14ac:dyDescent="0.15">
      <c r="A34" s="359"/>
      <c r="B34" s="362"/>
      <c r="C34" s="4"/>
      <c r="D34" s="5"/>
      <c r="E34" s="6" t="s">
        <v>117</v>
      </c>
      <c r="F34" s="45"/>
      <c r="G34" s="45"/>
      <c r="H34" s="27"/>
      <c r="I34" s="51"/>
    </row>
    <row r="35" spans="1:10" x14ac:dyDescent="0.15">
      <c r="A35" s="359"/>
      <c r="B35" s="362"/>
      <c r="C35" s="7" t="s">
        <v>27</v>
      </c>
      <c r="D35" s="8"/>
      <c r="E35" s="9"/>
      <c r="F35" s="29">
        <f>SUM(F6,F7,F26,F27,F28,F29)</f>
        <v>10850000</v>
      </c>
      <c r="G35" s="29">
        <v>10800000</v>
      </c>
      <c r="H35" s="29">
        <f>F35-G35</f>
        <v>50000</v>
      </c>
      <c r="I35" s="52"/>
    </row>
    <row r="36" spans="1:10" x14ac:dyDescent="0.15">
      <c r="A36" s="359"/>
      <c r="B36" s="362" t="s">
        <v>28</v>
      </c>
      <c r="C36" s="4" t="s">
        <v>29</v>
      </c>
      <c r="D36" s="5"/>
      <c r="E36" s="6"/>
      <c r="F36" s="60">
        <f>SUM(F37:F42)</f>
        <v>8712000</v>
      </c>
      <c r="G36" s="60">
        <v>8543000</v>
      </c>
      <c r="H36" s="134">
        <f>F36-G36</f>
        <v>169000</v>
      </c>
      <c r="I36" s="47"/>
      <c r="J36" s="231">
        <f>F36/F7</f>
        <v>0.80294930875576032</v>
      </c>
    </row>
    <row r="37" spans="1:10" x14ac:dyDescent="0.15">
      <c r="A37" s="359"/>
      <c r="B37" s="362"/>
      <c r="C37" s="4"/>
      <c r="D37" s="5" t="s">
        <v>209</v>
      </c>
      <c r="E37" s="6"/>
      <c r="F37" s="22">
        <v>0</v>
      </c>
      <c r="G37" s="22">
        <v>0</v>
      </c>
      <c r="H37" s="22">
        <f t="shared" ref="H37:H39" si="1">F37-G37</f>
        <v>0</v>
      </c>
      <c r="I37" s="47"/>
    </row>
    <row r="38" spans="1:10" x14ac:dyDescent="0.15">
      <c r="A38" s="359"/>
      <c r="B38" s="362"/>
      <c r="C38" s="4"/>
      <c r="D38" s="5" t="s">
        <v>30</v>
      </c>
      <c r="E38" s="6"/>
      <c r="F38" s="22">
        <v>1120000</v>
      </c>
      <c r="G38" s="22">
        <v>1045000</v>
      </c>
      <c r="H38" s="22">
        <f t="shared" si="1"/>
        <v>75000</v>
      </c>
      <c r="I38" s="47"/>
    </row>
    <row r="39" spans="1:10" x14ac:dyDescent="0.15">
      <c r="A39" s="359"/>
      <c r="B39" s="362"/>
      <c r="C39" s="4"/>
      <c r="D39" s="5" t="s">
        <v>31</v>
      </c>
      <c r="E39" s="6"/>
      <c r="F39" s="22">
        <v>430000</v>
      </c>
      <c r="G39" s="22">
        <v>310000</v>
      </c>
      <c r="H39" s="22">
        <f t="shared" si="1"/>
        <v>120000</v>
      </c>
      <c r="I39" s="47"/>
    </row>
    <row r="40" spans="1:10" x14ac:dyDescent="0.15">
      <c r="A40" s="359"/>
      <c r="B40" s="362"/>
      <c r="C40" s="4"/>
      <c r="D40" s="5" t="s">
        <v>32</v>
      </c>
      <c r="E40" s="6"/>
      <c r="F40" s="22">
        <v>5700000</v>
      </c>
      <c r="G40" s="22">
        <v>5843000</v>
      </c>
      <c r="H40" s="22">
        <f>F40-G40</f>
        <v>-143000</v>
      </c>
      <c r="I40" s="47" t="s">
        <v>128</v>
      </c>
    </row>
    <row r="41" spans="1:10" x14ac:dyDescent="0.15">
      <c r="A41" s="359"/>
      <c r="B41" s="362"/>
      <c r="C41" s="4"/>
      <c r="D41" s="5" t="s">
        <v>33</v>
      </c>
      <c r="E41" s="6"/>
      <c r="F41" s="22">
        <v>42000</v>
      </c>
      <c r="G41" s="22">
        <v>515000</v>
      </c>
      <c r="H41" s="22">
        <f>F41-G41</f>
        <v>-473000</v>
      </c>
      <c r="I41" s="47"/>
    </row>
    <row r="42" spans="1:10" x14ac:dyDescent="0.15">
      <c r="A42" s="359"/>
      <c r="B42" s="362"/>
      <c r="C42" s="64"/>
      <c r="D42" s="69" t="s">
        <v>34</v>
      </c>
      <c r="E42" s="70"/>
      <c r="F42" s="76">
        <f>920000+500000</f>
        <v>1420000</v>
      </c>
      <c r="G42" s="76">
        <v>830000</v>
      </c>
      <c r="H42" s="76">
        <f>F42-G42</f>
        <v>590000</v>
      </c>
      <c r="I42" s="47" t="s">
        <v>129</v>
      </c>
    </row>
    <row r="43" spans="1:10" x14ac:dyDescent="0.15">
      <c r="A43" s="359"/>
      <c r="B43" s="362"/>
      <c r="C43" s="4" t="s">
        <v>35</v>
      </c>
      <c r="D43" s="5"/>
      <c r="E43" s="6"/>
      <c r="F43" s="60">
        <f>SUM(F44:F53)</f>
        <v>1307000</v>
      </c>
      <c r="G43" s="60">
        <v>1101000</v>
      </c>
      <c r="H43" s="60">
        <f>F43-G43</f>
        <v>206000</v>
      </c>
      <c r="I43" s="47"/>
    </row>
    <row r="44" spans="1:10" x14ac:dyDescent="0.15">
      <c r="A44" s="359"/>
      <c r="B44" s="362"/>
      <c r="C44" s="4"/>
      <c r="D44" s="5" t="s">
        <v>36</v>
      </c>
      <c r="E44" s="6"/>
      <c r="F44" s="22">
        <v>11000</v>
      </c>
      <c r="G44" s="22">
        <v>10000</v>
      </c>
      <c r="H44" s="22">
        <f>F44-G44</f>
        <v>1000</v>
      </c>
      <c r="I44" s="47" t="s">
        <v>130</v>
      </c>
    </row>
    <row r="45" spans="1:10" x14ac:dyDescent="0.15">
      <c r="A45" s="359"/>
      <c r="B45" s="362"/>
      <c r="C45" s="4"/>
      <c r="D45" s="5" t="s">
        <v>37</v>
      </c>
      <c r="E45" s="6"/>
      <c r="F45" s="22">
        <v>5000</v>
      </c>
      <c r="G45" s="22">
        <v>5000</v>
      </c>
      <c r="H45" s="22">
        <f t="shared" ref="H45:H46" si="2">F45-G45</f>
        <v>0</v>
      </c>
      <c r="I45" s="47"/>
    </row>
    <row r="46" spans="1:10" x14ac:dyDescent="0.15">
      <c r="A46" s="359"/>
      <c r="B46" s="362"/>
      <c r="C46" s="4"/>
      <c r="D46" s="5" t="s">
        <v>38</v>
      </c>
      <c r="E46" s="6"/>
      <c r="F46" s="22">
        <v>70000</v>
      </c>
      <c r="G46" s="22">
        <v>60000</v>
      </c>
      <c r="H46" s="22">
        <f t="shared" si="2"/>
        <v>10000</v>
      </c>
      <c r="I46" s="47" t="s">
        <v>131</v>
      </c>
    </row>
    <row r="47" spans="1:10" x14ac:dyDescent="0.15">
      <c r="A47" s="359"/>
      <c r="B47" s="362"/>
      <c r="C47" s="4"/>
      <c r="D47" s="5" t="s">
        <v>127</v>
      </c>
      <c r="E47" s="6"/>
      <c r="F47" s="22">
        <v>50000</v>
      </c>
      <c r="G47" s="22">
        <v>50000</v>
      </c>
      <c r="H47" s="22">
        <f t="shared" ref="H47:H54" si="3">F47-G47</f>
        <v>0</v>
      </c>
      <c r="I47" s="47" t="s">
        <v>132</v>
      </c>
    </row>
    <row r="48" spans="1:10" x14ac:dyDescent="0.15">
      <c r="A48" s="359"/>
      <c r="B48" s="362"/>
      <c r="C48" s="4"/>
      <c r="D48" s="5" t="s">
        <v>39</v>
      </c>
      <c r="E48" s="6"/>
      <c r="F48" s="22">
        <f>440000+16000</f>
        <v>456000</v>
      </c>
      <c r="G48" s="22">
        <v>428000</v>
      </c>
      <c r="H48" s="22">
        <f t="shared" si="3"/>
        <v>28000</v>
      </c>
      <c r="I48" s="47" t="s">
        <v>157</v>
      </c>
    </row>
    <row r="49" spans="1:14" x14ac:dyDescent="0.15">
      <c r="A49" s="359"/>
      <c r="B49" s="362"/>
      <c r="C49" s="4"/>
      <c r="D49" s="5" t="s">
        <v>126</v>
      </c>
      <c r="E49" s="6"/>
      <c r="F49" s="22">
        <v>375000</v>
      </c>
      <c r="G49" s="22">
        <v>275000</v>
      </c>
      <c r="H49" s="22">
        <f t="shared" si="3"/>
        <v>100000</v>
      </c>
      <c r="I49" s="47" t="s">
        <v>265</v>
      </c>
      <c r="J49" s="1" t="s">
        <v>319</v>
      </c>
    </row>
    <row r="50" spans="1:14" x14ac:dyDescent="0.15">
      <c r="A50" s="359"/>
      <c r="B50" s="362"/>
      <c r="C50" s="4"/>
      <c r="D50" s="5" t="s">
        <v>208</v>
      </c>
      <c r="E50" s="6"/>
      <c r="F50" s="22">
        <v>25000</v>
      </c>
      <c r="G50" s="22">
        <v>21000</v>
      </c>
      <c r="H50" s="22">
        <f t="shared" si="3"/>
        <v>4000</v>
      </c>
      <c r="I50" s="47" t="s">
        <v>302</v>
      </c>
    </row>
    <row r="51" spans="1:14" x14ac:dyDescent="0.15">
      <c r="A51" s="359"/>
      <c r="B51" s="362"/>
      <c r="C51" s="4"/>
      <c r="D51" s="5" t="s">
        <v>40</v>
      </c>
      <c r="E51" s="6"/>
      <c r="F51" s="22">
        <v>100000</v>
      </c>
      <c r="G51" s="22">
        <v>100000</v>
      </c>
      <c r="H51" s="22">
        <f t="shared" si="3"/>
        <v>0</v>
      </c>
      <c r="I51" s="47" t="s">
        <v>133</v>
      </c>
    </row>
    <row r="52" spans="1:14" x14ac:dyDescent="0.15">
      <c r="A52" s="359"/>
      <c r="B52" s="362"/>
      <c r="C52" s="4"/>
      <c r="D52" s="5" t="s">
        <v>41</v>
      </c>
      <c r="E52" s="6"/>
      <c r="F52" s="22">
        <v>180000</v>
      </c>
      <c r="G52" s="22">
        <v>140000</v>
      </c>
      <c r="H52" s="22">
        <f t="shared" si="3"/>
        <v>40000</v>
      </c>
      <c r="I52" s="47" t="s">
        <v>326</v>
      </c>
      <c r="L52" s="1" t="s">
        <v>330</v>
      </c>
      <c r="N52" s="1">
        <v>40000</v>
      </c>
    </row>
    <row r="53" spans="1:14" x14ac:dyDescent="0.15">
      <c r="A53" s="359"/>
      <c r="B53" s="362"/>
      <c r="C53" s="64"/>
      <c r="D53" s="69" t="s">
        <v>42</v>
      </c>
      <c r="E53" s="70"/>
      <c r="F53" s="76">
        <v>35000</v>
      </c>
      <c r="G53" s="76">
        <v>12000</v>
      </c>
      <c r="H53" s="76">
        <f t="shared" si="3"/>
        <v>23000</v>
      </c>
      <c r="I53" s="47"/>
      <c r="L53" s="1" t="s">
        <v>330</v>
      </c>
      <c r="N53" s="1">
        <v>22000</v>
      </c>
    </row>
    <row r="54" spans="1:14" x14ac:dyDescent="0.15">
      <c r="A54" s="359"/>
      <c r="B54" s="362"/>
      <c r="C54" s="4" t="s">
        <v>43</v>
      </c>
      <c r="D54" s="5"/>
      <c r="E54" s="6"/>
      <c r="F54" s="60">
        <f>SUM(F55:F75)</f>
        <v>2924000</v>
      </c>
      <c r="G54" s="60">
        <v>2738000</v>
      </c>
      <c r="H54" s="60">
        <f t="shared" si="3"/>
        <v>186000</v>
      </c>
      <c r="I54" s="47"/>
    </row>
    <row r="55" spans="1:14" x14ac:dyDescent="0.15">
      <c r="A55" s="359"/>
      <c r="B55" s="362"/>
      <c r="C55" s="4"/>
      <c r="D55" s="5" t="s">
        <v>44</v>
      </c>
      <c r="E55" s="6"/>
      <c r="F55" s="22">
        <f>150000+11000</f>
        <v>161000</v>
      </c>
      <c r="G55" s="22">
        <v>145000</v>
      </c>
      <c r="H55" s="22">
        <f t="shared" ref="H55:H61" si="4">F55-G55</f>
        <v>16000</v>
      </c>
      <c r="I55" s="47" t="s">
        <v>135</v>
      </c>
    </row>
    <row r="56" spans="1:14" x14ac:dyDescent="0.15">
      <c r="A56" s="359"/>
      <c r="B56" s="362"/>
      <c r="C56" s="4"/>
      <c r="D56" s="5" t="s">
        <v>45</v>
      </c>
      <c r="E56" s="6"/>
      <c r="F56" s="22">
        <v>90000</v>
      </c>
      <c r="G56" s="22">
        <v>85000</v>
      </c>
      <c r="H56" s="22">
        <f t="shared" si="4"/>
        <v>5000</v>
      </c>
      <c r="I56" s="47"/>
    </row>
    <row r="57" spans="1:14" x14ac:dyDescent="0.15">
      <c r="A57" s="359"/>
      <c r="B57" s="362"/>
      <c r="C57" s="4"/>
      <c r="D57" s="5" t="s">
        <v>46</v>
      </c>
      <c r="E57" s="6"/>
      <c r="F57" s="22">
        <v>20000</v>
      </c>
      <c r="G57" s="22">
        <v>10000</v>
      </c>
      <c r="H57" s="22">
        <f t="shared" si="4"/>
        <v>10000</v>
      </c>
      <c r="I57" s="47" t="s">
        <v>136</v>
      </c>
    </row>
    <row r="58" spans="1:14" x14ac:dyDescent="0.15">
      <c r="A58" s="359"/>
      <c r="B58" s="362"/>
      <c r="C58" s="4"/>
      <c r="D58" s="5" t="s">
        <v>47</v>
      </c>
      <c r="E58" s="6"/>
      <c r="F58" s="22">
        <v>120000</v>
      </c>
      <c r="G58" s="22">
        <v>150000</v>
      </c>
      <c r="H58" s="22">
        <f t="shared" si="4"/>
        <v>-30000</v>
      </c>
      <c r="I58" s="47" t="s">
        <v>137</v>
      </c>
    </row>
    <row r="59" spans="1:14" x14ac:dyDescent="0.15">
      <c r="A59" s="359"/>
      <c r="B59" s="362"/>
      <c r="C59" s="4"/>
      <c r="D59" s="5" t="s">
        <v>48</v>
      </c>
      <c r="E59" s="6"/>
      <c r="F59" s="22">
        <v>0</v>
      </c>
      <c r="G59" s="22">
        <v>0</v>
      </c>
      <c r="H59" s="22">
        <f t="shared" si="4"/>
        <v>0</v>
      </c>
      <c r="I59" s="47"/>
    </row>
    <row r="60" spans="1:14" x14ac:dyDescent="0.15">
      <c r="A60" s="359"/>
      <c r="B60" s="362"/>
      <c r="C60" s="4"/>
      <c r="D60" s="5" t="s">
        <v>39</v>
      </c>
      <c r="E60" s="6"/>
      <c r="F60" s="22">
        <f>120000+4000</f>
        <v>124000</v>
      </c>
      <c r="G60" s="22">
        <v>110000</v>
      </c>
      <c r="H60" s="22">
        <f t="shared" si="4"/>
        <v>14000</v>
      </c>
      <c r="I60" s="47" t="s">
        <v>157</v>
      </c>
    </row>
    <row r="61" spans="1:14" x14ac:dyDescent="0.15">
      <c r="A61" s="359"/>
      <c r="B61" s="362"/>
      <c r="C61" s="4"/>
      <c r="D61" s="5" t="s">
        <v>49</v>
      </c>
      <c r="E61" s="6"/>
      <c r="F61" s="22">
        <v>0</v>
      </c>
      <c r="G61" s="22">
        <v>0</v>
      </c>
      <c r="H61" s="22">
        <f t="shared" si="4"/>
        <v>0</v>
      </c>
      <c r="I61" s="47"/>
    </row>
    <row r="62" spans="1:14" x14ac:dyDescent="0.15">
      <c r="A62" s="359"/>
      <c r="B62" s="362"/>
      <c r="C62" s="4"/>
      <c r="D62" s="5" t="s">
        <v>50</v>
      </c>
      <c r="E62" s="6"/>
      <c r="F62" s="22">
        <v>80000</v>
      </c>
      <c r="G62" s="22">
        <v>20000</v>
      </c>
      <c r="H62" s="22">
        <f t="shared" ref="H62" si="5">F62-G62</f>
        <v>60000</v>
      </c>
      <c r="I62" s="47" t="s">
        <v>138</v>
      </c>
      <c r="L62" s="1" t="s">
        <v>330</v>
      </c>
      <c r="N62" s="1">
        <v>100000</v>
      </c>
    </row>
    <row r="63" spans="1:14" x14ac:dyDescent="0.15">
      <c r="A63" s="359"/>
      <c r="B63" s="362"/>
      <c r="C63" s="4"/>
      <c r="D63" s="5" t="s">
        <v>51</v>
      </c>
      <c r="E63" s="6"/>
      <c r="F63" s="22">
        <v>230000</v>
      </c>
      <c r="G63" s="22">
        <v>225000</v>
      </c>
      <c r="H63" s="22">
        <f t="shared" ref="H63:H66" si="6">F63-G63</f>
        <v>5000</v>
      </c>
      <c r="I63" s="47" t="s">
        <v>139</v>
      </c>
    </row>
    <row r="64" spans="1:14" x14ac:dyDescent="0.15">
      <c r="A64" s="359"/>
      <c r="B64" s="362"/>
      <c r="C64" s="4"/>
      <c r="D64" s="5" t="s">
        <v>52</v>
      </c>
      <c r="E64" s="6"/>
      <c r="F64" s="22">
        <v>5000</v>
      </c>
      <c r="G64" s="22">
        <v>5000</v>
      </c>
      <c r="H64" s="22">
        <f t="shared" si="6"/>
        <v>0</v>
      </c>
      <c r="I64" s="47"/>
    </row>
    <row r="65" spans="1:14" x14ac:dyDescent="0.15">
      <c r="A65" s="359"/>
      <c r="B65" s="362"/>
      <c r="C65" s="4"/>
      <c r="D65" s="1" t="s">
        <v>210</v>
      </c>
      <c r="E65" s="6"/>
      <c r="F65" s="22">
        <v>0</v>
      </c>
      <c r="G65" s="22">
        <v>0</v>
      </c>
      <c r="H65" s="22">
        <f t="shared" si="6"/>
        <v>0</v>
      </c>
      <c r="I65" s="47"/>
    </row>
    <row r="66" spans="1:14" x14ac:dyDescent="0.15">
      <c r="A66" s="359"/>
      <c r="B66" s="362"/>
      <c r="C66" s="4"/>
      <c r="D66" s="5" t="s">
        <v>53</v>
      </c>
      <c r="E66" s="6"/>
      <c r="F66" s="22">
        <v>0</v>
      </c>
      <c r="G66" s="22">
        <v>0</v>
      </c>
      <c r="H66" s="22">
        <f t="shared" si="6"/>
        <v>0</v>
      </c>
      <c r="I66" s="47"/>
    </row>
    <row r="67" spans="1:14" x14ac:dyDescent="0.15">
      <c r="A67" s="359"/>
      <c r="B67" s="362"/>
      <c r="C67" s="4"/>
      <c r="D67" s="5" t="s">
        <v>54</v>
      </c>
      <c r="E67" s="6"/>
      <c r="F67" s="22">
        <v>5000</v>
      </c>
      <c r="G67" s="22">
        <v>2000</v>
      </c>
      <c r="H67" s="22">
        <f t="shared" ref="H67:H74" si="7">F67-G67</f>
        <v>3000</v>
      </c>
      <c r="I67" s="47" t="s">
        <v>140</v>
      </c>
    </row>
    <row r="68" spans="1:14" x14ac:dyDescent="0.15">
      <c r="A68" s="359"/>
      <c r="B68" s="362"/>
      <c r="C68" s="4"/>
      <c r="D68" s="5" t="s">
        <v>55</v>
      </c>
      <c r="E68" s="6"/>
      <c r="F68" s="22">
        <v>85000</v>
      </c>
      <c r="G68" s="22">
        <v>45000</v>
      </c>
      <c r="H68" s="22">
        <f t="shared" si="7"/>
        <v>40000</v>
      </c>
      <c r="I68" s="47" t="s">
        <v>141</v>
      </c>
      <c r="J68" s="1" t="s">
        <v>320</v>
      </c>
      <c r="L68" s="1" t="s">
        <v>330</v>
      </c>
      <c r="N68" s="1">
        <v>37000</v>
      </c>
    </row>
    <row r="69" spans="1:14" x14ac:dyDescent="0.15">
      <c r="A69" s="359"/>
      <c r="B69" s="362"/>
      <c r="C69" s="4"/>
      <c r="D69" s="5" t="s">
        <v>56</v>
      </c>
      <c r="E69" s="6"/>
      <c r="F69" s="22">
        <v>354000</v>
      </c>
      <c r="G69" s="22">
        <v>334000</v>
      </c>
      <c r="H69" s="22">
        <f t="shared" si="7"/>
        <v>20000</v>
      </c>
      <c r="I69" s="47" t="s">
        <v>142</v>
      </c>
    </row>
    <row r="70" spans="1:14" x14ac:dyDescent="0.15">
      <c r="A70" s="359"/>
      <c r="B70" s="362"/>
      <c r="C70" s="4"/>
      <c r="D70" s="5" t="s">
        <v>57</v>
      </c>
      <c r="E70" s="6"/>
      <c r="F70" s="22">
        <f>1560000</f>
        <v>1560000</v>
      </c>
      <c r="G70" s="22">
        <v>1560000</v>
      </c>
      <c r="H70" s="22">
        <f t="shared" si="7"/>
        <v>0</v>
      </c>
      <c r="I70" s="47"/>
    </row>
    <row r="71" spans="1:14" x14ac:dyDescent="0.15">
      <c r="A71" s="359"/>
      <c r="B71" s="362"/>
      <c r="C71" s="4"/>
      <c r="D71" s="5" t="s">
        <v>58</v>
      </c>
      <c r="E71" s="6"/>
      <c r="F71" s="22">
        <v>65000</v>
      </c>
      <c r="G71" s="22">
        <v>25000</v>
      </c>
      <c r="H71" s="22">
        <f t="shared" si="7"/>
        <v>40000</v>
      </c>
      <c r="I71" s="47" t="s">
        <v>143</v>
      </c>
      <c r="L71" s="1" t="s">
        <v>330</v>
      </c>
      <c r="N71" s="1">
        <v>45000</v>
      </c>
    </row>
    <row r="72" spans="1:14" x14ac:dyDescent="0.15">
      <c r="A72" s="359"/>
      <c r="B72" s="362"/>
      <c r="C72" s="4"/>
      <c r="D72" s="5" t="s">
        <v>59</v>
      </c>
      <c r="E72" s="6"/>
      <c r="F72" s="22">
        <v>0</v>
      </c>
      <c r="G72" s="22">
        <v>0</v>
      </c>
      <c r="H72" s="22">
        <f t="shared" si="7"/>
        <v>0</v>
      </c>
      <c r="I72" s="47"/>
    </row>
    <row r="73" spans="1:14" x14ac:dyDescent="0.15">
      <c r="A73" s="359"/>
      <c r="B73" s="362"/>
      <c r="C73" s="4"/>
      <c r="D73" s="5" t="s">
        <v>211</v>
      </c>
      <c r="E73" s="6"/>
      <c r="F73" s="22">
        <v>5000</v>
      </c>
      <c r="G73" s="22">
        <v>2000</v>
      </c>
      <c r="H73" s="22">
        <f t="shared" si="7"/>
        <v>3000</v>
      </c>
      <c r="I73" s="47"/>
    </row>
    <row r="74" spans="1:14" x14ac:dyDescent="0.15">
      <c r="A74" s="359"/>
      <c r="B74" s="362"/>
      <c r="C74" s="4"/>
      <c r="D74" s="5" t="s">
        <v>60</v>
      </c>
      <c r="E74" s="6"/>
      <c r="F74" s="22">
        <v>0</v>
      </c>
      <c r="G74" s="22">
        <v>0</v>
      </c>
      <c r="H74" s="22">
        <f t="shared" si="7"/>
        <v>0</v>
      </c>
      <c r="I74" s="47"/>
    </row>
    <row r="75" spans="1:14" x14ac:dyDescent="0.15">
      <c r="A75" s="359"/>
      <c r="B75" s="362"/>
      <c r="C75" s="64"/>
      <c r="D75" s="69" t="s">
        <v>42</v>
      </c>
      <c r="E75" s="70"/>
      <c r="F75" s="76">
        <v>20000</v>
      </c>
      <c r="G75" s="76">
        <v>20000</v>
      </c>
      <c r="H75" s="76">
        <f>F75-G75</f>
        <v>0</v>
      </c>
      <c r="I75" s="47"/>
    </row>
    <row r="76" spans="1:14" x14ac:dyDescent="0.15">
      <c r="A76" s="359"/>
      <c r="B76" s="362"/>
      <c r="C76" s="4" t="s">
        <v>61</v>
      </c>
      <c r="D76" s="5"/>
      <c r="E76" s="6"/>
      <c r="F76" s="60">
        <f>F77+F80</f>
        <v>0</v>
      </c>
      <c r="G76" s="60">
        <v>0</v>
      </c>
      <c r="H76" s="60">
        <f t="shared" ref="H76:H77" si="8">F76-G76</f>
        <v>0</v>
      </c>
      <c r="I76" s="47"/>
    </row>
    <row r="77" spans="1:14" x14ac:dyDescent="0.15">
      <c r="A77" s="359"/>
      <c r="B77" s="362"/>
      <c r="C77" s="4"/>
      <c r="D77" s="5" t="s">
        <v>62</v>
      </c>
      <c r="E77" s="6"/>
      <c r="F77" s="22">
        <f>F78+F79</f>
        <v>0</v>
      </c>
      <c r="G77" s="22">
        <v>0</v>
      </c>
      <c r="H77" s="22">
        <f t="shared" si="8"/>
        <v>0</v>
      </c>
      <c r="I77" s="47"/>
    </row>
    <row r="78" spans="1:14" x14ac:dyDescent="0.15">
      <c r="A78" s="359"/>
      <c r="B78" s="362"/>
      <c r="C78" s="4"/>
      <c r="D78" s="5"/>
      <c r="E78" s="6" t="s">
        <v>63</v>
      </c>
      <c r="F78" s="22"/>
      <c r="G78" s="22"/>
      <c r="H78" s="22"/>
      <c r="I78" s="47"/>
    </row>
    <row r="79" spans="1:14" x14ac:dyDescent="0.15">
      <c r="A79" s="359"/>
      <c r="B79" s="362"/>
      <c r="C79" s="4"/>
      <c r="D79" s="5"/>
      <c r="E79" s="6" t="s">
        <v>64</v>
      </c>
      <c r="F79" s="22"/>
      <c r="G79" s="22"/>
      <c r="H79" s="22"/>
      <c r="I79" s="47"/>
    </row>
    <row r="80" spans="1:14" x14ac:dyDescent="0.15">
      <c r="A80" s="359"/>
      <c r="B80" s="362"/>
      <c r="C80" s="64"/>
      <c r="D80" s="69" t="s">
        <v>65</v>
      </c>
      <c r="E80" s="70"/>
      <c r="F80" s="76"/>
      <c r="G80" s="76"/>
      <c r="H80" s="76"/>
      <c r="I80" s="47"/>
    </row>
    <row r="81" spans="1:9" x14ac:dyDescent="0.15">
      <c r="A81" s="359"/>
      <c r="B81" s="362"/>
      <c r="C81" s="75" t="s">
        <v>66</v>
      </c>
      <c r="D81" s="73"/>
      <c r="E81" s="74"/>
      <c r="F81" s="77"/>
      <c r="G81" s="77"/>
      <c r="H81" s="77"/>
      <c r="I81" s="47"/>
    </row>
    <row r="82" spans="1:9" x14ac:dyDescent="0.15">
      <c r="A82" s="359"/>
      <c r="B82" s="362"/>
      <c r="C82" s="75" t="s">
        <v>67</v>
      </c>
      <c r="D82" s="73"/>
      <c r="E82" s="74"/>
      <c r="F82" s="77"/>
      <c r="G82" s="77"/>
      <c r="H82" s="77"/>
      <c r="I82" s="47"/>
    </row>
    <row r="83" spans="1:9" x14ac:dyDescent="0.15">
      <c r="A83" s="359"/>
      <c r="B83" s="362"/>
      <c r="C83" s="4" t="s">
        <v>68</v>
      </c>
      <c r="D83" s="5"/>
      <c r="E83" s="6"/>
      <c r="F83" s="60">
        <f>SUM(F84:F85)</f>
        <v>0</v>
      </c>
      <c r="G83" s="60">
        <v>0</v>
      </c>
      <c r="H83" s="60">
        <f t="shared" ref="H83" si="9">F83-G83</f>
        <v>0</v>
      </c>
      <c r="I83" s="47"/>
    </row>
    <row r="84" spans="1:9" x14ac:dyDescent="0.15">
      <c r="A84" s="359"/>
      <c r="B84" s="362"/>
      <c r="C84" s="4"/>
      <c r="D84" s="5" t="s">
        <v>69</v>
      </c>
      <c r="E84" s="6"/>
      <c r="F84" s="22"/>
      <c r="G84" s="22"/>
      <c r="H84" s="22"/>
      <c r="I84" s="47"/>
    </row>
    <row r="85" spans="1:9" x14ac:dyDescent="0.15">
      <c r="A85" s="359"/>
      <c r="B85" s="362"/>
      <c r="C85" s="4"/>
      <c r="D85" s="5" t="s">
        <v>42</v>
      </c>
      <c r="E85" s="6"/>
      <c r="F85" s="22"/>
      <c r="G85" s="22"/>
      <c r="H85" s="22"/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SUM(F36,F43,F54,F76,F81:F83)</f>
        <v>12943000</v>
      </c>
      <c r="G86" s="26">
        <v>12382000</v>
      </c>
      <c r="H86" s="26">
        <f>F86-G86</f>
        <v>561000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F35-F86</f>
        <v>-2093000</v>
      </c>
      <c r="G87" s="22">
        <v>-1582000</v>
      </c>
      <c r="H87" s="26">
        <f>F87-G87</f>
        <v>-511000</v>
      </c>
      <c r="I87" s="47"/>
    </row>
    <row r="88" spans="1:9" x14ac:dyDescent="0.15">
      <c r="A88" s="359" t="s">
        <v>72</v>
      </c>
      <c r="B88" s="361" t="s">
        <v>3</v>
      </c>
      <c r="C88" s="3" t="s">
        <v>73</v>
      </c>
      <c r="D88" s="5"/>
      <c r="E88" s="6"/>
      <c r="F88" s="25">
        <f>F89+F90</f>
        <v>0</v>
      </c>
      <c r="G88" s="25">
        <v>165000</v>
      </c>
      <c r="H88" s="22">
        <f t="shared" ref="H88:H89" si="10">F88-G88</f>
        <v>-165000</v>
      </c>
      <c r="I88" s="53"/>
    </row>
    <row r="89" spans="1:9" x14ac:dyDescent="0.15">
      <c r="A89" s="359"/>
      <c r="B89" s="361"/>
      <c r="C89" s="4"/>
      <c r="D89" s="5" t="s">
        <v>73</v>
      </c>
      <c r="E89" s="6"/>
      <c r="F89" s="22">
        <v>0</v>
      </c>
      <c r="G89" s="22">
        <v>165000</v>
      </c>
      <c r="H89" s="22">
        <f t="shared" si="10"/>
        <v>-165000</v>
      </c>
      <c r="I89" s="47"/>
    </row>
    <row r="90" spans="1:9" x14ac:dyDescent="0.15">
      <c r="A90" s="359"/>
      <c r="B90" s="361"/>
      <c r="C90" s="64"/>
      <c r="D90" s="69" t="s">
        <v>74</v>
      </c>
      <c r="E90" s="70"/>
      <c r="F90" s="76"/>
      <c r="G90" s="76"/>
      <c r="H90" s="76"/>
      <c r="I90" s="47"/>
    </row>
    <row r="91" spans="1:9" x14ac:dyDescent="0.15">
      <c r="A91" s="359"/>
      <c r="B91" s="362"/>
      <c r="C91" s="4" t="s">
        <v>75</v>
      </c>
      <c r="D91" s="5"/>
      <c r="E91" s="6"/>
      <c r="F91" s="22"/>
      <c r="G91" s="22">
        <v>0</v>
      </c>
      <c r="H91" s="22"/>
      <c r="I91" s="47"/>
    </row>
    <row r="92" spans="1:9" x14ac:dyDescent="0.15">
      <c r="A92" s="359"/>
      <c r="B92" s="362"/>
      <c r="C92" s="4"/>
      <c r="D92" s="5" t="s">
        <v>75</v>
      </c>
      <c r="E92" s="6"/>
      <c r="F92" s="22"/>
      <c r="G92" s="22">
        <v>0</v>
      </c>
      <c r="H92" s="22"/>
      <c r="I92" s="47"/>
    </row>
    <row r="93" spans="1:9" x14ac:dyDescent="0.15">
      <c r="A93" s="359"/>
      <c r="B93" s="362"/>
      <c r="C93" s="64"/>
      <c r="D93" s="69" t="s">
        <v>76</v>
      </c>
      <c r="E93" s="70"/>
      <c r="F93" s="76"/>
      <c r="G93" s="76"/>
      <c r="H93" s="76"/>
      <c r="I93" s="47"/>
    </row>
    <row r="94" spans="1:9" x14ac:dyDescent="0.15">
      <c r="A94" s="359"/>
      <c r="B94" s="362"/>
      <c r="C94" s="75" t="s">
        <v>77</v>
      </c>
      <c r="D94" s="73"/>
      <c r="E94" s="74"/>
      <c r="F94" s="79"/>
      <c r="G94" s="79"/>
      <c r="H94" s="79"/>
      <c r="I94" s="47"/>
    </row>
    <row r="95" spans="1:9" x14ac:dyDescent="0.15">
      <c r="A95" s="359"/>
      <c r="B95" s="362"/>
      <c r="C95" s="6" t="s">
        <v>78</v>
      </c>
      <c r="D95" s="6"/>
      <c r="E95" s="6"/>
      <c r="F95" s="22"/>
      <c r="G95" s="22">
        <v>0</v>
      </c>
      <c r="H95" s="22"/>
      <c r="I95" s="47"/>
    </row>
    <row r="96" spans="1:9" x14ac:dyDescent="0.15">
      <c r="A96" s="359"/>
      <c r="B96" s="362"/>
      <c r="C96" s="5"/>
      <c r="D96" s="5" t="s">
        <v>79</v>
      </c>
      <c r="E96" s="6"/>
      <c r="F96" s="22"/>
      <c r="G96" s="22">
        <v>0</v>
      </c>
      <c r="H96" s="22"/>
      <c r="I96" s="47"/>
    </row>
    <row r="97" spans="1:9" x14ac:dyDescent="0.15">
      <c r="A97" s="359"/>
      <c r="B97" s="362"/>
      <c r="C97" s="64"/>
      <c r="D97" s="69" t="s">
        <v>80</v>
      </c>
      <c r="E97" s="70"/>
      <c r="F97" s="76"/>
      <c r="G97" s="76"/>
      <c r="H97" s="76"/>
      <c r="I97" s="47"/>
    </row>
    <row r="98" spans="1:9" x14ac:dyDescent="0.15">
      <c r="A98" s="359"/>
      <c r="B98" s="362"/>
      <c r="C98" s="11" t="s">
        <v>81</v>
      </c>
      <c r="D98" s="5"/>
      <c r="E98" s="6"/>
      <c r="F98" s="22"/>
      <c r="G98" s="22"/>
      <c r="H98" s="22"/>
      <c r="I98" s="47"/>
    </row>
    <row r="99" spans="1:9" x14ac:dyDescent="0.15">
      <c r="A99" s="359"/>
      <c r="B99" s="362"/>
      <c r="C99" s="10" t="s">
        <v>82</v>
      </c>
      <c r="D99" s="10"/>
      <c r="E99" s="10"/>
      <c r="F99" s="26">
        <f>SUM(F88,F91,F94:F95,F98)</f>
        <v>0</v>
      </c>
      <c r="G99" s="26">
        <v>165000</v>
      </c>
      <c r="H99" s="26">
        <f>F99-G99</f>
        <v>-165000</v>
      </c>
      <c r="I99" s="52"/>
    </row>
    <row r="100" spans="1:9" x14ac:dyDescent="0.15">
      <c r="A100" s="359"/>
      <c r="B100" s="362" t="s">
        <v>28</v>
      </c>
      <c r="C100" s="65" t="s">
        <v>83</v>
      </c>
      <c r="D100" s="66"/>
      <c r="E100" s="67"/>
      <c r="F100" s="80"/>
      <c r="G100" s="80"/>
      <c r="H100" s="80"/>
      <c r="I100" s="47"/>
    </row>
    <row r="101" spans="1:9" x14ac:dyDescent="0.15">
      <c r="A101" s="359"/>
      <c r="B101" s="362"/>
      <c r="C101" s="4" t="s">
        <v>84</v>
      </c>
      <c r="D101" s="5"/>
      <c r="E101" s="6"/>
      <c r="F101" s="22">
        <f>SUM(F102:F106)</f>
        <v>150000</v>
      </c>
      <c r="G101" s="22">
        <v>0</v>
      </c>
      <c r="H101" s="22">
        <f t="shared" ref="H101" si="11">F101-G101</f>
        <v>150000</v>
      </c>
      <c r="I101" s="47"/>
    </row>
    <row r="102" spans="1:9" x14ac:dyDescent="0.15">
      <c r="A102" s="359"/>
      <c r="B102" s="362"/>
      <c r="C102" s="4"/>
      <c r="D102" s="5" t="s">
        <v>85</v>
      </c>
      <c r="E102" s="6"/>
      <c r="F102" s="22"/>
      <c r="G102" s="22"/>
      <c r="H102" s="22"/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/>
      <c r="G103" s="22"/>
      <c r="H103" s="22"/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22"/>
      <c r="G104" s="22"/>
      <c r="H104" s="22"/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22">
        <v>150000</v>
      </c>
      <c r="G105" s="22">
        <v>0</v>
      </c>
      <c r="H105" s="22"/>
      <c r="I105" s="47" t="s">
        <v>342</v>
      </c>
    </row>
    <row r="106" spans="1:9" x14ac:dyDescent="0.15">
      <c r="A106" s="359"/>
      <c r="B106" s="362"/>
      <c r="C106" s="64"/>
      <c r="D106" s="69" t="s">
        <v>332</v>
      </c>
      <c r="E106" s="70"/>
      <c r="F106" s="76"/>
      <c r="G106" s="76"/>
      <c r="H106" s="76"/>
      <c r="I106" s="47"/>
    </row>
    <row r="107" spans="1:9" x14ac:dyDescent="0.15">
      <c r="A107" s="359"/>
      <c r="B107" s="362"/>
      <c r="C107" s="75" t="s">
        <v>89</v>
      </c>
      <c r="D107" s="73"/>
      <c r="E107" s="74"/>
      <c r="F107" s="79"/>
      <c r="G107" s="79"/>
      <c r="H107" s="79"/>
      <c r="I107" s="47"/>
    </row>
    <row r="108" spans="1:9" x14ac:dyDescent="0.15">
      <c r="A108" s="359"/>
      <c r="B108" s="362"/>
      <c r="C108" s="75" t="s">
        <v>90</v>
      </c>
      <c r="D108" s="73"/>
      <c r="E108" s="74"/>
      <c r="F108" s="79"/>
      <c r="G108" s="79"/>
      <c r="H108" s="79"/>
      <c r="I108" s="47"/>
    </row>
    <row r="109" spans="1:9" x14ac:dyDescent="0.15">
      <c r="A109" s="359"/>
      <c r="B109" s="362"/>
      <c r="C109" s="11" t="s">
        <v>91</v>
      </c>
      <c r="D109" s="12"/>
      <c r="E109" s="13"/>
      <c r="F109" s="22"/>
      <c r="G109" s="22"/>
      <c r="H109" s="22"/>
      <c r="I109" s="47"/>
    </row>
    <row r="110" spans="1:9" x14ac:dyDescent="0.15">
      <c r="A110" s="359"/>
      <c r="B110" s="363"/>
      <c r="C110" s="6" t="s">
        <v>92</v>
      </c>
      <c r="D110" s="6"/>
      <c r="E110" s="6"/>
      <c r="F110" s="26">
        <f>SUM(F100,F101,F107:F108,F109)</f>
        <v>150000</v>
      </c>
      <c r="G110" s="26">
        <v>0</v>
      </c>
      <c r="H110" s="26">
        <f>F110-G110</f>
        <v>150000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F99-F110</f>
        <v>-150000</v>
      </c>
      <c r="G111" s="26">
        <v>165000</v>
      </c>
      <c r="H111" s="26">
        <f t="shared" ref="H111" si="12">H99-H110</f>
        <v>-315000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/>
      <c r="G112" s="22"/>
      <c r="H112" s="22"/>
      <c r="I112" s="47"/>
    </row>
    <row r="113" spans="1:9" x14ac:dyDescent="0.15">
      <c r="A113" s="359"/>
      <c r="B113" s="362"/>
      <c r="C113" s="4" t="s">
        <v>96</v>
      </c>
      <c r="D113" s="5"/>
      <c r="E113" s="6"/>
      <c r="F113" s="22"/>
      <c r="G113" s="22"/>
      <c r="H113" s="22"/>
      <c r="I113" s="47"/>
    </row>
    <row r="114" spans="1:9" x14ac:dyDescent="0.15">
      <c r="A114" s="359"/>
      <c r="B114" s="362"/>
      <c r="C114" s="4" t="s">
        <v>97</v>
      </c>
      <c r="D114" s="5"/>
      <c r="E114" s="6"/>
      <c r="F114" s="22">
        <v>0</v>
      </c>
      <c r="G114" s="22">
        <v>480000</v>
      </c>
      <c r="H114" s="22">
        <f t="shared" ref="H114" si="13">F114-G114</f>
        <v>-480000</v>
      </c>
      <c r="I114" s="47"/>
    </row>
    <row r="115" spans="1:9" x14ac:dyDescent="0.15">
      <c r="A115" s="359"/>
      <c r="B115" s="362"/>
      <c r="C115" s="4" t="s">
        <v>98</v>
      </c>
      <c r="D115" s="5"/>
      <c r="E115" s="6"/>
      <c r="F115" s="22"/>
      <c r="G115" s="22"/>
      <c r="H115" s="22"/>
      <c r="I115" s="47"/>
    </row>
    <row r="116" spans="1:9" x14ac:dyDescent="0.15">
      <c r="A116" s="359"/>
      <c r="B116" s="362"/>
      <c r="C116" s="4" t="s">
        <v>99</v>
      </c>
      <c r="D116" s="5"/>
      <c r="E116" s="6"/>
      <c r="F116" s="22"/>
      <c r="G116" s="22"/>
      <c r="H116" s="22"/>
      <c r="I116" s="47"/>
    </row>
    <row r="117" spans="1:9" x14ac:dyDescent="0.15">
      <c r="A117" s="359"/>
      <c r="B117" s="362"/>
      <c r="C117" s="4" t="s">
        <v>100</v>
      </c>
      <c r="D117" s="5"/>
      <c r="E117" s="6"/>
      <c r="F117" s="22">
        <v>2000000</v>
      </c>
      <c r="G117" s="22">
        <v>500000</v>
      </c>
      <c r="H117" s="22">
        <f>F117-G117</f>
        <v>1500000</v>
      </c>
      <c r="I117" s="47" t="s">
        <v>344</v>
      </c>
    </row>
    <row r="118" spans="1:9" x14ac:dyDescent="0.15">
      <c r="A118" s="359"/>
      <c r="B118" s="362"/>
      <c r="C118" s="4" t="s">
        <v>185</v>
      </c>
      <c r="D118" s="5"/>
      <c r="E118" s="6"/>
      <c r="F118" s="22">
        <v>0</v>
      </c>
      <c r="G118" s="22">
        <v>0</v>
      </c>
      <c r="H118" s="22">
        <f>F118-G118</f>
        <v>0</v>
      </c>
      <c r="I118" s="47"/>
    </row>
    <row r="119" spans="1:9" x14ac:dyDescent="0.15">
      <c r="A119" s="359"/>
      <c r="B119" s="362"/>
      <c r="C119" s="11" t="s">
        <v>101</v>
      </c>
      <c r="D119" s="12"/>
      <c r="E119" s="13"/>
      <c r="F119" s="22"/>
      <c r="G119" s="22"/>
      <c r="H119" s="22"/>
      <c r="I119" s="47"/>
    </row>
    <row r="120" spans="1:9" x14ac:dyDescent="0.15">
      <c r="A120" s="359"/>
      <c r="B120" s="362"/>
      <c r="C120" s="14" t="s">
        <v>102</v>
      </c>
      <c r="D120" s="14"/>
      <c r="E120" s="14"/>
      <c r="F120" s="26">
        <f>SUM(F112:F119)</f>
        <v>2000000</v>
      </c>
      <c r="G120" s="26">
        <v>980000</v>
      </c>
      <c r="H120" s="26">
        <f>SUM(H112:H119)</f>
        <v>1020000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22"/>
      <c r="G121" s="22"/>
      <c r="H121" s="22"/>
      <c r="I121" s="47"/>
    </row>
    <row r="122" spans="1:9" x14ac:dyDescent="0.15">
      <c r="A122" s="359"/>
      <c r="B122" s="362"/>
      <c r="C122" s="4" t="s">
        <v>104</v>
      </c>
      <c r="D122" s="5"/>
      <c r="E122" s="6"/>
      <c r="F122" s="22">
        <v>0</v>
      </c>
      <c r="G122" s="22">
        <v>0</v>
      </c>
      <c r="H122" s="22">
        <f>F122-G122</f>
        <v>0</v>
      </c>
      <c r="I122" s="47"/>
    </row>
    <row r="123" spans="1:9" x14ac:dyDescent="0.15">
      <c r="A123" s="359"/>
      <c r="B123" s="362"/>
      <c r="C123" s="4" t="s">
        <v>105</v>
      </c>
      <c r="D123" s="5"/>
      <c r="E123" s="6"/>
      <c r="F123" s="22"/>
      <c r="G123" s="22"/>
      <c r="H123" s="22"/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22"/>
      <c r="G124" s="22"/>
      <c r="H124" s="22"/>
      <c r="I124" s="47"/>
    </row>
    <row r="125" spans="1:9" x14ac:dyDescent="0.15">
      <c r="A125" s="359"/>
      <c r="B125" s="362"/>
      <c r="C125" s="4" t="s">
        <v>107</v>
      </c>
      <c r="D125" s="5"/>
      <c r="E125" s="6"/>
      <c r="F125" s="22">
        <v>0</v>
      </c>
      <c r="G125" s="22">
        <v>0</v>
      </c>
      <c r="H125" s="22">
        <f>F125-G125</f>
        <v>0</v>
      </c>
      <c r="I125" s="47"/>
    </row>
    <row r="126" spans="1:9" x14ac:dyDescent="0.15">
      <c r="A126" s="359"/>
      <c r="B126" s="363"/>
      <c r="C126" s="4" t="s">
        <v>183</v>
      </c>
      <c r="D126" s="5"/>
      <c r="E126" s="6"/>
      <c r="F126" s="22">
        <v>0</v>
      </c>
      <c r="G126" s="22">
        <v>0</v>
      </c>
      <c r="H126" s="22">
        <f>F126-G126</f>
        <v>0</v>
      </c>
      <c r="I126" s="47"/>
    </row>
    <row r="127" spans="1:9" x14ac:dyDescent="0.15">
      <c r="A127" s="359"/>
      <c r="B127" s="363"/>
      <c r="C127" s="11" t="s">
        <v>108</v>
      </c>
      <c r="D127" s="12"/>
      <c r="E127" s="13"/>
      <c r="F127" s="27"/>
      <c r="G127" s="27"/>
      <c r="H127" s="27"/>
      <c r="I127" s="54"/>
    </row>
    <row r="128" spans="1:9" x14ac:dyDescent="0.15">
      <c r="A128" s="359"/>
      <c r="B128" s="363"/>
      <c r="C128" s="10" t="s">
        <v>109</v>
      </c>
      <c r="D128" s="10"/>
      <c r="E128" s="10"/>
      <c r="F128" s="22">
        <f>SUM(F121:F127)</f>
        <v>0</v>
      </c>
      <c r="G128" s="22">
        <v>0</v>
      </c>
      <c r="H128" s="22">
        <f t="shared" ref="H128:H133" si="14">F128-G128</f>
        <v>0</v>
      </c>
      <c r="I128" s="47"/>
    </row>
    <row r="129" spans="1:11" x14ac:dyDescent="0.15">
      <c r="A129" s="359"/>
      <c r="B129" s="356" t="s">
        <v>110</v>
      </c>
      <c r="C129" s="357"/>
      <c r="D129" s="357"/>
      <c r="E129" s="358"/>
      <c r="F129" s="26">
        <f>F120-F128</f>
        <v>2000000</v>
      </c>
      <c r="G129" s="26">
        <v>980000</v>
      </c>
      <c r="H129" s="26">
        <f t="shared" si="14"/>
        <v>1020000</v>
      </c>
      <c r="I129" s="52"/>
    </row>
    <row r="130" spans="1:11" x14ac:dyDescent="0.15">
      <c r="A130" s="15" t="s">
        <v>111</v>
      </c>
      <c r="B130" s="16"/>
      <c r="C130" s="17"/>
      <c r="D130" s="17"/>
      <c r="E130" s="17"/>
      <c r="F130" s="27">
        <v>557000</v>
      </c>
      <c r="G130" s="27">
        <v>520996</v>
      </c>
      <c r="H130" s="27">
        <f t="shared" si="14"/>
        <v>36004</v>
      </c>
      <c r="I130" s="52"/>
      <c r="J130" s="1" t="s">
        <v>339</v>
      </c>
      <c r="K130" s="59">
        <f>F35*0.05</f>
        <v>542500</v>
      </c>
    </row>
    <row r="131" spans="1:11" x14ac:dyDescent="0.15">
      <c r="A131" s="18" t="s">
        <v>112</v>
      </c>
      <c r="B131" s="19"/>
      <c r="C131" s="20"/>
      <c r="D131" s="20"/>
      <c r="E131" s="20"/>
      <c r="F131" s="27">
        <f>F87+F111+F129-F130</f>
        <v>-800000</v>
      </c>
      <c r="G131" s="27">
        <v>-957996</v>
      </c>
      <c r="H131" s="27">
        <f t="shared" si="14"/>
        <v>157996</v>
      </c>
      <c r="I131" s="54"/>
    </row>
    <row r="132" spans="1:11" x14ac:dyDescent="0.15">
      <c r="A132" s="15" t="s">
        <v>113</v>
      </c>
      <c r="B132" s="16"/>
      <c r="C132" s="17"/>
      <c r="D132" s="17"/>
      <c r="E132" s="17"/>
      <c r="F132" s="26">
        <f>G133</f>
        <v>5000000</v>
      </c>
      <c r="G132" s="26">
        <v>5957996</v>
      </c>
      <c r="H132" s="26">
        <f t="shared" si="14"/>
        <v>-957996</v>
      </c>
      <c r="I132" s="52"/>
    </row>
    <row r="133" spans="1:11" x14ac:dyDescent="0.15">
      <c r="A133" s="356" t="s">
        <v>114</v>
      </c>
      <c r="B133" s="357"/>
      <c r="C133" s="357"/>
      <c r="D133" s="357"/>
      <c r="E133" s="358"/>
      <c r="F133" s="26">
        <f>F131+F132</f>
        <v>4200000</v>
      </c>
      <c r="G133" s="26">
        <v>5000000</v>
      </c>
      <c r="H133" s="26">
        <f t="shared" si="14"/>
        <v>-800000</v>
      </c>
      <c r="I133" s="54"/>
      <c r="J133" s="59">
        <f>J136/6</f>
        <v>2157166.6666666665</v>
      </c>
    </row>
    <row r="134" spans="1:11" ht="9.9499999999999993" customHeight="1" x14ac:dyDescent="0.15">
      <c r="F134" s="28"/>
      <c r="G134" s="28"/>
      <c r="H134" s="28"/>
      <c r="I134" s="57"/>
      <c r="J134" s="1" t="s">
        <v>270</v>
      </c>
    </row>
    <row r="135" spans="1:11" x14ac:dyDescent="0.15">
      <c r="A135" s="1" t="s">
        <v>122</v>
      </c>
    </row>
    <row r="136" spans="1:11" x14ac:dyDescent="0.15">
      <c r="J136" s="63">
        <f>F86</f>
        <v>12943000</v>
      </c>
    </row>
    <row r="137" spans="1:11" x14ac:dyDescent="0.15">
      <c r="A137" s="21"/>
      <c r="J137" s="63"/>
    </row>
    <row r="138" spans="1:11" x14ac:dyDescent="0.15">
      <c r="A138" s="21"/>
    </row>
    <row r="139" spans="1:11" x14ac:dyDescent="0.15">
      <c r="A139" s="21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9"/>
  <sheetViews>
    <sheetView topLeftCell="A118" zoomScaleNormal="100" workbookViewId="0">
      <selection activeCell="J27" sqref="J27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375" style="23" customWidth="1"/>
    <col min="8" max="8" width="12.375" style="23" bestFit="1" customWidth="1"/>
    <col min="9" max="9" width="21.25" style="58" customWidth="1"/>
    <col min="10" max="10" width="9" style="1"/>
    <col min="11" max="11" width="9.5" style="1" bestFit="1" customWidth="1"/>
    <col min="12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256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2"/>
      <c r="E5" s="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x14ac:dyDescent="0.15">
      <c r="A6" s="370" t="s">
        <v>2</v>
      </c>
      <c r="B6" s="362" t="s">
        <v>3</v>
      </c>
      <c r="C6" s="65" t="s">
        <v>4</v>
      </c>
      <c r="D6" s="66"/>
      <c r="E6" s="67"/>
      <c r="F6" s="68">
        <v>0</v>
      </c>
      <c r="G6" s="68">
        <v>0</v>
      </c>
      <c r="H6" s="84">
        <v>0</v>
      </c>
      <c r="I6" s="48"/>
    </row>
    <row r="7" spans="1:9" x14ac:dyDescent="0.15">
      <c r="A7" s="359"/>
      <c r="B7" s="362"/>
      <c r="C7" s="4" t="s">
        <v>5</v>
      </c>
      <c r="D7" s="5"/>
      <c r="E7" s="6"/>
      <c r="F7" s="61">
        <f>SUM(F8,F13,F15,F16,F18,F19,F25)</f>
        <v>22323000</v>
      </c>
      <c r="G7" s="61">
        <v>22734922</v>
      </c>
      <c r="H7" s="60">
        <f>F7-G7</f>
        <v>-411922</v>
      </c>
      <c r="I7" s="49"/>
    </row>
    <row r="8" spans="1:9" x14ac:dyDescent="0.15">
      <c r="A8" s="359"/>
      <c r="B8" s="362"/>
      <c r="C8" s="4"/>
      <c r="D8" s="6" t="s">
        <v>6</v>
      </c>
      <c r="F8" s="43">
        <f>SUM(F9:F12)</f>
        <v>7220000</v>
      </c>
      <c r="G8" s="43">
        <v>7510922</v>
      </c>
      <c r="H8" s="22">
        <f>F8-G8</f>
        <v>-290922</v>
      </c>
      <c r="I8" s="49"/>
    </row>
    <row r="9" spans="1:9" x14ac:dyDescent="0.15">
      <c r="A9" s="359"/>
      <c r="B9" s="362"/>
      <c r="C9" s="4"/>
      <c r="D9" s="5"/>
      <c r="E9" s="1" t="s">
        <v>7</v>
      </c>
      <c r="F9" s="43"/>
      <c r="G9" s="43"/>
      <c r="H9" s="22"/>
      <c r="I9" s="49"/>
    </row>
    <row r="10" spans="1:9" x14ac:dyDescent="0.15">
      <c r="A10" s="359"/>
      <c r="B10" s="362"/>
      <c r="C10" s="4"/>
      <c r="D10" s="5"/>
      <c r="E10" s="6" t="s">
        <v>8</v>
      </c>
      <c r="F10" s="43"/>
      <c r="G10" s="43"/>
      <c r="H10" s="22"/>
      <c r="I10" s="49"/>
    </row>
    <row r="11" spans="1:9" x14ac:dyDescent="0.15">
      <c r="A11" s="359"/>
      <c r="B11" s="362"/>
      <c r="C11" s="4"/>
      <c r="D11" s="5"/>
      <c r="E11" s="6" t="s">
        <v>9</v>
      </c>
      <c r="F11" s="43">
        <v>20000</v>
      </c>
      <c r="G11" s="43">
        <v>100000</v>
      </c>
      <c r="H11" s="22">
        <f>F11-G11</f>
        <v>-80000</v>
      </c>
      <c r="I11" s="49" t="s">
        <v>310</v>
      </c>
    </row>
    <row r="12" spans="1:9" x14ac:dyDescent="0.15">
      <c r="A12" s="359"/>
      <c r="B12" s="362"/>
      <c r="C12" s="4"/>
      <c r="D12" s="5"/>
      <c r="E12" s="6" t="s">
        <v>10</v>
      </c>
      <c r="F12" s="43">
        <v>7200000</v>
      </c>
      <c r="G12" s="43">
        <v>7410922</v>
      </c>
      <c r="H12" s="22">
        <f>F12-G12</f>
        <v>-210922</v>
      </c>
      <c r="I12" s="49" t="s">
        <v>311</v>
      </c>
    </row>
    <row r="13" spans="1:9" x14ac:dyDescent="0.15">
      <c r="A13" s="359"/>
      <c r="B13" s="362"/>
      <c r="C13" s="4"/>
      <c r="D13" s="1" t="s">
        <v>252</v>
      </c>
      <c r="E13" s="6"/>
      <c r="F13" s="43">
        <f>F14</f>
        <v>380000</v>
      </c>
      <c r="G13" s="43">
        <v>540000</v>
      </c>
      <c r="H13" s="22">
        <f t="shared" ref="H13:H14" si="0">F13-G13</f>
        <v>-160000</v>
      </c>
      <c r="I13" s="49"/>
    </row>
    <row r="14" spans="1:9" x14ac:dyDescent="0.15">
      <c r="A14" s="359"/>
      <c r="B14" s="362"/>
      <c r="C14" s="4"/>
      <c r="E14" s="6" t="s">
        <v>253</v>
      </c>
      <c r="F14" s="32">
        <v>380000</v>
      </c>
      <c r="G14" s="32">
        <v>540000</v>
      </c>
      <c r="H14" s="22">
        <f t="shared" si="0"/>
        <v>-160000</v>
      </c>
      <c r="I14" s="49" t="s">
        <v>312</v>
      </c>
    </row>
    <row r="15" spans="1:9" x14ac:dyDescent="0.15">
      <c r="A15" s="359"/>
      <c r="B15" s="362"/>
      <c r="C15" s="4"/>
      <c r="D15" s="5" t="s">
        <v>11</v>
      </c>
      <c r="E15" s="6"/>
      <c r="F15" s="43">
        <v>0</v>
      </c>
      <c r="G15" s="43">
        <v>0</v>
      </c>
      <c r="H15" s="22">
        <f>F15-G15</f>
        <v>0</v>
      </c>
      <c r="I15" s="49"/>
    </row>
    <row r="16" spans="1:9" x14ac:dyDescent="0.15">
      <c r="A16" s="359"/>
      <c r="B16" s="362"/>
      <c r="C16" s="4"/>
      <c r="D16" s="5" t="s">
        <v>12</v>
      </c>
      <c r="E16" s="6"/>
      <c r="F16" s="43">
        <f>F17</f>
        <v>0</v>
      </c>
      <c r="G16" s="43">
        <v>0</v>
      </c>
      <c r="H16" s="22">
        <f>F16-G16</f>
        <v>0</v>
      </c>
      <c r="I16" s="49"/>
    </row>
    <row r="17" spans="1:11" x14ac:dyDescent="0.15">
      <c r="A17" s="359"/>
      <c r="B17" s="362"/>
      <c r="C17" s="4"/>
      <c r="D17" s="5"/>
      <c r="E17" s="6" t="s">
        <v>13</v>
      </c>
      <c r="F17" s="43"/>
      <c r="G17" s="43"/>
      <c r="H17" s="22"/>
      <c r="I17" s="49"/>
    </row>
    <row r="18" spans="1:11" x14ac:dyDescent="0.15">
      <c r="A18" s="359"/>
      <c r="B18" s="362"/>
      <c r="C18" s="4"/>
      <c r="D18" s="5" t="s">
        <v>14</v>
      </c>
      <c r="E18" s="6"/>
      <c r="F18" s="43">
        <v>0</v>
      </c>
      <c r="G18" s="43">
        <v>0</v>
      </c>
      <c r="H18" s="22">
        <f>F18-G18</f>
        <v>0</v>
      </c>
      <c r="I18" s="49"/>
    </row>
    <row r="19" spans="1:11" x14ac:dyDescent="0.15">
      <c r="A19" s="359"/>
      <c r="B19" s="362"/>
      <c r="C19" s="4"/>
      <c r="D19" s="5" t="s">
        <v>15</v>
      </c>
      <c r="E19" s="6"/>
      <c r="F19" s="43">
        <f>SUM(F20:F24)</f>
        <v>14723000</v>
      </c>
      <c r="G19" s="43">
        <v>14684000</v>
      </c>
      <c r="H19" s="22">
        <f>F19-G19</f>
        <v>39000</v>
      </c>
      <c r="I19" s="49"/>
    </row>
    <row r="20" spans="1:11" x14ac:dyDescent="0.15">
      <c r="A20" s="359"/>
      <c r="B20" s="362"/>
      <c r="C20" s="4"/>
      <c r="D20" s="5"/>
      <c r="E20" s="6" t="s">
        <v>16</v>
      </c>
      <c r="F20" s="43">
        <v>0</v>
      </c>
      <c r="G20" s="43">
        <v>1000</v>
      </c>
      <c r="H20" s="22">
        <f>F20-G20</f>
        <v>-1000</v>
      </c>
      <c r="I20" s="49" t="s">
        <v>267</v>
      </c>
    </row>
    <row r="21" spans="1:11" x14ac:dyDescent="0.15">
      <c r="A21" s="359"/>
      <c r="B21" s="362"/>
      <c r="C21" s="4"/>
      <c r="D21" s="5"/>
      <c r="E21" s="6" t="s">
        <v>17</v>
      </c>
      <c r="F21" s="43">
        <v>0</v>
      </c>
      <c r="G21" s="43"/>
      <c r="H21" s="22">
        <f t="shared" ref="H21" si="1">F21-G21</f>
        <v>0</v>
      </c>
      <c r="I21" s="49"/>
    </row>
    <row r="22" spans="1:11" x14ac:dyDescent="0.15">
      <c r="A22" s="359"/>
      <c r="B22" s="362"/>
      <c r="C22" s="4"/>
      <c r="D22" s="5"/>
      <c r="E22" s="6" t="s">
        <v>18</v>
      </c>
      <c r="F22" s="43">
        <v>14663000</v>
      </c>
      <c r="G22" s="43">
        <v>14663000</v>
      </c>
      <c r="H22" s="22">
        <f>F22-G22</f>
        <v>0</v>
      </c>
      <c r="I22" s="49" t="s">
        <v>288</v>
      </c>
    </row>
    <row r="23" spans="1:11" x14ac:dyDescent="0.15">
      <c r="A23" s="359"/>
      <c r="B23" s="362"/>
      <c r="C23" s="4"/>
      <c r="D23" s="5"/>
      <c r="E23" s="6" t="s">
        <v>19</v>
      </c>
      <c r="F23" s="43"/>
      <c r="G23" s="43">
        <v>0</v>
      </c>
      <c r="H23" s="22"/>
      <c r="I23" s="49"/>
    </row>
    <row r="24" spans="1:11" x14ac:dyDescent="0.15">
      <c r="A24" s="359"/>
      <c r="B24" s="362"/>
      <c r="C24" s="4"/>
      <c r="D24" s="5"/>
      <c r="E24" s="6" t="s">
        <v>15</v>
      </c>
      <c r="F24" s="43">
        <v>60000</v>
      </c>
      <c r="G24" s="43">
        <v>20000</v>
      </c>
      <c r="H24" s="22">
        <f t="shared" ref="H24:H28" si="2">F24-G24</f>
        <v>40000</v>
      </c>
      <c r="I24" s="49" t="s">
        <v>313</v>
      </c>
    </row>
    <row r="25" spans="1:11" x14ac:dyDescent="0.15">
      <c r="A25" s="359"/>
      <c r="B25" s="362"/>
      <c r="C25" s="4" t="s">
        <v>23</v>
      </c>
      <c r="D25" s="5"/>
      <c r="E25" s="6"/>
      <c r="F25" s="61">
        <v>0</v>
      </c>
      <c r="G25" s="61"/>
      <c r="H25" s="60">
        <f>F25-G25</f>
        <v>0</v>
      </c>
      <c r="I25" s="49"/>
    </row>
    <row r="26" spans="1:11" x14ac:dyDescent="0.15">
      <c r="A26" s="359"/>
      <c r="B26" s="362"/>
      <c r="C26" s="75" t="s">
        <v>20</v>
      </c>
      <c r="D26" s="73"/>
      <c r="E26" s="74"/>
      <c r="F26" s="81">
        <v>0</v>
      </c>
      <c r="G26" s="81">
        <v>0</v>
      </c>
      <c r="H26" s="77">
        <f t="shared" si="2"/>
        <v>0</v>
      </c>
      <c r="I26" s="49"/>
    </row>
    <row r="27" spans="1:11" x14ac:dyDescent="0.15">
      <c r="A27" s="359"/>
      <c r="B27" s="362"/>
      <c r="C27" s="75" t="s">
        <v>21</v>
      </c>
      <c r="D27" s="73"/>
      <c r="E27" s="74"/>
      <c r="F27" s="81">
        <v>0</v>
      </c>
      <c r="G27" s="81">
        <v>0</v>
      </c>
      <c r="H27" s="77">
        <f t="shared" si="2"/>
        <v>0</v>
      </c>
      <c r="I27" s="49"/>
    </row>
    <row r="28" spans="1:11" x14ac:dyDescent="0.15">
      <c r="A28" s="359"/>
      <c r="B28" s="362"/>
      <c r="C28" s="75" t="s">
        <v>22</v>
      </c>
      <c r="D28" s="73"/>
      <c r="E28" s="74"/>
      <c r="F28" s="81">
        <v>0</v>
      </c>
      <c r="G28" s="81">
        <v>0</v>
      </c>
      <c r="H28" s="77">
        <f t="shared" si="2"/>
        <v>0</v>
      </c>
      <c r="I28" s="50"/>
    </row>
    <row r="29" spans="1:11" x14ac:dyDescent="0.15">
      <c r="A29" s="359"/>
      <c r="B29" s="362"/>
      <c r="C29" s="4" t="s">
        <v>23</v>
      </c>
      <c r="D29" s="5"/>
      <c r="E29" s="6"/>
      <c r="F29" s="61">
        <f>SUM(F30:F32)</f>
        <v>2000</v>
      </c>
      <c r="G29" s="61">
        <v>16078</v>
      </c>
      <c r="H29" s="60">
        <f t="shared" ref="H29" si="3">F29-G29</f>
        <v>-14078</v>
      </c>
      <c r="I29" s="49"/>
    </row>
    <row r="30" spans="1:11" x14ac:dyDescent="0.15">
      <c r="A30" s="359"/>
      <c r="B30" s="362"/>
      <c r="C30" s="4"/>
      <c r="D30" s="5" t="s">
        <v>24</v>
      </c>
      <c r="E30" s="6"/>
      <c r="F30" s="43"/>
      <c r="G30" s="43"/>
      <c r="H30" s="22"/>
      <c r="I30" s="49"/>
      <c r="K30" s="1" t="s">
        <v>281</v>
      </c>
    </row>
    <row r="31" spans="1:11" x14ac:dyDescent="0.15">
      <c r="A31" s="359"/>
      <c r="B31" s="362"/>
      <c r="C31" s="4"/>
      <c r="D31" s="5" t="s">
        <v>25</v>
      </c>
      <c r="E31" s="6"/>
      <c r="F31" s="43"/>
      <c r="G31" s="43"/>
      <c r="H31" s="22"/>
      <c r="I31" s="49"/>
      <c r="K31" s="59">
        <f>14723000+7600000</f>
        <v>22323000</v>
      </c>
    </row>
    <row r="32" spans="1:11" x14ac:dyDescent="0.15">
      <c r="A32" s="359"/>
      <c r="B32" s="362"/>
      <c r="C32" s="4"/>
      <c r="D32" s="5" t="s">
        <v>26</v>
      </c>
      <c r="E32" s="6"/>
      <c r="F32" s="43">
        <f>F33+F34</f>
        <v>2000</v>
      </c>
      <c r="G32" s="43">
        <v>16078</v>
      </c>
      <c r="H32" s="22">
        <f>F32-G32</f>
        <v>-14078</v>
      </c>
      <c r="I32" s="49"/>
      <c r="K32" s="1" t="s">
        <v>282</v>
      </c>
    </row>
    <row r="33" spans="1:11" x14ac:dyDescent="0.15">
      <c r="A33" s="359"/>
      <c r="B33" s="362"/>
      <c r="C33" s="4"/>
      <c r="D33" s="5"/>
      <c r="E33" s="6" t="s">
        <v>121</v>
      </c>
      <c r="F33" s="43">
        <v>2000</v>
      </c>
      <c r="G33" s="43">
        <v>16078</v>
      </c>
      <c r="H33" s="22">
        <f>F33-G33</f>
        <v>-14078</v>
      </c>
      <c r="I33" s="49" t="s">
        <v>153</v>
      </c>
      <c r="K33" s="211">
        <f>F11+F13+F24+F33-578</f>
        <v>461422</v>
      </c>
    </row>
    <row r="34" spans="1:11" x14ac:dyDescent="0.15">
      <c r="A34" s="359"/>
      <c r="B34" s="362"/>
      <c r="C34" s="4"/>
      <c r="D34" s="5"/>
      <c r="E34" s="6" t="s">
        <v>117</v>
      </c>
      <c r="F34" s="45"/>
      <c r="G34" s="45">
        <v>0</v>
      </c>
      <c r="H34" s="27"/>
      <c r="I34" s="51"/>
    </row>
    <row r="35" spans="1:11" x14ac:dyDescent="0.15">
      <c r="A35" s="359"/>
      <c r="B35" s="362"/>
      <c r="C35" s="7" t="s">
        <v>27</v>
      </c>
      <c r="D35" s="8"/>
      <c r="E35" s="9"/>
      <c r="F35" s="29">
        <f>SUM(F6,F7,F26,F27,F28,F29)</f>
        <v>22325000</v>
      </c>
      <c r="G35" s="29">
        <v>22751000</v>
      </c>
      <c r="H35" s="29">
        <f t="shared" ref="H35" si="4">SUM(H6,H7,H26,H27,H28,H29)</f>
        <v>-426000</v>
      </c>
      <c r="I35" s="52"/>
    </row>
    <row r="36" spans="1:11" x14ac:dyDescent="0.15">
      <c r="A36" s="359"/>
      <c r="B36" s="362" t="s">
        <v>28</v>
      </c>
      <c r="C36" s="4" t="s">
        <v>29</v>
      </c>
      <c r="D36" s="5"/>
      <c r="E36" s="6"/>
      <c r="F36" s="60">
        <f>SUM(F37:F42)</f>
        <v>20516000</v>
      </c>
      <c r="G36" s="60">
        <v>20437000</v>
      </c>
      <c r="H36" s="134">
        <f>F36-G36</f>
        <v>79000</v>
      </c>
      <c r="I36" s="47"/>
      <c r="J36" s="231">
        <f>F36/F7</f>
        <v>0.91905209873224925</v>
      </c>
    </row>
    <row r="37" spans="1:11" x14ac:dyDescent="0.15">
      <c r="A37" s="359"/>
      <c r="B37" s="362"/>
      <c r="C37" s="4"/>
      <c r="D37" s="5" t="s">
        <v>209</v>
      </c>
      <c r="E37" s="6"/>
      <c r="F37" s="22">
        <v>0</v>
      </c>
      <c r="G37" s="22">
        <v>0</v>
      </c>
      <c r="H37" s="22">
        <f t="shared" ref="H37:H53" si="5">F37-G37</f>
        <v>0</v>
      </c>
      <c r="I37" s="47"/>
    </row>
    <row r="38" spans="1:11" x14ac:dyDescent="0.15">
      <c r="A38" s="359"/>
      <c r="B38" s="362"/>
      <c r="C38" s="4"/>
      <c r="D38" s="5" t="s">
        <v>30</v>
      </c>
      <c r="E38" s="6"/>
      <c r="F38" s="22">
        <f>10190000+1120000</f>
        <v>11310000</v>
      </c>
      <c r="G38" s="22">
        <v>11149000</v>
      </c>
      <c r="H38" s="22">
        <f t="shared" si="5"/>
        <v>161000</v>
      </c>
      <c r="I38" s="47" t="s">
        <v>150</v>
      </c>
    </row>
    <row r="39" spans="1:11" x14ac:dyDescent="0.15">
      <c r="A39" s="359"/>
      <c r="B39" s="362"/>
      <c r="C39" s="4"/>
      <c r="D39" s="5" t="s">
        <v>31</v>
      </c>
      <c r="E39" s="6"/>
      <c r="F39" s="22">
        <f>2910000+430000</f>
        <v>3340000</v>
      </c>
      <c r="G39" s="22">
        <v>3491000</v>
      </c>
      <c r="H39" s="22">
        <f t="shared" si="5"/>
        <v>-151000</v>
      </c>
      <c r="I39" s="47" t="s">
        <v>151</v>
      </c>
    </row>
    <row r="40" spans="1:11" x14ac:dyDescent="0.15">
      <c r="A40" s="359"/>
      <c r="B40" s="362"/>
      <c r="C40" s="4"/>
      <c r="D40" s="5" t="s">
        <v>32</v>
      </c>
      <c r="E40" s="6"/>
      <c r="F40" s="22">
        <v>2600000</v>
      </c>
      <c r="G40" s="22">
        <v>2588000</v>
      </c>
      <c r="H40" s="22">
        <f t="shared" si="5"/>
        <v>12000</v>
      </c>
      <c r="I40" s="47" t="s">
        <v>128</v>
      </c>
    </row>
    <row r="41" spans="1:11" x14ac:dyDescent="0.15">
      <c r="A41" s="359"/>
      <c r="B41" s="362"/>
      <c r="C41" s="4"/>
      <c r="D41" s="5" t="s">
        <v>33</v>
      </c>
      <c r="E41" s="6"/>
      <c r="F41" s="22">
        <f>454000+42000</f>
        <v>496000</v>
      </c>
      <c r="G41" s="22">
        <v>499000</v>
      </c>
      <c r="H41" s="22">
        <f t="shared" si="5"/>
        <v>-3000</v>
      </c>
      <c r="I41" s="47" t="s">
        <v>149</v>
      </c>
    </row>
    <row r="42" spans="1:11" x14ac:dyDescent="0.15">
      <c r="A42" s="359"/>
      <c r="B42" s="362"/>
      <c r="C42" s="64"/>
      <c r="D42" s="69" t="s">
        <v>34</v>
      </c>
      <c r="E42" s="70"/>
      <c r="F42" s="76">
        <f>2520000+250000</f>
        <v>2770000</v>
      </c>
      <c r="G42" s="76">
        <v>2710000</v>
      </c>
      <c r="H42" s="76">
        <f t="shared" si="5"/>
        <v>60000</v>
      </c>
      <c r="I42" s="47" t="s">
        <v>129</v>
      </c>
    </row>
    <row r="43" spans="1:11" x14ac:dyDescent="0.15">
      <c r="A43" s="359"/>
      <c r="B43" s="362"/>
      <c r="C43" s="4" t="s">
        <v>35</v>
      </c>
      <c r="D43" s="5"/>
      <c r="E43" s="6"/>
      <c r="F43" s="60">
        <f>SUM(F44:F53)</f>
        <v>510000</v>
      </c>
      <c r="G43" s="60">
        <v>415000</v>
      </c>
      <c r="H43" s="60">
        <f t="shared" si="5"/>
        <v>95000</v>
      </c>
      <c r="I43" s="47"/>
    </row>
    <row r="44" spans="1:11" x14ac:dyDescent="0.15">
      <c r="A44" s="359"/>
      <c r="B44" s="362"/>
      <c r="C44" s="4"/>
      <c r="D44" s="5" t="s">
        <v>36</v>
      </c>
      <c r="E44" s="6"/>
      <c r="F44" s="22">
        <v>0</v>
      </c>
      <c r="G44" s="22">
        <v>0</v>
      </c>
      <c r="H44" s="22">
        <f t="shared" si="5"/>
        <v>0</v>
      </c>
      <c r="I44" s="47"/>
    </row>
    <row r="45" spans="1:11" x14ac:dyDescent="0.15">
      <c r="A45" s="359"/>
      <c r="B45" s="362"/>
      <c r="C45" s="4"/>
      <c r="D45" s="5" t="s">
        <v>37</v>
      </c>
      <c r="E45" s="6"/>
      <c r="F45" s="22">
        <v>0</v>
      </c>
      <c r="G45" s="22">
        <v>0</v>
      </c>
      <c r="H45" s="22">
        <f t="shared" si="5"/>
        <v>0</v>
      </c>
      <c r="I45" s="47"/>
    </row>
    <row r="46" spans="1:11" x14ac:dyDescent="0.15">
      <c r="A46" s="359"/>
      <c r="B46" s="362"/>
      <c r="C46" s="4"/>
      <c r="D46" s="5" t="s">
        <v>38</v>
      </c>
      <c r="E46" s="6"/>
      <c r="F46" s="22">
        <v>0</v>
      </c>
      <c r="G46" s="22">
        <v>0</v>
      </c>
      <c r="H46" s="22">
        <f t="shared" si="5"/>
        <v>0</v>
      </c>
      <c r="I46" s="47"/>
    </row>
    <row r="47" spans="1:11" x14ac:dyDescent="0.15">
      <c r="A47" s="359"/>
      <c r="B47" s="362"/>
      <c r="C47" s="4"/>
      <c r="D47" s="5" t="s">
        <v>127</v>
      </c>
      <c r="E47" s="6"/>
      <c r="F47" s="22">
        <v>80000</v>
      </c>
      <c r="G47" s="22">
        <v>55000</v>
      </c>
      <c r="H47" s="22">
        <f t="shared" si="5"/>
        <v>25000</v>
      </c>
      <c r="I47" s="47" t="s">
        <v>148</v>
      </c>
    </row>
    <row r="48" spans="1:11" x14ac:dyDescent="0.15">
      <c r="A48" s="359"/>
      <c r="B48" s="362"/>
      <c r="C48" s="4"/>
      <c r="D48" s="5" t="s">
        <v>39</v>
      </c>
      <c r="E48" s="6"/>
      <c r="F48" s="22">
        <v>0</v>
      </c>
      <c r="G48" s="22">
        <v>0</v>
      </c>
      <c r="H48" s="22">
        <f t="shared" si="5"/>
        <v>0</v>
      </c>
      <c r="I48" s="47"/>
    </row>
    <row r="49" spans="1:12" x14ac:dyDescent="0.15">
      <c r="A49" s="359"/>
      <c r="B49" s="362"/>
      <c r="C49" s="4"/>
      <c r="D49" s="5" t="s">
        <v>126</v>
      </c>
      <c r="E49" s="6"/>
      <c r="F49" s="22">
        <v>50000</v>
      </c>
      <c r="G49" s="22">
        <v>35000</v>
      </c>
      <c r="H49" s="22">
        <f t="shared" si="5"/>
        <v>15000</v>
      </c>
      <c r="I49" s="47" t="s">
        <v>266</v>
      </c>
    </row>
    <row r="50" spans="1:12" x14ac:dyDescent="0.15">
      <c r="A50" s="359"/>
      <c r="B50" s="362"/>
      <c r="C50" s="4"/>
      <c r="D50" s="5" t="s">
        <v>208</v>
      </c>
      <c r="E50" s="6"/>
      <c r="F50" s="22">
        <v>0</v>
      </c>
      <c r="G50" s="22">
        <v>0</v>
      </c>
      <c r="H50" s="22">
        <f t="shared" si="5"/>
        <v>0</v>
      </c>
      <c r="I50" s="47"/>
    </row>
    <row r="51" spans="1:12" x14ac:dyDescent="0.15">
      <c r="A51" s="359"/>
      <c r="B51" s="362"/>
      <c r="C51" s="4"/>
      <c r="D51" s="5" t="s">
        <v>40</v>
      </c>
      <c r="E51" s="6"/>
      <c r="F51" s="22">
        <v>0</v>
      </c>
      <c r="G51" s="22">
        <v>0</v>
      </c>
      <c r="H51" s="22">
        <f t="shared" si="5"/>
        <v>0</v>
      </c>
      <c r="I51" s="47"/>
    </row>
    <row r="52" spans="1:12" x14ac:dyDescent="0.15">
      <c r="A52" s="359"/>
      <c r="B52" s="362"/>
      <c r="C52" s="4"/>
      <c r="D52" s="5" t="s">
        <v>41</v>
      </c>
      <c r="E52" s="6"/>
      <c r="F52" s="22">
        <v>360000</v>
      </c>
      <c r="G52" s="22">
        <v>295000</v>
      </c>
      <c r="H52" s="22">
        <f t="shared" si="5"/>
        <v>65000</v>
      </c>
      <c r="I52" s="47" t="s">
        <v>326</v>
      </c>
      <c r="J52" s="1" t="s">
        <v>329</v>
      </c>
      <c r="L52" s="1">
        <v>15000</v>
      </c>
    </row>
    <row r="53" spans="1:12" x14ac:dyDescent="0.15">
      <c r="A53" s="359"/>
      <c r="B53" s="362"/>
      <c r="C53" s="64"/>
      <c r="D53" s="69" t="s">
        <v>42</v>
      </c>
      <c r="E53" s="70"/>
      <c r="F53" s="76">
        <v>20000</v>
      </c>
      <c r="G53" s="76">
        <v>30000</v>
      </c>
      <c r="H53" s="76">
        <f t="shared" si="5"/>
        <v>-10000</v>
      </c>
      <c r="I53" s="47" t="s">
        <v>147</v>
      </c>
      <c r="J53" s="1" t="s">
        <v>329</v>
      </c>
      <c r="L53" s="1">
        <v>11000</v>
      </c>
    </row>
    <row r="54" spans="1:12" x14ac:dyDescent="0.15">
      <c r="A54" s="359"/>
      <c r="B54" s="362"/>
      <c r="C54" s="4" t="s">
        <v>43</v>
      </c>
      <c r="D54" s="5"/>
      <c r="E54" s="6"/>
      <c r="F54" s="60">
        <f>SUM(F55:F75)</f>
        <v>3319000</v>
      </c>
      <c r="G54" s="60">
        <v>2918000</v>
      </c>
      <c r="H54" s="60">
        <f t="shared" ref="H54" si="6">F54-G54</f>
        <v>401000</v>
      </c>
      <c r="I54" s="47"/>
    </row>
    <row r="55" spans="1:12" x14ac:dyDescent="0.15">
      <c r="A55" s="359"/>
      <c r="B55" s="362"/>
      <c r="C55" s="4"/>
      <c r="D55" s="5" t="s">
        <v>44</v>
      </c>
      <c r="E55" s="6"/>
      <c r="F55" s="22">
        <v>70000</v>
      </c>
      <c r="G55" s="22">
        <v>50000</v>
      </c>
      <c r="H55" s="22">
        <f t="shared" ref="H55:H70" si="7">F55-G55</f>
        <v>20000</v>
      </c>
      <c r="I55" s="47" t="s">
        <v>135</v>
      </c>
    </row>
    <row r="56" spans="1:12" x14ac:dyDescent="0.15">
      <c r="A56" s="359"/>
      <c r="B56" s="362"/>
      <c r="C56" s="4"/>
      <c r="D56" s="5" t="s">
        <v>45</v>
      </c>
      <c r="E56" s="6"/>
      <c r="F56" s="22">
        <v>70000</v>
      </c>
      <c r="G56" s="22">
        <v>40000</v>
      </c>
      <c r="H56" s="22">
        <f t="shared" si="7"/>
        <v>30000</v>
      </c>
      <c r="I56" s="47" t="s">
        <v>146</v>
      </c>
    </row>
    <row r="57" spans="1:12" x14ac:dyDescent="0.15">
      <c r="A57" s="359"/>
      <c r="B57" s="362"/>
      <c r="C57" s="4"/>
      <c r="D57" s="5" t="s">
        <v>46</v>
      </c>
      <c r="E57" s="6"/>
      <c r="F57" s="22">
        <v>150000</v>
      </c>
      <c r="G57" s="22">
        <v>130000</v>
      </c>
      <c r="H57" s="22">
        <f t="shared" si="7"/>
        <v>20000</v>
      </c>
      <c r="I57" s="47" t="s">
        <v>145</v>
      </c>
    </row>
    <row r="58" spans="1:12" x14ac:dyDescent="0.15">
      <c r="A58" s="359"/>
      <c r="B58" s="362"/>
      <c r="C58" s="4"/>
      <c r="D58" s="5" t="s">
        <v>47</v>
      </c>
      <c r="E58" s="6"/>
      <c r="F58" s="22">
        <f>240000+1000</f>
        <v>241000</v>
      </c>
      <c r="G58" s="22">
        <v>121000</v>
      </c>
      <c r="H58" s="22">
        <f t="shared" si="7"/>
        <v>120000</v>
      </c>
      <c r="I58" s="47" t="s">
        <v>137</v>
      </c>
    </row>
    <row r="59" spans="1:12" x14ac:dyDescent="0.15">
      <c r="A59" s="359"/>
      <c r="B59" s="362"/>
      <c r="C59" s="4"/>
      <c r="D59" s="5" t="s">
        <v>48</v>
      </c>
      <c r="E59" s="6"/>
      <c r="F59" s="22">
        <v>0</v>
      </c>
      <c r="G59" s="22">
        <v>0</v>
      </c>
      <c r="H59" s="22">
        <f t="shared" si="7"/>
        <v>0</v>
      </c>
      <c r="I59" s="47"/>
    </row>
    <row r="60" spans="1:12" x14ac:dyDescent="0.15">
      <c r="A60" s="359"/>
      <c r="B60" s="362"/>
      <c r="C60" s="4"/>
      <c r="D60" s="5" t="s">
        <v>39</v>
      </c>
      <c r="E60" s="6"/>
      <c r="F60" s="22">
        <v>210000</v>
      </c>
      <c r="G60" s="22">
        <v>170000</v>
      </c>
      <c r="H60" s="22">
        <f t="shared" si="7"/>
        <v>40000</v>
      </c>
      <c r="I60" s="47" t="s">
        <v>157</v>
      </c>
    </row>
    <row r="61" spans="1:12" x14ac:dyDescent="0.15">
      <c r="A61" s="359"/>
      <c r="B61" s="362"/>
      <c r="C61" s="4"/>
      <c r="D61" s="5" t="s">
        <v>49</v>
      </c>
      <c r="E61" s="6"/>
      <c r="F61" s="22">
        <v>0</v>
      </c>
      <c r="G61" s="22">
        <v>0</v>
      </c>
      <c r="H61" s="22">
        <f t="shared" si="7"/>
        <v>0</v>
      </c>
      <c r="I61" s="47"/>
    </row>
    <row r="62" spans="1:12" x14ac:dyDescent="0.15">
      <c r="A62" s="359"/>
      <c r="B62" s="362"/>
      <c r="C62" s="4"/>
      <c r="D62" s="5" t="s">
        <v>50</v>
      </c>
      <c r="E62" s="6"/>
      <c r="F62" s="22">
        <v>150000</v>
      </c>
      <c r="G62" s="22">
        <v>80000</v>
      </c>
      <c r="H62" s="22">
        <f t="shared" si="7"/>
        <v>70000</v>
      </c>
      <c r="I62" s="47" t="s">
        <v>138</v>
      </c>
      <c r="J62" s="1" t="s">
        <v>329</v>
      </c>
      <c r="L62" s="1">
        <v>50000</v>
      </c>
    </row>
    <row r="63" spans="1:12" x14ac:dyDescent="0.15">
      <c r="A63" s="359"/>
      <c r="B63" s="362"/>
      <c r="C63" s="4"/>
      <c r="D63" s="5" t="s">
        <v>51</v>
      </c>
      <c r="E63" s="6"/>
      <c r="F63" s="22">
        <v>450000</v>
      </c>
      <c r="G63" s="22">
        <v>420000</v>
      </c>
      <c r="H63" s="22">
        <f t="shared" si="7"/>
        <v>30000</v>
      </c>
      <c r="I63" s="47" t="s">
        <v>139</v>
      </c>
    </row>
    <row r="64" spans="1:12" x14ac:dyDescent="0.15">
      <c r="A64" s="359"/>
      <c r="B64" s="362"/>
      <c r="C64" s="4"/>
      <c r="D64" s="5" t="s">
        <v>52</v>
      </c>
      <c r="E64" s="6"/>
      <c r="F64" s="22">
        <v>5000</v>
      </c>
      <c r="G64" s="22">
        <v>5000</v>
      </c>
      <c r="H64" s="22">
        <f t="shared" si="7"/>
        <v>0</v>
      </c>
      <c r="I64" s="47"/>
    </row>
    <row r="65" spans="1:12" x14ac:dyDescent="0.15">
      <c r="A65" s="359"/>
      <c r="B65" s="362"/>
      <c r="C65" s="4"/>
      <c r="D65" s="1" t="s">
        <v>210</v>
      </c>
      <c r="E65" s="6"/>
      <c r="F65" s="22">
        <v>0</v>
      </c>
      <c r="G65" s="22">
        <v>0</v>
      </c>
      <c r="H65" s="22">
        <f t="shared" si="7"/>
        <v>0</v>
      </c>
      <c r="I65" s="47"/>
    </row>
    <row r="66" spans="1:12" x14ac:dyDescent="0.15">
      <c r="A66" s="359"/>
      <c r="B66" s="362"/>
      <c r="C66" s="4"/>
      <c r="D66" s="5" t="s">
        <v>53</v>
      </c>
      <c r="E66" s="6"/>
      <c r="F66" s="22">
        <v>0</v>
      </c>
      <c r="G66" s="22">
        <v>0</v>
      </c>
      <c r="H66" s="22">
        <f t="shared" si="7"/>
        <v>0</v>
      </c>
      <c r="I66" s="47"/>
    </row>
    <row r="67" spans="1:12" x14ac:dyDescent="0.15">
      <c r="A67" s="359"/>
      <c r="B67" s="362"/>
      <c r="C67" s="4"/>
      <c r="D67" s="5" t="s">
        <v>54</v>
      </c>
      <c r="E67" s="6"/>
      <c r="F67" s="22">
        <v>15000</v>
      </c>
      <c r="G67" s="22">
        <v>15000</v>
      </c>
      <c r="H67" s="22">
        <f t="shared" si="7"/>
        <v>0</v>
      </c>
      <c r="I67" s="47" t="s">
        <v>140</v>
      </c>
    </row>
    <row r="68" spans="1:12" x14ac:dyDescent="0.15">
      <c r="A68" s="359"/>
      <c r="B68" s="362"/>
      <c r="C68" s="4"/>
      <c r="D68" s="5" t="s">
        <v>55</v>
      </c>
      <c r="E68" s="6"/>
      <c r="F68" s="22">
        <v>80000</v>
      </c>
      <c r="G68" s="22">
        <v>100000</v>
      </c>
      <c r="H68" s="22">
        <f t="shared" si="7"/>
        <v>-20000</v>
      </c>
      <c r="I68" s="47" t="s">
        <v>141</v>
      </c>
      <c r="J68" s="1" t="s">
        <v>329</v>
      </c>
      <c r="L68" s="1">
        <v>15000</v>
      </c>
    </row>
    <row r="69" spans="1:12" x14ac:dyDescent="0.15">
      <c r="A69" s="359"/>
      <c r="B69" s="362"/>
      <c r="C69" s="4"/>
      <c r="D69" s="5" t="s">
        <v>56</v>
      </c>
      <c r="E69" s="6"/>
      <c r="F69" s="22">
        <v>1180000</v>
      </c>
      <c r="G69" s="22">
        <v>1091000</v>
      </c>
      <c r="H69" s="22">
        <f t="shared" si="7"/>
        <v>89000</v>
      </c>
      <c r="I69" s="47" t="s">
        <v>289</v>
      </c>
    </row>
    <row r="70" spans="1:12" x14ac:dyDescent="0.15">
      <c r="A70" s="359"/>
      <c r="B70" s="362"/>
      <c r="C70" s="4"/>
      <c r="D70" s="5" t="s">
        <v>57</v>
      </c>
      <c r="E70" s="6"/>
      <c r="F70" s="22">
        <v>630000</v>
      </c>
      <c r="G70" s="22">
        <v>630000</v>
      </c>
      <c r="H70" s="22">
        <f t="shared" si="7"/>
        <v>0</v>
      </c>
      <c r="I70" s="47" t="s">
        <v>217</v>
      </c>
    </row>
    <row r="71" spans="1:12" x14ac:dyDescent="0.15">
      <c r="A71" s="359"/>
      <c r="B71" s="362"/>
      <c r="C71" s="4"/>
      <c r="D71" s="5" t="s">
        <v>58</v>
      </c>
      <c r="E71" s="6"/>
      <c r="F71" s="22">
        <f>30000+5000</f>
        <v>35000</v>
      </c>
      <c r="G71" s="22">
        <v>42000</v>
      </c>
      <c r="H71" s="22">
        <f>F71-G71</f>
        <v>-7000</v>
      </c>
      <c r="I71" s="47" t="s">
        <v>144</v>
      </c>
      <c r="J71" s="1" t="s">
        <v>329</v>
      </c>
      <c r="L71" s="1">
        <v>10000</v>
      </c>
    </row>
    <row r="72" spans="1:12" x14ac:dyDescent="0.15">
      <c r="A72" s="359"/>
      <c r="B72" s="362"/>
      <c r="C72" s="4"/>
      <c r="D72" s="5" t="s">
        <v>59</v>
      </c>
      <c r="E72" s="6"/>
      <c r="F72" s="22">
        <v>0</v>
      </c>
      <c r="G72" s="22">
        <v>0</v>
      </c>
      <c r="H72" s="22">
        <f t="shared" ref="H72:H75" si="8">F72-G72</f>
        <v>0</v>
      </c>
      <c r="I72" s="47"/>
    </row>
    <row r="73" spans="1:12" x14ac:dyDescent="0.15">
      <c r="A73" s="359"/>
      <c r="B73" s="362"/>
      <c r="C73" s="4"/>
      <c r="D73" s="5" t="s">
        <v>211</v>
      </c>
      <c r="E73" s="6"/>
      <c r="F73" s="22">
        <v>10000</v>
      </c>
      <c r="G73" s="22">
        <v>2000</v>
      </c>
      <c r="H73" s="22">
        <f t="shared" si="8"/>
        <v>8000</v>
      </c>
      <c r="I73" s="47"/>
    </row>
    <row r="74" spans="1:12" x14ac:dyDescent="0.15">
      <c r="A74" s="359"/>
      <c r="B74" s="362"/>
      <c r="C74" s="4"/>
      <c r="D74" s="5" t="s">
        <v>60</v>
      </c>
      <c r="E74" s="6"/>
      <c r="F74" s="22">
        <v>10000</v>
      </c>
      <c r="G74" s="22">
        <v>10000</v>
      </c>
      <c r="H74" s="22">
        <f t="shared" si="8"/>
        <v>0</v>
      </c>
      <c r="I74" s="47"/>
    </row>
    <row r="75" spans="1:12" x14ac:dyDescent="0.15">
      <c r="A75" s="359"/>
      <c r="B75" s="362"/>
      <c r="C75" s="64"/>
      <c r="D75" s="69" t="s">
        <v>42</v>
      </c>
      <c r="E75" s="70"/>
      <c r="F75" s="76">
        <f>5000+8000</f>
        <v>13000</v>
      </c>
      <c r="G75" s="76">
        <v>12000</v>
      </c>
      <c r="H75" s="76">
        <f t="shared" si="8"/>
        <v>1000</v>
      </c>
      <c r="I75" s="47"/>
    </row>
    <row r="76" spans="1:12" x14ac:dyDescent="0.15">
      <c r="A76" s="359"/>
      <c r="B76" s="362"/>
      <c r="C76" s="4" t="s">
        <v>61</v>
      </c>
      <c r="D76" s="5"/>
      <c r="E76" s="6"/>
      <c r="F76" s="60">
        <f>F77+F80</f>
        <v>0</v>
      </c>
      <c r="G76" s="60">
        <v>0</v>
      </c>
      <c r="H76" s="60">
        <f t="shared" ref="H76:H77" si="9">F76-G76</f>
        <v>0</v>
      </c>
      <c r="I76" s="47"/>
    </row>
    <row r="77" spans="1:12" x14ac:dyDescent="0.15">
      <c r="A77" s="359"/>
      <c r="B77" s="362"/>
      <c r="C77" s="4"/>
      <c r="D77" s="5" t="s">
        <v>62</v>
      </c>
      <c r="E77" s="6"/>
      <c r="F77" s="22">
        <f>F78+F79</f>
        <v>0</v>
      </c>
      <c r="G77" s="22">
        <v>0</v>
      </c>
      <c r="H77" s="22">
        <f t="shared" si="9"/>
        <v>0</v>
      </c>
      <c r="I77" s="47"/>
    </row>
    <row r="78" spans="1:12" x14ac:dyDescent="0.15">
      <c r="A78" s="359"/>
      <c r="B78" s="362"/>
      <c r="C78" s="4"/>
      <c r="D78" s="5"/>
      <c r="E78" s="6" t="s">
        <v>63</v>
      </c>
      <c r="F78" s="22"/>
      <c r="G78" s="22"/>
      <c r="H78" s="22"/>
      <c r="I78" s="47"/>
    </row>
    <row r="79" spans="1:12" x14ac:dyDescent="0.15">
      <c r="A79" s="359"/>
      <c r="B79" s="362"/>
      <c r="C79" s="4"/>
      <c r="D79" s="5"/>
      <c r="E79" s="6" t="s">
        <v>64</v>
      </c>
      <c r="F79" s="22"/>
      <c r="G79" s="22"/>
      <c r="H79" s="22"/>
      <c r="I79" s="47"/>
    </row>
    <row r="80" spans="1:12" x14ac:dyDescent="0.15">
      <c r="A80" s="359"/>
      <c r="B80" s="362"/>
      <c r="C80" s="64"/>
      <c r="D80" s="69" t="s">
        <v>65</v>
      </c>
      <c r="E80" s="70"/>
      <c r="F80" s="76"/>
      <c r="G80" s="76"/>
      <c r="H80" s="76"/>
      <c r="I80" s="47"/>
    </row>
    <row r="81" spans="1:9" x14ac:dyDescent="0.15">
      <c r="A81" s="359"/>
      <c r="B81" s="362"/>
      <c r="C81" s="75" t="s">
        <v>66</v>
      </c>
      <c r="D81" s="73"/>
      <c r="E81" s="74"/>
      <c r="F81" s="77"/>
      <c r="G81" s="77"/>
      <c r="H81" s="77"/>
      <c r="I81" s="47"/>
    </row>
    <row r="82" spans="1:9" x14ac:dyDescent="0.15">
      <c r="A82" s="359"/>
      <c r="B82" s="362"/>
      <c r="C82" s="75" t="s">
        <v>67</v>
      </c>
      <c r="D82" s="73"/>
      <c r="E82" s="74"/>
      <c r="F82" s="77"/>
      <c r="G82" s="77"/>
      <c r="H82" s="77"/>
      <c r="I82" s="47"/>
    </row>
    <row r="83" spans="1:9" x14ac:dyDescent="0.15">
      <c r="A83" s="359"/>
      <c r="B83" s="362"/>
      <c r="C83" s="4" t="s">
        <v>68</v>
      </c>
      <c r="D83" s="5"/>
      <c r="E83" s="6"/>
      <c r="F83" s="60">
        <f>SUM(F84:F85)</f>
        <v>0</v>
      </c>
      <c r="G83" s="60">
        <v>0</v>
      </c>
      <c r="H83" s="60">
        <f t="shared" ref="H83" si="10">F83-G83</f>
        <v>0</v>
      </c>
      <c r="I83" s="47"/>
    </row>
    <row r="84" spans="1:9" x14ac:dyDescent="0.15">
      <c r="A84" s="359"/>
      <c r="B84" s="362"/>
      <c r="C84" s="4"/>
      <c r="D84" s="5" t="s">
        <v>69</v>
      </c>
      <c r="E84" s="6"/>
      <c r="F84" s="22"/>
      <c r="G84" s="22"/>
      <c r="H84" s="22"/>
      <c r="I84" s="47"/>
    </row>
    <row r="85" spans="1:9" x14ac:dyDescent="0.15">
      <c r="A85" s="359"/>
      <c r="B85" s="362"/>
      <c r="C85" s="4"/>
      <c r="D85" s="5" t="s">
        <v>42</v>
      </c>
      <c r="E85" s="6"/>
      <c r="F85" s="22"/>
      <c r="G85" s="22"/>
      <c r="H85" s="22"/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SUM(F36,F43,F54,F76,F81,F82,F83)</f>
        <v>24345000</v>
      </c>
      <c r="G86" s="26">
        <v>23770000</v>
      </c>
      <c r="H86" s="26">
        <f t="shared" ref="H86" si="11">SUM(H36,H43,H54,H76,H81,H82,H83)</f>
        <v>575000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F35-F86</f>
        <v>-2020000</v>
      </c>
      <c r="G87" s="22">
        <v>-1019000</v>
      </c>
      <c r="H87" s="22">
        <f t="shared" ref="H87" si="12">H35-H86</f>
        <v>-1001000</v>
      </c>
      <c r="I87" s="47"/>
    </row>
    <row r="88" spans="1:9" x14ac:dyDescent="0.15">
      <c r="A88" s="359" t="s">
        <v>72</v>
      </c>
      <c r="B88" s="361" t="s">
        <v>3</v>
      </c>
      <c r="C88" s="3" t="s">
        <v>73</v>
      </c>
      <c r="D88" s="5"/>
      <c r="E88" s="6"/>
      <c r="F88" s="25"/>
      <c r="G88" s="25"/>
      <c r="H88" s="25"/>
      <c r="I88" s="53"/>
    </row>
    <row r="89" spans="1:9" x14ac:dyDescent="0.15">
      <c r="A89" s="359"/>
      <c r="B89" s="361"/>
      <c r="C89" s="4"/>
      <c r="D89" s="5" t="s">
        <v>73</v>
      </c>
      <c r="E89" s="6"/>
      <c r="F89" s="22"/>
      <c r="G89" s="22"/>
      <c r="H89" s="22"/>
      <c r="I89" s="47"/>
    </row>
    <row r="90" spans="1:9" x14ac:dyDescent="0.15">
      <c r="A90" s="359"/>
      <c r="B90" s="361"/>
      <c r="C90" s="64"/>
      <c r="D90" s="69" t="s">
        <v>74</v>
      </c>
      <c r="E90" s="70"/>
      <c r="F90" s="76"/>
      <c r="G90" s="76"/>
      <c r="H90" s="76"/>
      <c r="I90" s="47"/>
    </row>
    <row r="91" spans="1:9" x14ac:dyDescent="0.15">
      <c r="A91" s="359"/>
      <c r="B91" s="362"/>
      <c r="C91" s="4" t="s">
        <v>75</v>
      </c>
      <c r="D91" s="5"/>
      <c r="E91" s="6"/>
      <c r="F91" s="22"/>
      <c r="G91" s="22"/>
      <c r="H91" s="22"/>
      <c r="I91" s="47"/>
    </row>
    <row r="92" spans="1:9" x14ac:dyDescent="0.15">
      <c r="A92" s="359"/>
      <c r="B92" s="362"/>
      <c r="C92" s="4"/>
      <c r="D92" s="5" t="s">
        <v>75</v>
      </c>
      <c r="E92" s="6"/>
      <c r="F92" s="22"/>
      <c r="G92" s="22"/>
      <c r="H92" s="22"/>
      <c r="I92" s="47"/>
    </row>
    <row r="93" spans="1:9" x14ac:dyDescent="0.15">
      <c r="A93" s="359"/>
      <c r="B93" s="362"/>
      <c r="C93" s="64"/>
      <c r="D93" s="69" t="s">
        <v>76</v>
      </c>
      <c r="E93" s="70"/>
      <c r="F93" s="76"/>
      <c r="G93" s="76"/>
      <c r="H93" s="76"/>
      <c r="I93" s="47"/>
    </row>
    <row r="94" spans="1:9" x14ac:dyDescent="0.15">
      <c r="A94" s="359"/>
      <c r="B94" s="362"/>
      <c r="C94" s="75" t="s">
        <v>77</v>
      </c>
      <c r="D94" s="73"/>
      <c r="E94" s="74"/>
      <c r="F94" s="79"/>
      <c r="G94" s="79"/>
      <c r="H94" s="79"/>
      <c r="I94" s="47"/>
    </row>
    <row r="95" spans="1:9" x14ac:dyDescent="0.15">
      <c r="A95" s="359"/>
      <c r="B95" s="362"/>
      <c r="C95" s="6" t="s">
        <v>78</v>
      </c>
      <c r="D95" s="6"/>
      <c r="E95" s="6"/>
      <c r="F95" s="22"/>
      <c r="G95" s="22"/>
      <c r="H95" s="22"/>
      <c r="I95" s="47"/>
    </row>
    <row r="96" spans="1:9" x14ac:dyDescent="0.15">
      <c r="A96" s="359"/>
      <c r="B96" s="362"/>
      <c r="C96" s="5"/>
      <c r="D96" s="5" t="s">
        <v>79</v>
      </c>
      <c r="E96" s="6"/>
      <c r="F96" s="22"/>
      <c r="G96" s="22"/>
      <c r="H96" s="22"/>
      <c r="I96" s="47"/>
    </row>
    <row r="97" spans="1:9" x14ac:dyDescent="0.15">
      <c r="A97" s="359"/>
      <c r="B97" s="362"/>
      <c r="C97" s="64"/>
      <c r="D97" s="69" t="s">
        <v>80</v>
      </c>
      <c r="E97" s="70"/>
      <c r="F97" s="76"/>
      <c r="G97" s="76"/>
      <c r="H97" s="76"/>
      <c r="I97" s="47"/>
    </row>
    <row r="98" spans="1:9" x14ac:dyDescent="0.15">
      <c r="A98" s="359"/>
      <c r="B98" s="362"/>
      <c r="C98" s="11" t="s">
        <v>81</v>
      </c>
      <c r="D98" s="5"/>
      <c r="E98" s="6"/>
      <c r="F98" s="22"/>
      <c r="G98" s="22"/>
      <c r="H98" s="22"/>
      <c r="I98" s="47"/>
    </row>
    <row r="99" spans="1:9" x14ac:dyDescent="0.15">
      <c r="A99" s="359"/>
      <c r="B99" s="362"/>
      <c r="C99" s="10" t="s">
        <v>82</v>
      </c>
      <c r="D99" s="10"/>
      <c r="E99" s="10"/>
      <c r="F99" s="26">
        <f>SUM(F88:F98)</f>
        <v>0</v>
      </c>
      <c r="G99" s="26">
        <v>0</v>
      </c>
      <c r="H99" s="26">
        <f t="shared" ref="H99" si="13">SUM(H88:H98)</f>
        <v>0</v>
      </c>
      <c r="I99" s="52"/>
    </row>
    <row r="100" spans="1:9" x14ac:dyDescent="0.15">
      <c r="A100" s="359"/>
      <c r="B100" s="362" t="s">
        <v>28</v>
      </c>
      <c r="C100" s="65" t="s">
        <v>83</v>
      </c>
      <c r="D100" s="66"/>
      <c r="E100" s="67"/>
      <c r="F100" s="80"/>
      <c r="G100" s="80"/>
      <c r="H100" s="80"/>
      <c r="I100" s="47"/>
    </row>
    <row r="101" spans="1:9" x14ac:dyDescent="0.15">
      <c r="A101" s="359"/>
      <c r="B101" s="362"/>
      <c r="C101" s="4" t="s">
        <v>84</v>
      </c>
      <c r="D101" s="5"/>
      <c r="E101" s="6"/>
      <c r="F101" s="22">
        <f>SUM(F102:F106)</f>
        <v>150000</v>
      </c>
      <c r="G101" s="22"/>
      <c r="H101" s="22">
        <f>F101-G101</f>
        <v>150000</v>
      </c>
      <c r="I101" s="47"/>
    </row>
    <row r="102" spans="1:9" x14ac:dyDescent="0.15">
      <c r="A102" s="359"/>
      <c r="B102" s="362"/>
      <c r="C102" s="4"/>
      <c r="D102" s="5" t="s">
        <v>85</v>
      </c>
      <c r="E102" s="6"/>
      <c r="F102" s="22"/>
      <c r="G102" s="22"/>
      <c r="H102" s="22"/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>
        <v>0</v>
      </c>
      <c r="G103" s="22"/>
      <c r="H103" s="22">
        <f>F103-G103</f>
        <v>0</v>
      </c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22">
        <v>0</v>
      </c>
      <c r="G104" s="22"/>
      <c r="H104" s="22">
        <f>F104-G104</f>
        <v>0</v>
      </c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22">
        <v>150000</v>
      </c>
      <c r="G105" s="22"/>
      <c r="H105" s="22">
        <f>F105-G105</f>
        <v>150000</v>
      </c>
      <c r="I105" s="47" t="s">
        <v>342</v>
      </c>
    </row>
    <row r="106" spans="1:9" x14ac:dyDescent="0.15">
      <c r="A106" s="359"/>
      <c r="B106" s="362"/>
      <c r="C106" s="64"/>
      <c r="D106" s="69" t="s">
        <v>332</v>
      </c>
      <c r="E106" s="70"/>
      <c r="F106" s="76"/>
      <c r="G106" s="76"/>
      <c r="H106" s="76"/>
      <c r="I106" s="47"/>
    </row>
    <row r="107" spans="1:9" x14ac:dyDescent="0.15">
      <c r="A107" s="359"/>
      <c r="B107" s="362"/>
      <c r="C107" s="75" t="s">
        <v>89</v>
      </c>
      <c r="D107" s="73"/>
      <c r="E107" s="74"/>
      <c r="F107" s="79"/>
      <c r="G107" s="79"/>
      <c r="H107" s="79"/>
      <c r="I107" s="47"/>
    </row>
    <row r="108" spans="1:9" x14ac:dyDescent="0.15">
      <c r="A108" s="359"/>
      <c r="B108" s="362"/>
      <c r="C108" s="75" t="s">
        <v>90</v>
      </c>
      <c r="D108" s="73"/>
      <c r="E108" s="74"/>
      <c r="F108" s="79"/>
      <c r="G108" s="79"/>
      <c r="H108" s="79"/>
      <c r="I108" s="47"/>
    </row>
    <row r="109" spans="1:9" x14ac:dyDescent="0.15">
      <c r="A109" s="359"/>
      <c r="B109" s="362"/>
      <c r="C109" s="11" t="s">
        <v>91</v>
      </c>
      <c r="D109" s="12"/>
      <c r="E109" s="13"/>
      <c r="F109" s="22"/>
      <c r="G109" s="22"/>
      <c r="H109" s="22"/>
      <c r="I109" s="47"/>
    </row>
    <row r="110" spans="1:9" x14ac:dyDescent="0.15">
      <c r="A110" s="359"/>
      <c r="B110" s="363"/>
      <c r="C110" s="6" t="s">
        <v>92</v>
      </c>
      <c r="D110" s="6"/>
      <c r="E110" s="6"/>
      <c r="F110" s="26">
        <f>SUM(F100,F101,F107:F108,F109)</f>
        <v>150000</v>
      </c>
      <c r="G110" s="26">
        <v>0</v>
      </c>
      <c r="H110" s="26">
        <f>F110-G110</f>
        <v>150000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F99-F110</f>
        <v>-150000</v>
      </c>
      <c r="G111" s="26">
        <v>0</v>
      </c>
      <c r="H111" s="26">
        <f>H99-H110</f>
        <v>-150000</v>
      </c>
      <c r="I111" s="52"/>
    </row>
    <row r="112" spans="1:9" ht="9.9499999999999993" customHeight="1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/>
      <c r="G112" s="22"/>
      <c r="H112" s="22"/>
      <c r="I112" s="47"/>
    </row>
    <row r="113" spans="1:9" ht="9.9499999999999993" customHeight="1" x14ac:dyDescent="0.15">
      <c r="A113" s="359"/>
      <c r="B113" s="362"/>
      <c r="C113" s="4" t="s">
        <v>96</v>
      </c>
      <c r="D113" s="5"/>
      <c r="E113" s="6"/>
      <c r="F113" s="22"/>
      <c r="G113" s="22"/>
      <c r="H113" s="22"/>
      <c r="I113" s="47"/>
    </row>
    <row r="114" spans="1:9" x14ac:dyDescent="0.15">
      <c r="A114" s="359"/>
      <c r="B114" s="362"/>
      <c r="C114" s="4" t="s">
        <v>97</v>
      </c>
      <c r="D114" s="5"/>
      <c r="E114" s="6"/>
      <c r="F114" s="22"/>
      <c r="G114" s="22"/>
      <c r="H114" s="22"/>
      <c r="I114" s="47"/>
    </row>
    <row r="115" spans="1:9" ht="9.9499999999999993" customHeight="1" x14ac:dyDescent="0.15">
      <c r="A115" s="359"/>
      <c r="B115" s="362"/>
      <c r="C115" s="4" t="s">
        <v>98</v>
      </c>
      <c r="D115" s="5"/>
      <c r="E115" s="6"/>
      <c r="F115" s="22"/>
      <c r="G115" s="22"/>
      <c r="H115" s="22"/>
      <c r="I115" s="47"/>
    </row>
    <row r="116" spans="1:9" ht="9.9499999999999993" customHeight="1" x14ac:dyDescent="0.15">
      <c r="A116" s="359"/>
      <c r="B116" s="362"/>
      <c r="C116" s="4" t="s">
        <v>99</v>
      </c>
      <c r="D116" s="5"/>
      <c r="E116" s="6"/>
      <c r="F116" s="22"/>
      <c r="G116" s="22"/>
      <c r="H116" s="22"/>
      <c r="I116" s="47"/>
    </row>
    <row r="117" spans="1:9" x14ac:dyDescent="0.15">
      <c r="A117" s="359"/>
      <c r="B117" s="362"/>
      <c r="C117" s="4" t="s">
        <v>100</v>
      </c>
      <c r="D117" s="5"/>
      <c r="E117" s="6"/>
      <c r="F117" s="22">
        <v>2000000</v>
      </c>
      <c r="G117" s="22">
        <v>1000000</v>
      </c>
      <c r="H117" s="22">
        <f>F117-G117</f>
        <v>1000000</v>
      </c>
      <c r="I117" s="47" t="s">
        <v>184</v>
      </c>
    </row>
    <row r="118" spans="1:9" x14ac:dyDescent="0.15">
      <c r="A118" s="359"/>
      <c r="B118" s="362"/>
      <c r="C118" s="4" t="s">
        <v>185</v>
      </c>
      <c r="D118" s="5"/>
      <c r="E118" s="6"/>
      <c r="F118" s="22">
        <v>0</v>
      </c>
      <c r="G118" s="22">
        <v>0</v>
      </c>
      <c r="H118" s="22">
        <f>F118-G118</f>
        <v>0</v>
      </c>
      <c r="I118" s="47"/>
    </row>
    <row r="119" spans="1:9" x14ac:dyDescent="0.15">
      <c r="A119" s="359"/>
      <c r="B119" s="362"/>
      <c r="C119" s="11" t="s">
        <v>101</v>
      </c>
      <c r="D119" s="12"/>
      <c r="E119" s="13"/>
      <c r="F119" s="22"/>
      <c r="G119" s="22"/>
      <c r="H119" s="22"/>
      <c r="I119" s="47"/>
    </row>
    <row r="120" spans="1:9" x14ac:dyDescent="0.15">
      <c r="A120" s="359"/>
      <c r="B120" s="362"/>
      <c r="C120" s="14" t="s">
        <v>102</v>
      </c>
      <c r="D120" s="14"/>
      <c r="E120" s="14"/>
      <c r="F120" s="26">
        <f>SUM(F112:F119)</f>
        <v>2000000</v>
      </c>
      <c r="G120" s="26">
        <v>1000000</v>
      </c>
      <c r="H120" s="26">
        <f t="shared" ref="H120" si="14">SUM(H112:H119)</f>
        <v>1000000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22"/>
      <c r="G121" s="22"/>
      <c r="H121" s="22"/>
      <c r="I121" s="47"/>
    </row>
    <row r="122" spans="1:9" x14ac:dyDescent="0.15">
      <c r="A122" s="359"/>
      <c r="B122" s="362"/>
      <c r="C122" s="4" t="s">
        <v>104</v>
      </c>
      <c r="D122" s="5"/>
      <c r="E122" s="6"/>
      <c r="F122" s="22">
        <v>0</v>
      </c>
      <c r="G122" s="22">
        <v>0</v>
      </c>
      <c r="H122" s="22">
        <f>F122-G122</f>
        <v>0</v>
      </c>
      <c r="I122" s="47"/>
    </row>
    <row r="123" spans="1:9" x14ac:dyDescent="0.15">
      <c r="A123" s="359"/>
      <c r="B123" s="362"/>
      <c r="C123" s="4" t="s">
        <v>105</v>
      </c>
      <c r="D123" s="5"/>
      <c r="E123" s="6"/>
      <c r="F123" s="22"/>
      <c r="G123" s="22"/>
      <c r="H123" s="22"/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22"/>
      <c r="G124" s="22"/>
      <c r="H124" s="22"/>
      <c r="I124" s="47"/>
    </row>
    <row r="125" spans="1:9" x14ac:dyDescent="0.15">
      <c r="A125" s="359"/>
      <c r="B125" s="362"/>
      <c r="C125" s="4" t="s">
        <v>107</v>
      </c>
      <c r="D125" s="5"/>
      <c r="E125" s="6"/>
      <c r="F125" s="22">
        <v>0</v>
      </c>
      <c r="G125" s="22">
        <v>0</v>
      </c>
      <c r="H125" s="22">
        <f>F125-G125</f>
        <v>0</v>
      </c>
      <c r="I125" s="47"/>
    </row>
    <row r="126" spans="1:9" x14ac:dyDescent="0.15">
      <c r="A126" s="359"/>
      <c r="B126" s="363"/>
      <c r="C126" s="4" t="s">
        <v>183</v>
      </c>
      <c r="D126" s="5"/>
      <c r="E126" s="6"/>
      <c r="F126" s="22">
        <v>216000</v>
      </c>
      <c r="G126" s="22">
        <v>216000</v>
      </c>
      <c r="H126" s="22">
        <f>F126-G126</f>
        <v>0</v>
      </c>
      <c r="I126" s="232" t="s">
        <v>343</v>
      </c>
    </row>
    <row r="127" spans="1:9" x14ac:dyDescent="0.15">
      <c r="A127" s="359"/>
      <c r="B127" s="363"/>
      <c r="C127" s="11" t="s">
        <v>108</v>
      </c>
      <c r="D127" s="12"/>
      <c r="E127" s="13"/>
      <c r="F127" s="27"/>
      <c r="G127" s="27"/>
      <c r="H127" s="27"/>
      <c r="I127" s="54"/>
    </row>
    <row r="128" spans="1:9" x14ac:dyDescent="0.15">
      <c r="A128" s="359"/>
      <c r="B128" s="363"/>
      <c r="C128" s="10" t="s">
        <v>109</v>
      </c>
      <c r="D128" s="10"/>
      <c r="E128" s="10"/>
      <c r="F128" s="22">
        <f>SUM(F121:F127)</f>
        <v>216000</v>
      </c>
      <c r="G128" s="22">
        <v>216000</v>
      </c>
      <c r="H128" s="22">
        <f t="shared" ref="H128:H133" si="15">F128-G128</f>
        <v>0</v>
      </c>
      <c r="I128" s="47"/>
    </row>
    <row r="129" spans="1:11" x14ac:dyDescent="0.15">
      <c r="A129" s="359"/>
      <c r="B129" s="356" t="s">
        <v>110</v>
      </c>
      <c r="C129" s="357"/>
      <c r="D129" s="357"/>
      <c r="E129" s="358"/>
      <c r="F129" s="26">
        <f>F120-F128</f>
        <v>1784000</v>
      </c>
      <c r="G129" s="26">
        <v>784000</v>
      </c>
      <c r="H129" s="26">
        <f t="shared" si="15"/>
        <v>1000000</v>
      </c>
      <c r="I129" s="52"/>
    </row>
    <row r="130" spans="1:11" x14ac:dyDescent="0.15">
      <c r="A130" s="15" t="s">
        <v>111</v>
      </c>
      <c r="B130" s="16"/>
      <c r="C130" s="17"/>
      <c r="D130" s="17"/>
      <c r="E130" s="17"/>
      <c r="F130" s="27">
        <v>1114000</v>
      </c>
      <c r="G130" s="27">
        <v>1143554</v>
      </c>
      <c r="H130" s="27">
        <f t="shared" si="15"/>
        <v>-29554</v>
      </c>
      <c r="I130" s="52"/>
      <c r="J130" s="1" t="s">
        <v>339</v>
      </c>
      <c r="K130" s="59">
        <f>F35*0.05</f>
        <v>1116250</v>
      </c>
    </row>
    <row r="131" spans="1:11" x14ac:dyDescent="0.15">
      <c r="A131" s="18" t="s">
        <v>112</v>
      </c>
      <c r="B131" s="19"/>
      <c r="C131" s="20"/>
      <c r="D131" s="20"/>
      <c r="E131" s="20"/>
      <c r="F131" s="27">
        <f>F87+F111+F129-F130</f>
        <v>-1500000</v>
      </c>
      <c r="G131" s="27">
        <v>-1378554</v>
      </c>
      <c r="H131" s="27">
        <f t="shared" si="15"/>
        <v>-121446</v>
      </c>
      <c r="I131" s="54"/>
    </row>
    <row r="132" spans="1:11" x14ac:dyDescent="0.15">
      <c r="A132" s="15" t="s">
        <v>113</v>
      </c>
      <c r="B132" s="16"/>
      <c r="C132" s="17"/>
      <c r="D132" s="17"/>
      <c r="E132" s="17"/>
      <c r="F132" s="26">
        <f>G133</f>
        <v>3600000</v>
      </c>
      <c r="G132" s="26">
        <v>4978554</v>
      </c>
      <c r="H132" s="26">
        <f t="shared" si="15"/>
        <v>-1378554</v>
      </c>
      <c r="I132" s="52"/>
    </row>
    <row r="133" spans="1:11" x14ac:dyDescent="0.15">
      <c r="A133" s="356" t="s">
        <v>114</v>
      </c>
      <c r="B133" s="357"/>
      <c r="C133" s="357"/>
      <c r="D133" s="357"/>
      <c r="E133" s="358"/>
      <c r="F133" s="26">
        <f>F131+F132</f>
        <v>2100000</v>
      </c>
      <c r="G133" s="26">
        <v>3600000</v>
      </c>
      <c r="H133" s="26">
        <f t="shared" si="15"/>
        <v>-1500000</v>
      </c>
      <c r="I133" s="54"/>
      <c r="J133" s="59">
        <f>J136/6</f>
        <v>4057500</v>
      </c>
    </row>
    <row r="134" spans="1:11" ht="12" customHeight="1" x14ac:dyDescent="0.15">
      <c r="F134" s="28"/>
      <c r="G134" s="28"/>
      <c r="H134" s="28"/>
      <c r="I134" s="57"/>
      <c r="J134" s="1" t="s">
        <v>270</v>
      </c>
    </row>
    <row r="135" spans="1:11" x14ac:dyDescent="0.15">
      <c r="A135" s="1" t="s">
        <v>122</v>
      </c>
    </row>
    <row r="136" spans="1:11" x14ac:dyDescent="0.15">
      <c r="J136" s="63">
        <f>F86</f>
        <v>24345000</v>
      </c>
    </row>
    <row r="137" spans="1:11" x14ac:dyDescent="0.15">
      <c r="A137" s="21"/>
    </row>
    <row r="138" spans="1:11" x14ac:dyDescent="0.15">
      <c r="A138" s="21"/>
    </row>
    <row r="139" spans="1:11" x14ac:dyDescent="0.15">
      <c r="A139" s="21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9"/>
  <sheetViews>
    <sheetView topLeftCell="A109" zoomScaleNormal="100" workbookViewId="0">
      <selection activeCell="J27" sqref="J27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75" style="23" customWidth="1"/>
    <col min="8" max="8" width="12.375" style="23" bestFit="1" customWidth="1"/>
    <col min="9" max="9" width="21.25" style="58" customWidth="1"/>
    <col min="10" max="10" width="9" style="1"/>
    <col min="11" max="11" width="11.375" style="1" bestFit="1" customWidth="1"/>
    <col min="12" max="12" width="10.875" style="1" bestFit="1" customWidth="1"/>
    <col min="13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257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2"/>
      <c r="E5" s="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x14ac:dyDescent="0.15">
      <c r="A6" s="370" t="s">
        <v>2</v>
      </c>
      <c r="B6" s="362" t="s">
        <v>3</v>
      </c>
      <c r="C6" s="65" t="s">
        <v>4</v>
      </c>
      <c r="D6" s="66"/>
      <c r="E6" s="67"/>
      <c r="F6" s="83">
        <v>0</v>
      </c>
      <c r="G6" s="83">
        <v>0</v>
      </c>
      <c r="H6" s="84">
        <f>F6-G6</f>
        <v>0</v>
      </c>
      <c r="I6" s="48"/>
    </row>
    <row r="7" spans="1:9" x14ac:dyDescent="0.15">
      <c r="A7" s="359"/>
      <c r="B7" s="362"/>
      <c r="C7" s="4" t="s">
        <v>5</v>
      </c>
      <c r="D7" s="5"/>
      <c r="E7" s="6"/>
      <c r="F7" s="62">
        <f>SUM(F8,F15,F16,F18,F19)</f>
        <v>12843000</v>
      </c>
      <c r="G7" s="62">
        <v>12779000</v>
      </c>
      <c r="H7" s="134">
        <f>F7-G7</f>
        <v>64000</v>
      </c>
      <c r="I7" s="49"/>
    </row>
    <row r="8" spans="1:9" x14ac:dyDescent="0.15">
      <c r="A8" s="359"/>
      <c r="B8" s="362"/>
      <c r="C8" s="4"/>
      <c r="D8" s="6" t="s">
        <v>6</v>
      </c>
      <c r="F8" s="32">
        <f>SUM(F9:F12)</f>
        <v>8130000</v>
      </c>
      <c r="G8" s="32">
        <v>7996000</v>
      </c>
      <c r="H8" s="22">
        <f>F8-G8</f>
        <v>134000</v>
      </c>
      <c r="I8" s="49"/>
    </row>
    <row r="9" spans="1:9" x14ac:dyDescent="0.15">
      <c r="A9" s="359"/>
      <c r="B9" s="362"/>
      <c r="C9" s="4"/>
      <c r="D9" s="5"/>
      <c r="E9" s="1" t="s">
        <v>7</v>
      </c>
      <c r="F9" s="32"/>
      <c r="G9" s="32"/>
      <c r="H9" s="22"/>
      <c r="I9" s="49"/>
    </row>
    <row r="10" spans="1:9" x14ac:dyDescent="0.15">
      <c r="A10" s="359"/>
      <c r="B10" s="362"/>
      <c r="C10" s="4"/>
      <c r="D10" s="5"/>
      <c r="E10" s="6" t="s">
        <v>8</v>
      </c>
      <c r="F10" s="32">
        <v>8130000</v>
      </c>
      <c r="G10" s="32">
        <v>7996000</v>
      </c>
      <c r="H10" s="22">
        <f>F10-G10</f>
        <v>134000</v>
      </c>
      <c r="I10" s="49" t="s">
        <v>152</v>
      </c>
    </row>
    <row r="11" spans="1:9" x14ac:dyDescent="0.15">
      <c r="A11" s="359"/>
      <c r="B11" s="362"/>
      <c r="C11" s="4"/>
      <c r="D11" s="5"/>
      <c r="E11" s="6" t="s">
        <v>9</v>
      </c>
      <c r="F11" s="32"/>
      <c r="G11" s="32"/>
      <c r="H11" s="22"/>
      <c r="I11" s="49"/>
    </row>
    <row r="12" spans="1:9" x14ac:dyDescent="0.15">
      <c r="A12" s="359"/>
      <c r="B12" s="362"/>
      <c r="C12" s="4"/>
      <c r="D12" s="5"/>
      <c r="E12" s="6" t="s">
        <v>10</v>
      </c>
      <c r="F12" s="32"/>
      <c r="G12" s="32">
        <v>0</v>
      </c>
      <c r="H12" s="22"/>
      <c r="I12" s="49"/>
    </row>
    <row r="13" spans="1:9" x14ac:dyDescent="0.15">
      <c r="A13" s="359"/>
      <c r="B13" s="362"/>
      <c r="C13" s="4"/>
      <c r="D13" s="1" t="s">
        <v>252</v>
      </c>
      <c r="E13" s="6"/>
      <c r="F13" s="32"/>
      <c r="G13" s="32"/>
      <c r="H13" s="22"/>
      <c r="I13" s="49"/>
    </row>
    <row r="14" spans="1:9" x14ac:dyDescent="0.15">
      <c r="A14" s="359"/>
      <c r="B14" s="362"/>
      <c r="C14" s="4"/>
      <c r="E14" s="6" t="s">
        <v>253</v>
      </c>
      <c r="F14" s="32"/>
      <c r="G14" s="32"/>
      <c r="H14" s="22"/>
      <c r="I14" s="49"/>
    </row>
    <row r="15" spans="1:9" x14ac:dyDescent="0.15">
      <c r="A15" s="359"/>
      <c r="B15" s="362"/>
      <c r="C15" s="4"/>
      <c r="D15" s="5" t="s">
        <v>11</v>
      </c>
      <c r="E15" s="6"/>
      <c r="F15" s="32">
        <v>0</v>
      </c>
      <c r="G15" s="32">
        <v>0</v>
      </c>
      <c r="H15" s="22">
        <f t="shared" ref="H15:H20" si="0">F15-G15</f>
        <v>0</v>
      </c>
      <c r="I15" s="49"/>
    </row>
    <row r="16" spans="1:9" x14ac:dyDescent="0.15">
      <c r="A16" s="359"/>
      <c r="B16" s="362"/>
      <c r="C16" s="4"/>
      <c r="D16" s="5" t="s">
        <v>12</v>
      </c>
      <c r="E16" s="6"/>
      <c r="F16" s="32">
        <f>SUM(F17)</f>
        <v>1170000</v>
      </c>
      <c r="G16" s="32">
        <v>1190000</v>
      </c>
      <c r="H16" s="22">
        <f t="shared" si="0"/>
        <v>-20000</v>
      </c>
      <c r="I16" s="49"/>
    </row>
    <row r="17" spans="1:9" x14ac:dyDescent="0.15">
      <c r="A17" s="359"/>
      <c r="B17" s="362"/>
      <c r="C17" s="4"/>
      <c r="D17" s="5"/>
      <c r="E17" s="6" t="s">
        <v>13</v>
      </c>
      <c r="F17" s="32">
        <v>1170000</v>
      </c>
      <c r="G17" s="32">
        <v>1190000</v>
      </c>
      <c r="H17" s="22">
        <f t="shared" si="0"/>
        <v>-20000</v>
      </c>
      <c r="I17" s="49" t="s">
        <v>314</v>
      </c>
    </row>
    <row r="18" spans="1:9" x14ac:dyDescent="0.15">
      <c r="A18" s="359"/>
      <c r="B18" s="362"/>
      <c r="C18" s="4"/>
      <c r="D18" s="5" t="s">
        <v>14</v>
      </c>
      <c r="E18" s="6"/>
      <c r="F18" s="32">
        <v>3543000</v>
      </c>
      <c r="G18" s="32">
        <v>3590000</v>
      </c>
      <c r="H18" s="22">
        <f t="shared" si="0"/>
        <v>-47000</v>
      </c>
      <c r="I18" s="49" t="s">
        <v>301</v>
      </c>
    </row>
    <row r="19" spans="1:9" x14ac:dyDescent="0.15">
      <c r="A19" s="359"/>
      <c r="B19" s="362"/>
      <c r="C19" s="4"/>
      <c r="D19" s="5" t="s">
        <v>15</v>
      </c>
      <c r="E19" s="6"/>
      <c r="F19" s="32">
        <f>SUM(F20:F24)</f>
        <v>0</v>
      </c>
      <c r="G19" s="32">
        <v>3000</v>
      </c>
      <c r="H19" s="22">
        <f t="shared" si="0"/>
        <v>-3000</v>
      </c>
      <c r="I19" s="49"/>
    </row>
    <row r="20" spans="1:9" x14ac:dyDescent="0.15">
      <c r="A20" s="359"/>
      <c r="B20" s="362"/>
      <c r="C20" s="4"/>
      <c r="D20" s="5"/>
      <c r="E20" s="6" t="s">
        <v>16</v>
      </c>
      <c r="F20" s="32">
        <v>0</v>
      </c>
      <c r="G20" s="32">
        <v>3000</v>
      </c>
      <c r="H20" s="22">
        <f t="shared" si="0"/>
        <v>-3000</v>
      </c>
      <c r="I20" s="49" t="s">
        <v>267</v>
      </c>
    </row>
    <row r="21" spans="1:9" x14ac:dyDescent="0.15">
      <c r="A21" s="359"/>
      <c r="B21" s="362"/>
      <c r="C21" s="4"/>
      <c r="D21" s="5"/>
      <c r="E21" s="6" t="s">
        <v>17</v>
      </c>
      <c r="F21" s="32"/>
      <c r="G21" s="32"/>
      <c r="H21" s="22"/>
      <c r="I21" s="49"/>
    </row>
    <row r="22" spans="1:9" x14ac:dyDescent="0.15">
      <c r="A22" s="359"/>
      <c r="B22" s="362"/>
      <c r="C22" s="4"/>
      <c r="D22" s="5"/>
      <c r="E22" s="6" t="s">
        <v>18</v>
      </c>
      <c r="F22" s="32"/>
      <c r="G22" s="32">
        <v>0</v>
      </c>
      <c r="H22" s="22"/>
      <c r="I22" s="49"/>
    </row>
    <row r="23" spans="1:9" x14ac:dyDescent="0.15">
      <c r="A23" s="359"/>
      <c r="B23" s="362"/>
      <c r="C23" s="4"/>
      <c r="D23" s="5"/>
      <c r="E23" s="6" t="s">
        <v>19</v>
      </c>
      <c r="F23" s="32"/>
      <c r="G23" s="32">
        <v>0</v>
      </c>
      <c r="H23" s="22"/>
      <c r="I23" s="49"/>
    </row>
    <row r="24" spans="1:9" x14ac:dyDescent="0.15">
      <c r="A24" s="359"/>
      <c r="B24" s="362"/>
      <c r="C24" s="4"/>
      <c r="D24" s="5"/>
      <c r="E24" s="6" t="s">
        <v>15</v>
      </c>
      <c r="F24" s="32"/>
      <c r="G24" s="32">
        <v>0</v>
      </c>
      <c r="H24" s="22"/>
      <c r="I24" s="49"/>
    </row>
    <row r="25" spans="1:9" x14ac:dyDescent="0.15">
      <c r="A25" s="359"/>
      <c r="B25" s="362"/>
      <c r="C25" s="4" t="s">
        <v>23</v>
      </c>
      <c r="D25" s="5"/>
      <c r="E25" s="6"/>
      <c r="F25" s="62">
        <v>0</v>
      </c>
      <c r="G25" s="62"/>
      <c r="H25" s="60">
        <f t="shared" ref="H25" si="1">F25-G25</f>
        <v>0</v>
      </c>
      <c r="I25" s="49"/>
    </row>
    <row r="26" spans="1:9" x14ac:dyDescent="0.15">
      <c r="A26" s="359"/>
      <c r="B26" s="362"/>
      <c r="C26" s="75" t="s">
        <v>20</v>
      </c>
      <c r="D26" s="73"/>
      <c r="E26" s="74"/>
      <c r="F26" s="81">
        <v>0</v>
      </c>
      <c r="G26" s="81">
        <v>0</v>
      </c>
      <c r="H26" s="82">
        <f>F26-G26</f>
        <v>0</v>
      </c>
      <c r="I26" s="49"/>
    </row>
    <row r="27" spans="1:9" x14ac:dyDescent="0.15">
      <c r="A27" s="359"/>
      <c r="B27" s="362"/>
      <c r="C27" s="75" t="s">
        <v>21</v>
      </c>
      <c r="D27" s="73"/>
      <c r="E27" s="74"/>
      <c r="F27" s="81">
        <v>0</v>
      </c>
      <c r="G27" s="81">
        <v>0</v>
      </c>
      <c r="H27" s="82">
        <f t="shared" ref="H27:H28" si="2">F27-G27</f>
        <v>0</v>
      </c>
      <c r="I27" s="49"/>
    </row>
    <row r="28" spans="1:9" x14ac:dyDescent="0.15">
      <c r="A28" s="359"/>
      <c r="B28" s="362"/>
      <c r="C28" s="75" t="s">
        <v>22</v>
      </c>
      <c r="D28" s="73"/>
      <c r="E28" s="74"/>
      <c r="F28" s="81">
        <v>1000</v>
      </c>
      <c r="G28" s="81">
        <v>1000</v>
      </c>
      <c r="H28" s="82">
        <f t="shared" si="2"/>
        <v>0</v>
      </c>
      <c r="I28" s="50"/>
    </row>
    <row r="29" spans="1:9" x14ac:dyDescent="0.15">
      <c r="A29" s="359"/>
      <c r="B29" s="362"/>
      <c r="C29" s="4" t="s">
        <v>23</v>
      </c>
      <c r="D29" s="5"/>
      <c r="E29" s="6"/>
      <c r="F29" s="62">
        <f>SUM(F30:F32)</f>
        <v>86000</v>
      </c>
      <c r="G29" s="62">
        <v>343000</v>
      </c>
      <c r="H29" s="60">
        <f t="shared" ref="H29" si="3">SUM(H30:H32)</f>
        <v>-257000</v>
      </c>
      <c r="I29" s="49"/>
    </row>
    <row r="30" spans="1:9" x14ac:dyDescent="0.15">
      <c r="A30" s="359"/>
      <c r="B30" s="362"/>
      <c r="C30" s="4"/>
      <c r="D30" s="5" t="s">
        <v>24</v>
      </c>
      <c r="E30" s="6"/>
      <c r="F30" s="32"/>
      <c r="G30" s="32"/>
      <c r="H30" s="22"/>
      <c r="I30" s="49"/>
    </row>
    <row r="31" spans="1:9" x14ac:dyDescent="0.15">
      <c r="A31" s="359"/>
      <c r="B31" s="362"/>
      <c r="C31" s="4"/>
      <c r="D31" s="5" t="s">
        <v>25</v>
      </c>
      <c r="E31" s="6"/>
      <c r="F31" s="32"/>
      <c r="G31" s="32"/>
      <c r="H31" s="22"/>
      <c r="I31" s="49"/>
    </row>
    <row r="32" spans="1:9" x14ac:dyDescent="0.15">
      <c r="A32" s="359"/>
      <c r="B32" s="362"/>
      <c r="C32" s="4"/>
      <c r="D32" s="5" t="s">
        <v>26</v>
      </c>
      <c r="E32" s="6"/>
      <c r="F32" s="32">
        <f>SUM(F33:F34)</f>
        <v>86000</v>
      </c>
      <c r="G32" s="32">
        <v>343000</v>
      </c>
      <c r="H32" s="22">
        <f>F32-G32</f>
        <v>-257000</v>
      </c>
      <c r="I32" s="49"/>
    </row>
    <row r="33" spans="1:10" x14ac:dyDescent="0.15">
      <c r="A33" s="359"/>
      <c r="B33" s="362"/>
      <c r="C33" s="4"/>
      <c r="D33" s="5"/>
      <c r="E33" s="6" t="s">
        <v>121</v>
      </c>
      <c r="F33" s="32">
        <v>86000</v>
      </c>
      <c r="G33" s="32">
        <v>343000</v>
      </c>
      <c r="H33" s="22">
        <f>F33-G33</f>
        <v>-257000</v>
      </c>
      <c r="I33" s="49" t="s">
        <v>321</v>
      </c>
      <c r="J33" s="1" t="s">
        <v>336</v>
      </c>
    </row>
    <row r="34" spans="1:10" x14ac:dyDescent="0.15">
      <c r="A34" s="359"/>
      <c r="B34" s="362"/>
      <c r="C34" s="4"/>
      <c r="D34" s="5"/>
      <c r="E34" s="6" t="s">
        <v>117</v>
      </c>
      <c r="F34" s="33"/>
      <c r="G34" s="33"/>
      <c r="H34" s="27"/>
      <c r="I34" s="51"/>
    </row>
    <row r="35" spans="1:10" x14ac:dyDescent="0.15">
      <c r="A35" s="359"/>
      <c r="B35" s="362"/>
      <c r="C35" s="7" t="s">
        <v>27</v>
      </c>
      <c r="D35" s="8"/>
      <c r="E35" s="9"/>
      <c r="F35" s="29">
        <f>SUM(F6,F7,F26,F27,F28,F29,F25)</f>
        <v>12930000</v>
      </c>
      <c r="G35" s="29">
        <v>13123000</v>
      </c>
      <c r="H35" s="29">
        <f t="shared" ref="H35" si="4">SUM(H6,H7,H26,H27,H28,H29)</f>
        <v>-193000</v>
      </c>
      <c r="I35" s="52"/>
    </row>
    <row r="36" spans="1:10" x14ac:dyDescent="0.15">
      <c r="A36" s="359"/>
      <c r="B36" s="362" t="s">
        <v>28</v>
      </c>
      <c r="C36" s="4" t="s">
        <v>29</v>
      </c>
      <c r="D36" s="5"/>
      <c r="E36" s="6"/>
      <c r="F36" s="60">
        <f>SUM(F37:F42)</f>
        <v>13437000</v>
      </c>
      <c r="G36" s="60">
        <v>12992000</v>
      </c>
      <c r="H36" s="204">
        <f>F36-G36</f>
        <v>445000</v>
      </c>
      <c r="I36" s="47"/>
      <c r="J36" s="231">
        <f>F36/F7</f>
        <v>1.0462508759635598</v>
      </c>
    </row>
    <row r="37" spans="1:10" x14ac:dyDescent="0.15">
      <c r="A37" s="359"/>
      <c r="B37" s="362"/>
      <c r="C37" s="4"/>
      <c r="D37" s="5" t="s">
        <v>209</v>
      </c>
      <c r="E37" s="6"/>
      <c r="F37" s="22">
        <v>0</v>
      </c>
      <c r="G37" s="22">
        <v>0</v>
      </c>
      <c r="H37" s="22">
        <f t="shared" ref="H37:H44" si="5">F37-G37</f>
        <v>0</v>
      </c>
      <c r="I37" s="47"/>
    </row>
    <row r="38" spans="1:10" x14ac:dyDescent="0.15">
      <c r="A38" s="359"/>
      <c r="B38" s="362"/>
      <c r="C38" s="4"/>
      <c r="D38" s="5" t="s">
        <v>30</v>
      </c>
      <c r="E38" s="6"/>
      <c r="F38" s="22">
        <v>3130000</v>
      </c>
      <c r="G38" s="22">
        <v>3150000</v>
      </c>
      <c r="H38" s="22">
        <f t="shared" si="5"/>
        <v>-20000</v>
      </c>
      <c r="I38" s="47" t="s">
        <v>150</v>
      </c>
    </row>
    <row r="39" spans="1:10" x14ac:dyDescent="0.15">
      <c r="A39" s="359"/>
      <c r="B39" s="362"/>
      <c r="C39" s="4"/>
      <c r="D39" s="5" t="s">
        <v>31</v>
      </c>
      <c r="E39" s="6"/>
      <c r="F39" s="22">
        <v>1185000</v>
      </c>
      <c r="G39" s="22">
        <v>1170000</v>
      </c>
      <c r="H39" s="22">
        <f t="shared" si="5"/>
        <v>15000</v>
      </c>
      <c r="I39" s="47" t="s">
        <v>151</v>
      </c>
    </row>
    <row r="40" spans="1:10" x14ac:dyDescent="0.15">
      <c r="A40" s="359"/>
      <c r="B40" s="362"/>
      <c r="C40" s="4"/>
      <c r="D40" s="5" t="s">
        <v>32</v>
      </c>
      <c r="E40" s="6"/>
      <c r="F40" s="22">
        <v>8230000</v>
      </c>
      <c r="G40" s="22">
        <v>7762000</v>
      </c>
      <c r="H40" s="22">
        <f t="shared" si="5"/>
        <v>468000</v>
      </c>
      <c r="I40" s="47" t="s">
        <v>128</v>
      </c>
    </row>
    <row r="41" spans="1:10" x14ac:dyDescent="0.15">
      <c r="A41" s="359"/>
      <c r="B41" s="362"/>
      <c r="C41" s="4"/>
      <c r="D41" s="5" t="s">
        <v>33</v>
      </c>
      <c r="E41" s="6"/>
      <c r="F41" s="22">
        <v>192000</v>
      </c>
      <c r="G41" s="22">
        <v>192000</v>
      </c>
      <c r="H41" s="22">
        <f t="shared" si="5"/>
        <v>0</v>
      </c>
      <c r="I41" s="47" t="s">
        <v>149</v>
      </c>
    </row>
    <row r="42" spans="1:10" x14ac:dyDescent="0.15">
      <c r="A42" s="359"/>
      <c r="B42" s="362"/>
      <c r="C42" s="64"/>
      <c r="D42" s="69" t="s">
        <v>34</v>
      </c>
      <c r="E42" s="70"/>
      <c r="F42" s="76">
        <v>700000</v>
      </c>
      <c r="G42" s="76">
        <v>718000</v>
      </c>
      <c r="H42" s="76">
        <f t="shared" si="5"/>
        <v>-18000</v>
      </c>
      <c r="I42" s="47" t="s">
        <v>129</v>
      </c>
    </row>
    <row r="43" spans="1:10" x14ac:dyDescent="0.15">
      <c r="A43" s="359"/>
      <c r="B43" s="362"/>
      <c r="C43" s="4" t="s">
        <v>35</v>
      </c>
      <c r="D43" s="5"/>
      <c r="E43" s="6"/>
      <c r="F43" s="60">
        <f>SUM(F44:F53)</f>
        <v>1327000</v>
      </c>
      <c r="G43" s="60">
        <v>1401000</v>
      </c>
      <c r="H43" s="204">
        <f t="shared" si="5"/>
        <v>-74000</v>
      </c>
      <c r="I43" s="47"/>
    </row>
    <row r="44" spans="1:10" x14ac:dyDescent="0.15">
      <c r="A44" s="359"/>
      <c r="B44" s="362"/>
      <c r="C44" s="4"/>
      <c r="D44" s="5" t="s">
        <v>36</v>
      </c>
      <c r="E44" s="6"/>
      <c r="F44" s="22">
        <v>3000</v>
      </c>
      <c r="G44" s="22">
        <v>3000</v>
      </c>
      <c r="H44" s="22">
        <f t="shared" si="5"/>
        <v>0</v>
      </c>
      <c r="I44" s="47"/>
    </row>
    <row r="45" spans="1:10" x14ac:dyDescent="0.15">
      <c r="A45" s="359"/>
      <c r="B45" s="362"/>
      <c r="C45" s="4"/>
      <c r="D45" s="5" t="s">
        <v>37</v>
      </c>
      <c r="E45" s="6"/>
      <c r="F45" s="22">
        <v>10000</v>
      </c>
      <c r="G45" s="22">
        <v>10000</v>
      </c>
      <c r="H45" s="22">
        <f t="shared" ref="H45:H54" si="6">F45-G45</f>
        <v>0</v>
      </c>
      <c r="I45" s="47"/>
    </row>
    <row r="46" spans="1:10" x14ac:dyDescent="0.15">
      <c r="A46" s="359"/>
      <c r="B46" s="362"/>
      <c r="C46" s="4"/>
      <c r="D46" s="5" t="s">
        <v>38</v>
      </c>
      <c r="E46" s="6"/>
      <c r="F46" s="22">
        <v>30000</v>
      </c>
      <c r="G46" s="22">
        <v>40000</v>
      </c>
      <c r="H46" s="22">
        <f t="shared" si="6"/>
        <v>-10000</v>
      </c>
      <c r="I46" s="47" t="s">
        <v>155</v>
      </c>
    </row>
    <row r="47" spans="1:10" x14ac:dyDescent="0.15">
      <c r="A47" s="359"/>
      <c r="B47" s="362"/>
      <c r="C47" s="4"/>
      <c r="D47" s="5" t="s">
        <v>127</v>
      </c>
      <c r="E47" s="6"/>
      <c r="F47" s="22">
        <v>2000</v>
      </c>
      <c r="G47" s="22">
        <v>2000</v>
      </c>
      <c r="H47" s="22">
        <f t="shared" si="6"/>
        <v>0</v>
      </c>
      <c r="I47" s="47" t="s">
        <v>132</v>
      </c>
    </row>
    <row r="48" spans="1:10" x14ac:dyDescent="0.15">
      <c r="A48" s="359"/>
      <c r="B48" s="362"/>
      <c r="C48" s="4"/>
      <c r="D48" s="5" t="s">
        <v>39</v>
      </c>
      <c r="E48" s="6"/>
      <c r="F48" s="22">
        <v>960000</v>
      </c>
      <c r="G48" s="22">
        <v>960000</v>
      </c>
      <c r="H48" s="22">
        <f t="shared" si="6"/>
        <v>0</v>
      </c>
      <c r="I48" s="47" t="s">
        <v>300</v>
      </c>
    </row>
    <row r="49" spans="1:9" x14ac:dyDescent="0.15">
      <c r="A49" s="359"/>
      <c r="B49" s="362"/>
      <c r="C49" s="4"/>
      <c r="D49" s="5" t="s">
        <v>126</v>
      </c>
      <c r="E49" s="6"/>
      <c r="F49" s="22">
        <v>300000</v>
      </c>
      <c r="G49" s="22">
        <v>374000</v>
      </c>
      <c r="H49" s="22">
        <f t="shared" si="6"/>
        <v>-74000</v>
      </c>
      <c r="I49" s="47" t="s">
        <v>266</v>
      </c>
    </row>
    <row r="50" spans="1:9" x14ac:dyDescent="0.15">
      <c r="A50" s="359"/>
      <c r="B50" s="362"/>
      <c r="C50" s="4"/>
      <c r="D50" s="5" t="s">
        <v>208</v>
      </c>
      <c r="E50" s="6"/>
      <c r="F50" s="22">
        <v>12000</v>
      </c>
      <c r="G50" s="22">
        <v>10000</v>
      </c>
      <c r="H50" s="22">
        <f t="shared" si="6"/>
        <v>2000</v>
      </c>
      <c r="I50" s="47" t="s">
        <v>302</v>
      </c>
    </row>
    <row r="51" spans="1:9" x14ac:dyDescent="0.15">
      <c r="A51" s="359"/>
      <c r="B51" s="362"/>
      <c r="C51" s="4"/>
      <c r="D51" s="5" t="s">
        <v>40</v>
      </c>
      <c r="E51" s="6"/>
      <c r="F51" s="22">
        <v>0</v>
      </c>
      <c r="G51" s="22">
        <v>0</v>
      </c>
      <c r="H51" s="22">
        <f t="shared" si="6"/>
        <v>0</v>
      </c>
      <c r="I51" s="47"/>
    </row>
    <row r="52" spans="1:9" x14ac:dyDescent="0.15">
      <c r="A52" s="359"/>
      <c r="B52" s="362"/>
      <c r="C52" s="4"/>
      <c r="D52" s="5" t="s">
        <v>41</v>
      </c>
      <c r="E52" s="6"/>
      <c r="F52" s="22">
        <v>0</v>
      </c>
      <c r="G52" s="22">
        <v>0</v>
      </c>
      <c r="H52" s="22">
        <f t="shared" si="6"/>
        <v>0</v>
      </c>
      <c r="I52" s="47"/>
    </row>
    <row r="53" spans="1:9" x14ac:dyDescent="0.15">
      <c r="A53" s="359"/>
      <c r="B53" s="362"/>
      <c r="C53" s="64"/>
      <c r="D53" s="69" t="s">
        <v>42</v>
      </c>
      <c r="E53" s="70"/>
      <c r="F53" s="76">
        <v>10000</v>
      </c>
      <c r="G53" s="76">
        <v>2000</v>
      </c>
      <c r="H53" s="76">
        <f t="shared" si="6"/>
        <v>8000</v>
      </c>
      <c r="I53" s="47"/>
    </row>
    <row r="54" spans="1:9" x14ac:dyDescent="0.15">
      <c r="A54" s="359"/>
      <c r="B54" s="362"/>
      <c r="C54" s="4" t="s">
        <v>43</v>
      </c>
      <c r="D54" s="5"/>
      <c r="E54" s="6"/>
      <c r="F54" s="60">
        <f>SUM(F55:F75)</f>
        <v>1046000</v>
      </c>
      <c r="G54" s="60">
        <v>949000</v>
      </c>
      <c r="H54" s="204">
        <f t="shared" si="6"/>
        <v>97000</v>
      </c>
      <c r="I54" s="47"/>
    </row>
    <row r="55" spans="1:9" x14ac:dyDescent="0.15">
      <c r="A55" s="359"/>
      <c r="B55" s="362"/>
      <c r="C55" s="4"/>
      <c r="D55" s="5" t="s">
        <v>44</v>
      </c>
      <c r="E55" s="6"/>
      <c r="F55" s="22">
        <v>100000</v>
      </c>
      <c r="G55" s="22">
        <v>85000</v>
      </c>
      <c r="H55" s="22">
        <f t="shared" ref="H55:H58" si="7">F55-G55</f>
        <v>15000</v>
      </c>
      <c r="I55" s="47" t="s">
        <v>135</v>
      </c>
    </row>
    <row r="56" spans="1:9" x14ac:dyDescent="0.15">
      <c r="A56" s="359"/>
      <c r="B56" s="362"/>
      <c r="C56" s="4"/>
      <c r="D56" s="5" t="s">
        <v>45</v>
      </c>
      <c r="E56" s="6"/>
      <c r="F56" s="22">
        <v>90000</v>
      </c>
      <c r="G56" s="22">
        <v>90000</v>
      </c>
      <c r="H56" s="22">
        <f t="shared" si="7"/>
        <v>0</v>
      </c>
      <c r="I56" s="47" t="s">
        <v>156</v>
      </c>
    </row>
    <row r="57" spans="1:9" x14ac:dyDescent="0.15">
      <c r="A57" s="359"/>
      <c r="B57" s="362"/>
      <c r="C57" s="4"/>
      <c r="D57" s="5" t="s">
        <v>46</v>
      </c>
      <c r="E57" s="6"/>
      <c r="F57" s="22">
        <v>20000</v>
      </c>
      <c r="G57" s="22">
        <v>5000</v>
      </c>
      <c r="H57" s="22">
        <f t="shared" si="7"/>
        <v>15000</v>
      </c>
      <c r="I57" s="47" t="s">
        <v>145</v>
      </c>
    </row>
    <row r="58" spans="1:9" x14ac:dyDescent="0.15">
      <c r="A58" s="359"/>
      <c r="B58" s="362"/>
      <c r="C58" s="4"/>
      <c r="D58" s="5" t="s">
        <v>47</v>
      </c>
      <c r="E58" s="6"/>
      <c r="F58" s="22">
        <v>10000</v>
      </c>
      <c r="G58" s="22">
        <v>10000</v>
      </c>
      <c r="H58" s="22">
        <f t="shared" si="7"/>
        <v>0</v>
      </c>
      <c r="I58" s="47" t="s">
        <v>137</v>
      </c>
    </row>
    <row r="59" spans="1:9" x14ac:dyDescent="0.15">
      <c r="A59" s="359"/>
      <c r="B59" s="362"/>
      <c r="C59" s="4"/>
      <c r="D59" s="5" t="s">
        <v>48</v>
      </c>
      <c r="E59" s="6"/>
      <c r="F59" s="22"/>
      <c r="G59" s="22">
        <v>0</v>
      </c>
      <c r="H59" s="22">
        <f>F59-G59</f>
        <v>0</v>
      </c>
      <c r="I59" s="47"/>
    </row>
    <row r="60" spans="1:9" x14ac:dyDescent="0.15">
      <c r="A60" s="359"/>
      <c r="B60" s="362"/>
      <c r="C60" s="4"/>
      <c r="D60" s="5" t="s">
        <v>39</v>
      </c>
      <c r="E60" s="6"/>
      <c r="F60" s="22">
        <v>150000</v>
      </c>
      <c r="G60" s="22">
        <v>150000</v>
      </c>
      <c r="H60" s="22">
        <f>F60-G60</f>
        <v>0</v>
      </c>
      <c r="I60" s="47" t="s">
        <v>157</v>
      </c>
    </row>
    <row r="61" spans="1:9" x14ac:dyDescent="0.15">
      <c r="A61" s="359"/>
      <c r="B61" s="362"/>
      <c r="C61" s="4"/>
      <c r="D61" s="5" t="s">
        <v>49</v>
      </c>
      <c r="E61" s="6"/>
      <c r="F61" s="22"/>
      <c r="G61" s="22">
        <v>0</v>
      </c>
      <c r="H61" s="22">
        <f>F61-G61</f>
        <v>0</v>
      </c>
      <c r="I61" s="47"/>
    </row>
    <row r="62" spans="1:9" x14ac:dyDescent="0.15">
      <c r="A62" s="359"/>
      <c r="B62" s="362"/>
      <c r="C62" s="4"/>
      <c r="D62" s="5" t="s">
        <v>50</v>
      </c>
      <c r="E62" s="6"/>
      <c r="F62" s="22">
        <v>80000</v>
      </c>
      <c r="G62" s="22">
        <v>35000</v>
      </c>
      <c r="H62" s="22">
        <f t="shared" ref="H62:H67" si="8">F62-G62</f>
        <v>45000</v>
      </c>
      <c r="I62" s="47" t="s">
        <v>138</v>
      </c>
    </row>
    <row r="63" spans="1:9" x14ac:dyDescent="0.15">
      <c r="A63" s="359"/>
      <c r="B63" s="362"/>
      <c r="C63" s="4"/>
      <c r="D63" s="5" t="s">
        <v>51</v>
      </c>
      <c r="E63" s="6"/>
      <c r="F63" s="22">
        <v>270000</v>
      </c>
      <c r="G63" s="22">
        <v>250000</v>
      </c>
      <c r="H63" s="22">
        <f t="shared" si="8"/>
        <v>20000</v>
      </c>
      <c r="I63" s="47" t="s">
        <v>158</v>
      </c>
    </row>
    <row r="64" spans="1:9" x14ac:dyDescent="0.15">
      <c r="A64" s="359"/>
      <c r="B64" s="362"/>
      <c r="C64" s="4"/>
      <c r="D64" s="5" t="s">
        <v>52</v>
      </c>
      <c r="E64" s="6"/>
      <c r="F64" s="22">
        <v>5000</v>
      </c>
      <c r="G64" s="22">
        <v>5000</v>
      </c>
      <c r="H64" s="22">
        <f t="shared" si="8"/>
        <v>0</v>
      </c>
      <c r="I64" s="47"/>
    </row>
    <row r="65" spans="1:9" x14ac:dyDescent="0.15">
      <c r="A65" s="359"/>
      <c r="B65" s="362"/>
      <c r="C65" s="4"/>
      <c r="D65" s="1" t="s">
        <v>210</v>
      </c>
      <c r="E65" s="6"/>
      <c r="F65" s="22">
        <v>0</v>
      </c>
      <c r="G65" s="22">
        <v>0</v>
      </c>
      <c r="H65" s="22">
        <f t="shared" si="8"/>
        <v>0</v>
      </c>
      <c r="I65" s="47"/>
    </row>
    <row r="66" spans="1:9" x14ac:dyDescent="0.15">
      <c r="A66" s="359"/>
      <c r="B66" s="362"/>
      <c r="C66" s="4"/>
      <c r="D66" s="5" t="s">
        <v>53</v>
      </c>
      <c r="E66" s="6"/>
      <c r="F66" s="22">
        <v>0</v>
      </c>
      <c r="G66" s="22">
        <v>0</v>
      </c>
      <c r="H66" s="22">
        <f t="shared" si="8"/>
        <v>0</v>
      </c>
      <c r="I66" s="47"/>
    </row>
    <row r="67" spans="1:9" x14ac:dyDescent="0.15">
      <c r="A67" s="359"/>
      <c r="B67" s="362"/>
      <c r="C67" s="4"/>
      <c r="D67" s="5" t="s">
        <v>54</v>
      </c>
      <c r="E67" s="6"/>
      <c r="F67" s="22">
        <v>10000</v>
      </c>
      <c r="G67" s="22">
        <v>10000</v>
      </c>
      <c r="H67" s="22">
        <f t="shared" si="8"/>
        <v>0</v>
      </c>
      <c r="I67" s="47" t="s">
        <v>299</v>
      </c>
    </row>
    <row r="68" spans="1:9" x14ac:dyDescent="0.15">
      <c r="A68" s="359"/>
      <c r="B68" s="362"/>
      <c r="C68" s="4"/>
      <c r="D68" s="5" t="s">
        <v>55</v>
      </c>
      <c r="E68" s="6"/>
      <c r="F68" s="22">
        <v>120000</v>
      </c>
      <c r="G68" s="22">
        <v>120000</v>
      </c>
      <c r="H68" s="22">
        <f>F68-G68</f>
        <v>0</v>
      </c>
      <c r="I68" s="47" t="s">
        <v>159</v>
      </c>
    </row>
    <row r="69" spans="1:9" x14ac:dyDescent="0.15">
      <c r="A69" s="359"/>
      <c r="B69" s="362"/>
      <c r="C69" s="4"/>
      <c r="D69" s="5" t="s">
        <v>56</v>
      </c>
      <c r="E69" s="6"/>
      <c r="F69" s="22">
        <v>80000</v>
      </c>
      <c r="G69" s="22">
        <v>80000</v>
      </c>
      <c r="H69" s="22">
        <f t="shared" ref="H69:H74" si="9">F69-G69</f>
        <v>0</v>
      </c>
      <c r="I69" s="47" t="s">
        <v>214</v>
      </c>
    </row>
    <row r="70" spans="1:9" x14ac:dyDescent="0.15">
      <c r="A70" s="359"/>
      <c r="B70" s="362"/>
      <c r="C70" s="4"/>
      <c r="D70" s="5" t="s">
        <v>57</v>
      </c>
      <c r="E70" s="6"/>
      <c r="F70" s="22">
        <v>0</v>
      </c>
      <c r="G70" s="22">
        <v>0</v>
      </c>
      <c r="H70" s="22">
        <f t="shared" si="9"/>
        <v>0</v>
      </c>
      <c r="I70" s="47" t="s">
        <v>160</v>
      </c>
    </row>
    <row r="71" spans="1:9" x14ac:dyDescent="0.15">
      <c r="A71" s="359"/>
      <c r="B71" s="362"/>
      <c r="C71" s="4"/>
      <c r="D71" s="5" t="s">
        <v>58</v>
      </c>
      <c r="E71" s="6"/>
      <c r="F71" s="22">
        <v>2000</v>
      </c>
      <c r="G71" s="22">
        <v>2000</v>
      </c>
      <c r="H71" s="22">
        <f t="shared" si="9"/>
        <v>0</v>
      </c>
      <c r="I71" s="47"/>
    </row>
    <row r="72" spans="1:9" x14ac:dyDescent="0.15">
      <c r="A72" s="359"/>
      <c r="B72" s="362"/>
      <c r="C72" s="4"/>
      <c r="D72" s="5" t="s">
        <v>59</v>
      </c>
      <c r="E72" s="6"/>
      <c r="F72" s="22">
        <v>90000</v>
      </c>
      <c r="G72" s="22">
        <v>90000</v>
      </c>
      <c r="H72" s="22">
        <f t="shared" si="9"/>
        <v>0</v>
      </c>
      <c r="I72" s="47" t="s">
        <v>161</v>
      </c>
    </row>
    <row r="73" spans="1:9" x14ac:dyDescent="0.15">
      <c r="A73" s="359"/>
      <c r="B73" s="362"/>
      <c r="C73" s="4"/>
      <c r="D73" s="5" t="s">
        <v>211</v>
      </c>
      <c r="E73" s="6"/>
      <c r="F73" s="22">
        <v>5000</v>
      </c>
      <c r="G73" s="22">
        <v>5000</v>
      </c>
      <c r="H73" s="22">
        <f t="shared" si="9"/>
        <v>0</v>
      </c>
      <c r="I73" s="47"/>
    </row>
    <row r="74" spans="1:9" x14ac:dyDescent="0.15">
      <c r="A74" s="359"/>
      <c r="B74" s="362"/>
      <c r="C74" s="4"/>
      <c r="D74" s="5" t="s">
        <v>60</v>
      </c>
      <c r="E74" s="6"/>
      <c r="F74" s="22">
        <v>10000</v>
      </c>
      <c r="G74" s="22">
        <v>10000</v>
      </c>
      <c r="H74" s="22">
        <f t="shared" si="9"/>
        <v>0</v>
      </c>
      <c r="I74" s="47" t="s">
        <v>162</v>
      </c>
    </row>
    <row r="75" spans="1:9" x14ac:dyDescent="0.15">
      <c r="A75" s="359"/>
      <c r="B75" s="362"/>
      <c r="C75" s="64"/>
      <c r="D75" s="69" t="s">
        <v>42</v>
      </c>
      <c r="E75" s="70"/>
      <c r="F75" s="76">
        <v>4000</v>
      </c>
      <c r="G75" s="76">
        <v>2000</v>
      </c>
      <c r="H75" s="76">
        <f>F75-G75</f>
        <v>2000</v>
      </c>
      <c r="I75" s="47"/>
    </row>
    <row r="76" spans="1:9" x14ac:dyDescent="0.15">
      <c r="A76" s="359"/>
      <c r="B76" s="362"/>
      <c r="C76" s="4" t="s">
        <v>61</v>
      </c>
      <c r="D76" s="5"/>
      <c r="E76" s="6"/>
      <c r="F76" s="60">
        <f>F77+F80</f>
        <v>0</v>
      </c>
      <c r="G76" s="60">
        <v>0</v>
      </c>
      <c r="H76" s="60">
        <f t="shared" ref="H76:H77" si="10">F76-G76</f>
        <v>0</v>
      </c>
      <c r="I76" s="47"/>
    </row>
    <row r="77" spans="1:9" x14ac:dyDescent="0.15">
      <c r="A77" s="359"/>
      <c r="B77" s="362"/>
      <c r="C77" s="4"/>
      <c r="D77" s="5" t="s">
        <v>62</v>
      </c>
      <c r="E77" s="6"/>
      <c r="F77" s="22">
        <f>F78+F79</f>
        <v>0</v>
      </c>
      <c r="G77" s="22">
        <v>0</v>
      </c>
      <c r="H77" s="22">
        <f t="shared" si="10"/>
        <v>0</v>
      </c>
      <c r="I77" s="47"/>
    </row>
    <row r="78" spans="1:9" x14ac:dyDescent="0.15">
      <c r="A78" s="359"/>
      <c r="B78" s="362"/>
      <c r="C78" s="4"/>
      <c r="D78" s="5"/>
      <c r="E78" s="6" t="s">
        <v>63</v>
      </c>
      <c r="F78" s="22"/>
      <c r="G78" s="22"/>
      <c r="H78" s="22"/>
      <c r="I78" s="47"/>
    </row>
    <row r="79" spans="1:9" x14ac:dyDescent="0.15">
      <c r="A79" s="359"/>
      <c r="B79" s="362"/>
      <c r="C79" s="4"/>
      <c r="D79" s="5"/>
      <c r="E79" s="6" t="s">
        <v>64</v>
      </c>
      <c r="F79" s="22"/>
      <c r="G79" s="22"/>
      <c r="H79" s="22"/>
      <c r="I79" s="47"/>
    </row>
    <row r="80" spans="1:9" x14ac:dyDescent="0.15">
      <c r="A80" s="359"/>
      <c r="B80" s="362"/>
      <c r="C80" s="64"/>
      <c r="D80" s="69" t="s">
        <v>65</v>
      </c>
      <c r="E80" s="70"/>
      <c r="F80" s="76"/>
      <c r="G80" s="76"/>
      <c r="H80" s="76"/>
      <c r="I80" s="47"/>
    </row>
    <row r="81" spans="1:9" x14ac:dyDescent="0.15">
      <c r="A81" s="359"/>
      <c r="B81" s="362"/>
      <c r="C81" s="75" t="s">
        <v>66</v>
      </c>
      <c r="D81" s="73"/>
      <c r="E81" s="74"/>
      <c r="F81" s="77"/>
      <c r="G81" s="77"/>
      <c r="H81" s="77"/>
      <c r="I81" s="47"/>
    </row>
    <row r="82" spans="1:9" x14ac:dyDescent="0.15">
      <c r="A82" s="359"/>
      <c r="B82" s="362"/>
      <c r="C82" s="75" t="s">
        <v>67</v>
      </c>
      <c r="D82" s="73"/>
      <c r="E82" s="74"/>
      <c r="F82" s="77"/>
      <c r="G82" s="77"/>
      <c r="H82" s="77"/>
      <c r="I82" s="47"/>
    </row>
    <row r="83" spans="1:9" x14ac:dyDescent="0.15">
      <c r="A83" s="359"/>
      <c r="B83" s="362"/>
      <c r="C83" s="4" t="s">
        <v>68</v>
      </c>
      <c r="D83" s="5"/>
      <c r="E83" s="6"/>
      <c r="F83" s="60">
        <f>SUM(F84:F85)</f>
        <v>0</v>
      </c>
      <c r="G83" s="60">
        <v>0</v>
      </c>
      <c r="H83" s="60">
        <f t="shared" ref="H83" si="11">F83-G83</f>
        <v>0</v>
      </c>
      <c r="I83" s="47"/>
    </row>
    <row r="84" spans="1:9" x14ac:dyDescent="0.15">
      <c r="A84" s="359"/>
      <c r="B84" s="362"/>
      <c r="C84" s="4"/>
      <c r="D84" s="5" t="s">
        <v>69</v>
      </c>
      <c r="E84" s="6"/>
      <c r="F84" s="22"/>
      <c r="G84" s="22"/>
      <c r="H84" s="22"/>
      <c r="I84" s="47"/>
    </row>
    <row r="85" spans="1:9" x14ac:dyDescent="0.15">
      <c r="A85" s="359"/>
      <c r="B85" s="362"/>
      <c r="C85" s="4"/>
      <c r="D85" s="5" t="s">
        <v>42</v>
      </c>
      <c r="E85" s="6"/>
      <c r="F85" s="22"/>
      <c r="G85" s="22"/>
      <c r="H85" s="22"/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SUM(F36,F43,F54,F76,F81,F82,F83)</f>
        <v>15810000</v>
      </c>
      <c r="G86" s="26">
        <v>15342000</v>
      </c>
      <c r="H86" s="26">
        <f t="shared" ref="H86" si="12">SUM(H36,H43,H54,H76,H81,H82,H83)</f>
        <v>468000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F35-F86</f>
        <v>-2880000</v>
      </c>
      <c r="G87" s="22">
        <v>-2219000</v>
      </c>
      <c r="H87" s="26">
        <f>F87-G87</f>
        <v>-661000</v>
      </c>
      <c r="I87" s="47"/>
    </row>
    <row r="88" spans="1:9" x14ac:dyDescent="0.15">
      <c r="A88" s="359" t="s">
        <v>72</v>
      </c>
      <c r="B88" s="361" t="s">
        <v>3</v>
      </c>
      <c r="C88" s="3" t="s">
        <v>73</v>
      </c>
      <c r="D88" s="5"/>
      <c r="E88" s="6"/>
      <c r="F88" s="25">
        <f>F89+F90</f>
        <v>0</v>
      </c>
      <c r="G88" s="25">
        <v>165000</v>
      </c>
      <c r="H88" s="22">
        <f t="shared" ref="H88:H89" si="13">F88-G88</f>
        <v>-165000</v>
      </c>
      <c r="I88" s="53"/>
    </row>
    <row r="89" spans="1:9" x14ac:dyDescent="0.15">
      <c r="A89" s="359"/>
      <c r="B89" s="361"/>
      <c r="C89" s="4"/>
      <c r="D89" s="5" t="s">
        <v>73</v>
      </c>
      <c r="E89" s="6"/>
      <c r="F89" s="22">
        <v>0</v>
      </c>
      <c r="G89" s="22">
        <v>165000</v>
      </c>
      <c r="H89" s="22">
        <f t="shared" si="13"/>
        <v>-165000</v>
      </c>
      <c r="I89" s="47"/>
    </row>
    <row r="90" spans="1:9" x14ac:dyDescent="0.15">
      <c r="A90" s="359"/>
      <c r="B90" s="361"/>
      <c r="C90" s="64"/>
      <c r="D90" s="69" t="s">
        <v>74</v>
      </c>
      <c r="E90" s="70"/>
      <c r="F90" s="76"/>
      <c r="G90" s="76"/>
      <c r="H90" s="76"/>
      <c r="I90" s="47"/>
    </row>
    <row r="91" spans="1:9" x14ac:dyDescent="0.15">
      <c r="A91" s="359"/>
      <c r="B91" s="362"/>
      <c r="C91" s="4" t="s">
        <v>75</v>
      </c>
      <c r="D91" s="5"/>
      <c r="E91" s="6"/>
      <c r="F91" s="22"/>
      <c r="G91" s="22">
        <v>0</v>
      </c>
      <c r="H91" s="22"/>
      <c r="I91" s="47"/>
    </row>
    <row r="92" spans="1:9" x14ac:dyDescent="0.15">
      <c r="A92" s="359"/>
      <c r="B92" s="362"/>
      <c r="C92" s="4"/>
      <c r="D92" s="5" t="s">
        <v>75</v>
      </c>
      <c r="E92" s="6"/>
      <c r="F92" s="22"/>
      <c r="G92" s="22">
        <v>0</v>
      </c>
      <c r="H92" s="22"/>
      <c r="I92" s="47"/>
    </row>
    <row r="93" spans="1:9" x14ac:dyDescent="0.15">
      <c r="A93" s="359"/>
      <c r="B93" s="362"/>
      <c r="C93" s="64"/>
      <c r="D93" s="69" t="s">
        <v>76</v>
      </c>
      <c r="E93" s="70"/>
      <c r="F93" s="76"/>
      <c r="G93" s="76"/>
      <c r="H93" s="76"/>
      <c r="I93" s="47"/>
    </row>
    <row r="94" spans="1:9" x14ac:dyDescent="0.15">
      <c r="A94" s="359"/>
      <c r="B94" s="362"/>
      <c r="C94" s="75" t="s">
        <v>77</v>
      </c>
      <c r="D94" s="73"/>
      <c r="E94" s="74"/>
      <c r="F94" s="79"/>
      <c r="G94" s="79"/>
      <c r="H94" s="79"/>
      <c r="I94" s="47"/>
    </row>
    <row r="95" spans="1:9" x14ac:dyDescent="0.15">
      <c r="A95" s="359"/>
      <c r="B95" s="362"/>
      <c r="C95" s="6" t="s">
        <v>78</v>
      </c>
      <c r="D95" s="6"/>
      <c r="E95" s="6"/>
      <c r="F95" s="22"/>
      <c r="G95" s="22">
        <v>0</v>
      </c>
      <c r="H95" s="22"/>
      <c r="I95" s="47"/>
    </row>
    <row r="96" spans="1:9" x14ac:dyDescent="0.15">
      <c r="A96" s="359"/>
      <c r="B96" s="362"/>
      <c r="C96" s="5"/>
      <c r="D96" s="5" t="s">
        <v>79</v>
      </c>
      <c r="E96" s="6"/>
      <c r="F96" s="22"/>
      <c r="G96" s="22">
        <v>0</v>
      </c>
      <c r="H96" s="22"/>
      <c r="I96" s="47"/>
    </row>
    <row r="97" spans="1:9" x14ac:dyDescent="0.15">
      <c r="A97" s="359"/>
      <c r="B97" s="362"/>
      <c r="C97" s="64"/>
      <c r="D97" s="69" t="s">
        <v>80</v>
      </c>
      <c r="E97" s="70"/>
      <c r="F97" s="76"/>
      <c r="G97" s="76"/>
      <c r="H97" s="76"/>
      <c r="I97" s="47"/>
    </row>
    <row r="98" spans="1:9" x14ac:dyDescent="0.15">
      <c r="A98" s="359"/>
      <c r="B98" s="362"/>
      <c r="C98" s="11" t="s">
        <v>81</v>
      </c>
      <c r="D98" s="5"/>
      <c r="E98" s="6"/>
      <c r="F98" s="22"/>
      <c r="G98" s="22"/>
      <c r="H98" s="22"/>
      <c r="I98" s="47"/>
    </row>
    <row r="99" spans="1:9" x14ac:dyDescent="0.15">
      <c r="A99" s="359"/>
      <c r="B99" s="362"/>
      <c r="C99" s="10" t="s">
        <v>82</v>
      </c>
      <c r="D99" s="10"/>
      <c r="E99" s="10"/>
      <c r="F99" s="26">
        <f>SUM(F88,F91,F94:F95,F98)</f>
        <v>0</v>
      </c>
      <c r="G99" s="26">
        <v>165000</v>
      </c>
      <c r="H99" s="26">
        <f>F99-G99</f>
        <v>-165000</v>
      </c>
      <c r="I99" s="52"/>
    </row>
    <row r="100" spans="1:9" x14ac:dyDescent="0.15">
      <c r="A100" s="359"/>
      <c r="B100" s="362" t="s">
        <v>28</v>
      </c>
      <c r="C100" s="65" t="s">
        <v>83</v>
      </c>
      <c r="D100" s="66"/>
      <c r="E100" s="67"/>
      <c r="F100" s="80"/>
      <c r="G100" s="80"/>
      <c r="H100" s="80"/>
      <c r="I100" s="47"/>
    </row>
    <row r="101" spans="1:9" x14ac:dyDescent="0.15">
      <c r="A101" s="359"/>
      <c r="B101" s="362"/>
      <c r="C101" s="4" t="s">
        <v>84</v>
      </c>
      <c r="D101" s="5"/>
      <c r="E101" s="6"/>
      <c r="F101" s="22">
        <f>SUM(F102:F105)</f>
        <v>213000</v>
      </c>
      <c r="G101" s="22">
        <v>0</v>
      </c>
      <c r="H101" s="22">
        <f t="shared" ref="H101" si="14">F101-G101</f>
        <v>213000</v>
      </c>
      <c r="I101" s="47"/>
    </row>
    <row r="102" spans="1:9" x14ac:dyDescent="0.15">
      <c r="A102" s="359"/>
      <c r="B102" s="362"/>
      <c r="C102" s="4"/>
      <c r="D102" s="5" t="s">
        <v>85</v>
      </c>
      <c r="E102" s="6"/>
      <c r="F102" s="22"/>
      <c r="G102" s="22"/>
      <c r="H102" s="22"/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>
        <v>213000</v>
      </c>
      <c r="G103" s="22"/>
      <c r="H103" s="22">
        <f>F103-G103</f>
        <v>213000</v>
      </c>
      <c r="I103" s="47" t="s">
        <v>341</v>
      </c>
    </row>
    <row r="104" spans="1:9" x14ac:dyDescent="0.15">
      <c r="A104" s="359"/>
      <c r="B104" s="362"/>
      <c r="C104" s="4"/>
      <c r="D104" s="5" t="s">
        <v>87</v>
      </c>
      <c r="E104" s="6"/>
      <c r="F104" s="22"/>
      <c r="G104" s="22"/>
      <c r="H104" s="22"/>
      <c r="I104" s="47"/>
    </row>
    <row r="105" spans="1:9" x14ac:dyDescent="0.15">
      <c r="A105" s="359"/>
      <c r="B105" s="362"/>
      <c r="C105" s="64"/>
      <c r="D105" s="69" t="s">
        <v>88</v>
      </c>
      <c r="E105" s="70"/>
      <c r="F105" s="76">
        <v>0</v>
      </c>
      <c r="G105" s="76">
        <v>0</v>
      </c>
      <c r="H105" s="76"/>
      <c r="I105" s="47"/>
    </row>
    <row r="106" spans="1:9" x14ac:dyDescent="0.15">
      <c r="A106" s="359"/>
      <c r="B106" s="362"/>
      <c r="C106" s="64"/>
      <c r="D106" s="69" t="s">
        <v>332</v>
      </c>
      <c r="E106" s="70"/>
      <c r="F106" s="76"/>
      <c r="G106" s="76"/>
      <c r="H106" s="76"/>
      <c r="I106" s="47"/>
    </row>
    <row r="107" spans="1:9" x14ac:dyDescent="0.15">
      <c r="A107" s="359"/>
      <c r="B107" s="362"/>
      <c r="C107" s="75" t="s">
        <v>89</v>
      </c>
      <c r="D107" s="73"/>
      <c r="E107" s="74"/>
      <c r="F107" s="79"/>
      <c r="G107" s="79"/>
      <c r="H107" s="79"/>
      <c r="I107" s="47"/>
    </row>
    <row r="108" spans="1:9" x14ac:dyDescent="0.15">
      <c r="A108" s="359"/>
      <c r="B108" s="362"/>
      <c r="C108" s="75" t="s">
        <v>90</v>
      </c>
      <c r="D108" s="73"/>
      <c r="E108" s="74"/>
      <c r="F108" s="79"/>
      <c r="G108" s="79"/>
      <c r="H108" s="79"/>
      <c r="I108" s="47"/>
    </row>
    <row r="109" spans="1:9" x14ac:dyDescent="0.15">
      <c r="A109" s="359"/>
      <c r="B109" s="362"/>
      <c r="C109" s="11" t="s">
        <v>91</v>
      </c>
      <c r="D109" s="12"/>
      <c r="E109" s="13"/>
      <c r="F109" s="22"/>
      <c r="G109" s="22"/>
      <c r="H109" s="22"/>
      <c r="I109" s="47"/>
    </row>
    <row r="110" spans="1:9" x14ac:dyDescent="0.15">
      <c r="A110" s="359"/>
      <c r="B110" s="363"/>
      <c r="C110" s="6" t="s">
        <v>92</v>
      </c>
      <c r="D110" s="6"/>
      <c r="E110" s="6"/>
      <c r="F110" s="26">
        <f>SUM(F100,F101,F107:F108,F109)</f>
        <v>213000</v>
      </c>
      <c r="G110" s="26">
        <v>0</v>
      </c>
      <c r="H110" s="26">
        <f>F110-G110</f>
        <v>213000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F99-F110</f>
        <v>-213000</v>
      </c>
      <c r="G111" s="26">
        <v>165000</v>
      </c>
      <c r="H111" s="26">
        <f t="shared" ref="H111" si="15">H99-H110</f>
        <v>-378000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/>
      <c r="G112" s="22"/>
      <c r="H112" s="22"/>
      <c r="I112" s="47"/>
    </row>
    <row r="113" spans="1:9" x14ac:dyDescent="0.15">
      <c r="A113" s="359"/>
      <c r="B113" s="362"/>
      <c r="C113" s="4" t="s">
        <v>96</v>
      </c>
      <c r="D113" s="5"/>
      <c r="E113" s="6"/>
      <c r="F113" s="22"/>
      <c r="G113" s="22"/>
      <c r="H113" s="22"/>
      <c r="I113" s="47"/>
    </row>
    <row r="114" spans="1:9" x14ac:dyDescent="0.15">
      <c r="A114" s="359"/>
      <c r="B114" s="362"/>
      <c r="C114" s="4" t="s">
        <v>97</v>
      </c>
      <c r="D114" s="5"/>
      <c r="E114" s="6"/>
      <c r="F114" s="22"/>
      <c r="G114" s="22"/>
      <c r="H114" s="22"/>
      <c r="I114" s="47"/>
    </row>
    <row r="115" spans="1:9" x14ac:dyDescent="0.15">
      <c r="A115" s="359"/>
      <c r="B115" s="362"/>
      <c r="C115" s="4" t="s">
        <v>98</v>
      </c>
      <c r="D115" s="5"/>
      <c r="E115" s="6"/>
      <c r="F115" s="22"/>
      <c r="G115" s="22"/>
      <c r="H115" s="22"/>
      <c r="I115" s="47"/>
    </row>
    <row r="116" spans="1:9" x14ac:dyDescent="0.15">
      <c r="A116" s="359"/>
      <c r="B116" s="362"/>
      <c r="C116" s="4" t="s">
        <v>99</v>
      </c>
      <c r="D116" s="5"/>
      <c r="E116" s="6"/>
      <c r="F116" s="22"/>
      <c r="G116" s="22"/>
      <c r="H116" s="22"/>
      <c r="I116" s="47"/>
    </row>
    <row r="117" spans="1:9" x14ac:dyDescent="0.15">
      <c r="A117" s="359"/>
      <c r="B117" s="362"/>
      <c r="C117" s="4" t="s">
        <v>100</v>
      </c>
      <c r="D117" s="5"/>
      <c r="E117" s="6"/>
      <c r="F117" s="22">
        <v>3500000</v>
      </c>
      <c r="G117" s="22">
        <v>3500000</v>
      </c>
      <c r="H117" s="22">
        <f>F117-G117</f>
        <v>0</v>
      </c>
      <c r="I117" s="47" t="s">
        <v>184</v>
      </c>
    </row>
    <row r="118" spans="1:9" x14ac:dyDescent="0.15">
      <c r="A118" s="359"/>
      <c r="B118" s="362"/>
      <c r="C118" s="4" t="s">
        <v>185</v>
      </c>
      <c r="D118" s="5"/>
      <c r="E118" s="6"/>
      <c r="F118" s="22">
        <v>0</v>
      </c>
      <c r="G118" s="22">
        <v>0</v>
      </c>
      <c r="H118" s="22">
        <f>F118-G118</f>
        <v>0</v>
      </c>
      <c r="I118" s="47"/>
    </row>
    <row r="119" spans="1:9" x14ac:dyDescent="0.15">
      <c r="A119" s="359"/>
      <c r="B119" s="362"/>
      <c r="C119" s="11" t="s">
        <v>101</v>
      </c>
      <c r="D119" s="12"/>
      <c r="E119" s="13"/>
      <c r="F119" s="22"/>
      <c r="G119" s="22"/>
      <c r="H119" s="22"/>
      <c r="I119" s="47"/>
    </row>
    <row r="120" spans="1:9" x14ac:dyDescent="0.15">
      <c r="A120" s="359"/>
      <c r="B120" s="362"/>
      <c r="C120" s="14" t="s">
        <v>102</v>
      </c>
      <c r="D120" s="14"/>
      <c r="E120" s="14"/>
      <c r="F120" s="26">
        <f>SUM(F112:F119)</f>
        <v>3500000</v>
      </c>
      <c r="G120" s="26">
        <v>3500000</v>
      </c>
      <c r="H120" s="26">
        <f t="shared" ref="H120" si="16">SUM(H112:H119)</f>
        <v>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22"/>
      <c r="G121" s="22"/>
      <c r="H121" s="22"/>
      <c r="I121" s="47"/>
    </row>
    <row r="122" spans="1:9" x14ac:dyDescent="0.15">
      <c r="A122" s="359"/>
      <c r="B122" s="362"/>
      <c r="C122" s="4" t="s">
        <v>104</v>
      </c>
      <c r="D122" s="5"/>
      <c r="E122" s="6"/>
      <c r="F122" s="22">
        <v>1000</v>
      </c>
      <c r="G122" s="22">
        <v>1001000</v>
      </c>
      <c r="H122" s="22">
        <f>F122-G122</f>
        <v>-1000000</v>
      </c>
      <c r="I122" s="47" t="s">
        <v>196</v>
      </c>
    </row>
    <row r="123" spans="1:9" x14ac:dyDescent="0.15">
      <c r="A123" s="359"/>
      <c r="B123" s="362"/>
      <c r="C123" s="4" t="s">
        <v>105</v>
      </c>
      <c r="D123" s="5"/>
      <c r="E123" s="6"/>
      <c r="F123" s="22"/>
      <c r="G123" s="22"/>
      <c r="H123" s="22"/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22"/>
      <c r="G124" s="22"/>
      <c r="H124" s="22"/>
      <c r="I124" s="47"/>
    </row>
    <row r="125" spans="1:9" x14ac:dyDescent="0.15">
      <c r="A125" s="359"/>
      <c r="B125" s="362"/>
      <c r="C125" s="4" t="s">
        <v>107</v>
      </c>
      <c r="D125" s="5"/>
      <c r="E125" s="6"/>
      <c r="F125" s="22">
        <v>0</v>
      </c>
      <c r="G125" s="22">
        <v>0</v>
      </c>
      <c r="H125" s="22">
        <f>F125-G125</f>
        <v>0</v>
      </c>
      <c r="I125" s="47"/>
    </row>
    <row r="126" spans="1:9" x14ac:dyDescent="0.15">
      <c r="A126" s="359"/>
      <c r="B126" s="363"/>
      <c r="C126" s="4" t="s">
        <v>183</v>
      </c>
      <c r="D126" s="5"/>
      <c r="E126" s="6"/>
      <c r="F126" s="22">
        <v>0</v>
      </c>
      <c r="G126" s="22">
        <v>0</v>
      </c>
      <c r="H126" s="22">
        <f>F126-G126</f>
        <v>0</v>
      </c>
      <c r="I126" s="47"/>
    </row>
    <row r="127" spans="1:9" x14ac:dyDescent="0.15">
      <c r="A127" s="359"/>
      <c r="B127" s="363"/>
      <c r="C127" s="11" t="s">
        <v>108</v>
      </c>
      <c r="D127" s="12"/>
      <c r="E127" s="13"/>
      <c r="F127" s="27"/>
      <c r="G127" s="27"/>
      <c r="H127" s="27"/>
      <c r="I127" s="54"/>
    </row>
    <row r="128" spans="1:9" x14ac:dyDescent="0.15">
      <c r="A128" s="359"/>
      <c r="B128" s="363"/>
      <c r="C128" s="10" t="s">
        <v>109</v>
      </c>
      <c r="D128" s="10"/>
      <c r="E128" s="10"/>
      <c r="F128" s="22">
        <f>SUM(F121:F127)</f>
        <v>1000</v>
      </c>
      <c r="G128" s="22">
        <v>1001000</v>
      </c>
      <c r="H128" s="22">
        <f t="shared" ref="H128:H133" si="17">F128-G128</f>
        <v>-1000000</v>
      </c>
      <c r="I128" s="47"/>
    </row>
    <row r="129" spans="1:13" x14ac:dyDescent="0.15">
      <c r="A129" s="359"/>
      <c r="B129" s="356" t="s">
        <v>110</v>
      </c>
      <c r="C129" s="357"/>
      <c r="D129" s="357"/>
      <c r="E129" s="358"/>
      <c r="F129" s="26">
        <f>F120-F128</f>
        <v>3499000</v>
      </c>
      <c r="G129" s="26">
        <v>2499000</v>
      </c>
      <c r="H129" s="26">
        <f t="shared" si="17"/>
        <v>1000000</v>
      </c>
      <c r="I129" s="52"/>
    </row>
    <row r="130" spans="1:13" x14ac:dyDescent="0.15">
      <c r="A130" s="15" t="s">
        <v>111</v>
      </c>
      <c r="B130" s="16"/>
      <c r="C130" s="17"/>
      <c r="D130" s="17"/>
      <c r="E130" s="17"/>
      <c r="F130" s="27">
        <v>606000</v>
      </c>
      <c r="G130" s="27">
        <v>593515</v>
      </c>
      <c r="H130" s="26">
        <f t="shared" si="17"/>
        <v>12485</v>
      </c>
      <c r="I130" s="52"/>
      <c r="J130" s="1" t="s">
        <v>340</v>
      </c>
      <c r="K130" s="59">
        <f>F35*0.05</f>
        <v>646500</v>
      </c>
    </row>
    <row r="131" spans="1:13" x14ac:dyDescent="0.15">
      <c r="A131" s="18" t="s">
        <v>112</v>
      </c>
      <c r="B131" s="19"/>
      <c r="C131" s="20"/>
      <c r="D131" s="20"/>
      <c r="E131" s="20"/>
      <c r="F131" s="27">
        <f>F87+F111+F129-F130</f>
        <v>-200000</v>
      </c>
      <c r="G131" s="27">
        <v>-148515</v>
      </c>
      <c r="H131" s="27">
        <f t="shared" si="17"/>
        <v>-51485</v>
      </c>
      <c r="I131" s="54"/>
      <c r="L131" s="205" t="s">
        <v>251</v>
      </c>
      <c r="M131" s="63">
        <v>1000000</v>
      </c>
    </row>
    <row r="132" spans="1:13" x14ac:dyDescent="0.15">
      <c r="A132" s="15" t="s">
        <v>113</v>
      </c>
      <c r="B132" s="16"/>
      <c r="C132" s="17"/>
      <c r="D132" s="17"/>
      <c r="E132" s="17"/>
      <c r="F132" s="26">
        <f>G133</f>
        <v>2000000</v>
      </c>
      <c r="G132" s="26">
        <v>2148515</v>
      </c>
      <c r="H132" s="26">
        <f t="shared" si="17"/>
        <v>-148515</v>
      </c>
      <c r="I132" s="52"/>
      <c r="L132" s="205" t="s">
        <v>248</v>
      </c>
      <c r="M132" s="63">
        <f>F131+F132</f>
        <v>1800000</v>
      </c>
    </row>
    <row r="133" spans="1:13" x14ac:dyDescent="0.15">
      <c r="A133" s="356" t="s">
        <v>114</v>
      </c>
      <c r="B133" s="357"/>
      <c r="C133" s="357"/>
      <c r="D133" s="357"/>
      <c r="E133" s="358"/>
      <c r="F133" s="26">
        <f>F131+F132</f>
        <v>1800000</v>
      </c>
      <c r="G133" s="26">
        <v>2000000</v>
      </c>
      <c r="H133" s="26">
        <f t="shared" si="17"/>
        <v>-200000</v>
      </c>
      <c r="I133" s="54"/>
      <c r="J133" s="59">
        <f>J136/6</f>
        <v>2635000</v>
      </c>
      <c r="L133" s="205" t="s">
        <v>249</v>
      </c>
      <c r="M133" s="63">
        <f>F87+F111+F129</f>
        <v>406000</v>
      </c>
    </row>
    <row r="134" spans="1:13" ht="9.9499999999999993" customHeight="1" x14ac:dyDescent="0.15">
      <c r="F134" s="28"/>
      <c r="G134" s="28"/>
      <c r="H134" s="28"/>
      <c r="I134" s="57"/>
      <c r="J134" s="1" t="s">
        <v>270</v>
      </c>
      <c r="L134" s="205" t="s">
        <v>250</v>
      </c>
      <c r="M134" s="63">
        <f>F130</f>
        <v>606000</v>
      </c>
    </row>
    <row r="135" spans="1:13" x14ac:dyDescent="0.15">
      <c r="A135" s="1" t="s">
        <v>122</v>
      </c>
    </row>
    <row r="136" spans="1:13" x14ac:dyDescent="0.15">
      <c r="J136" s="63">
        <f>F86</f>
        <v>15810000</v>
      </c>
    </row>
    <row r="137" spans="1:13" x14ac:dyDescent="0.15">
      <c r="A137" s="21"/>
    </row>
    <row r="138" spans="1:13" x14ac:dyDescent="0.15">
      <c r="A138" s="21"/>
    </row>
    <row r="139" spans="1:13" x14ac:dyDescent="0.15">
      <c r="A139" s="21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K139"/>
  <sheetViews>
    <sheetView zoomScaleNormal="100" workbookViewId="0">
      <selection activeCell="H7" sqref="H7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3" customWidth="1"/>
    <col min="8" max="8" width="12.375" style="23" bestFit="1" customWidth="1"/>
    <col min="9" max="9" width="21.125" style="58" customWidth="1"/>
    <col min="10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259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42"/>
      <c r="E5" s="42"/>
      <c r="F5" s="24" t="s">
        <v>206</v>
      </c>
      <c r="G5" s="88" t="s">
        <v>207</v>
      </c>
      <c r="H5" s="24" t="s">
        <v>115</v>
      </c>
      <c r="I5" s="56" t="s">
        <v>116</v>
      </c>
    </row>
    <row r="6" spans="1:9" s="235" customFormat="1" x14ac:dyDescent="0.15">
      <c r="A6" s="370" t="s">
        <v>2</v>
      </c>
      <c r="B6" s="362" t="s">
        <v>3</v>
      </c>
      <c r="C6" s="256" t="s">
        <v>4</v>
      </c>
      <c r="D6" s="257"/>
      <c r="E6" s="257"/>
      <c r="F6" s="258">
        <f>みどり!F6</f>
        <v>40000000</v>
      </c>
      <c r="G6" s="259">
        <f>みどり!G6</f>
        <v>39000000</v>
      </c>
      <c r="H6" s="260">
        <f>みどり!H6</f>
        <v>1000000</v>
      </c>
      <c r="I6" s="261" t="s">
        <v>354</v>
      </c>
    </row>
    <row r="7" spans="1:9" s="235" customFormat="1" x14ac:dyDescent="0.15">
      <c r="A7" s="359"/>
      <c r="B7" s="362"/>
      <c r="C7" s="233" t="s">
        <v>5</v>
      </c>
      <c r="D7" s="239"/>
      <c r="E7" s="239"/>
      <c r="F7" s="262">
        <f>みどり!F7</f>
        <v>68560000</v>
      </c>
      <c r="G7" s="263">
        <f>みどり!G7</f>
        <v>67050000</v>
      </c>
      <c r="H7" s="264">
        <f>みどり!H7</f>
        <v>1510000</v>
      </c>
      <c r="I7" s="248"/>
    </row>
    <row r="8" spans="1:9" x14ac:dyDescent="0.15">
      <c r="A8" s="359"/>
      <c r="B8" s="362"/>
      <c r="C8" s="4"/>
      <c r="D8" s="6" t="s">
        <v>6</v>
      </c>
      <c r="F8" s="44">
        <f>みどり!F8</f>
        <v>68000000</v>
      </c>
      <c r="G8" s="44">
        <f>みどり!G8</f>
        <v>66320000</v>
      </c>
      <c r="H8" s="22">
        <f>みどり!H8</f>
        <v>1680000</v>
      </c>
      <c r="I8" s="47"/>
    </row>
    <row r="9" spans="1:9" x14ac:dyDescent="0.15">
      <c r="A9" s="359"/>
      <c r="B9" s="362"/>
      <c r="C9" s="4"/>
      <c r="D9" s="5"/>
      <c r="E9" s="1" t="s">
        <v>7</v>
      </c>
      <c r="F9" s="44">
        <f>みどり!F9</f>
        <v>0</v>
      </c>
      <c r="G9" s="87">
        <f>みどり!G9</f>
        <v>0</v>
      </c>
      <c r="H9" s="22">
        <f>みどり!H9</f>
        <v>0</v>
      </c>
      <c r="I9" s="47"/>
    </row>
    <row r="10" spans="1:9" x14ac:dyDescent="0.15">
      <c r="A10" s="359"/>
      <c r="B10" s="362"/>
      <c r="C10" s="4"/>
      <c r="D10" s="5"/>
      <c r="E10" s="5" t="s">
        <v>8</v>
      </c>
      <c r="F10" s="44">
        <f>みどり!F10</f>
        <v>68000000</v>
      </c>
      <c r="G10" s="87">
        <f>みどり!G10</f>
        <v>66320000</v>
      </c>
      <c r="H10" s="22">
        <f>みどり!H10</f>
        <v>1680000</v>
      </c>
      <c r="I10" s="47" t="s">
        <v>171</v>
      </c>
    </row>
    <row r="11" spans="1:9" x14ac:dyDescent="0.15">
      <c r="A11" s="359"/>
      <c r="B11" s="362"/>
      <c r="C11" s="4"/>
      <c r="D11" s="5"/>
      <c r="E11" s="5" t="s">
        <v>9</v>
      </c>
      <c r="F11" s="44">
        <f>みどり!F11</f>
        <v>0</v>
      </c>
      <c r="G11" s="87">
        <f>みどり!G11</f>
        <v>0</v>
      </c>
      <c r="H11" s="22">
        <f>みどり!H11</f>
        <v>0</v>
      </c>
      <c r="I11" s="47"/>
    </row>
    <row r="12" spans="1:9" x14ac:dyDescent="0.15">
      <c r="A12" s="359"/>
      <c r="B12" s="362"/>
      <c r="C12" s="4"/>
      <c r="D12" s="5"/>
      <c r="E12" s="5" t="s">
        <v>10</v>
      </c>
      <c r="F12" s="44">
        <f>みどり!F12</f>
        <v>0</v>
      </c>
      <c r="G12" s="87">
        <f>みどり!G12</f>
        <v>0</v>
      </c>
      <c r="H12" s="22">
        <f>みどり!H12</f>
        <v>0</v>
      </c>
      <c r="I12" s="47"/>
    </row>
    <row r="13" spans="1:9" s="235" customFormat="1" x14ac:dyDescent="0.15">
      <c r="A13" s="359"/>
      <c r="B13" s="362"/>
      <c r="C13" s="233"/>
      <c r="D13" s="235" t="s">
        <v>252</v>
      </c>
      <c r="E13" s="234"/>
      <c r="F13" s="280">
        <f>みどり!F13</f>
        <v>0</v>
      </c>
      <c r="G13" s="280">
        <f>みどり!G13</f>
        <v>0</v>
      </c>
      <c r="H13" s="237">
        <f>みどり!H13</f>
        <v>0</v>
      </c>
      <c r="I13" s="238"/>
    </row>
    <row r="14" spans="1:9" x14ac:dyDescent="0.15">
      <c r="A14" s="359"/>
      <c r="B14" s="362"/>
      <c r="C14" s="4"/>
      <c r="E14" s="6" t="s">
        <v>253</v>
      </c>
      <c r="F14" s="32">
        <f>みどり!F14</f>
        <v>0</v>
      </c>
      <c r="G14" s="32">
        <f>みどり!G14</f>
        <v>0</v>
      </c>
      <c r="H14" s="22">
        <f>みどり!H14</f>
        <v>0</v>
      </c>
      <c r="I14" s="49"/>
    </row>
    <row r="15" spans="1:9" s="235" customFormat="1" x14ac:dyDescent="0.15">
      <c r="A15" s="359"/>
      <c r="B15" s="362"/>
      <c r="C15" s="233"/>
      <c r="D15" s="239" t="s">
        <v>11</v>
      </c>
      <c r="E15" s="239"/>
      <c r="F15" s="283">
        <f>みどり!F15</f>
        <v>50000</v>
      </c>
      <c r="G15" s="284">
        <f>みどり!G15</f>
        <v>65000</v>
      </c>
      <c r="H15" s="237">
        <f>みどり!H15</f>
        <v>-15000</v>
      </c>
      <c r="I15" s="248"/>
    </row>
    <row r="16" spans="1:9" s="235" customFormat="1" x14ac:dyDescent="0.15">
      <c r="A16" s="359"/>
      <c r="B16" s="362"/>
      <c r="C16" s="233"/>
      <c r="D16" s="239" t="s">
        <v>12</v>
      </c>
      <c r="E16" s="239"/>
      <c r="F16" s="283">
        <f>みどり!F16</f>
        <v>0</v>
      </c>
      <c r="G16" s="283">
        <f>みどり!G16</f>
        <v>0</v>
      </c>
      <c r="H16" s="237">
        <f>みどり!H16</f>
        <v>0</v>
      </c>
      <c r="I16" s="248"/>
    </row>
    <row r="17" spans="1:9" x14ac:dyDescent="0.15">
      <c r="A17" s="359"/>
      <c r="B17" s="362"/>
      <c r="C17" s="4"/>
      <c r="D17" s="5"/>
      <c r="E17" s="5" t="s">
        <v>13</v>
      </c>
      <c r="F17" s="44">
        <f>みどり!F17</f>
        <v>0</v>
      </c>
      <c r="G17" s="87">
        <f>みどり!G17</f>
        <v>0</v>
      </c>
      <c r="H17" s="22">
        <f>みどり!H17</f>
        <v>0</v>
      </c>
      <c r="I17" s="47"/>
    </row>
    <row r="18" spans="1:9" s="235" customFormat="1" x14ac:dyDescent="0.15">
      <c r="A18" s="359"/>
      <c r="B18" s="362"/>
      <c r="C18" s="233"/>
      <c r="D18" s="239" t="s">
        <v>14</v>
      </c>
      <c r="E18" s="239"/>
      <c r="F18" s="283">
        <f>みどり!F18</f>
        <v>0</v>
      </c>
      <c r="G18" s="284">
        <f>みどり!G18</f>
        <v>0</v>
      </c>
      <c r="H18" s="237">
        <f>みどり!H18</f>
        <v>0</v>
      </c>
      <c r="I18" s="248"/>
    </row>
    <row r="19" spans="1:9" s="235" customFormat="1" x14ac:dyDescent="0.15">
      <c r="A19" s="359"/>
      <c r="B19" s="362"/>
      <c r="C19" s="233"/>
      <c r="D19" s="239" t="s">
        <v>15</v>
      </c>
      <c r="E19" s="239"/>
      <c r="F19" s="283">
        <f>みどり!F19</f>
        <v>510000</v>
      </c>
      <c r="G19" s="283">
        <f>みどり!G19</f>
        <v>665000</v>
      </c>
      <c r="H19" s="237">
        <f>みどり!H19</f>
        <v>-155000</v>
      </c>
      <c r="I19" s="248"/>
    </row>
    <row r="20" spans="1:9" x14ac:dyDescent="0.15">
      <c r="A20" s="359"/>
      <c r="B20" s="362"/>
      <c r="C20" s="4"/>
      <c r="D20" s="5"/>
      <c r="E20" s="5" t="s">
        <v>16</v>
      </c>
      <c r="F20" s="44">
        <f>みどり!F20</f>
        <v>0</v>
      </c>
      <c r="G20" s="87">
        <f>みどり!G20</f>
        <v>7000</v>
      </c>
      <c r="H20" s="22">
        <f>みどり!H20</f>
        <v>-7000</v>
      </c>
      <c r="I20" s="49" t="s">
        <v>267</v>
      </c>
    </row>
    <row r="21" spans="1:9" x14ac:dyDescent="0.15">
      <c r="A21" s="359"/>
      <c r="B21" s="362"/>
      <c r="C21" s="4"/>
      <c r="D21" s="5"/>
      <c r="E21" s="5" t="s">
        <v>17</v>
      </c>
      <c r="F21" s="44">
        <f>みどり!F21</f>
        <v>0</v>
      </c>
      <c r="G21" s="87">
        <f>みどり!G21</f>
        <v>0</v>
      </c>
      <c r="H21" s="22">
        <f>みどり!H21</f>
        <v>0</v>
      </c>
      <c r="I21" s="47"/>
    </row>
    <row r="22" spans="1:9" x14ac:dyDescent="0.15">
      <c r="A22" s="359"/>
      <c r="B22" s="362"/>
      <c r="C22" s="4"/>
      <c r="D22" s="5"/>
      <c r="E22" s="5" t="s">
        <v>18</v>
      </c>
      <c r="F22" s="44">
        <f>みどり!F22</f>
        <v>500000</v>
      </c>
      <c r="G22" s="87">
        <f>みどり!G22</f>
        <v>648000</v>
      </c>
      <c r="H22" s="22">
        <f>みどり!H22</f>
        <v>-148000</v>
      </c>
      <c r="I22" s="47" t="s">
        <v>164</v>
      </c>
    </row>
    <row r="23" spans="1:9" x14ac:dyDescent="0.15">
      <c r="A23" s="359"/>
      <c r="B23" s="362"/>
      <c r="C23" s="4"/>
      <c r="D23" s="5"/>
      <c r="E23" s="5" t="s">
        <v>19</v>
      </c>
      <c r="F23" s="44">
        <f>みどり!F23</f>
        <v>0</v>
      </c>
      <c r="G23" s="87">
        <f>みどり!G23</f>
        <v>0</v>
      </c>
      <c r="H23" s="22">
        <f>みどり!H23</f>
        <v>0</v>
      </c>
      <c r="I23" s="47"/>
    </row>
    <row r="24" spans="1:9" x14ac:dyDescent="0.15">
      <c r="A24" s="359"/>
      <c r="B24" s="362"/>
      <c r="C24" s="4"/>
      <c r="D24" s="5"/>
      <c r="E24" s="5" t="s">
        <v>15</v>
      </c>
      <c r="F24" s="44">
        <f>みどり!F24</f>
        <v>10000</v>
      </c>
      <c r="G24" s="87">
        <f>みどり!G24</f>
        <v>10000</v>
      </c>
      <c r="H24" s="22">
        <f>みどり!H24</f>
        <v>0</v>
      </c>
      <c r="I24" s="49" t="s">
        <v>283</v>
      </c>
    </row>
    <row r="25" spans="1:9" s="235" customFormat="1" x14ac:dyDescent="0.15">
      <c r="A25" s="359"/>
      <c r="B25" s="362"/>
      <c r="C25" s="233" t="s">
        <v>23</v>
      </c>
      <c r="D25" s="239"/>
      <c r="E25" s="239"/>
      <c r="F25" s="262">
        <f>みどり!F25</f>
        <v>0</v>
      </c>
      <c r="G25" s="263">
        <f>みどり!G25</f>
        <v>0</v>
      </c>
      <c r="H25" s="247">
        <f>みどり!H25</f>
        <v>0</v>
      </c>
      <c r="I25" s="248"/>
    </row>
    <row r="26" spans="1:9" s="235" customFormat="1" x14ac:dyDescent="0.15">
      <c r="A26" s="359"/>
      <c r="B26" s="362"/>
      <c r="C26" s="240" t="s">
        <v>20</v>
      </c>
      <c r="D26" s="241"/>
      <c r="E26" s="241"/>
      <c r="F26" s="286">
        <f>みどり!F26</f>
        <v>0</v>
      </c>
      <c r="G26" s="287">
        <f>みどり!G26</f>
        <v>0</v>
      </c>
      <c r="H26" s="244">
        <f>みどり!H26</f>
        <v>0</v>
      </c>
      <c r="I26" s="238"/>
    </row>
    <row r="27" spans="1:9" s="235" customFormat="1" x14ac:dyDescent="0.15">
      <c r="A27" s="359"/>
      <c r="B27" s="362"/>
      <c r="C27" s="240" t="s">
        <v>21</v>
      </c>
      <c r="D27" s="241"/>
      <c r="E27" s="241"/>
      <c r="F27" s="286">
        <f>みどり!F27</f>
        <v>0</v>
      </c>
      <c r="G27" s="287">
        <f>みどり!G27</f>
        <v>0</v>
      </c>
      <c r="H27" s="244">
        <f>みどり!H27</f>
        <v>0</v>
      </c>
      <c r="I27" s="238"/>
    </row>
    <row r="28" spans="1:9" s="235" customFormat="1" x14ac:dyDescent="0.15">
      <c r="A28" s="359"/>
      <c r="B28" s="362"/>
      <c r="C28" s="240" t="s">
        <v>22</v>
      </c>
      <c r="D28" s="241"/>
      <c r="E28" s="241"/>
      <c r="F28" s="286">
        <f>みどり!F28</f>
        <v>1000</v>
      </c>
      <c r="G28" s="287">
        <f>みどり!G28</f>
        <v>1000</v>
      </c>
      <c r="H28" s="244">
        <f>みどり!H28</f>
        <v>0</v>
      </c>
      <c r="I28" s="245"/>
    </row>
    <row r="29" spans="1:9" s="235" customFormat="1" x14ac:dyDescent="0.15">
      <c r="A29" s="359"/>
      <c r="B29" s="362"/>
      <c r="C29" s="233" t="s">
        <v>23</v>
      </c>
      <c r="D29" s="239"/>
      <c r="E29" s="239"/>
      <c r="F29" s="262">
        <f>みどり!F29</f>
        <v>53000</v>
      </c>
      <c r="G29" s="262">
        <f>みどり!G29</f>
        <v>144000</v>
      </c>
      <c r="H29" s="247">
        <f>みどり!H29</f>
        <v>-91000</v>
      </c>
      <c r="I29" s="238"/>
    </row>
    <row r="30" spans="1:9" x14ac:dyDescent="0.15">
      <c r="A30" s="359"/>
      <c r="B30" s="362"/>
      <c r="C30" s="4"/>
      <c r="D30" s="5" t="s">
        <v>24</v>
      </c>
      <c r="E30" s="5"/>
      <c r="F30" s="44">
        <f>みどり!F30</f>
        <v>0</v>
      </c>
      <c r="G30" s="87">
        <f>みどり!G30</f>
        <v>0</v>
      </c>
      <c r="H30" s="22">
        <f>みどり!H30</f>
        <v>0</v>
      </c>
      <c r="I30" s="49"/>
    </row>
    <row r="31" spans="1:9" x14ac:dyDescent="0.15">
      <c r="A31" s="359"/>
      <c r="B31" s="362"/>
      <c r="C31" s="4"/>
      <c r="D31" s="5" t="s">
        <v>25</v>
      </c>
      <c r="E31" s="5"/>
      <c r="F31" s="44">
        <f>みどり!F31</f>
        <v>0</v>
      </c>
      <c r="G31" s="87">
        <f>みどり!G31</f>
        <v>0</v>
      </c>
      <c r="H31" s="22">
        <f>みどり!H31</f>
        <v>0</v>
      </c>
      <c r="I31" s="49"/>
    </row>
    <row r="32" spans="1:9" x14ac:dyDescent="0.15">
      <c r="A32" s="359"/>
      <c r="B32" s="362"/>
      <c r="C32" s="4"/>
      <c r="D32" s="5" t="s">
        <v>26</v>
      </c>
      <c r="E32" s="5"/>
      <c r="F32" s="44">
        <f>みどり!F32</f>
        <v>53000</v>
      </c>
      <c r="G32" s="87">
        <f>みどり!G32</f>
        <v>144000</v>
      </c>
      <c r="H32" s="22">
        <f>みどり!H32</f>
        <v>-91000</v>
      </c>
      <c r="I32" s="49"/>
    </row>
    <row r="33" spans="1:9" x14ac:dyDescent="0.15">
      <c r="A33" s="359"/>
      <c r="B33" s="362"/>
      <c r="C33" s="4"/>
      <c r="D33" s="5"/>
      <c r="E33" s="5" t="s">
        <v>121</v>
      </c>
      <c r="F33" s="44">
        <f>みどり!F33</f>
        <v>53000</v>
      </c>
      <c r="G33" s="87">
        <f>みどり!G33</f>
        <v>144000</v>
      </c>
      <c r="H33" s="22">
        <f>みどり!H33</f>
        <v>-91000</v>
      </c>
      <c r="I33" s="49" t="s">
        <v>352</v>
      </c>
    </row>
    <row r="34" spans="1:9" x14ac:dyDescent="0.15">
      <c r="A34" s="359"/>
      <c r="B34" s="362"/>
      <c r="C34" s="4"/>
      <c r="D34" s="5"/>
      <c r="E34" s="5" t="s">
        <v>117</v>
      </c>
      <c r="F34" s="46">
        <f>みどり!F34</f>
        <v>0</v>
      </c>
      <c r="G34" s="89">
        <f>みどり!G34</f>
        <v>0</v>
      </c>
      <c r="H34" s="27">
        <f>みどり!H34</f>
        <v>0</v>
      </c>
      <c r="I34" s="54"/>
    </row>
    <row r="35" spans="1:9" x14ac:dyDescent="0.15">
      <c r="A35" s="359"/>
      <c r="B35" s="362"/>
      <c r="C35" s="7" t="s">
        <v>27</v>
      </c>
      <c r="D35" s="8"/>
      <c r="E35" s="9"/>
      <c r="F35" s="33">
        <f>みどり!F35</f>
        <v>108614000</v>
      </c>
      <c r="G35" s="29">
        <f>みどり!G35</f>
        <v>106195000</v>
      </c>
      <c r="H35" s="29">
        <f>みどり!H35</f>
        <v>2419000</v>
      </c>
      <c r="I35" s="52"/>
    </row>
    <row r="36" spans="1:9" s="235" customFormat="1" x14ac:dyDescent="0.15">
      <c r="A36" s="359"/>
      <c r="B36" s="362" t="s">
        <v>28</v>
      </c>
      <c r="C36" s="233" t="s">
        <v>29</v>
      </c>
      <c r="D36" s="239"/>
      <c r="E36" s="234"/>
      <c r="F36" s="247">
        <f>みどり!F36</f>
        <v>55836000</v>
      </c>
      <c r="G36" s="247">
        <f>みどり!G36</f>
        <v>55389000</v>
      </c>
      <c r="H36" s="247">
        <f>みどり!H36</f>
        <v>447000</v>
      </c>
      <c r="I36" s="248"/>
    </row>
    <row r="37" spans="1:9" x14ac:dyDescent="0.15">
      <c r="A37" s="359"/>
      <c r="B37" s="362"/>
      <c r="C37" s="4"/>
      <c r="D37" s="5" t="s">
        <v>209</v>
      </c>
      <c r="E37" s="6"/>
      <c r="F37" s="22">
        <f>みどり!F37</f>
        <v>0</v>
      </c>
      <c r="G37" s="22">
        <f>みどり!G37</f>
        <v>0</v>
      </c>
      <c r="H37" s="22">
        <f>みどり!H37</f>
        <v>0</v>
      </c>
      <c r="I37" s="47"/>
    </row>
    <row r="38" spans="1:9" x14ac:dyDescent="0.15">
      <c r="A38" s="359"/>
      <c r="B38" s="362"/>
      <c r="C38" s="4"/>
      <c r="D38" s="5" t="s">
        <v>30</v>
      </c>
      <c r="E38" s="6"/>
      <c r="F38" s="22">
        <f>みどり!F38</f>
        <v>17000000</v>
      </c>
      <c r="G38" s="22">
        <f>みどり!G38</f>
        <v>16428000</v>
      </c>
      <c r="H38" s="22">
        <f>みどり!H38</f>
        <v>572000</v>
      </c>
      <c r="I38" s="47" t="s">
        <v>150</v>
      </c>
    </row>
    <row r="39" spans="1:9" x14ac:dyDescent="0.15">
      <c r="A39" s="359"/>
      <c r="B39" s="362"/>
      <c r="C39" s="4"/>
      <c r="D39" s="5" t="s">
        <v>31</v>
      </c>
      <c r="E39" s="6"/>
      <c r="F39" s="22">
        <f>みどり!F39</f>
        <v>5870000</v>
      </c>
      <c r="G39" s="22">
        <f>みどり!G39</f>
        <v>5767000</v>
      </c>
      <c r="H39" s="22">
        <f>みどり!H39</f>
        <v>103000</v>
      </c>
      <c r="I39" s="47" t="s">
        <v>151</v>
      </c>
    </row>
    <row r="40" spans="1:9" x14ac:dyDescent="0.15">
      <c r="A40" s="359"/>
      <c r="B40" s="362"/>
      <c r="C40" s="4"/>
      <c r="D40" s="5" t="s">
        <v>32</v>
      </c>
      <c r="E40" s="6"/>
      <c r="F40" s="22">
        <f>みどり!F40</f>
        <v>27060000</v>
      </c>
      <c r="G40" s="22">
        <f>みどり!G40</f>
        <v>26946000</v>
      </c>
      <c r="H40" s="22">
        <f>みどり!H40</f>
        <v>114000</v>
      </c>
      <c r="I40" s="47" t="s">
        <v>128</v>
      </c>
    </row>
    <row r="41" spans="1:9" x14ac:dyDescent="0.15">
      <c r="A41" s="359"/>
      <c r="B41" s="362"/>
      <c r="C41" s="4"/>
      <c r="D41" s="5" t="s">
        <v>33</v>
      </c>
      <c r="E41" s="6"/>
      <c r="F41" s="22">
        <f>みどり!F41</f>
        <v>1036000</v>
      </c>
      <c r="G41" s="22">
        <f>みどり!G41</f>
        <v>1710000</v>
      </c>
      <c r="H41" s="22">
        <f>みどり!H41</f>
        <v>-674000</v>
      </c>
      <c r="I41" s="47" t="s">
        <v>149</v>
      </c>
    </row>
    <row r="42" spans="1:9" x14ac:dyDescent="0.15">
      <c r="A42" s="359"/>
      <c r="B42" s="362"/>
      <c r="C42" s="64"/>
      <c r="D42" s="69" t="s">
        <v>34</v>
      </c>
      <c r="E42" s="70"/>
      <c r="F42" s="76">
        <f>みどり!F42</f>
        <v>4870000</v>
      </c>
      <c r="G42" s="76">
        <f>みどり!G42</f>
        <v>4538000</v>
      </c>
      <c r="H42" s="76">
        <f>みどり!H42</f>
        <v>332000</v>
      </c>
      <c r="I42" s="47" t="s">
        <v>129</v>
      </c>
    </row>
    <row r="43" spans="1:9" s="235" customFormat="1" x14ac:dyDescent="0.15">
      <c r="A43" s="359"/>
      <c r="B43" s="362"/>
      <c r="C43" s="233" t="s">
        <v>35</v>
      </c>
      <c r="D43" s="239"/>
      <c r="E43" s="234"/>
      <c r="F43" s="247">
        <f>みどり!F43</f>
        <v>4255000</v>
      </c>
      <c r="G43" s="247">
        <f>みどり!G43</f>
        <v>3489000</v>
      </c>
      <c r="H43" s="247">
        <f>みどり!H43</f>
        <v>766000</v>
      </c>
      <c r="I43" s="248"/>
    </row>
    <row r="44" spans="1:9" x14ac:dyDescent="0.15">
      <c r="A44" s="359"/>
      <c r="B44" s="362"/>
      <c r="C44" s="4"/>
      <c r="D44" s="5" t="s">
        <v>36</v>
      </c>
      <c r="E44" s="6"/>
      <c r="F44" s="22">
        <f>みどり!F44</f>
        <v>15000</v>
      </c>
      <c r="G44" s="22">
        <f>みどり!G44</f>
        <v>7000</v>
      </c>
      <c r="H44" s="22">
        <f>みどり!H44</f>
        <v>8000</v>
      </c>
      <c r="I44" s="47" t="s">
        <v>166</v>
      </c>
    </row>
    <row r="45" spans="1:9" x14ac:dyDescent="0.15">
      <c r="A45" s="359"/>
      <c r="B45" s="362"/>
      <c r="C45" s="4"/>
      <c r="D45" s="5" t="s">
        <v>37</v>
      </c>
      <c r="E45" s="6"/>
      <c r="F45" s="22">
        <f>みどり!F45</f>
        <v>230000</v>
      </c>
      <c r="G45" s="22">
        <f>みどり!G45</f>
        <v>230000</v>
      </c>
      <c r="H45" s="22">
        <f>みどり!H45</f>
        <v>0</v>
      </c>
      <c r="I45" s="47" t="s">
        <v>167</v>
      </c>
    </row>
    <row r="46" spans="1:9" x14ac:dyDescent="0.15">
      <c r="A46" s="359"/>
      <c r="B46" s="362"/>
      <c r="C46" s="4"/>
      <c r="D46" s="5" t="s">
        <v>38</v>
      </c>
      <c r="E46" s="6"/>
      <c r="F46" s="22">
        <f>みどり!F46</f>
        <v>450000</v>
      </c>
      <c r="G46" s="22">
        <f>みどり!G46</f>
        <v>250000</v>
      </c>
      <c r="H46" s="22">
        <f>みどり!H46</f>
        <v>200000</v>
      </c>
      <c r="I46" s="47" t="s">
        <v>131</v>
      </c>
    </row>
    <row r="47" spans="1:9" x14ac:dyDescent="0.15">
      <c r="A47" s="359"/>
      <c r="B47" s="362"/>
      <c r="C47" s="4"/>
      <c r="D47" s="5" t="s">
        <v>127</v>
      </c>
      <c r="E47" s="6"/>
      <c r="F47" s="22">
        <f>みどり!F47</f>
        <v>50000</v>
      </c>
      <c r="G47" s="22">
        <f>みどり!G47</f>
        <v>45000</v>
      </c>
      <c r="H47" s="22">
        <f>みどり!H47</f>
        <v>5000</v>
      </c>
      <c r="I47" s="47" t="s">
        <v>132</v>
      </c>
    </row>
    <row r="48" spans="1:9" x14ac:dyDescent="0.15">
      <c r="A48" s="359"/>
      <c r="B48" s="362"/>
      <c r="C48" s="4"/>
      <c r="D48" s="5" t="s">
        <v>39</v>
      </c>
      <c r="E48" s="6"/>
      <c r="F48" s="22">
        <f>みどり!F48</f>
        <v>960000</v>
      </c>
      <c r="G48" s="22">
        <f>みどり!G48</f>
        <v>860000</v>
      </c>
      <c r="H48" s="22">
        <f>みどり!H48</f>
        <v>100000</v>
      </c>
      <c r="I48" s="47" t="s">
        <v>157</v>
      </c>
    </row>
    <row r="49" spans="1:9" x14ac:dyDescent="0.15">
      <c r="A49" s="359"/>
      <c r="B49" s="362"/>
      <c r="C49" s="4"/>
      <c r="D49" s="5" t="s">
        <v>126</v>
      </c>
      <c r="E49" s="6"/>
      <c r="F49" s="22">
        <f>みどり!F49</f>
        <v>480000</v>
      </c>
      <c r="G49" s="22">
        <f>みどり!G49</f>
        <v>510000</v>
      </c>
      <c r="H49" s="22">
        <f>みどり!H49</f>
        <v>-30000</v>
      </c>
      <c r="I49" s="47" t="s">
        <v>265</v>
      </c>
    </row>
    <row r="50" spans="1:9" x14ac:dyDescent="0.15">
      <c r="A50" s="359"/>
      <c r="B50" s="362"/>
      <c r="C50" s="4"/>
      <c r="D50" s="5" t="s">
        <v>208</v>
      </c>
      <c r="E50" s="6"/>
      <c r="F50" s="22">
        <f>みどり!F50</f>
        <v>50000</v>
      </c>
      <c r="G50" s="22">
        <f>みどり!G50</f>
        <v>42000</v>
      </c>
      <c r="H50" s="22">
        <f>みどり!H50</f>
        <v>8000</v>
      </c>
      <c r="I50" s="47" t="s">
        <v>302</v>
      </c>
    </row>
    <row r="51" spans="1:9" x14ac:dyDescent="0.15">
      <c r="A51" s="359"/>
      <c r="B51" s="362"/>
      <c r="C51" s="4"/>
      <c r="D51" s="5" t="s">
        <v>40</v>
      </c>
      <c r="E51" s="6"/>
      <c r="F51" s="22">
        <f>みどり!F51</f>
        <v>380000</v>
      </c>
      <c r="G51" s="22">
        <f>みどり!G51</f>
        <v>140000</v>
      </c>
      <c r="H51" s="22">
        <f>みどり!H51</f>
        <v>240000</v>
      </c>
      <c r="I51" s="47" t="s">
        <v>179</v>
      </c>
    </row>
    <row r="52" spans="1:9" x14ac:dyDescent="0.15">
      <c r="A52" s="359"/>
      <c r="B52" s="362"/>
      <c r="C52" s="4"/>
      <c r="D52" s="5" t="s">
        <v>41</v>
      </c>
      <c r="E52" s="6"/>
      <c r="F52" s="22">
        <f>みどり!F52</f>
        <v>1400000</v>
      </c>
      <c r="G52" s="22">
        <f>みどり!G52</f>
        <v>1215000</v>
      </c>
      <c r="H52" s="22">
        <f>みどり!H52</f>
        <v>185000</v>
      </c>
      <c r="I52" s="47" t="s">
        <v>325</v>
      </c>
    </row>
    <row r="53" spans="1:9" x14ac:dyDescent="0.15">
      <c r="A53" s="359"/>
      <c r="B53" s="362"/>
      <c r="C53" s="64"/>
      <c r="D53" s="69" t="s">
        <v>42</v>
      </c>
      <c r="E53" s="70"/>
      <c r="F53" s="76">
        <f>みどり!F53</f>
        <v>240000</v>
      </c>
      <c r="G53" s="76">
        <f>みどり!G53</f>
        <v>190000</v>
      </c>
      <c r="H53" s="76">
        <f>みどり!H53</f>
        <v>50000</v>
      </c>
      <c r="I53" s="47" t="s">
        <v>147</v>
      </c>
    </row>
    <row r="54" spans="1:9" s="235" customFormat="1" x14ac:dyDescent="0.15">
      <c r="A54" s="359"/>
      <c r="B54" s="362"/>
      <c r="C54" s="233" t="s">
        <v>43</v>
      </c>
      <c r="D54" s="239"/>
      <c r="E54" s="234"/>
      <c r="F54" s="247">
        <f>みどり!F54</f>
        <v>5320000</v>
      </c>
      <c r="G54" s="247">
        <f>みどり!G54</f>
        <v>4762000</v>
      </c>
      <c r="H54" s="247">
        <f>みどり!H54</f>
        <v>558000</v>
      </c>
      <c r="I54" s="248"/>
    </row>
    <row r="55" spans="1:9" x14ac:dyDescent="0.15">
      <c r="A55" s="359"/>
      <c r="B55" s="362"/>
      <c r="C55" s="4"/>
      <c r="D55" s="5" t="s">
        <v>44</v>
      </c>
      <c r="E55" s="6"/>
      <c r="F55" s="22">
        <f>みどり!F55</f>
        <v>1000000</v>
      </c>
      <c r="G55" s="22">
        <f>みどり!G55</f>
        <v>1058000</v>
      </c>
      <c r="H55" s="22">
        <f>みどり!H55</f>
        <v>-58000</v>
      </c>
      <c r="I55" s="47" t="s">
        <v>135</v>
      </c>
    </row>
    <row r="56" spans="1:9" x14ac:dyDescent="0.15">
      <c r="A56" s="359"/>
      <c r="B56" s="362"/>
      <c r="C56" s="4"/>
      <c r="D56" s="5" t="s">
        <v>45</v>
      </c>
      <c r="E56" s="6"/>
      <c r="F56" s="22">
        <f>みどり!F56</f>
        <v>5000</v>
      </c>
      <c r="G56" s="22">
        <f>みどり!G56</f>
        <v>2000</v>
      </c>
      <c r="H56" s="22">
        <f>みどり!H56</f>
        <v>3000</v>
      </c>
      <c r="I56" s="47" t="s">
        <v>178</v>
      </c>
    </row>
    <row r="57" spans="1:9" x14ac:dyDescent="0.15">
      <c r="A57" s="359"/>
      <c r="B57" s="362"/>
      <c r="C57" s="4"/>
      <c r="D57" s="5" t="s">
        <v>46</v>
      </c>
      <c r="E57" s="6"/>
      <c r="F57" s="22">
        <f>みどり!F57</f>
        <v>90000</v>
      </c>
      <c r="G57" s="22">
        <f>みどり!G57</f>
        <v>80000</v>
      </c>
      <c r="H57" s="22">
        <f>みどり!H57</f>
        <v>10000</v>
      </c>
      <c r="I57" s="47" t="s">
        <v>145</v>
      </c>
    </row>
    <row r="58" spans="1:9" x14ac:dyDescent="0.15">
      <c r="A58" s="359"/>
      <c r="B58" s="362"/>
      <c r="C58" s="4"/>
      <c r="D58" s="5" t="s">
        <v>47</v>
      </c>
      <c r="E58" s="6"/>
      <c r="F58" s="22">
        <f>みどり!F58</f>
        <v>80000</v>
      </c>
      <c r="G58" s="22">
        <f>みどり!G58</f>
        <v>90000</v>
      </c>
      <c r="H58" s="22">
        <f>みどり!H58</f>
        <v>-10000</v>
      </c>
      <c r="I58" s="47" t="s">
        <v>137</v>
      </c>
    </row>
    <row r="59" spans="1:9" x14ac:dyDescent="0.15">
      <c r="A59" s="359"/>
      <c r="B59" s="362"/>
      <c r="C59" s="4"/>
      <c r="D59" s="5" t="s">
        <v>48</v>
      </c>
      <c r="E59" s="6"/>
      <c r="F59" s="22">
        <f>みどり!F59</f>
        <v>0</v>
      </c>
      <c r="G59" s="22">
        <f>みどり!G59</f>
        <v>0</v>
      </c>
      <c r="H59" s="22">
        <f>みどり!H59</f>
        <v>0</v>
      </c>
      <c r="I59" s="47"/>
    </row>
    <row r="60" spans="1:9" x14ac:dyDescent="0.15">
      <c r="A60" s="359"/>
      <c r="B60" s="362"/>
      <c r="C60" s="4"/>
      <c r="D60" s="5" t="s">
        <v>39</v>
      </c>
      <c r="E60" s="6"/>
      <c r="F60" s="22">
        <f>みどり!F60</f>
        <v>250000</v>
      </c>
      <c r="G60" s="22">
        <f>みどり!G60</f>
        <v>220000</v>
      </c>
      <c r="H60" s="22">
        <f>みどり!H60</f>
        <v>30000</v>
      </c>
      <c r="I60" s="47" t="s">
        <v>157</v>
      </c>
    </row>
    <row r="61" spans="1:9" x14ac:dyDescent="0.15">
      <c r="A61" s="359"/>
      <c r="B61" s="362"/>
      <c r="C61" s="4"/>
      <c r="D61" s="5" t="s">
        <v>49</v>
      </c>
      <c r="E61" s="6"/>
      <c r="F61" s="22">
        <f>みどり!F61</f>
        <v>0</v>
      </c>
      <c r="G61" s="22">
        <f>みどり!G61</f>
        <v>0</v>
      </c>
      <c r="H61" s="22">
        <f>みどり!H61</f>
        <v>0</v>
      </c>
      <c r="I61" s="47"/>
    </row>
    <row r="62" spans="1:9" x14ac:dyDescent="0.15">
      <c r="A62" s="359"/>
      <c r="B62" s="362"/>
      <c r="C62" s="4"/>
      <c r="D62" s="5" t="s">
        <v>50</v>
      </c>
      <c r="E62" s="6"/>
      <c r="F62" s="22">
        <f>みどり!F62</f>
        <v>500000</v>
      </c>
      <c r="G62" s="22">
        <f>みどり!G62</f>
        <v>350000</v>
      </c>
      <c r="H62" s="22">
        <f>みどり!H62</f>
        <v>150000</v>
      </c>
      <c r="I62" s="47" t="s">
        <v>138</v>
      </c>
    </row>
    <row r="63" spans="1:9" x14ac:dyDescent="0.15">
      <c r="A63" s="359"/>
      <c r="B63" s="362"/>
      <c r="C63" s="4"/>
      <c r="D63" s="5" t="s">
        <v>51</v>
      </c>
      <c r="E63" s="6"/>
      <c r="F63" s="22">
        <f>みどり!F63</f>
        <v>220000</v>
      </c>
      <c r="G63" s="22">
        <f>みどり!G63</f>
        <v>210000</v>
      </c>
      <c r="H63" s="22">
        <f>みどり!H63</f>
        <v>10000</v>
      </c>
      <c r="I63" s="47" t="s">
        <v>177</v>
      </c>
    </row>
    <row r="64" spans="1:9" x14ac:dyDescent="0.15">
      <c r="A64" s="359"/>
      <c r="B64" s="362"/>
      <c r="C64" s="4"/>
      <c r="D64" s="5" t="s">
        <v>52</v>
      </c>
      <c r="E64" s="6"/>
      <c r="F64" s="22">
        <f>みどり!F64</f>
        <v>30000</v>
      </c>
      <c r="G64" s="22">
        <f>みどり!G64</f>
        <v>30000</v>
      </c>
      <c r="H64" s="22">
        <f>みどり!H64</f>
        <v>0</v>
      </c>
      <c r="I64" s="47"/>
    </row>
    <row r="65" spans="1:9" x14ac:dyDescent="0.15">
      <c r="A65" s="359"/>
      <c r="B65" s="362"/>
      <c r="C65" s="4"/>
      <c r="D65" s="1" t="s">
        <v>210</v>
      </c>
      <c r="E65" s="6"/>
      <c r="F65" s="22">
        <f>みどり!F65</f>
        <v>0</v>
      </c>
      <c r="G65" s="22">
        <f>みどり!G65</f>
        <v>0</v>
      </c>
      <c r="H65" s="22">
        <f>みどり!H65</f>
        <v>0</v>
      </c>
      <c r="I65" s="47"/>
    </row>
    <row r="66" spans="1:9" x14ac:dyDescent="0.15">
      <c r="A66" s="359"/>
      <c r="B66" s="362"/>
      <c r="C66" s="4"/>
      <c r="D66" s="5" t="s">
        <v>53</v>
      </c>
      <c r="E66" s="6"/>
      <c r="F66" s="22">
        <f>みどり!F66</f>
        <v>0</v>
      </c>
      <c r="G66" s="22">
        <f>みどり!G66</f>
        <v>0</v>
      </c>
      <c r="H66" s="22">
        <f>みどり!H66</f>
        <v>0</v>
      </c>
      <c r="I66" s="47"/>
    </row>
    <row r="67" spans="1:9" x14ac:dyDescent="0.15">
      <c r="A67" s="359"/>
      <c r="B67" s="362"/>
      <c r="C67" s="4"/>
      <c r="D67" s="5" t="s">
        <v>54</v>
      </c>
      <c r="E67" s="6"/>
      <c r="F67" s="22">
        <f>みどり!F67</f>
        <v>50000</v>
      </c>
      <c r="G67" s="22">
        <f>みどり!G67</f>
        <v>21000</v>
      </c>
      <c r="H67" s="22">
        <f>みどり!H67</f>
        <v>29000</v>
      </c>
      <c r="I67" s="47" t="s">
        <v>140</v>
      </c>
    </row>
    <row r="68" spans="1:9" x14ac:dyDescent="0.15">
      <c r="A68" s="359"/>
      <c r="B68" s="362"/>
      <c r="C68" s="4"/>
      <c r="D68" s="5" t="s">
        <v>55</v>
      </c>
      <c r="E68" s="6"/>
      <c r="F68" s="22">
        <f>みどり!F68</f>
        <v>550000</v>
      </c>
      <c r="G68" s="22">
        <f>みどり!G68</f>
        <v>441000</v>
      </c>
      <c r="H68" s="22">
        <f>みどり!H68</f>
        <v>109000</v>
      </c>
      <c r="I68" s="47" t="s">
        <v>175</v>
      </c>
    </row>
    <row r="69" spans="1:9" x14ac:dyDescent="0.15">
      <c r="A69" s="359"/>
      <c r="B69" s="362"/>
      <c r="C69" s="4"/>
      <c r="D69" s="5" t="s">
        <v>56</v>
      </c>
      <c r="E69" s="6"/>
      <c r="F69" s="22">
        <f>みどり!F69</f>
        <v>630000</v>
      </c>
      <c r="G69" s="22">
        <f>みどり!G69</f>
        <v>630000</v>
      </c>
      <c r="H69" s="22">
        <f>みどり!H69</f>
        <v>0</v>
      </c>
      <c r="I69" s="47" t="s">
        <v>170</v>
      </c>
    </row>
    <row r="70" spans="1:9" x14ac:dyDescent="0.15">
      <c r="A70" s="359"/>
      <c r="B70" s="362"/>
      <c r="C70" s="4"/>
      <c r="D70" s="5" t="s">
        <v>57</v>
      </c>
      <c r="E70" s="6"/>
      <c r="F70" s="22">
        <f>みどり!F70</f>
        <v>1060000</v>
      </c>
      <c r="G70" s="22">
        <f>みどり!G70</f>
        <v>1060000</v>
      </c>
      <c r="H70" s="22">
        <f>みどり!H70</f>
        <v>0</v>
      </c>
      <c r="I70" s="47" t="s">
        <v>174</v>
      </c>
    </row>
    <row r="71" spans="1:9" x14ac:dyDescent="0.15">
      <c r="A71" s="359"/>
      <c r="B71" s="362"/>
      <c r="C71" s="4"/>
      <c r="D71" s="5" t="s">
        <v>58</v>
      </c>
      <c r="E71" s="6"/>
      <c r="F71" s="22">
        <f>みどり!F71</f>
        <v>300000</v>
      </c>
      <c r="G71" s="22">
        <f>みどり!G71</f>
        <v>215000</v>
      </c>
      <c r="H71" s="22">
        <f>みどり!H71</f>
        <v>85000</v>
      </c>
      <c r="I71" s="47" t="s">
        <v>144</v>
      </c>
    </row>
    <row r="72" spans="1:9" x14ac:dyDescent="0.15">
      <c r="A72" s="359"/>
      <c r="B72" s="362"/>
      <c r="C72" s="4"/>
      <c r="D72" s="5" t="s">
        <v>59</v>
      </c>
      <c r="E72" s="6"/>
      <c r="F72" s="22">
        <f>みどり!F72</f>
        <v>60000</v>
      </c>
      <c r="G72" s="22">
        <f>みどり!G72</f>
        <v>60000</v>
      </c>
      <c r="H72" s="22">
        <f>みどり!H72</f>
        <v>0</v>
      </c>
      <c r="I72" s="47" t="s">
        <v>374</v>
      </c>
    </row>
    <row r="73" spans="1:9" x14ac:dyDescent="0.15">
      <c r="A73" s="359"/>
      <c r="B73" s="362"/>
      <c r="C73" s="4"/>
      <c r="D73" s="5" t="s">
        <v>211</v>
      </c>
      <c r="E73" s="6"/>
      <c r="F73" s="22">
        <f>みどり!F73</f>
        <v>340000</v>
      </c>
      <c r="G73" s="22">
        <f>みどり!G73</f>
        <v>125000</v>
      </c>
      <c r="H73" s="22">
        <f>みどり!H73</f>
        <v>215000</v>
      </c>
      <c r="I73" s="47" t="s">
        <v>351</v>
      </c>
    </row>
    <row r="74" spans="1:9" x14ac:dyDescent="0.15">
      <c r="A74" s="359"/>
      <c r="B74" s="362"/>
      <c r="C74" s="4"/>
      <c r="D74" s="5" t="s">
        <v>60</v>
      </c>
      <c r="E74" s="6"/>
      <c r="F74" s="22">
        <f>みどり!F74</f>
        <v>135000</v>
      </c>
      <c r="G74" s="22">
        <f>みどり!G74</f>
        <v>135000</v>
      </c>
      <c r="H74" s="22">
        <f>みどり!H74</f>
        <v>0</v>
      </c>
      <c r="I74" s="38" t="s">
        <v>180</v>
      </c>
    </row>
    <row r="75" spans="1:9" x14ac:dyDescent="0.15">
      <c r="A75" s="359"/>
      <c r="B75" s="362"/>
      <c r="C75" s="64"/>
      <c r="D75" s="69" t="s">
        <v>42</v>
      </c>
      <c r="E75" s="70"/>
      <c r="F75" s="76">
        <f>みどり!F75</f>
        <v>20000</v>
      </c>
      <c r="G75" s="76">
        <f>みどり!G75</f>
        <v>35000</v>
      </c>
      <c r="H75" s="76">
        <f>みどり!H75</f>
        <v>-15000</v>
      </c>
      <c r="I75" s="47"/>
    </row>
    <row r="76" spans="1:9" s="235" customFormat="1" x14ac:dyDescent="0.15">
      <c r="A76" s="359"/>
      <c r="B76" s="362"/>
      <c r="C76" s="233" t="s">
        <v>61</v>
      </c>
      <c r="D76" s="239"/>
      <c r="E76" s="234"/>
      <c r="F76" s="247">
        <f>みどり!F76</f>
        <v>40000000</v>
      </c>
      <c r="G76" s="247">
        <f>みどり!G76</f>
        <v>39000000</v>
      </c>
      <c r="H76" s="247">
        <f>みどり!H76</f>
        <v>1000000</v>
      </c>
      <c r="I76" s="248" t="s">
        <v>355</v>
      </c>
    </row>
    <row r="77" spans="1:9" x14ac:dyDescent="0.15">
      <c r="A77" s="359"/>
      <c r="B77" s="362"/>
      <c r="C77" s="4"/>
      <c r="D77" s="5" t="s">
        <v>62</v>
      </c>
      <c r="E77" s="6"/>
      <c r="F77" s="22">
        <f>みどり!F77</f>
        <v>39980000</v>
      </c>
      <c r="G77" s="22">
        <f>みどり!G77</f>
        <v>38985000</v>
      </c>
      <c r="H77" s="22">
        <f>みどり!H77</f>
        <v>995000</v>
      </c>
      <c r="I77" s="47"/>
    </row>
    <row r="78" spans="1:9" x14ac:dyDescent="0.15">
      <c r="A78" s="359"/>
      <c r="B78" s="362"/>
      <c r="C78" s="4"/>
      <c r="D78" s="5"/>
      <c r="E78" s="6" t="s">
        <v>63</v>
      </c>
      <c r="F78" s="22">
        <f>みどり!F78</f>
        <v>39980000</v>
      </c>
      <c r="G78" s="22">
        <f>みどり!G78</f>
        <v>38985000</v>
      </c>
      <c r="H78" s="22">
        <f>みどり!H78</f>
        <v>995000</v>
      </c>
      <c r="I78" s="47" t="s">
        <v>195</v>
      </c>
    </row>
    <row r="79" spans="1:9" x14ac:dyDescent="0.15">
      <c r="A79" s="359"/>
      <c r="B79" s="362"/>
      <c r="C79" s="4"/>
      <c r="D79" s="5"/>
      <c r="E79" s="6" t="s">
        <v>64</v>
      </c>
      <c r="F79" s="22">
        <f>みどり!F79</f>
        <v>0</v>
      </c>
      <c r="G79" s="22">
        <f>みどり!G79</f>
        <v>0</v>
      </c>
      <c r="H79" s="22">
        <f>みどり!H79</f>
        <v>0</v>
      </c>
      <c r="I79" s="47"/>
    </row>
    <row r="80" spans="1:9" x14ac:dyDescent="0.15">
      <c r="A80" s="359"/>
      <c r="B80" s="362"/>
      <c r="C80" s="64"/>
      <c r="D80" s="69" t="s">
        <v>65</v>
      </c>
      <c r="E80" s="70"/>
      <c r="F80" s="76">
        <f>みどり!F80</f>
        <v>20000</v>
      </c>
      <c r="G80" s="76">
        <f>みどり!G80</f>
        <v>15000</v>
      </c>
      <c r="H80" s="76">
        <f>みどり!H80</f>
        <v>5000</v>
      </c>
      <c r="I80" s="47"/>
    </row>
    <row r="81" spans="1:9" s="235" customFormat="1" x14ac:dyDescent="0.15">
      <c r="A81" s="359"/>
      <c r="B81" s="362"/>
      <c r="C81" s="240" t="s">
        <v>66</v>
      </c>
      <c r="D81" s="241"/>
      <c r="E81" s="242"/>
      <c r="F81" s="244">
        <f>みどり!F81</f>
        <v>0</v>
      </c>
      <c r="G81" s="244">
        <f>みどり!G81</f>
        <v>0</v>
      </c>
      <c r="H81" s="244">
        <f>みどり!H81</f>
        <v>0</v>
      </c>
      <c r="I81" s="248"/>
    </row>
    <row r="82" spans="1:9" s="235" customFormat="1" x14ac:dyDescent="0.15">
      <c r="A82" s="359"/>
      <c r="B82" s="362"/>
      <c r="C82" s="240" t="s">
        <v>67</v>
      </c>
      <c r="D82" s="241"/>
      <c r="E82" s="242"/>
      <c r="F82" s="244">
        <f>みどり!F82</f>
        <v>0</v>
      </c>
      <c r="G82" s="244">
        <f>みどり!G82</f>
        <v>0</v>
      </c>
      <c r="H82" s="244">
        <f>みどり!H82</f>
        <v>0</v>
      </c>
      <c r="I82" s="248"/>
    </row>
    <row r="83" spans="1:9" s="235" customFormat="1" x14ac:dyDescent="0.15">
      <c r="A83" s="359"/>
      <c r="B83" s="362"/>
      <c r="C83" s="233" t="s">
        <v>68</v>
      </c>
      <c r="D83" s="239"/>
      <c r="E83" s="234"/>
      <c r="F83" s="247">
        <f>みどり!F83</f>
        <v>0</v>
      </c>
      <c r="G83" s="247">
        <f>みどり!G83</f>
        <v>0</v>
      </c>
      <c r="H83" s="247">
        <f>みどり!H83</f>
        <v>0</v>
      </c>
      <c r="I83" s="248"/>
    </row>
    <row r="84" spans="1:9" x14ac:dyDescent="0.15">
      <c r="A84" s="359"/>
      <c r="B84" s="362"/>
      <c r="C84" s="4"/>
      <c r="D84" s="5" t="s">
        <v>69</v>
      </c>
      <c r="E84" s="6"/>
      <c r="F84" s="22">
        <f>みどり!F84</f>
        <v>0</v>
      </c>
      <c r="G84" s="22">
        <f>みどり!G84</f>
        <v>0</v>
      </c>
      <c r="H84" s="22">
        <f>みどり!H84</f>
        <v>0</v>
      </c>
      <c r="I84" s="47"/>
    </row>
    <row r="85" spans="1:9" x14ac:dyDescent="0.15">
      <c r="A85" s="359"/>
      <c r="B85" s="362"/>
      <c r="C85" s="4"/>
      <c r="D85" s="5" t="s">
        <v>42</v>
      </c>
      <c r="E85" s="6"/>
      <c r="F85" s="22">
        <f>みどり!F85</f>
        <v>0</v>
      </c>
      <c r="G85" s="22">
        <f>みどり!G85</f>
        <v>0</v>
      </c>
      <c r="H85" s="22">
        <f>みどり!H85</f>
        <v>0</v>
      </c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みどり!F86</f>
        <v>105411000</v>
      </c>
      <c r="G86" s="26">
        <f>みどり!G86</f>
        <v>102640000</v>
      </c>
      <c r="H86" s="26">
        <f>みどり!H86</f>
        <v>2771000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みどり!F87</f>
        <v>3203000</v>
      </c>
      <c r="G87" s="22">
        <f>みどり!G87</f>
        <v>3555000</v>
      </c>
      <c r="H87" s="22">
        <f>みどり!H87</f>
        <v>-352000</v>
      </c>
      <c r="I87" s="47"/>
    </row>
    <row r="88" spans="1:9" s="235" customFormat="1" x14ac:dyDescent="0.15">
      <c r="A88" s="359" t="s">
        <v>72</v>
      </c>
      <c r="B88" s="361" t="s">
        <v>3</v>
      </c>
      <c r="C88" s="249" t="s">
        <v>73</v>
      </c>
      <c r="D88" s="239"/>
      <c r="E88" s="234"/>
      <c r="F88" s="298">
        <f>みどり!F88</f>
        <v>0</v>
      </c>
      <c r="G88" s="298">
        <f>みどり!G88</f>
        <v>1791000</v>
      </c>
      <c r="H88" s="298">
        <f>みどり!H88</f>
        <v>-1791000</v>
      </c>
      <c r="I88" s="261"/>
    </row>
    <row r="89" spans="1:9" x14ac:dyDescent="0.15">
      <c r="A89" s="359"/>
      <c r="B89" s="361"/>
      <c r="C89" s="4"/>
      <c r="D89" s="5" t="s">
        <v>73</v>
      </c>
      <c r="E89" s="6"/>
      <c r="F89" s="22">
        <f>みどり!F89</f>
        <v>0</v>
      </c>
      <c r="G89" s="28">
        <f>みどり!G89</f>
        <v>1791000</v>
      </c>
      <c r="H89" s="22">
        <f>みどり!H89</f>
        <v>-1791000</v>
      </c>
      <c r="I89" s="47"/>
    </row>
    <row r="90" spans="1:9" x14ac:dyDescent="0.15">
      <c r="A90" s="359"/>
      <c r="B90" s="361"/>
      <c r="C90" s="64"/>
      <c r="D90" s="69" t="s">
        <v>74</v>
      </c>
      <c r="E90" s="70"/>
      <c r="F90" s="76">
        <f>みどり!F90</f>
        <v>0</v>
      </c>
      <c r="G90" s="78">
        <f>みどり!G90</f>
        <v>0</v>
      </c>
      <c r="H90" s="76">
        <f>みどり!H90</f>
        <v>0</v>
      </c>
      <c r="I90" s="47"/>
    </row>
    <row r="91" spans="1:9" s="235" customFormat="1" x14ac:dyDescent="0.15">
      <c r="A91" s="359"/>
      <c r="B91" s="362"/>
      <c r="C91" s="233" t="s">
        <v>75</v>
      </c>
      <c r="D91" s="239"/>
      <c r="E91" s="234"/>
      <c r="F91" s="237">
        <f>みどり!F91</f>
        <v>0</v>
      </c>
      <c r="G91" s="299">
        <f>みどり!G91</f>
        <v>0</v>
      </c>
      <c r="H91" s="237">
        <f>みどり!H91</f>
        <v>0</v>
      </c>
      <c r="I91" s="248"/>
    </row>
    <row r="92" spans="1:9" x14ac:dyDescent="0.15">
      <c r="A92" s="359"/>
      <c r="B92" s="362"/>
      <c r="C92" s="4"/>
      <c r="D92" s="5" t="s">
        <v>75</v>
      </c>
      <c r="E92" s="6"/>
      <c r="F92" s="22">
        <f>みどり!F92</f>
        <v>0</v>
      </c>
      <c r="G92" s="23">
        <f>みどり!G92</f>
        <v>0</v>
      </c>
      <c r="H92" s="22">
        <f>みどり!H92</f>
        <v>0</v>
      </c>
      <c r="I92" s="47"/>
    </row>
    <row r="93" spans="1:9" x14ac:dyDescent="0.15">
      <c r="A93" s="359"/>
      <c r="B93" s="362"/>
      <c r="C93" s="64"/>
      <c r="D93" s="69" t="s">
        <v>76</v>
      </c>
      <c r="E93" s="70"/>
      <c r="F93" s="76">
        <f>みどり!F93</f>
        <v>0</v>
      </c>
      <c r="G93" s="78">
        <f>みどり!G93</f>
        <v>0</v>
      </c>
      <c r="H93" s="76">
        <f>みどり!H93</f>
        <v>0</v>
      </c>
      <c r="I93" s="47"/>
    </row>
    <row r="94" spans="1:9" s="235" customFormat="1" x14ac:dyDescent="0.15">
      <c r="A94" s="359"/>
      <c r="B94" s="362"/>
      <c r="C94" s="240" t="s">
        <v>77</v>
      </c>
      <c r="D94" s="241"/>
      <c r="E94" s="242"/>
      <c r="F94" s="301">
        <f>みどり!F94</f>
        <v>0</v>
      </c>
      <c r="G94" s="302">
        <f>みどり!G94</f>
        <v>0</v>
      </c>
      <c r="H94" s="301">
        <f>みどり!H94</f>
        <v>0</v>
      </c>
      <c r="I94" s="248"/>
    </row>
    <row r="95" spans="1:9" s="235" customFormat="1" x14ac:dyDescent="0.15">
      <c r="A95" s="359"/>
      <c r="B95" s="362"/>
      <c r="C95" s="234" t="s">
        <v>78</v>
      </c>
      <c r="D95" s="234"/>
      <c r="E95" s="234"/>
      <c r="F95" s="237">
        <f>みどり!F95</f>
        <v>0</v>
      </c>
      <c r="G95" s="299">
        <f>みどり!G95</f>
        <v>0</v>
      </c>
      <c r="H95" s="237">
        <f>みどり!H95</f>
        <v>0</v>
      </c>
      <c r="I95" s="248"/>
    </row>
    <row r="96" spans="1:9" x14ac:dyDescent="0.15">
      <c r="A96" s="359"/>
      <c r="B96" s="362"/>
      <c r="C96" s="5"/>
      <c r="D96" s="5" t="s">
        <v>79</v>
      </c>
      <c r="E96" s="6"/>
      <c r="F96" s="22">
        <f>みどり!F96</f>
        <v>0</v>
      </c>
      <c r="G96" s="23">
        <f>みどり!G96</f>
        <v>0</v>
      </c>
      <c r="H96" s="22">
        <f>みどり!H96</f>
        <v>0</v>
      </c>
      <c r="I96" s="47"/>
    </row>
    <row r="97" spans="1:9" x14ac:dyDescent="0.15">
      <c r="A97" s="359"/>
      <c r="B97" s="362"/>
      <c r="C97" s="64"/>
      <c r="D97" s="69" t="s">
        <v>80</v>
      </c>
      <c r="E97" s="70"/>
      <c r="F97" s="76">
        <f>みどり!F97</f>
        <v>0</v>
      </c>
      <c r="G97" s="78">
        <f>みどり!G97</f>
        <v>0</v>
      </c>
      <c r="H97" s="76">
        <f>みどり!H97</f>
        <v>0</v>
      </c>
      <c r="I97" s="47"/>
    </row>
    <row r="98" spans="1:9" s="235" customFormat="1" x14ac:dyDescent="0.15">
      <c r="A98" s="359"/>
      <c r="B98" s="362"/>
      <c r="C98" s="300" t="s">
        <v>81</v>
      </c>
      <c r="D98" s="239"/>
      <c r="E98" s="234"/>
      <c r="F98" s="237">
        <f>みどり!F98</f>
        <v>0</v>
      </c>
      <c r="G98" s="299">
        <f>みどり!G98</f>
        <v>0</v>
      </c>
      <c r="H98" s="237">
        <f>みどり!H98</f>
        <v>0</v>
      </c>
      <c r="I98" s="248"/>
    </row>
    <row r="99" spans="1:9" x14ac:dyDescent="0.15">
      <c r="A99" s="359"/>
      <c r="B99" s="362"/>
      <c r="C99" s="10" t="s">
        <v>82</v>
      </c>
      <c r="D99" s="10"/>
      <c r="E99" s="10"/>
      <c r="F99" s="26">
        <f>みどり!F99</f>
        <v>0</v>
      </c>
      <c r="G99" s="26">
        <f>みどり!G99</f>
        <v>1791000</v>
      </c>
      <c r="H99" s="26">
        <f>みどり!H99</f>
        <v>-1791000</v>
      </c>
      <c r="I99" s="52"/>
    </row>
    <row r="100" spans="1:9" s="235" customFormat="1" x14ac:dyDescent="0.15">
      <c r="A100" s="359"/>
      <c r="B100" s="362" t="s">
        <v>28</v>
      </c>
      <c r="C100" s="256" t="s">
        <v>83</v>
      </c>
      <c r="D100" s="257"/>
      <c r="E100" s="265"/>
      <c r="F100" s="319">
        <f>みどり!F100</f>
        <v>0</v>
      </c>
      <c r="G100" s="320">
        <f>みどり!G100</f>
        <v>0</v>
      </c>
      <c r="H100" s="319">
        <f>みどり!H100</f>
        <v>0</v>
      </c>
      <c r="I100" s="248"/>
    </row>
    <row r="101" spans="1:9" s="235" customFormat="1" x14ac:dyDescent="0.15">
      <c r="A101" s="359"/>
      <c r="B101" s="362"/>
      <c r="C101" s="233" t="s">
        <v>84</v>
      </c>
      <c r="D101" s="239"/>
      <c r="E101" s="234"/>
      <c r="F101" s="237">
        <f>みどり!F101</f>
        <v>150000</v>
      </c>
      <c r="G101" s="299">
        <f>みどり!G101</f>
        <v>4510000</v>
      </c>
      <c r="H101" s="237">
        <f>みどり!H101</f>
        <v>-4360000</v>
      </c>
      <c r="I101" s="248"/>
    </row>
    <row r="102" spans="1:9" x14ac:dyDescent="0.15">
      <c r="A102" s="359"/>
      <c r="B102" s="362"/>
      <c r="C102" s="4"/>
      <c r="D102" s="5" t="s">
        <v>85</v>
      </c>
      <c r="E102" s="6"/>
      <c r="F102" s="22">
        <f>みどり!F102</f>
        <v>0</v>
      </c>
      <c r="G102" s="23">
        <f>みどり!G102</f>
        <v>0</v>
      </c>
      <c r="H102" s="22">
        <f>みどり!H102</f>
        <v>0</v>
      </c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>
        <f>みどり!F103</f>
        <v>0</v>
      </c>
      <c r="G103" s="23">
        <f>みどり!G103</f>
        <v>0</v>
      </c>
      <c r="H103" s="22">
        <f>みどり!H103</f>
        <v>0</v>
      </c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22">
        <f>みどり!F104</f>
        <v>0</v>
      </c>
      <c r="G104" s="23">
        <f>みどり!G104</f>
        <v>3520000</v>
      </c>
      <c r="H104" s="22">
        <f>みどり!H104</f>
        <v>-3520000</v>
      </c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22">
        <f>みどり!F105</f>
        <v>150000</v>
      </c>
      <c r="G105" s="22">
        <f>みどり!G105</f>
        <v>240000</v>
      </c>
      <c r="H105" s="22">
        <f>みどり!H105</f>
        <v>-90000</v>
      </c>
      <c r="I105" s="47"/>
    </row>
    <row r="106" spans="1:9" x14ac:dyDescent="0.15">
      <c r="A106" s="359"/>
      <c r="B106" s="362"/>
      <c r="C106" s="64"/>
      <c r="D106" s="69" t="s">
        <v>332</v>
      </c>
      <c r="E106" s="70"/>
      <c r="F106" s="76">
        <f>みどり!F106</f>
        <v>0</v>
      </c>
      <c r="G106" s="76">
        <f>みどり!G106</f>
        <v>750000</v>
      </c>
      <c r="H106" s="76">
        <f>みどり!H106</f>
        <v>-750000</v>
      </c>
      <c r="I106" s="47" t="s">
        <v>356</v>
      </c>
    </row>
    <row r="107" spans="1:9" s="235" customFormat="1" x14ac:dyDescent="0.15">
      <c r="A107" s="359"/>
      <c r="B107" s="362"/>
      <c r="C107" s="240" t="s">
        <v>89</v>
      </c>
      <c r="D107" s="241"/>
      <c r="E107" s="242"/>
      <c r="F107" s="301">
        <f>みどり!F107</f>
        <v>0</v>
      </c>
      <c r="G107" s="301">
        <f>みどり!G107</f>
        <v>40000</v>
      </c>
      <c r="H107" s="301">
        <f>みどり!H107</f>
        <v>-40000</v>
      </c>
      <c r="I107" s="248"/>
    </row>
    <row r="108" spans="1:9" s="235" customFormat="1" x14ac:dyDescent="0.15">
      <c r="A108" s="359"/>
      <c r="B108" s="362"/>
      <c r="C108" s="240" t="s">
        <v>90</v>
      </c>
      <c r="D108" s="241"/>
      <c r="E108" s="242"/>
      <c r="F108" s="301">
        <f>みどり!F108</f>
        <v>0</v>
      </c>
      <c r="G108" s="301">
        <f>みどり!G108</f>
        <v>0</v>
      </c>
      <c r="H108" s="301">
        <f>みどり!H108</f>
        <v>0</v>
      </c>
      <c r="I108" s="248"/>
    </row>
    <row r="109" spans="1:9" s="235" customFormat="1" x14ac:dyDescent="0.15">
      <c r="A109" s="359"/>
      <c r="B109" s="362"/>
      <c r="C109" s="300" t="s">
        <v>91</v>
      </c>
      <c r="D109" s="317"/>
      <c r="E109" s="318"/>
      <c r="F109" s="237">
        <f>みどり!F109</f>
        <v>0</v>
      </c>
      <c r="G109" s="237">
        <f>みどり!G109</f>
        <v>0</v>
      </c>
      <c r="H109" s="237">
        <f>みどり!H109</f>
        <v>0</v>
      </c>
      <c r="I109" s="248"/>
    </row>
    <row r="110" spans="1:9" x14ac:dyDescent="0.15">
      <c r="A110" s="359"/>
      <c r="B110" s="363"/>
      <c r="C110" s="6" t="s">
        <v>92</v>
      </c>
      <c r="D110" s="6"/>
      <c r="E110" s="6"/>
      <c r="F110" s="26">
        <f>みどり!F110</f>
        <v>150000</v>
      </c>
      <c r="G110" s="26">
        <f>みどり!G110</f>
        <v>4550000</v>
      </c>
      <c r="H110" s="26">
        <f>みどり!H110</f>
        <v>-4400000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みどり!F111</f>
        <v>-150000</v>
      </c>
      <c r="G111" s="26">
        <f>みどり!G111</f>
        <v>-2759000</v>
      </c>
      <c r="H111" s="26">
        <f>みどり!H111</f>
        <v>2609000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>
        <f>みどり!F112</f>
        <v>0</v>
      </c>
      <c r="G112" s="22">
        <f>みどり!G112</f>
        <v>0</v>
      </c>
      <c r="H112" s="22">
        <f>みどり!H112</f>
        <v>0</v>
      </c>
      <c r="I112" s="47"/>
    </row>
    <row r="113" spans="1:11" x14ac:dyDescent="0.15">
      <c r="A113" s="359"/>
      <c r="B113" s="362"/>
      <c r="C113" s="4" t="s">
        <v>96</v>
      </c>
      <c r="D113" s="5"/>
      <c r="E113" s="6"/>
      <c r="F113" s="22">
        <f>みどり!F113</f>
        <v>0</v>
      </c>
      <c r="G113" s="22">
        <f>みどり!G113</f>
        <v>0</v>
      </c>
      <c r="H113" s="22">
        <f>みどり!H113</f>
        <v>0</v>
      </c>
      <c r="I113" s="47"/>
    </row>
    <row r="114" spans="1:11" s="235" customFormat="1" x14ac:dyDescent="0.15">
      <c r="A114" s="359"/>
      <c r="B114" s="362"/>
      <c r="C114" s="233" t="s">
        <v>97</v>
      </c>
      <c r="D114" s="239"/>
      <c r="E114" s="234"/>
      <c r="F114" s="237">
        <f>みどり!F114</f>
        <v>0</v>
      </c>
      <c r="G114" s="237">
        <f>みどり!G114</f>
        <v>760000</v>
      </c>
      <c r="H114" s="237">
        <f>みどり!H114</f>
        <v>-760000</v>
      </c>
      <c r="I114" s="248"/>
    </row>
    <row r="115" spans="1:11" x14ac:dyDescent="0.15">
      <c r="A115" s="359"/>
      <c r="B115" s="362"/>
      <c r="C115" s="4" t="s">
        <v>98</v>
      </c>
      <c r="D115" s="5"/>
      <c r="E115" s="6"/>
      <c r="F115" s="22">
        <f>みどり!F115</f>
        <v>0</v>
      </c>
      <c r="G115" s="22">
        <f>みどり!G115</f>
        <v>0</v>
      </c>
      <c r="H115" s="22">
        <f>みどり!H115</f>
        <v>0</v>
      </c>
      <c r="I115" s="47"/>
    </row>
    <row r="116" spans="1:11" x14ac:dyDescent="0.15">
      <c r="A116" s="359"/>
      <c r="B116" s="362"/>
      <c r="C116" s="4" t="s">
        <v>99</v>
      </c>
      <c r="D116" s="5"/>
      <c r="E116" s="6"/>
      <c r="F116" s="22">
        <f>みどり!F116</f>
        <v>0</v>
      </c>
      <c r="G116" s="22">
        <f>みどり!G116</f>
        <v>0</v>
      </c>
      <c r="H116" s="22">
        <f>みどり!H116</f>
        <v>0</v>
      </c>
      <c r="I116" s="47"/>
    </row>
    <row r="117" spans="1:11" s="235" customFormat="1" x14ac:dyDescent="0.15">
      <c r="A117" s="359"/>
      <c r="B117" s="362"/>
      <c r="C117" s="233" t="s">
        <v>100</v>
      </c>
      <c r="D117" s="239"/>
      <c r="E117" s="234"/>
      <c r="F117" s="237">
        <f>みどり!F117</f>
        <v>0</v>
      </c>
      <c r="G117" s="237">
        <f>みどり!G117</f>
        <v>0</v>
      </c>
      <c r="H117" s="237">
        <f>みどり!H117</f>
        <v>0</v>
      </c>
      <c r="I117" s="248"/>
    </row>
    <row r="118" spans="1:11" x14ac:dyDescent="0.15">
      <c r="A118" s="359"/>
      <c r="B118" s="362"/>
      <c r="C118" s="4" t="s">
        <v>172</v>
      </c>
      <c r="D118" s="5"/>
      <c r="E118" s="6"/>
      <c r="F118" s="22">
        <f>みどり!F118</f>
        <v>0</v>
      </c>
      <c r="G118" s="22">
        <f>みどり!G118</f>
        <v>0</v>
      </c>
      <c r="H118" s="22">
        <f>みどり!H118</f>
        <v>0</v>
      </c>
      <c r="I118" s="47"/>
    </row>
    <row r="119" spans="1:11" s="235" customFormat="1" x14ac:dyDescent="0.15">
      <c r="A119" s="359"/>
      <c r="B119" s="362"/>
      <c r="C119" s="300" t="s">
        <v>101</v>
      </c>
      <c r="D119" s="317"/>
      <c r="E119" s="318"/>
      <c r="F119" s="237">
        <f>みどり!F119</f>
        <v>0</v>
      </c>
      <c r="G119" s="237">
        <f>みどり!G119</f>
        <v>0</v>
      </c>
      <c r="H119" s="237">
        <f>みどり!H119</f>
        <v>0</v>
      </c>
      <c r="I119" s="248"/>
    </row>
    <row r="120" spans="1:11" x14ac:dyDescent="0.15">
      <c r="A120" s="359"/>
      <c r="B120" s="362"/>
      <c r="C120" s="14" t="s">
        <v>102</v>
      </c>
      <c r="D120" s="14"/>
      <c r="E120" s="14"/>
      <c r="F120" s="26">
        <f>みどり!F120</f>
        <v>0</v>
      </c>
      <c r="G120" s="26">
        <f>みどり!G120</f>
        <v>760000</v>
      </c>
      <c r="H120" s="26">
        <f>みどり!H120</f>
        <v>-760000</v>
      </c>
      <c r="I120" s="52"/>
    </row>
    <row r="121" spans="1:11" x14ac:dyDescent="0.15">
      <c r="A121" s="359"/>
      <c r="B121" s="362" t="s">
        <v>28</v>
      </c>
      <c r="C121" s="3" t="s">
        <v>103</v>
      </c>
      <c r="D121" s="5"/>
      <c r="E121" s="6"/>
      <c r="F121" s="22">
        <f>みどり!F121</f>
        <v>0</v>
      </c>
      <c r="G121" s="22">
        <f>みどり!G121</f>
        <v>0</v>
      </c>
      <c r="H121" s="22">
        <f>みどり!H121</f>
        <v>0</v>
      </c>
      <c r="I121" s="47"/>
    </row>
    <row r="122" spans="1:11" s="235" customFormat="1" x14ac:dyDescent="0.15">
      <c r="A122" s="359"/>
      <c r="B122" s="362"/>
      <c r="C122" s="233" t="s">
        <v>104</v>
      </c>
      <c r="D122" s="239"/>
      <c r="E122" s="234"/>
      <c r="F122" s="237">
        <f>みどり!F122</f>
        <v>1000</v>
      </c>
      <c r="G122" s="237">
        <f>みどり!G122</f>
        <v>1000</v>
      </c>
      <c r="H122" s="237">
        <f>みどり!H122</f>
        <v>0</v>
      </c>
      <c r="I122" s="248" t="s">
        <v>196</v>
      </c>
    </row>
    <row r="123" spans="1:11" x14ac:dyDescent="0.15">
      <c r="A123" s="359"/>
      <c r="B123" s="362"/>
      <c r="C123" s="4" t="s">
        <v>105</v>
      </c>
      <c r="D123" s="5"/>
      <c r="E123" s="6"/>
      <c r="F123" s="22">
        <f>みどり!F123</f>
        <v>0</v>
      </c>
      <c r="G123" s="22">
        <f>みどり!G123</f>
        <v>0</v>
      </c>
      <c r="H123" s="22">
        <f>みどり!H123</f>
        <v>0</v>
      </c>
      <c r="I123" s="47"/>
    </row>
    <row r="124" spans="1:11" x14ac:dyDescent="0.15">
      <c r="A124" s="359"/>
      <c r="B124" s="362"/>
      <c r="C124" s="4" t="s">
        <v>106</v>
      </c>
      <c r="D124" s="5"/>
      <c r="E124" s="6"/>
      <c r="F124" s="22">
        <f>みどり!F124</f>
        <v>0</v>
      </c>
      <c r="G124" s="22">
        <f>みどり!G124</f>
        <v>0</v>
      </c>
      <c r="H124" s="22">
        <f>みどり!H124</f>
        <v>0</v>
      </c>
      <c r="I124" s="47"/>
    </row>
    <row r="125" spans="1:11" s="235" customFormat="1" x14ac:dyDescent="0.15">
      <c r="A125" s="359"/>
      <c r="B125" s="362"/>
      <c r="C125" s="233" t="s">
        <v>107</v>
      </c>
      <c r="D125" s="239"/>
      <c r="E125" s="234"/>
      <c r="F125" s="237">
        <f>みどり!F125</f>
        <v>2500000</v>
      </c>
      <c r="G125" s="237">
        <f>みどり!G125</f>
        <v>5000000</v>
      </c>
      <c r="H125" s="237">
        <f>みどり!H125</f>
        <v>-2500000</v>
      </c>
      <c r="I125" s="248" t="str">
        <f>みどり!I125</f>
        <v>本部、地活へ</v>
      </c>
    </row>
    <row r="126" spans="1:11" x14ac:dyDescent="0.15">
      <c r="A126" s="359"/>
      <c r="B126" s="363"/>
      <c r="C126" s="4" t="s">
        <v>173</v>
      </c>
      <c r="D126" s="5"/>
      <c r="E126" s="6"/>
      <c r="F126" s="22">
        <f>みどり!F126</f>
        <v>0</v>
      </c>
      <c r="G126" s="22">
        <f>みどり!G126</f>
        <v>0</v>
      </c>
      <c r="H126" s="22">
        <f>みどり!H126</f>
        <v>0</v>
      </c>
      <c r="I126" s="47"/>
    </row>
    <row r="127" spans="1:11" s="235" customFormat="1" x14ac:dyDescent="0.15">
      <c r="A127" s="359"/>
      <c r="B127" s="363"/>
      <c r="C127" s="300" t="s">
        <v>108</v>
      </c>
      <c r="D127" s="317"/>
      <c r="E127" s="318"/>
      <c r="F127" s="338">
        <f>みどり!F127</f>
        <v>0</v>
      </c>
      <c r="G127" s="338">
        <f>みどり!G127</f>
        <v>0</v>
      </c>
      <c r="H127" s="338">
        <f>みどり!H127</f>
        <v>0</v>
      </c>
      <c r="I127" s="339"/>
    </row>
    <row r="128" spans="1:11" x14ac:dyDescent="0.15">
      <c r="A128" s="359"/>
      <c r="B128" s="363"/>
      <c r="C128" s="10" t="s">
        <v>109</v>
      </c>
      <c r="D128" s="10"/>
      <c r="E128" s="10"/>
      <c r="F128" s="22">
        <f>みどり!F128</f>
        <v>2501000</v>
      </c>
      <c r="G128" s="22">
        <f>みどり!G128</f>
        <v>5001000</v>
      </c>
      <c r="H128" s="22">
        <f>みどり!H128</f>
        <v>-2500000</v>
      </c>
      <c r="I128" s="47"/>
      <c r="K128" s="1">
        <v>10202000</v>
      </c>
    </row>
    <row r="129" spans="1:11" x14ac:dyDescent="0.15">
      <c r="A129" s="359"/>
      <c r="B129" s="356" t="s">
        <v>110</v>
      </c>
      <c r="C129" s="357"/>
      <c r="D129" s="357"/>
      <c r="E129" s="358"/>
      <c r="F129" s="26">
        <f>みどり!F129</f>
        <v>-2501000</v>
      </c>
      <c r="G129" s="26">
        <f>みどり!G129</f>
        <v>-4241000</v>
      </c>
      <c r="H129" s="26">
        <f>みどり!H129</f>
        <v>1740000</v>
      </c>
      <c r="I129" s="52"/>
      <c r="K129" s="1">
        <v>-3902000</v>
      </c>
    </row>
    <row r="130" spans="1:11" x14ac:dyDescent="0.15">
      <c r="A130" s="39" t="s">
        <v>111</v>
      </c>
      <c r="B130" s="40"/>
      <c r="C130" s="41"/>
      <c r="D130" s="41"/>
      <c r="E130" s="41"/>
      <c r="F130" s="27">
        <f>みどり!F130</f>
        <v>5552000</v>
      </c>
      <c r="G130" s="27">
        <f>みどり!G130</f>
        <v>5430433</v>
      </c>
      <c r="H130" s="26">
        <f>みどり!H130</f>
        <v>121567</v>
      </c>
      <c r="I130" s="52"/>
      <c r="K130" s="1">
        <v>14903173</v>
      </c>
    </row>
    <row r="131" spans="1:11" x14ac:dyDescent="0.15">
      <c r="A131" s="18" t="s">
        <v>112</v>
      </c>
      <c r="B131" s="19"/>
      <c r="C131" s="20"/>
      <c r="D131" s="20"/>
      <c r="E131" s="20"/>
      <c r="F131" s="27">
        <f>みどり!F131</f>
        <v>-5000000</v>
      </c>
      <c r="G131" s="27">
        <f>みどり!G131</f>
        <v>-8875433</v>
      </c>
      <c r="H131" s="27">
        <f>みどり!H131</f>
        <v>3875433</v>
      </c>
      <c r="I131" s="54"/>
      <c r="K131" s="1">
        <v>-20174573</v>
      </c>
    </row>
    <row r="132" spans="1:11" x14ac:dyDescent="0.15">
      <c r="A132" s="39" t="s">
        <v>113</v>
      </c>
      <c r="B132" s="40"/>
      <c r="C132" s="41"/>
      <c r="D132" s="41"/>
      <c r="E132" s="41"/>
      <c r="F132" s="26">
        <f>みどり!F132</f>
        <v>25000000</v>
      </c>
      <c r="G132" s="26">
        <f>みどり!G132</f>
        <v>33875433</v>
      </c>
      <c r="H132" s="26">
        <f>みどり!H132</f>
        <v>-8875433</v>
      </c>
      <c r="I132" s="52"/>
      <c r="K132" s="1">
        <v>28494573</v>
      </c>
    </row>
    <row r="133" spans="1:11" x14ac:dyDescent="0.15">
      <c r="A133" s="356" t="s">
        <v>114</v>
      </c>
      <c r="B133" s="357"/>
      <c r="C133" s="357"/>
      <c r="D133" s="357"/>
      <c r="E133" s="358"/>
      <c r="F133" s="26">
        <f>みどり!F133</f>
        <v>20000000</v>
      </c>
      <c r="G133" s="26">
        <f>みどり!G133</f>
        <v>25000000</v>
      </c>
      <c r="H133" s="26">
        <f>みどり!H133</f>
        <v>-5000000</v>
      </c>
      <c r="I133" s="54"/>
      <c r="K133" s="1">
        <v>8320000</v>
      </c>
    </row>
    <row r="134" spans="1:11" ht="9.9499999999999993" customHeight="1" x14ac:dyDescent="0.15">
      <c r="F134" s="28"/>
      <c r="G134" s="28"/>
      <c r="H134" s="28"/>
      <c r="I134" s="57"/>
    </row>
    <row r="135" spans="1:11" x14ac:dyDescent="0.15">
      <c r="A135" s="1" t="s">
        <v>122</v>
      </c>
    </row>
    <row r="137" spans="1:11" x14ac:dyDescent="0.15">
      <c r="A137" s="21"/>
    </row>
    <row r="138" spans="1:11" x14ac:dyDescent="0.15">
      <c r="A138" s="21"/>
    </row>
    <row r="139" spans="1:11" x14ac:dyDescent="0.15">
      <c r="A139" s="21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39"/>
  <sheetViews>
    <sheetView topLeftCell="A94" zoomScaleNormal="100" workbookViewId="0">
      <selection activeCell="J27" sqref="J27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3" customWidth="1"/>
    <col min="8" max="8" width="12.375" style="23" bestFit="1" customWidth="1"/>
    <col min="9" max="9" width="21.125" style="58" customWidth="1"/>
    <col min="10" max="10" width="9.75" style="21" customWidth="1"/>
    <col min="11" max="11" width="9.5" style="1" bestFit="1" customWidth="1"/>
    <col min="12" max="12" width="10.375" style="59" bestFit="1" customWidth="1"/>
    <col min="13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260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37"/>
      <c r="E5" s="37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x14ac:dyDescent="0.15">
      <c r="A6" s="370" t="s">
        <v>2</v>
      </c>
      <c r="B6" s="362" t="s">
        <v>3</v>
      </c>
      <c r="C6" s="65" t="s">
        <v>4</v>
      </c>
      <c r="D6" s="66"/>
      <c r="E6" s="67"/>
      <c r="F6" s="68">
        <v>40000000</v>
      </c>
      <c r="G6" s="68">
        <v>39000000</v>
      </c>
      <c r="H6" s="84">
        <f>F6-G6</f>
        <v>1000000</v>
      </c>
      <c r="I6" s="48"/>
    </row>
    <row r="7" spans="1:9" x14ac:dyDescent="0.15">
      <c r="A7" s="359"/>
      <c r="B7" s="362"/>
      <c r="C7" s="4" t="s">
        <v>5</v>
      </c>
      <c r="D7" s="5"/>
      <c r="E7" s="6"/>
      <c r="F7" s="61">
        <f>SUM(F8,F15,F16,F18,F19)</f>
        <v>68560000</v>
      </c>
      <c r="G7" s="61">
        <v>67050000</v>
      </c>
      <c r="H7" s="134">
        <f>F7-G7</f>
        <v>1510000</v>
      </c>
      <c r="I7" s="49"/>
    </row>
    <row r="8" spans="1:9" x14ac:dyDescent="0.15">
      <c r="A8" s="359"/>
      <c r="B8" s="362"/>
      <c r="C8" s="4"/>
      <c r="D8" s="6" t="s">
        <v>6</v>
      </c>
      <c r="F8" s="43">
        <f>SUM(F9:F12)</f>
        <v>68000000</v>
      </c>
      <c r="G8" s="43">
        <v>66320000</v>
      </c>
      <c r="H8" s="22">
        <f>F8-G8</f>
        <v>1680000</v>
      </c>
      <c r="I8" s="49"/>
    </row>
    <row r="9" spans="1:9" x14ac:dyDescent="0.15">
      <c r="A9" s="359"/>
      <c r="B9" s="362"/>
      <c r="C9" s="4"/>
      <c r="D9" s="5"/>
      <c r="E9" s="1" t="s">
        <v>7</v>
      </c>
      <c r="F9" s="43"/>
      <c r="G9" s="43"/>
      <c r="H9" s="22">
        <f>F9-G9</f>
        <v>0</v>
      </c>
      <c r="I9" s="49"/>
    </row>
    <row r="10" spans="1:9" x14ac:dyDescent="0.15">
      <c r="A10" s="359"/>
      <c r="B10" s="362"/>
      <c r="C10" s="4"/>
      <c r="D10" s="5"/>
      <c r="E10" s="6" t="s">
        <v>8</v>
      </c>
      <c r="F10" s="43">
        <v>68000000</v>
      </c>
      <c r="G10" s="43">
        <v>66320000</v>
      </c>
      <c r="H10" s="22">
        <f>F10-G10</f>
        <v>1680000</v>
      </c>
      <c r="I10" s="49" t="s">
        <v>171</v>
      </c>
    </row>
    <row r="11" spans="1:9" x14ac:dyDescent="0.15">
      <c r="A11" s="359"/>
      <c r="B11" s="362"/>
      <c r="C11" s="4"/>
      <c r="D11" s="5"/>
      <c r="E11" s="6" t="s">
        <v>9</v>
      </c>
      <c r="F11" s="43"/>
      <c r="G11" s="43"/>
      <c r="H11" s="22">
        <f t="shared" ref="H11:H12" si="0">F11-G11</f>
        <v>0</v>
      </c>
      <c r="I11" s="49"/>
    </row>
    <row r="12" spans="1:9" x14ac:dyDescent="0.15">
      <c r="A12" s="359"/>
      <c r="B12" s="362"/>
      <c r="C12" s="4"/>
      <c r="D12" s="5"/>
      <c r="E12" s="6" t="s">
        <v>10</v>
      </c>
      <c r="F12" s="43"/>
      <c r="G12" s="43">
        <v>0</v>
      </c>
      <c r="H12" s="22">
        <f t="shared" si="0"/>
        <v>0</v>
      </c>
      <c r="I12" s="49"/>
    </row>
    <row r="13" spans="1:9" x14ac:dyDescent="0.15">
      <c r="A13" s="359"/>
      <c r="B13" s="362"/>
      <c r="C13" s="4"/>
      <c r="D13" s="1" t="s">
        <v>252</v>
      </c>
      <c r="E13" s="6"/>
      <c r="F13" s="32"/>
      <c r="G13" s="32"/>
      <c r="H13" s="22"/>
      <c r="I13" s="49"/>
    </row>
    <row r="14" spans="1:9" x14ac:dyDescent="0.15">
      <c r="A14" s="359"/>
      <c r="B14" s="362"/>
      <c r="C14" s="4"/>
      <c r="E14" s="6" t="s">
        <v>253</v>
      </c>
      <c r="F14" s="32"/>
      <c r="G14" s="32"/>
      <c r="H14" s="22"/>
      <c r="I14" s="49"/>
    </row>
    <row r="15" spans="1:9" x14ac:dyDescent="0.15">
      <c r="A15" s="359"/>
      <c r="B15" s="362"/>
      <c r="C15" s="4"/>
      <c r="D15" s="5" t="s">
        <v>11</v>
      </c>
      <c r="E15" s="6"/>
      <c r="F15" s="43">
        <v>50000</v>
      </c>
      <c r="G15" s="43">
        <v>65000</v>
      </c>
      <c r="H15" s="22">
        <f>F15-G15</f>
        <v>-15000</v>
      </c>
      <c r="I15" s="49"/>
    </row>
    <row r="16" spans="1:9" x14ac:dyDescent="0.15">
      <c r="A16" s="359"/>
      <c r="B16" s="362"/>
      <c r="C16" s="4"/>
      <c r="D16" s="5" t="s">
        <v>12</v>
      </c>
      <c r="E16" s="6"/>
      <c r="F16" s="43"/>
      <c r="G16" s="43">
        <v>0</v>
      </c>
      <c r="H16" s="22">
        <f t="shared" ref="H16:H18" si="1">F16-G16</f>
        <v>0</v>
      </c>
      <c r="I16" s="49"/>
    </row>
    <row r="17" spans="1:11" x14ac:dyDescent="0.15">
      <c r="A17" s="359"/>
      <c r="B17" s="362"/>
      <c r="C17" s="4"/>
      <c r="D17" s="5"/>
      <c r="E17" s="6" t="s">
        <v>13</v>
      </c>
      <c r="F17" s="43"/>
      <c r="G17" s="43"/>
      <c r="H17" s="22">
        <f t="shared" si="1"/>
        <v>0</v>
      </c>
      <c r="I17" s="49"/>
    </row>
    <row r="18" spans="1:11" x14ac:dyDescent="0.15">
      <c r="A18" s="359"/>
      <c r="B18" s="362"/>
      <c r="C18" s="4"/>
      <c r="D18" s="5" t="s">
        <v>14</v>
      </c>
      <c r="E18" s="6"/>
      <c r="F18" s="43"/>
      <c r="G18" s="43">
        <v>0</v>
      </c>
      <c r="H18" s="22">
        <f t="shared" si="1"/>
        <v>0</v>
      </c>
      <c r="I18" s="49"/>
    </row>
    <row r="19" spans="1:11" x14ac:dyDescent="0.15">
      <c r="A19" s="359"/>
      <c r="B19" s="362"/>
      <c r="C19" s="4"/>
      <c r="D19" s="5" t="s">
        <v>15</v>
      </c>
      <c r="E19" s="6"/>
      <c r="F19" s="43">
        <f>SUM(F20:F24)</f>
        <v>510000</v>
      </c>
      <c r="G19" s="43">
        <v>665000</v>
      </c>
      <c r="H19" s="22">
        <f>F19-G19</f>
        <v>-155000</v>
      </c>
      <c r="I19" s="49"/>
    </row>
    <row r="20" spans="1:11" x14ac:dyDescent="0.15">
      <c r="A20" s="359"/>
      <c r="B20" s="362"/>
      <c r="C20" s="4"/>
      <c r="D20" s="5"/>
      <c r="E20" s="6" t="s">
        <v>16</v>
      </c>
      <c r="F20" s="43">
        <v>0</v>
      </c>
      <c r="G20" s="22">
        <v>7000</v>
      </c>
      <c r="H20" s="22">
        <f>F20-G20</f>
        <v>-7000</v>
      </c>
      <c r="I20" s="49" t="s">
        <v>267</v>
      </c>
    </row>
    <row r="21" spans="1:11" x14ac:dyDescent="0.15">
      <c r="A21" s="359"/>
      <c r="B21" s="362"/>
      <c r="C21" s="4"/>
      <c r="D21" s="5"/>
      <c r="E21" s="6" t="s">
        <v>17</v>
      </c>
      <c r="F21" s="43">
        <v>0</v>
      </c>
      <c r="G21" s="43"/>
      <c r="H21" s="22">
        <f>F21-G21</f>
        <v>0</v>
      </c>
      <c r="I21" s="49" t="s">
        <v>186</v>
      </c>
    </row>
    <row r="22" spans="1:11" x14ac:dyDescent="0.15">
      <c r="A22" s="359"/>
      <c r="B22" s="362"/>
      <c r="C22" s="4"/>
      <c r="D22" s="5"/>
      <c r="E22" s="6" t="s">
        <v>18</v>
      </c>
      <c r="F22" s="43">
        <v>500000</v>
      </c>
      <c r="G22" s="43">
        <v>648000</v>
      </c>
      <c r="H22" s="22">
        <f>F22-G22</f>
        <v>-148000</v>
      </c>
      <c r="I22" s="49" t="s">
        <v>164</v>
      </c>
    </row>
    <row r="23" spans="1:11" x14ac:dyDescent="0.15">
      <c r="A23" s="359"/>
      <c r="B23" s="362"/>
      <c r="C23" s="4"/>
      <c r="D23" s="5"/>
      <c r="E23" s="6" t="s">
        <v>19</v>
      </c>
      <c r="F23" s="43"/>
      <c r="G23" s="43">
        <v>0</v>
      </c>
      <c r="H23" s="22">
        <f t="shared" ref="H23:H25" si="2">F23-G23</f>
        <v>0</v>
      </c>
      <c r="I23" s="49"/>
    </row>
    <row r="24" spans="1:11" x14ac:dyDescent="0.15">
      <c r="A24" s="359"/>
      <c r="B24" s="362"/>
      <c r="C24" s="4"/>
      <c r="D24" s="5"/>
      <c r="E24" s="6" t="s">
        <v>15</v>
      </c>
      <c r="F24" s="43">
        <v>10000</v>
      </c>
      <c r="G24" s="43">
        <v>10000</v>
      </c>
      <c r="H24" s="22">
        <f t="shared" si="2"/>
        <v>0</v>
      </c>
      <c r="I24" s="49" t="s">
        <v>283</v>
      </c>
    </row>
    <row r="25" spans="1:11" x14ac:dyDescent="0.15">
      <c r="A25" s="359"/>
      <c r="B25" s="362"/>
      <c r="C25" s="4" t="s">
        <v>23</v>
      </c>
      <c r="D25" s="5"/>
      <c r="E25" s="6"/>
      <c r="F25" s="61">
        <v>0</v>
      </c>
      <c r="G25" s="61"/>
      <c r="H25" s="60">
        <f t="shared" si="2"/>
        <v>0</v>
      </c>
      <c r="I25" s="49"/>
    </row>
    <row r="26" spans="1:11" x14ac:dyDescent="0.15">
      <c r="A26" s="359"/>
      <c r="B26" s="362"/>
      <c r="C26" s="75" t="s">
        <v>20</v>
      </c>
      <c r="D26" s="73"/>
      <c r="E26" s="74"/>
      <c r="F26" s="81">
        <v>0</v>
      </c>
      <c r="G26" s="81">
        <v>0</v>
      </c>
      <c r="H26" s="77">
        <f t="shared" ref="H26:H27" si="3">F26-G26</f>
        <v>0</v>
      </c>
      <c r="I26" s="49"/>
      <c r="K26" s="1" t="s">
        <v>281</v>
      </c>
    </row>
    <row r="27" spans="1:11" x14ac:dyDescent="0.15">
      <c r="A27" s="359"/>
      <c r="B27" s="362"/>
      <c r="C27" s="75" t="s">
        <v>21</v>
      </c>
      <c r="D27" s="73"/>
      <c r="E27" s="74"/>
      <c r="F27" s="81">
        <v>0</v>
      </c>
      <c r="G27" s="81">
        <v>0</v>
      </c>
      <c r="H27" s="77">
        <f t="shared" si="3"/>
        <v>0</v>
      </c>
      <c r="I27" s="49"/>
      <c r="K27" s="59">
        <v>70700000</v>
      </c>
    </row>
    <row r="28" spans="1:11" x14ac:dyDescent="0.15">
      <c r="A28" s="359"/>
      <c r="B28" s="362"/>
      <c r="C28" s="75" t="s">
        <v>22</v>
      </c>
      <c r="D28" s="73"/>
      <c r="E28" s="74"/>
      <c r="F28" s="81">
        <v>1000</v>
      </c>
      <c r="G28" s="81">
        <v>1000</v>
      </c>
      <c r="H28" s="77">
        <f>F28-G28</f>
        <v>0</v>
      </c>
      <c r="I28" s="50"/>
      <c r="K28" s="1" t="s">
        <v>282</v>
      </c>
    </row>
    <row r="29" spans="1:11" x14ac:dyDescent="0.15">
      <c r="A29" s="359"/>
      <c r="B29" s="362"/>
      <c r="C29" s="4" t="s">
        <v>23</v>
      </c>
      <c r="D29" s="5"/>
      <c r="E29" s="6"/>
      <c r="F29" s="61">
        <f>SUM(F30:F32)</f>
        <v>53000</v>
      </c>
      <c r="G29" s="61">
        <v>144000</v>
      </c>
      <c r="H29" s="60">
        <f>F29-G29</f>
        <v>-91000</v>
      </c>
      <c r="I29" s="49"/>
      <c r="K29" s="211">
        <f>F15+F24+F28+F29</f>
        <v>114000</v>
      </c>
    </row>
    <row r="30" spans="1:11" x14ac:dyDescent="0.15">
      <c r="A30" s="359"/>
      <c r="B30" s="362"/>
      <c r="C30" s="4"/>
      <c r="D30" s="5" t="s">
        <v>24</v>
      </c>
      <c r="E30" s="6"/>
      <c r="F30" s="43">
        <v>0</v>
      </c>
      <c r="G30" s="43"/>
      <c r="H30" s="22">
        <f>F30-G30</f>
        <v>0</v>
      </c>
      <c r="I30" s="49"/>
      <c r="K30" s="1" t="s">
        <v>284</v>
      </c>
    </row>
    <row r="31" spans="1:11" x14ac:dyDescent="0.15">
      <c r="A31" s="359"/>
      <c r="B31" s="362"/>
      <c r="C31" s="4"/>
      <c r="D31" s="5" t="s">
        <v>25</v>
      </c>
      <c r="E31" s="6"/>
      <c r="F31" s="43"/>
      <c r="G31" s="43"/>
      <c r="H31" s="22">
        <f>F31-G31</f>
        <v>0</v>
      </c>
      <c r="I31" s="49"/>
      <c r="K31" s="59">
        <v>40000000</v>
      </c>
    </row>
    <row r="32" spans="1:11" x14ac:dyDescent="0.15">
      <c r="A32" s="359"/>
      <c r="B32" s="362"/>
      <c r="C32" s="4"/>
      <c r="D32" s="5" t="s">
        <v>26</v>
      </c>
      <c r="E32" s="6"/>
      <c r="F32" s="43">
        <f>SUM(F33:F34)</f>
        <v>53000</v>
      </c>
      <c r="G32" s="43">
        <v>144000</v>
      </c>
      <c r="H32" s="22">
        <f>F32-G32</f>
        <v>-91000</v>
      </c>
      <c r="I32" s="49"/>
    </row>
    <row r="33" spans="1:10" x14ac:dyDescent="0.15">
      <c r="A33" s="359"/>
      <c r="B33" s="362"/>
      <c r="C33" s="4"/>
      <c r="D33" s="5"/>
      <c r="E33" s="6" t="s">
        <v>121</v>
      </c>
      <c r="F33" s="43">
        <v>53000</v>
      </c>
      <c r="G33" s="43">
        <v>144000</v>
      </c>
      <c r="H33" s="22">
        <f t="shared" ref="H33:H34" si="4">F33-G33</f>
        <v>-91000</v>
      </c>
      <c r="I33" s="49" t="s">
        <v>153</v>
      </c>
    </row>
    <row r="34" spans="1:10" x14ac:dyDescent="0.15">
      <c r="A34" s="359"/>
      <c r="B34" s="362"/>
      <c r="C34" s="4"/>
      <c r="D34" s="5"/>
      <c r="E34" s="6" t="s">
        <v>117</v>
      </c>
      <c r="F34" s="45"/>
      <c r="G34" s="45"/>
      <c r="H34" s="22">
        <f t="shared" si="4"/>
        <v>0</v>
      </c>
      <c r="I34" s="51"/>
    </row>
    <row r="35" spans="1:10" x14ac:dyDescent="0.15">
      <c r="A35" s="359"/>
      <c r="B35" s="362"/>
      <c r="C35" s="7" t="s">
        <v>27</v>
      </c>
      <c r="D35" s="8"/>
      <c r="E35" s="9"/>
      <c r="F35" s="29">
        <f>SUM(F6,F7,F26,F27,F28,F29,F25)</f>
        <v>108614000</v>
      </c>
      <c r="G35" s="29">
        <v>106195000</v>
      </c>
      <c r="H35" s="29">
        <f t="shared" ref="H35:H43" si="5">F35-G35</f>
        <v>2419000</v>
      </c>
      <c r="I35" s="52"/>
    </row>
    <row r="36" spans="1:10" x14ac:dyDescent="0.15">
      <c r="A36" s="359"/>
      <c r="B36" s="362" t="s">
        <v>28</v>
      </c>
      <c r="C36" s="4" t="s">
        <v>29</v>
      </c>
      <c r="D36" s="5"/>
      <c r="E36" s="6"/>
      <c r="F36" s="60">
        <f>SUM(F37:F42)</f>
        <v>55836000</v>
      </c>
      <c r="G36" s="60">
        <v>55389000</v>
      </c>
      <c r="H36" s="60">
        <f>F36-G36</f>
        <v>447000</v>
      </c>
      <c r="I36" s="47"/>
      <c r="J36" s="231">
        <f>F36/F7</f>
        <v>0.81441073512252038</v>
      </c>
    </row>
    <row r="37" spans="1:10" x14ac:dyDescent="0.15">
      <c r="A37" s="359"/>
      <c r="B37" s="362"/>
      <c r="C37" s="4"/>
      <c r="D37" s="5" t="s">
        <v>209</v>
      </c>
      <c r="E37" s="6"/>
      <c r="F37" s="22">
        <v>0</v>
      </c>
      <c r="G37" s="22">
        <v>0</v>
      </c>
      <c r="H37" s="22">
        <f t="shared" si="5"/>
        <v>0</v>
      </c>
      <c r="I37" s="47"/>
    </row>
    <row r="38" spans="1:10" x14ac:dyDescent="0.15">
      <c r="A38" s="359"/>
      <c r="B38" s="362"/>
      <c r="C38" s="4"/>
      <c r="D38" s="5" t="s">
        <v>30</v>
      </c>
      <c r="E38" s="6"/>
      <c r="F38" s="22">
        <v>17000000</v>
      </c>
      <c r="G38" s="22">
        <v>16428000</v>
      </c>
      <c r="H38" s="22">
        <f>F38-G38</f>
        <v>572000</v>
      </c>
      <c r="I38" s="47" t="s">
        <v>150</v>
      </c>
    </row>
    <row r="39" spans="1:10" x14ac:dyDescent="0.15">
      <c r="A39" s="359"/>
      <c r="B39" s="362"/>
      <c r="C39" s="4"/>
      <c r="D39" s="5" t="s">
        <v>31</v>
      </c>
      <c r="E39" s="6"/>
      <c r="F39" s="22">
        <v>5870000</v>
      </c>
      <c r="G39" s="22">
        <v>5767000</v>
      </c>
      <c r="H39" s="22">
        <f t="shared" si="5"/>
        <v>103000</v>
      </c>
      <c r="I39" s="47" t="s">
        <v>151</v>
      </c>
    </row>
    <row r="40" spans="1:10" x14ac:dyDescent="0.15">
      <c r="A40" s="359"/>
      <c r="B40" s="362"/>
      <c r="C40" s="4"/>
      <c r="D40" s="5" t="s">
        <v>32</v>
      </c>
      <c r="E40" s="6"/>
      <c r="F40" s="22">
        <v>27060000</v>
      </c>
      <c r="G40" s="22">
        <v>26946000</v>
      </c>
      <c r="H40" s="22">
        <f t="shared" si="5"/>
        <v>114000</v>
      </c>
      <c r="I40" s="47" t="s">
        <v>128</v>
      </c>
    </row>
    <row r="41" spans="1:10" x14ac:dyDescent="0.15">
      <c r="A41" s="359"/>
      <c r="B41" s="362"/>
      <c r="C41" s="4"/>
      <c r="D41" s="5" t="s">
        <v>33</v>
      </c>
      <c r="E41" s="6"/>
      <c r="F41" s="22">
        <v>1036000</v>
      </c>
      <c r="G41" s="22">
        <v>1710000</v>
      </c>
      <c r="H41" s="22">
        <f t="shared" si="5"/>
        <v>-674000</v>
      </c>
      <c r="I41" s="47" t="s">
        <v>149</v>
      </c>
    </row>
    <row r="42" spans="1:10" x14ac:dyDescent="0.15">
      <c r="A42" s="359"/>
      <c r="B42" s="362"/>
      <c r="C42" s="64"/>
      <c r="D42" s="69" t="s">
        <v>34</v>
      </c>
      <c r="E42" s="70"/>
      <c r="F42" s="76">
        <v>4870000</v>
      </c>
      <c r="G42" s="76">
        <v>4538000</v>
      </c>
      <c r="H42" s="76">
        <f t="shared" si="5"/>
        <v>332000</v>
      </c>
      <c r="I42" s="47" t="s">
        <v>129</v>
      </c>
    </row>
    <row r="43" spans="1:10" x14ac:dyDescent="0.15">
      <c r="A43" s="359"/>
      <c r="B43" s="362"/>
      <c r="C43" s="4" t="s">
        <v>35</v>
      </c>
      <c r="D43" s="5"/>
      <c r="E43" s="6"/>
      <c r="F43" s="60">
        <f>SUM(F44:F53)</f>
        <v>4255000</v>
      </c>
      <c r="G43" s="60">
        <v>3489000</v>
      </c>
      <c r="H43" s="60">
        <f t="shared" si="5"/>
        <v>766000</v>
      </c>
      <c r="I43" s="47"/>
    </row>
    <row r="44" spans="1:10" x14ac:dyDescent="0.15">
      <c r="A44" s="359"/>
      <c r="B44" s="362"/>
      <c r="C44" s="4"/>
      <c r="D44" s="5" t="s">
        <v>36</v>
      </c>
      <c r="E44" s="6"/>
      <c r="F44" s="22">
        <v>15000</v>
      </c>
      <c r="G44" s="22">
        <v>7000</v>
      </c>
      <c r="H44" s="22">
        <f t="shared" ref="H44:H53" si="6">F44-G44</f>
        <v>8000</v>
      </c>
      <c r="I44" s="47" t="s">
        <v>166</v>
      </c>
    </row>
    <row r="45" spans="1:10" x14ac:dyDescent="0.15">
      <c r="A45" s="359"/>
      <c r="B45" s="362"/>
      <c r="C45" s="4"/>
      <c r="D45" s="5" t="s">
        <v>37</v>
      </c>
      <c r="E45" s="6"/>
      <c r="F45" s="22">
        <v>230000</v>
      </c>
      <c r="G45" s="22">
        <v>230000</v>
      </c>
      <c r="H45" s="22">
        <f t="shared" si="6"/>
        <v>0</v>
      </c>
      <c r="I45" s="47" t="s">
        <v>167</v>
      </c>
    </row>
    <row r="46" spans="1:10" x14ac:dyDescent="0.15">
      <c r="A46" s="359"/>
      <c r="B46" s="362"/>
      <c r="C46" s="4"/>
      <c r="D46" s="5" t="s">
        <v>38</v>
      </c>
      <c r="E46" s="6"/>
      <c r="F46" s="22">
        <v>450000</v>
      </c>
      <c r="G46" s="22">
        <v>250000</v>
      </c>
      <c r="H46" s="22">
        <f t="shared" si="6"/>
        <v>200000</v>
      </c>
      <c r="I46" s="47" t="s">
        <v>131</v>
      </c>
    </row>
    <row r="47" spans="1:10" x14ac:dyDescent="0.15">
      <c r="A47" s="359"/>
      <c r="B47" s="362"/>
      <c r="C47" s="4"/>
      <c r="D47" s="5" t="s">
        <v>127</v>
      </c>
      <c r="E47" s="6"/>
      <c r="F47" s="22">
        <v>50000</v>
      </c>
      <c r="G47" s="22">
        <v>45000</v>
      </c>
      <c r="H47" s="22">
        <f t="shared" si="6"/>
        <v>5000</v>
      </c>
      <c r="I47" s="47" t="s">
        <v>132</v>
      </c>
    </row>
    <row r="48" spans="1:10" x14ac:dyDescent="0.15">
      <c r="A48" s="359"/>
      <c r="B48" s="362"/>
      <c r="C48" s="4"/>
      <c r="D48" s="5" t="s">
        <v>39</v>
      </c>
      <c r="E48" s="6"/>
      <c r="F48" s="22">
        <v>960000</v>
      </c>
      <c r="G48" s="22">
        <v>860000</v>
      </c>
      <c r="H48" s="22">
        <f t="shared" si="6"/>
        <v>100000</v>
      </c>
      <c r="I48" s="47" t="s">
        <v>157</v>
      </c>
    </row>
    <row r="49" spans="1:12" x14ac:dyDescent="0.15">
      <c r="A49" s="359"/>
      <c r="B49" s="362"/>
      <c r="C49" s="4"/>
      <c r="D49" s="5" t="s">
        <v>126</v>
      </c>
      <c r="E49" s="6"/>
      <c r="F49" s="22">
        <v>480000</v>
      </c>
      <c r="G49" s="22">
        <v>510000</v>
      </c>
      <c r="H49" s="22">
        <f t="shared" si="6"/>
        <v>-30000</v>
      </c>
      <c r="I49" s="47" t="s">
        <v>265</v>
      </c>
    </row>
    <row r="50" spans="1:12" x14ac:dyDescent="0.15">
      <c r="A50" s="359"/>
      <c r="B50" s="362"/>
      <c r="C50" s="4"/>
      <c r="D50" s="5" t="s">
        <v>208</v>
      </c>
      <c r="E50" s="6"/>
      <c r="F50" s="22">
        <v>50000</v>
      </c>
      <c r="G50" s="22">
        <v>42000</v>
      </c>
      <c r="H50" s="22">
        <f t="shared" si="6"/>
        <v>8000</v>
      </c>
      <c r="I50" s="47" t="s">
        <v>302</v>
      </c>
    </row>
    <row r="51" spans="1:12" x14ac:dyDescent="0.15">
      <c r="A51" s="359"/>
      <c r="B51" s="362"/>
      <c r="C51" s="4"/>
      <c r="D51" s="5" t="s">
        <v>40</v>
      </c>
      <c r="E51" s="6"/>
      <c r="F51" s="22">
        <v>380000</v>
      </c>
      <c r="G51" s="22">
        <v>140000</v>
      </c>
      <c r="H51" s="22">
        <f t="shared" si="6"/>
        <v>240000</v>
      </c>
      <c r="I51" s="47" t="s">
        <v>179</v>
      </c>
    </row>
    <row r="52" spans="1:12" x14ac:dyDescent="0.15">
      <c r="A52" s="359"/>
      <c r="B52" s="362"/>
      <c r="C52" s="4"/>
      <c r="D52" s="5" t="s">
        <v>41</v>
      </c>
      <c r="E52" s="6"/>
      <c r="F52" s="22">
        <f>1200000+200000</f>
        <v>1400000</v>
      </c>
      <c r="G52" s="22">
        <v>1215000</v>
      </c>
      <c r="H52" s="22">
        <f t="shared" si="6"/>
        <v>185000</v>
      </c>
      <c r="I52" s="47" t="s">
        <v>325</v>
      </c>
      <c r="J52" s="21" t="s">
        <v>323</v>
      </c>
      <c r="L52" s="59">
        <v>215000</v>
      </c>
    </row>
    <row r="53" spans="1:12" x14ac:dyDescent="0.15">
      <c r="A53" s="359"/>
      <c r="B53" s="362"/>
      <c r="C53" s="64"/>
      <c r="D53" s="69" t="s">
        <v>42</v>
      </c>
      <c r="E53" s="70"/>
      <c r="F53" s="76">
        <v>240000</v>
      </c>
      <c r="G53" s="76">
        <v>190000</v>
      </c>
      <c r="H53" s="76">
        <f t="shared" si="6"/>
        <v>50000</v>
      </c>
      <c r="I53" s="47" t="s">
        <v>147</v>
      </c>
      <c r="J53" s="21" t="s">
        <v>323</v>
      </c>
      <c r="L53" s="59">
        <v>121000</v>
      </c>
    </row>
    <row r="54" spans="1:12" x14ac:dyDescent="0.15">
      <c r="A54" s="359"/>
      <c r="B54" s="362"/>
      <c r="C54" s="4" t="s">
        <v>43</v>
      </c>
      <c r="D54" s="5"/>
      <c r="E54" s="6"/>
      <c r="F54" s="60">
        <f>SUM(F55:F75)</f>
        <v>5320000</v>
      </c>
      <c r="G54" s="60">
        <v>4762000</v>
      </c>
      <c r="H54" s="60">
        <f>F54-G54</f>
        <v>558000</v>
      </c>
      <c r="I54" s="47"/>
    </row>
    <row r="55" spans="1:12" x14ac:dyDescent="0.15">
      <c r="A55" s="359"/>
      <c r="B55" s="362"/>
      <c r="C55" s="4"/>
      <c r="D55" s="5" t="s">
        <v>44</v>
      </c>
      <c r="E55" s="6"/>
      <c r="F55" s="22">
        <v>1000000</v>
      </c>
      <c r="G55" s="22">
        <v>1058000</v>
      </c>
      <c r="H55" s="22">
        <f t="shared" ref="H55:H59" si="7">F55-G55</f>
        <v>-58000</v>
      </c>
      <c r="I55" s="47" t="s">
        <v>135</v>
      </c>
    </row>
    <row r="56" spans="1:12" x14ac:dyDescent="0.15">
      <c r="A56" s="359"/>
      <c r="B56" s="362"/>
      <c r="C56" s="4"/>
      <c r="D56" s="5" t="s">
        <v>45</v>
      </c>
      <c r="E56" s="6"/>
      <c r="F56" s="22">
        <v>5000</v>
      </c>
      <c r="G56" s="22">
        <v>2000</v>
      </c>
      <c r="H56" s="22">
        <f t="shared" si="7"/>
        <v>3000</v>
      </c>
      <c r="I56" s="47" t="s">
        <v>178</v>
      </c>
    </row>
    <row r="57" spans="1:12" x14ac:dyDescent="0.15">
      <c r="A57" s="359"/>
      <c r="B57" s="362"/>
      <c r="C57" s="4"/>
      <c r="D57" s="5" t="s">
        <v>46</v>
      </c>
      <c r="E57" s="6"/>
      <c r="F57" s="22">
        <v>90000</v>
      </c>
      <c r="G57" s="22">
        <v>80000</v>
      </c>
      <c r="H57" s="22">
        <f t="shared" si="7"/>
        <v>10000</v>
      </c>
      <c r="I57" s="47" t="s">
        <v>145</v>
      </c>
    </row>
    <row r="58" spans="1:12" x14ac:dyDescent="0.15">
      <c r="A58" s="359"/>
      <c r="B58" s="362"/>
      <c r="C58" s="4"/>
      <c r="D58" s="5" t="s">
        <v>47</v>
      </c>
      <c r="E58" s="6"/>
      <c r="F58" s="22">
        <v>80000</v>
      </c>
      <c r="G58" s="22">
        <v>90000</v>
      </c>
      <c r="H58" s="22">
        <f t="shared" si="7"/>
        <v>-10000</v>
      </c>
      <c r="I58" s="47" t="s">
        <v>137</v>
      </c>
    </row>
    <row r="59" spans="1:12" x14ac:dyDescent="0.15">
      <c r="A59" s="359"/>
      <c r="B59" s="362"/>
      <c r="C59" s="4"/>
      <c r="D59" s="5" t="s">
        <v>48</v>
      </c>
      <c r="E59" s="6"/>
      <c r="F59" s="22">
        <v>0</v>
      </c>
      <c r="G59" s="22">
        <v>0</v>
      </c>
      <c r="H59" s="22">
        <f t="shared" si="7"/>
        <v>0</v>
      </c>
      <c r="I59" s="47"/>
    </row>
    <row r="60" spans="1:12" x14ac:dyDescent="0.15">
      <c r="A60" s="359"/>
      <c r="B60" s="362"/>
      <c r="C60" s="4"/>
      <c r="D60" s="5" t="s">
        <v>39</v>
      </c>
      <c r="E60" s="6"/>
      <c r="F60" s="22">
        <v>250000</v>
      </c>
      <c r="G60" s="22">
        <v>220000</v>
      </c>
      <c r="H60" s="22">
        <f>F60-G60</f>
        <v>30000</v>
      </c>
      <c r="I60" s="47" t="s">
        <v>157</v>
      </c>
    </row>
    <row r="61" spans="1:12" x14ac:dyDescent="0.15">
      <c r="A61" s="359"/>
      <c r="B61" s="362"/>
      <c r="C61" s="4"/>
      <c r="D61" s="5" t="s">
        <v>49</v>
      </c>
      <c r="E61" s="6"/>
      <c r="F61" s="22">
        <v>0</v>
      </c>
      <c r="G61" s="22">
        <v>0</v>
      </c>
      <c r="H61" s="22">
        <f>F61-G61</f>
        <v>0</v>
      </c>
      <c r="I61" s="47"/>
    </row>
    <row r="62" spans="1:12" x14ac:dyDescent="0.15">
      <c r="A62" s="359"/>
      <c r="B62" s="362"/>
      <c r="C62" s="4"/>
      <c r="D62" s="5" t="s">
        <v>50</v>
      </c>
      <c r="E62" s="6"/>
      <c r="F62" s="22">
        <v>500000</v>
      </c>
      <c r="G62" s="22">
        <v>350000</v>
      </c>
      <c r="H62" s="22">
        <f t="shared" ref="H62:H65" si="8">F62-G62</f>
        <v>150000</v>
      </c>
      <c r="I62" s="47" t="s">
        <v>138</v>
      </c>
      <c r="J62" s="21" t="s">
        <v>323</v>
      </c>
      <c r="L62" s="59">
        <v>550000</v>
      </c>
    </row>
    <row r="63" spans="1:12" x14ac:dyDescent="0.15">
      <c r="A63" s="359"/>
      <c r="B63" s="362"/>
      <c r="C63" s="4"/>
      <c r="D63" s="5" t="s">
        <v>51</v>
      </c>
      <c r="E63" s="6"/>
      <c r="F63" s="22">
        <v>220000</v>
      </c>
      <c r="G63" s="22">
        <v>210000</v>
      </c>
      <c r="H63" s="22">
        <f t="shared" si="8"/>
        <v>10000</v>
      </c>
      <c r="I63" s="47" t="s">
        <v>177</v>
      </c>
    </row>
    <row r="64" spans="1:12" x14ac:dyDescent="0.15">
      <c r="A64" s="359"/>
      <c r="B64" s="362"/>
      <c r="C64" s="4"/>
      <c r="D64" s="5" t="s">
        <v>52</v>
      </c>
      <c r="E64" s="6"/>
      <c r="F64" s="22">
        <v>30000</v>
      </c>
      <c r="G64" s="22">
        <v>30000</v>
      </c>
      <c r="H64" s="22">
        <f t="shared" si="8"/>
        <v>0</v>
      </c>
      <c r="I64" s="47"/>
    </row>
    <row r="65" spans="1:12" x14ac:dyDescent="0.15">
      <c r="A65" s="359"/>
      <c r="B65" s="362"/>
      <c r="C65" s="4"/>
      <c r="D65" s="1" t="s">
        <v>210</v>
      </c>
      <c r="E65" s="6"/>
      <c r="F65" s="22">
        <v>0</v>
      </c>
      <c r="G65" s="22">
        <v>0</v>
      </c>
      <c r="H65" s="22">
        <f t="shared" si="8"/>
        <v>0</v>
      </c>
      <c r="I65" s="47"/>
    </row>
    <row r="66" spans="1:12" x14ac:dyDescent="0.15">
      <c r="A66" s="359"/>
      <c r="B66" s="362"/>
      <c r="C66" s="4"/>
      <c r="D66" s="5" t="s">
        <v>53</v>
      </c>
      <c r="E66" s="6"/>
      <c r="F66" s="22">
        <v>0</v>
      </c>
      <c r="G66" s="22">
        <v>0</v>
      </c>
      <c r="H66" s="22">
        <f t="shared" ref="H66:H67" si="9">F66-G66</f>
        <v>0</v>
      </c>
      <c r="I66" s="47"/>
    </row>
    <row r="67" spans="1:12" x14ac:dyDescent="0.15">
      <c r="A67" s="359"/>
      <c r="B67" s="362"/>
      <c r="C67" s="4"/>
      <c r="D67" s="5" t="s">
        <v>54</v>
      </c>
      <c r="E67" s="6"/>
      <c r="F67" s="22">
        <v>50000</v>
      </c>
      <c r="G67" s="22">
        <v>21000</v>
      </c>
      <c r="H67" s="22">
        <f t="shared" si="9"/>
        <v>29000</v>
      </c>
      <c r="I67" s="47" t="s">
        <v>176</v>
      </c>
    </row>
    <row r="68" spans="1:12" x14ac:dyDescent="0.15">
      <c r="A68" s="359"/>
      <c r="B68" s="362"/>
      <c r="C68" s="4"/>
      <c r="D68" s="5" t="s">
        <v>55</v>
      </c>
      <c r="E68" s="6"/>
      <c r="F68" s="22">
        <v>550000</v>
      </c>
      <c r="G68" s="22">
        <v>441000</v>
      </c>
      <c r="H68" s="22">
        <f>F68-G68</f>
        <v>109000</v>
      </c>
      <c r="I68" s="47" t="s">
        <v>175</v>
      </c>
      <c r="J68" s="21" t="s">
        <v>323</v>
      </c>
      <c r="L68" s="59">
        <v>200000</v>
      </c>
    </row>
    <row r="69" spans="1:12" x14ac:dyDescent="0.15">
      <c r="A69" s="359"/>
      <c r="B69" s="362"/>
      <c r="C69" s="4"/>
      <c r="D69" s="5" t="s">
        <v>56</v>
      </c>
      <c r="E69" s="6"/>
      <c r="F69" s="22">
        <v>630000</v>
      </c>
      <c r="G69" s="22">
        <v>630000</v>
      </c>
      <c r="H69" s="22">
        <f t="shared" ref="H69:H73" si="10">F69-G69</f>
        <v>0</v>
      </c>
      <c r="I69" s="47" t="s">
        <v>213</v>
      </c>
    </row>
    <row r="70" spans="1:12" x14ac:dyDescent="0.15">
      <c r="A70" s="359"/>
      <c r="B70" s="362"/>
      <c r="C70" s="4"/>
      <c r="D70" s="5" t="s">
        <v>57</v>
      </c>
      <c r="E70" s="6"/>
      <c r="F70" s="22">
        <v>1060000</v>
      </c>
      <c r="G70" s="22">
        <v>1060000</v>
      </c>
      <c r="H70" s="22">
        <f t="shared" si="10"/>
        <v>0</v>
      </c>
      <c r="I70" s="47" t="s">
        <v>174</v>
      </c>
    </row>
    <row r="71" spans="1:12" x14ac:dyDescent="0.15">
      <c r="A71" s="359"/>
      <c r="B71" s="362"/>
      <c r="C71" s="4"/>
      <c r="D71" s="5" t="s">
        <v>58</v>
      </c>
      <c r="E71" s="6"/>
      <c r="F71" s="22">
        <v>300000</v>
      </c>
      <c r="G71" s="22">
        <v>215000</v>
      </c>
      <c r="H71" s="22">
        <f t="shared" si="10"/>
        <v>85000</v>
      </c>
      <c r="I71" s="47" t="s">
        <v>144</v>
      </c>
      <c r="J71" s="21" t="s">
        <v>323</v>
      </c>
      <c r="L71" s="59">
        <v>225000</v>
      </c>
    </row>
    <row r="72" spans="1:12" x14ac:dyDescent="0.15">
      <c r="A72" s="359"/>
      <c r="B72" s="362"/>
      <c r="C72" s="4"/>
      <c r="D72" s="5" t="s">
        <v>59</v>
      </c>
      <c r="E72" s="6"/>
      <c r="F72" s="22">
        <v>60000</v>
      </c>
      <c r="G72" s="22">
        <v>60000</v>
      </c>
      <c r="H72" s="22">
        <f t="shared" si="10"/>
        <v>0</v>
      </c>
      <c r="I72" s="47"/>
    </row>
    <row r="73" spans="1:12" x14ac:dyDescent="0.15">
      <c r="A73" s="359"/>
      <c r="B73" s="362"/>
      <c r="C73" s="4"/>
      <c r="D73" s="5" t="s">
        <v>211</v>
      </c>
      <c r="E73" s="6"/>
      <c r="F73" s="22">
        <v>340000</v>
      </c>
      <c r="G73" s="22">
        <v>125000</v>
      </c>
      <c r="H73" s="22">
        <f t="shared" si="10"/>
        <v>215000</v>
      </c>
      <c r="I73" s="47" t="s">
        <v>337</v>
      </c>
    </row>
    <row r="74" spans="1:12" x14ac:dyDescent="0.15">
      <c r="A74" s="359"/>
      <c r="B74" s="362"/>
      <c r="C74" s="4"/>
      <c r="D74" s="5" t="s">
        <v>60</v>
      </c>
      <c r="E74" s="6"/>
      <c r="F74" s="22">
        <v>135000</v>
      </c>
      <c r="G74" s="22">
        <v>135000</v>
      </c>
      <c r="H74" s="22">
        <f t="shared" ref="H74" si="11">F74-G74</f>
        <v>0</v>
      </c>
      <c r="I74" s="38" t="s">
        <v>180</v>
      </c>
    </row>
    <row r="75" spans="1:12" x14ac:dyDescent="0.15">
      <c r="A75" s="359"/>
      <c r="B75" s="362"/>
      <c r="C75" s="64"/>
      <c r="D75" s="69" t="s">
        <v>42</v>
      </c>
      <c r="E75" s="70"/>
      <c r="F75" s="76">
        <v>20000</v>
      </c>
      <c r="G75" s="76">
        <v>35000</v>
      </c>
      <c r="H75" s="76">
        <f>F75-G75</f>
        <v>-15000</v>
      </c>
      <c r="I75" s="47"/>
    </row>
    <row r="76" spans="1:12" x14ac:dyDescent="0.15">
      <c r="A76" s="359"/>
      <c r="B76" s="362"/>
      <c r="C76" s="4" t="s">
        <v>61</v>
      </c>
      <c r="D76" s="5"/>
      <c r="E76" s="6"/>
      <c r="F76" s="60">
        <f>SUM(F77,F80)</f>
        <v>40000000</v>
      </c>
      <c r="G76" s="60">
        <v>39000000</v>
      </c>
      <c r="H76" s="60">
        <f t="shared" ref="H76:H77" si="12">F76-G76</f>
        <v>1000000</v>
      </c>
      <c r="I76" s="47"/>
    </row>
    <row r="77" spans="1:12" x14ac:dyDescent="0.15">
      <c r="A77" s="359"/>
      <c r="B77" s="362"/>
      <c r="C77" s="4"/>
      <c r="D77" s="5" t="s">
        <v>62</v>
      </c>
      <c r="E77" s="6"/>
      <c r="F77" s="22">
        <f>SUM(F78:F79)</f>
        <v>39980000</v>
      </c>
      <c r="G77" s="22">
        <v>38985000</v>
      </c>
      <c r="H77" s="22">
        <f t="shared" si="12"/>
        <v>995000</v>
      </c>
      <c r="I77" s="47"/>
    </row>
    <row r="78" spans="1:12" x14ac:dyDescent="0.15">
      <c r="A78" s="359"/>
      <c r="B78" s="362"/>
      <c r="C78" s="4"/>
      <c r="D78" s="5"/>
      <c r="E78" s="6" t="s">
        <v>63</v>
      </c>
      <c r="F78" s="22">
        <v>39980000</v>
      </c>
      <c r="G78" s="22">
        <v>38985000</v>
      </c>
      <c r="H78" s="22">
        <f>F78-G78</f>
        <v>995000</v>
      </c>
      <c r="I78" s="47"/>
    </row>
    <row r="79" spans="1:12" x14ac:dyDescent="0.15">
      <c r="A79" s="359"/>
      <c r="B79" s="362"/>
      <c r="C79" s="4"/>
      <c r="D79" s="5"/>
      <c r="E79" s="6" t="s">
        <v>64</v>
      </c>
      <c r="F79" s="22"/>
      <c r="G79" s="22">
        <v>0</v>
      </c>
      <c r="H79" s="22"/>
      <c r="I79" s="47"/>
    </row>
    <row r="80" spans="1:12" x14ac:dyDescent="0.15">
      <c r="A80" s="359"/>
      <c r="B80" s="362"/>
      <c r="C80" s="64"/>
      <c r="D80" s="69" t="s">
        <v>65</v>
      </c>
      <c r="E80" s="70"/>
      <c r="F80" s="76">
        <v>20000</v>
      </c>
      <c r="G80" s="76">
        <v>15000</v>
      </c>
      <c r="H80" s="22">
        <f>F80-G80</f>
        <v>5000</v>
      </c>
      <c r="I80" s="47"/>
    </row>
    <row r="81" spans="1:9" x14ac:dyDescent="0.15">
      <c r="A81" s="359"/>
      <c r="B81" s="362"/>
      <c r="C81" s="75" t="s">
        <v>66</v>
      </c>
      <c r="D81" s="73"/>
      <c r="E81" s="74"/>
      <c r="F81" s="77">
        <v>0</v>
      </c>
      <c r="G81" s="77">
        <v>0</v>
      </c>
      <c r="H81" s="77">
        <f t="shared" ref="H81:H83" si="13">F81-G81</f>
        <v>0</v>
      </c>
      <c r="I81" s="47"/>
    </row>
    <row r="82" spans="1:9" x14ac:dyDescent="0.15">
      <c r="A82" s="359"/>
      <c r="B82" s="362"/>
      <c r="C82" s="75" t="s">
        <v>67</v>
      </c>
      <c r="D82" s="73"/>
      <c r="E82" s="74"/>
      <c r="F82" s="77">
        <v>0</v>
      </c>
      <c r="G82" s="77">
        <v>0</v>
      </c>
      <c r="H82" s="77">
        <f t="shared" si="13"/>
        <v>0</v>
      </c>
      <c r="I82" s="47"/>
    </row>
    <row r="83" spans="1:9" x14ac:dyDescent="0.15">
      <c r="A83" s="359"/>
      <c r="B83" s="362"/>
      <c r="C83" s="4" t="s">
        <v>68</v>
      </c>
      <c r="D83" s="5"/>
      <c r="E83" s="6"/>
      <c r="F83" s="60">
        <f>SUM(F84:F85)</f>
        <v>0</v>
      </c>
      <c r="G83" s="60">
        <v>0</v>
      </c>
      <c r="H83" s="60">
        <f t="shared" si="13"/>
        <v>0</v>
      </c>
      <c r="I83" s="47"/>
    </row>
    <row r="84" spans="1:9" x14ac:dyDescent="0.15">
      <c r="A84" s="359"/>
      <c r="B84" s="362"/>
      <c r="C84" s="4"/>
      <c r="D84" s="5" t="s">
        <v>69</v>
      </c>
      <c r="E84" s="6"/>
      <c r="F84" s="22"/>
      <c r="G84" s="22">
        <v>0</v>
      </c>
      <c r="H84" s="22"/>
      <c r="I84" s="47"/>
    </row>
    <row r="85" spans="1:9" x14ac:dyDescent="0.15">
      <c r="A85" s="359"/>
      <c r="B85" s="362"/>
      <c r="C85" s="4"/>
      <c r="D85" s="5" t="s">
        <v>42</v>
      </c>
      <c r="E85" s="6"/>
      <c r="F85" s="22"/>
      <c r="G85" s="22">
        <v>0</v>
      </c>
      <c r="H85" s="22"/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SUM(F36,F43,F54,F76,F81:F83)</f>
        <v>105411000</v>
      </c>
      <c r="G86" s="26">
        <v>102640000</v>
      </c>
      <c r="H86" s="26">
        <f>F86-G86</f>
        <v>2771000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F35-F86</f>
        <v>3203000</v>
      </c>
      <c r="G87" s="22">
        <v>3555000</v>
      </c>
      <c r="H87" s="26">
        <f>F87-G87</f>
        <v>-352000</v>
      </c>
      <c r="I87" s="47"/>
    </row>
    <row r="88" spans="1:9" x14ac:dyDescent="0.15">
      <c r="A88" s="359" t="s">
        <v>72</v>
      </c>
      <c r="B88" s="361" t="s">
        <v>3</v>
      </c>
      <c r="C88" s="3" t="s">
        <v>73</v>
      </c>
      <c r="D88" s="5"/>
      <c r="E88" s="6"/>
      <c r="F88" s="25">
        <f>F89+F90</f>
        <v>0</v>
      </c>
      <c r="G88" s="25">
        <v>1791000</v>
      </c>
      <c r="H88" s="22">
        <f t="shared" ref="H88:H89" si="14">F88-G88</f>
        <v>-1791000</v>
      </c>
      <c r="I88" s="53"/>
    </row>
    <row r="89" spans="1:9" x14ac:dyDescent="0.15">
      <c r="A89" s="359"/>
      <c r="B89" s="361"/>
      <c r="C89" s="4"/>
      <c r="D89" s="5" t="s">
        <v>73</v>
      </c>
      <c r="E89" s="6"/>
      <c r="F89" s="22">
        <v>0</v>
      </c>
      <c r="G89" s="22">
        <v>1791000</v>
      </c>
      <c r="H89" s="22">
        <f t="shared" si="14"/>
        <v>-1791000</v>
      </c>
      <c r="I89" s="47"/>
    </row>
    <row r="90" spans="1:9" x14ac:dyDescent="0.15">
      <c r="A90" s="359"/>
      <c r="B90" s="361"/>
      <c r="C90" s="64"/>
      <c r="D90" s="69" t="s">
        <v>74</v>
      </c>
      <c r="E90" s="70"/>
      <c r="F90" s="76"/>
      <c r="G90" s="76">
        <v>0</v>
      </c>
      <c r="H90" s="76"/>
      <c r="I90" s="47"/>
    </row>
    <row r="91" spans="1:9" x14ac:dyDescent="0.15">
      <c r="A91" s="359"/>
      <c r="B91" s="362"/>
      <c r="C91" s="4" t="s">
        <v>75</v>
      </c>
      <c r="D91" s="5"/>
      <c r="E91" s="6"/>
      <c r="F91" s="22"/>
      <c r="G91" s="22">
        <v>0</v>
      </c>
      <c r="H91" s="22"/>
      <c r="I91" s="47"/>
    </row>
    <row r="92" spans="1:9" x14ac:dyDescent="0.15">
      <c r="A92" s="359"/>
      <c r="B92" s="362"/>
      <c r="C92" s="4"/>
      <c r="D92" s="5" t="s">
        <v>75</v>
      </c>
      <c r="E92" s="6"/>
      <c r="F92" s="22"/>
      <c r="G92" s="22">
        <v>0</v>
      </c>
      <c r="H92" s="22"/>
      <c r="I92" s="47"/>
    </row>
    <row r="93" spans="1:9" x14ac:dyDescent="0.15">
      <c r="A93" s="359"/>
      <c r="B93" s="362"/>
      <c r="C93" s="64"/>
      <c r="D93" s="69" t="s">
        <v>76</v>
      </c>
      <c r="E93" s="70"/>
      <c r="F93" s="76"/>
      <c r="G93" s="76">
        <v>0</v>
      </c>
      <c r="H93" s="76"/>
      <c r="I93" s="47"/>
    </row>
    <row r="94" spans="1:9" x14ac:dyDescent="0.15">
      <c r="A94" s="359"/>
      <c r="B94" s="362"/>
      <c r="C94" s="75" t="s">
        <v>77</v>
      </c>
      <c r="D94" s="73"/>
      <c r="E94" s="74"/>
      <c r="F94" s="79"/>
      <c r="G94" s="79">
        <v>0</v>
      </c>
      <c r="H94" s="79"/>
      <c r="I94" s="47"/>
    </row>
    <row r="95" spans="1:9" x14ac:dyDescent="0.15">
      <c r="A95" s="359"/>
      <c r="B95" s="362"/>
      <c r="C95" s="6" t="s">
        <v>78</v>
      </c>
      <c r="D95" s="6"/>
      <c r="E95" s="6"/>
      <c r="F95" s="22"/>
      <c r="G95" s="22">
        <v>0</v>
      </c>
      <c r="H95" s="22"/>
      <c r="I95" s="47"/>
    </row>
    <row r="96" spans="1:9" x14ac:dyDescent="0.15">
      <c r="A96" s="359"/>
      <c r="B96" s="362"/>
      <c r="C96" s="5"/>
      <c r="D96" s="5" t="s">
        <v>79</v>
      </c>
      <c r="E96" s="6"/>
      <c r="F96" s="22"/>
      <c r="G96" s="22">
        <v>0</v>
      </c>
      <c r="H96" s="22"/>
      <c r="I96" s="47"/>
    </row>
    <row r="97" spans="1:10" x14ac:dyDescent="0.15">
      <c r="A97" s="359"/>
      <c r="B97" s="362"/>
      <c r="C97" s="64"/>
      <c r="D97" s="69" t="s">
        <v>80</v>
      </c>
      <c r="E97" s="70"/>
      <c r="F97" s="76"/>
      <c r="G97" s="76">
        <v>0</v>
      </c>
      <c r="H97" s="76"/>
      <c r="I97" s="47"/>
    </row>
    <row r="98" spans="1:10" x14ac:dyDescent="0.15">
      <c r="A98" s="359"/>
      <c r="B98" s="362"/>
      <c r="C98" s="11" t="s">
        <v>81</v>
      </c>
      <c r="D98" s="5"/>
      <c r="E98" s="6"/>
      <c r="F98" s="22"/>
      <c r="G98" s="22">
        <v>0</v>
      </c>
      <c r="H98" s="22"/>
      <c r="I98" s="47"/>
    </row>
    <row r="99" spans="1:10" x14ac:dyDescent="0.15">
      <c r="A99" s="359"/>
      <c r="B99" s="362"/>
      <c r="C99" s="10" t="s">
        <v>82</v>
      </c>
      <c r="D99" s="10"/>
      <c r="E99" s="10"/>
      <c r="F99" s="26">
        <f>SUM(F88,F91,F94:F95,F98)</f>
        <v>0</v>
      </c>
      <c r="G99" s="26">
        <v>1791000</v>
      </c>
      <c r="H99" s="26">
        <f>F99-G99</f>
        <v>-1791000</v>
      </c>
      <c r="I99" s="52"/>
    </row>
    <row r="100" spans="1:10" x14ac:dyDescent="0.15">
      <c r="A100" s="359"/>
      <c r="B100" s="362" t="s">
        <v>28</v>
      </c>
      <c r="C100" s="65" t="s">
        <v>83</v>
      </c>
      <c r="D100" s="66"/>
      <c r="E100" s="67"/>
      <c r="F100" s="80"/>
      <c r="G100" s="80">
        <v>0</v>
      </c>
      <c r="H100" s="80"/>
      <c r="I100" s="47"/>
    </row>
    <row r="101" spans="1:10" x14ac:dyDescent="0.15">
      <c r="A101" s="359"/>
      <c r="B101" s="362"/>
      <c r="C101" s="4" t="s">
        <v>84</v>
      </c>
      <c r="D101" s="5"/>
      <c r="E101" s="6"/>
      <c r="F101" s="22">
        <f>SUM(F102:F106)</f>
        <v>150000</v>
      </c>
      <c r="G101" s="22">
        <v>4510000</v>
      </c>
      <c r="H101" s="22">
        <f>F101-G101</f>
        <v>-4360000</v>
      </c>
      <c r="I101" s="47"/>
    </row>
    <row r="102" spans="1:10" x14ac:dyDescent="0.15">
      <c r="A102" s="359"/>
      <c r="B102" s="362"/>
      <c r="C102" s="4"/>
      <c r="D102" s="5" t="s">
        <v>85</v>
      </c>
      <c r="E102" s="6"/>
      <c r="F102" s="22"/>
      <c r="G102" s="22">
        <v>0</v>
      </c>
      <c r="H102" s="22"/>
      <c r="I102" s="47"/>
    </row>
    <row r="103" spans="1:10" x14ac:dyDescent="0.15">
      <c r="A103" s="359"/>
      <c r="B103" s="362"/>
      <c r="C103" s="4"/>
      <c r="D103" s="5" t="s">
        <v>86</v>
      </c>
      <c r="E103" s="6"/>
      <c r="F103" s="22">
        <v>0</v>
      </c>
      <c r="G103" s="22">
        <v>0</v>
      </c>
      <c r="H103" s="22">
        <f>F103-G103</f>
        <v>0</v>
      </c>
      <c r="I103" s="47"/>
    </row>
    <row r="104" spans="1:10" x14ac:dyDescent="0.15">
      <c r="A104" s="359"/>
      <c r="B104" s="362"/>
      <c r="C104" s="4"/>
      <c r="D104" s="5" t="s">
        <v>87</v>
      </c>
      <c r="E104" s="6"/>
      <c r="F104" s="22">
        <v>0</v>
      </c>
      <c r="G104" s="22">
        <v>3520000</v>
      </c>
      <c r="H104" s="22">
        <f t="shared" ref="H104:H107" si="15">F104-G104</f>
        <v>-3520000</v>
      </c>
      <c r="I104" s="47"/>
    </row>
    <row r="105" spans="1:10" x14ac:dyDescent="0.15">
      <c r="A105" s="359"/>
      <c r="B105" s="362"/>
      <c r="C105" s="4"/>
      <c r="D105" s="5" t="s">
        <v>88</v>
      </c>
      <c r="E105" s="6"/>
      <c r="F105" s="22">
        <v>150000</v>
      </c>
      <c r="G105" s="22">
        <v>240000</v>
      </c>
      <c r="H105" s="22">
        <f t="shared" si="15"/>
        <v>-90000</v>
      </c>
      <c r="I105" s="47" t="s">
        <v>381</v>
      </c>
    </row>
    <row r="106" spans="1:10" x14ac:dyDescent="0.15">
      <c r="A106" s="359"/>
      <c r="B106" s="362"/>
      <c r="C106" s="64"/>
      <c r="D106" s="69" t="s">
        <v>332</v>
      </c>
      <c r="E106" s="70"/>
      <c r="F106" s="76">
        <v>0</v>
      </c>
      <c r="G106" s="76">
        <v>750000</v>
      </c>
      <c r="H106" s="22">
        <f t="shared" si="15"/>
        <v>-750000</v>
      </c>
      <c r="I106" s="47"/>
      <c r="J106" s="21" t="s">
        <v>333</v>
      </c>
    </row>
    <row r="107" spans="1:10" x14ac:dyDescent="0.15">
      <c r="A107" s="359"/>
      <c r="B107" s="362"/>
      <c r="C107" s="75" t="s">
        <v>89</v>
      </c>
      <c r="D107" s="73"/>
      <c r="E107" s="74"/>
      <c r="F107" s="79">
        <v>0</v>
      </c>
      <c r="G107" s="79">
        <v>40000</v>
      </c>
      <c r="H107" s="79">
        <f t="shared" si="15"/>
        <v>-40000</v>
      </c>
      <c r="I107" s="47"/>
    </row>
    <row r="108" spans="1:10" x14ac:dyDescent="0.15">
      <c r="A108" s="359"/>
      <c r="B108" s="362"/>
      <c r="C108" s="75" t="s">
        <v>90</v>
      </c>
      <c r="D108" s="73"/>
      <c r="E108" s="74"/>
      <c r="F108" s="79"/>
      <c r="G108" s="79">
        <v>0</v>
      </c>
      <c r="H108" s="79"/>
      <c r="I108" s="47"/>
    </row>
    <row r="109" spans="1:10" x14ac:dyDescent="0.15">
      <c r="A109" s="359"/>
      <c r="B109" s="362"/>
      <c r="C109" s="11" t="s">
        <v>91</v>
      </c>
      <c r="D109" s="12"/>
      <c r="E109" s="13"/>
      <c r="F109" s="22"/>
      <c r="G109" s="22">
        <v>0</v>
      </c>
      <c r="H109" s="22"/>
      <c r="I109" s="47"/>
    </row>
    <row r="110" spans="1:10" x14ac:dyDescent="0.15">
      <c r="A110" s="359"/>
      <c r="B110" s="363"/>
      <c r="C110" s="6" t="s">
        <v>92</v>
      </c>
      <c r="D110" s="6"/>
      <c r="E110" s="6"/>
      <c r="F110" s="26">
        <f>SUM(F100,F101,F107:F108,F109)</f>
        <v>150000</v>
      </c>
      <c r="G110" s="26">
        <v>4550000</v>
      </c>
      <c r="H110" s="26">
        <f>F110-G110</f>
        <v>-4400000</v>
      </c>
      <c r="I110" s="52"/>
    </row>
    <row r="111" spans="1:10" x14ac:dyDescent="0.15">
      <c r="A111" s="360"/>
      <c r="B111" s="356" t="s">
        <v>93</v>
      </c>
      <c r="C111" s="357"/>
      <c r="D111" s="357"/>
      <c r="E111" s="358"/>
      <c r="F111" s="26">
        <f>F99-F110</f>
        <v>-150000</v>
      </c>
      <c r="G111" s="26">
        <v>-2759000</v>
      </c>
      <c r="H111" s="26">
        <f t="shared" ref="H111" si="16">H99-H110</f>
        <v>2609000</v>
      </c>
      <c r="I111" s="52"/>
    </row>
    <row r="112" spans="1:10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/>
      <c r="G112" s="22">
        <v>0</v>
      </c>
      <c r="H112" s="22"/>
      <c r="I112" s="47"/>
    </row>
    <row r="113" spans="1:12" x14ac:dyDescent="0.15">
      <c r="A113" s="359"/>
      <c r="B113" s="362"/>
      <c r="C113" s="4" t="s">
        <v>96</v>
      </c>
      <c r="D113" s="5"/>
      <c r="E113" s="6"/>
      <c r="F113" s="22"/>
      <c r="G113" s="22">
        <v>0</v>
      </c>
      <c r="H113" s="22"/>
      <c r="I113" s="47"/>
    </row>
    <row r="114" spans="1:12" x14ac:dyDescent="0.15">
      <c r="A114" s="359"/>
      <c r="B114" s="362"/>
      <c r="C114" s="4" t="s">
        <v>97</v>
      </c>
      <c r="D114" s="5"/>
      <c r="E114" s="6"/>
      <c r="F114" s="22">
        <v>0</v>
      </c>
      <c r="G114" s="22">
        <v>760000</v>
      </c>
      <c r="H114" s="22">
        <f>F114-G114</f>
        <v>-760000</v>
      </c>
      <c r="I114" s="47"/>
    </row>
    <row r="115" spans="1:12" x14ac:dyDescent="0.15">
      <c r="A115" s="359"/>
      <c r="B115" s="362"/>
      <c r="C115" s="4" t="s">
        <v>98</v>
      </c>
      <c r="D115" s="5"/>
      <c r="E115" s="6"/>
      <c r="F115" s="22"/>
      <c r="G115" s="22">
        <v>0</v>
      </c>
      <c r="H115" s="22"/>
      <c r="I115" s="47"/>
    </row>
    <row r="116" spans="1:12" x14ac:dyDescent="0.15">
      <c r="A116" s="359"/>
      <c r="B116" s="362"/>
      <c r="C116" s="4" t="s">
        <v>99</v>
      </c>
      <c r="D116" s="5"/>
      <c r="E116" s="6"/>
      <c r="F116" s="22"/>
      <c r="G116" s="22">
        <v>0</v>
      </c>
      <c r="H116" s="22"/>
      <c r="I116" s="47"/>
    </row>
    <row r="117" spans="1:12" x14ac:dyDescent="0.15">
      <c r="A117" s="359"/>
      <c r="B117" s="362"/>
      <c r="C117" s="4" t="s">
        <v>100</v>
      </c>
      <c r="D117" s="5"/>
      <c r="E117" s="6"/>
      <c r="F117" s="22">
        <v>0</v>
      </c>
      <c r="G117" s="22">
        <v>0</v>
      </c>
      <c r="H117" s="22">
        <f>F117-G117</f>
        <v>0</v>
      </c>
      <c r="I117" s="47"/>
    </row>
    <row r="118" spans="1:12" x14ac:dyDescent="0.15">
      <c r="A118" s="359"/>
      <c r="B118" s="362"/>
      <c r="C118" s="4" t="s">
        <v>172</v>
      </c>
      <c r="D118" s="5"/>
      <c r="E118" s="6"/>
      <c r="F118" s="22">
        <v>0</v>
      </c>
      <c r="G118" s="22">
        <v>0</v>
      </c>
      <c r="H118" s="22">
        <f>F118-G118</f>
        <v>0</v>
      </c>
      <c r="I118" s="47"/>
    </row>
    <row r="119" spans="1:12" x14ac:dyDescent="0.15">
      <c r="A119" s="359"/>
      <c r="B119" s="362"/>
      <c r="C119" s="11" t="s">
        <v>101</v>
      </c>
      <c r="D119" s="12"/>
      <c r="E119" s="13"/>
      <c r="F119" s="22"/>
      <c r="G119" s="22">
        <v>0</v>
      </c>
      <c r="H119" s="22"/>
      <c r="I119" s="47"/>
    </row>
    <row r="120" spans="1:12" x14ac:dyDescent="0.15">
      <c r="A120" s="359"/>
      <c r="B120" s="362"/>
      <c r="C120" s="14" t="s">
        <v>102</v>
      </c>
      <c r="D120" s="14"/>
      <c r="E120" s="14"/>
      <c r="F120" s="26">
        <f>SUM(F112:F119)</f>
        <v>0</v>
      </c>
      <c r="G120" s="26">
        <v>760000</v>
      </c>
      <c r="H120" s="26">
        <f t="shared" ref="H120" si="17">SUM(H112:H119)</f>
        <v>-760000</v>
      </c>
      <c r="I120" s="52"/>
    </row>
    <row r="121" spans="1:12" x14ac:dyDescent="0.15">
      <c r="A121" s="359"/>
      <c r="B121" s="362" t="s">
        <v>28</v>
      </c>
      <c r="C121" s="3" t="s">
        <v>103</v>
      </c>
      <c r="D121" s="5"/>
      <c r="E121" s="6"/>
      <c r="F121" s="22"/>
      <c r="G121" s="22">
        <v>0</v>
      </c>
      <c r="H121" s="22"/>
      <c r="I121" s="47"/>
    </row>
    <row r="122" spans="1:12" x14ac:dyDescent="0.15">
      <c r="A122" s="359"/>
      <c r="B122" s="362"/>
      <c r="C122" s="4" t="s">
        <v>104</v>
      </c>
      <c r="D122" s="5"/>
      <c r="E122" s="6"/>
      <c r="F122" s="22">
        <v>1000</v>
      </c>
      <c r="G122" s="22">
        <v>1000</v>
      </c>
      <c r="H122" s="22">
        <f>F122-G122</f>
        <v>0</v>
      </c>
      <c r="I122" s="47" t="s">
        <v>196</v>
      </c>
    </row>
    <row r="123" spans="1:12" x14ac:dyDescent="0.15">
      <c r="A123" s="359"/>
      <c r="B123" s="362"/>
      <c r="C123" s="4" t="s">
        <v>105</v>
      </c>
      <c r="D123" s="5"/>
      <c r="E123" s="6"/>
      <c r="F123" s="22"/>
      <c r="G123" s="22">
        <v>0</v>
      </c>
      <c r="H123" s="22"/>
      <c r="I123" s="47"/>
    </row>
    <row r="124" spans="1:12" x14ac:dyDescent="0.15">
      <c r="A124" s="359"/>
      <c r="B124" s="362"/>
      <c r="C124" s="4" t="s">
        <v>106</v>
      </c>
      <c r="D124" s="5"/>
      <c r="E124" s="6"/>
      <c r="F124" s="22"/>
      <c r="G124" s="22">
        <v>0</v>
      </c>
      <c r="H124" s="22"/>
      <c r="I124" s="47"/>
    </row>
    <row r="125" spans="1:12" x14ac:dyDescent="0.15">
      <c r="A125" s="359"/>
      <c r="B125" s="362"/>
      <c r="C125" s="4" t="s">
        <v>107</v>
      </c>
      <c r="D125" s="5"/>
      <c r="E125" s="6"/>
      <c r="F125" s="22">
        <v>2500000</v>
      </c>
      <c r="G125" s="22">
        <v>5000000</v>
      </c>
      <c r="H125" s="22">
        <f>F125-G125</f>
        <v>-2500000</v>
      </c>
      <c r="I125" s="47" t="s">
        <v>379</v>
      </c>
    </row>
    <row r="126" spans="1:12" x14ac:dyDescent="0.15">
      <c r="A126" s="359"/>
      <c r="B126" s="363"/>
      <c r="C126" s="4" t="s">
        <v>173</v>
      </c>
      <c r="D126" s="5"/>
      <c r="E126" s="6"/>
      <c r="F126" s="22">
        <v>0</v>
      </c>
      <c r="G126" s="22">
        <v>0</v>
      </c>
      <c r="H126" s="22">
        <f>F126-G126</f>
        <v>0</v>
      </c>
      <c r="I126" s="47"/>
    </row>
    <row r="127" spans="1:12" x14ac:dyDescent="0.15">
      <c r="A127" s="359"/>
      <c r="B127" s="363"/>
      <c r="C127" s="11" t="s">
        <v>108</v>
      </c>
      <c r="D127" s="12"/>
      <c r="E127" s="13"/>
      <c r="F127" s="27"/>
      <c r="G127" s="27">
        <v>0</v>
      </c>
      <c r="H127" s="27"/>
      <c r="I127" s="54"/>
    </row>
    <row r="128" spans="1:12" x14ac:dyDescent="0.15">
      <c r="A128" s="359"/>
      <c r="B128" s="363"/>
      <c r="C128" s="10" t="s">
        <v>109</v>
      </c>
      <c r="D128" s="10"/>
      <c r="E128" s="10"/>
      <c r="F128" s="22">
        <f>SUM(F121:F127)</f>
        <v>2501000</v>
      </c>
      <c r="G128" s="22">
        <v>5001000</v>
      </c>
      <c r="H128" s="26">
        <f t="shared" ref="H128:H133" si="18">F128-G128</f>
        <v>-2500000</v>
      </c>
      <c r="I128" s="47"/>
      <c r="L128" s="59">
        <v>10202000</v>
      </c>
    </row>
    <row r="129" spans="1:12" x14ac:dyDescent="0.15">
      <c r="A129" s="359"/>
      <c r="B129" s="356" t="s">
        <v>110</v>
      </c>
      <c r="C129" s="357"/>
      <c r="D129" s="357"/>
      <c r="E129" s="358"/>
      <c r="F129" s="26">
        <f>F120-F128</f>
        <v>-2501000</v>
      </c>
      <c r="G129" s="26">
        <v>-4241000</v>
      </c>
      <c r="H129" s="26">
        <f t="shared" si="18"/>
        <v>1740000</v>
      </c>
      <c r="I129" s="52"/>
      <c r="L129" s="59">
        <v>-3902000</v>
      </c>
    </row>
    <row r="130" spans="1:12" x14ac:dyDescent="0.15">
      <c r="A130" s="34" t="s">
        <v>111</v>
      </c>
      <c r="B130" s="35"/>
      <c r="C130" s="36"/>
      <c r="D130" s="36"/>
      <c r="E130" s="36"/>
      <c r="F130" s="27">
        <f>5702000-150000</f>
        <v>5552000</v>
      </c>
      <c r="G130" s="27">
        <v>5430433</v>
      </c>
      <c r="H130" s="26">
        <f t="shared" si="18"/>
        <v>121567</v>
      </c>
      <c r="I130" s="52"/>
      <c r="J130" s="21" t="s">
        <v>340</v>
      </c>
      <c r="K130" s="59">
        <f>F35*0.05</f>
        <v>5430700</v>
      </c>
      <c r="L130" s="59">
        <v>14903173</v>
      </c>
    </row>
    <row r="131" spans="1:12" x14ac:dyDescent="0.15">
      <c r="A131" s="18" t="s">
        <v>112</v>
      </c>
      <c r="B131" s="19"/>
      <c r="C131" s="20"/>
      <c r="D131" s="20"/>
      <c r="E131" s="20"/>
      <c r="F131" s="27">
        <f>F87+F111+F129-F130</f>
        <v>-5000000</v>
      </c>
      <c r="G131" s="27">
        <v>-8875433</v>
      </c>
      <c r="H131" s="26">
        <f t="shared" si="18"/>
        <v>3875433</v>
      </c>
      <c r="I131" s="54"/>
      <c r="L131" s="59">
        <v>-20174573</v>
      </c>
    </row>
    <row r="132" spans="1:12" x14ac:dyDescent="0.15">
      <c r="A132" s="34" t="s">
        <v>113</v>
      </c>
      <c r="B132" s="35"/>
      <c r="C132" s="36"/>
      <c r="D132" s="36"/>
      <c r="E132" s="36"/>
      <c r="F132" s="26">
        <f>G133</f>
        <v>25000000</v>
      </c>
      <c r="G132" s="26">
        <v>33875433</v>
      </c>
      <c r="H132" s="26">
        <f t="shared" si="18"/>
        <v>-8875433</v>
      </c>
      <c r="I132" s="52"/>
      <c r="L132" s="59">
        <v>28494573</v>
      </c>
    </row>
    <row r="133" spans="1:12" x14ac:dyDescent="0.15">
      <c r="A133" s="356" t="s">
        <v>114</v>
      </c>
      <c r="B133" s="357"/>
      <c r="C133" s="357"/>
      <c r="D133" s="357"/>
      <c r="E133" s="358"/>
      <c r="F133" s="26">
        <f>F131+F132</f>
        <v>20000000</v>
      </c>
      <c r="G133" s="26">
        <v>25000000</v>
      </c>
      <c r="H133" s="26">
        <f t="shared" si="18"/>
        <v>-5000000</v>
      </c>
      <c r="I133" s="54"/>
      <c r="J133" s="59">
        <f>J136/6</f>
        <v>10901833.333333334</v>
      </c>
      <c r="L133" s="59">
        <v>8320000</v>
      </c>
    </row>
    <row r="134" spans="1:12" ht="9.9499999999999993" customHeight="1" x14ac:dyDescent="0.15">
      <c r="F134" s="28"/>
      <c r="G134" s="28"/>
      <c r="H134" s="28"/>
      <c r="I134" s="57"/>
      <c r="J134" s="1" t="s">
        <v>270</v>
      </c>
    </row>
    <row r="135" spans="1:12" x14ac:dyDescent="0.15">
      <c r="A135" s="1" t="s">
        <v>122</v>
      </c>
      <c r="J135" s="1"/>
    </row>
    <row r="136" spans="1:12" x14ac:dyDescent="0.15">
      <c r="J136" s="63">
        <f>F86-F76</f>
        <v>65411000</v>
      </c>
    </row>
    <row r="137" spans="1:12" x14ac:dyDescent="0.15">
      <c r="A137" s="21"/>
    </row>
    <row r="138" spans="1:12" x14ac:dyDescent="0.15">
      <c r="A138" s="21"/>
    </row>
    <row r="139" spans="1:12" x14ac:dyDescent="0.15">
      <c r="A139" s="21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I139"/>
  <sheetViews>
    <sheetView zoomScaleNormal="100" workbookViewId="0">
      <selection activeCell="J27" sqref="J27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3" bestFit="1" customWidth="1"/>
    <col min="7" max="8" width="11.75" style="23" customWidth="1"/>
    <col min="9" max="9" width="21.875" style="58" customWidth="1"/>
    <col min="10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261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42"/>
      <c r="E5" s="4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s="235" customFormat="1" x14ac:dyDescent="0.15">
      <c r="A6" s="370" t="s">
        <v>2</v>
      </c>
      <c r="B6" s="362" t="s">
        <v>3</v>
      </c>
      <c r="C6" s="249" t="s">
        <v>4</v>
      </c>
      <c r="D6" s="250"/>
      <c r="E6" s="251"/>
      <c r="F6" s="252">
        <f>さくらんぼ!F6</f>
        <v>0</v>
      </c>
      <c r="G6" s="252">
        <f>さくらんぼ!G6</f>
        <v>0</v>
      </c>
      <c r="H6" s="253">
        <f>さくらんぼ!H6</f>
        <v>0</v>
      </c>
      <c r="I6" s="254"/>
    </row>
    <row r="7" spans="1:9" s="235" customFormat="1" x14ac:dyDescent="0.15">
      <c r="A7" s="359"/>
      <c r="B7" s="362"/>
      <c r="C7" s="233" t="s">
        <v>5</v>
      </c>
      <c r="D7" s="239"/>
      <c r="E7" s="234"/>
      <c r="F7" s="255">
        <f>さくらんぼ!F7</f>
        <v>61000000</v>
      </c>
      <c r="G7" s="255">
        <f>さくらんぼ!G7</f>
        <v>60094000</v>
      </c>
      <c r="H7" s="247">
        <f>さくらんぼ!H7</f>
        <v>906000</v>
      </c>
      <c r="I7" s="238"/>
    </row>
    <row r="8" spans="1:9" x14ac:dyDescent="0.15">
      <c r="A8" s="359"/>
      <c r="B8" s="362"/>
      <c r="C8" s="4"/>
      <c r="D8" s="6" t="s">
        <v>6</v>
      </c>
      <c r="F8" s="32">
        <f>さくらんぼ!F8</f>
        <v>56000000</v>
      </c>
      <c r="G8" s="32">
        <f>さくらんぼ!G8</f>
        <v>55450000</v>
      </c>
      <c r="H8" s="22">
        <f>さくらんぼ!H8</f>
        <v>550000</v>
      </c>
      <c r="I8" s="49"/>
    </row>
    <row r="9" spans="1:9" x14ac:dyDescent="0.15">
      <c r="A9" s="359"/>
      <c r="B9" s="362"/>
      <c r="C9" s="4"/>
      <c r="D9" s="5"/>
      <c r="E9" s="1" t="s">
        <v>7</v>
      </c>
      <c r="F9" s="32">
        <f>さくらんぼ!F9</f>
        <v>56000000</v>
      </c>
      <c r="G9" s="32">
        <f>さくらんぼ!G9</f>
        <v>55450000</v>
      </c>
      <c r="H9" s="22">
        <f>さくらんぼ!H9</f>
        <v>550000</v>
      </c>
      <c r="I9" s="49" t="s">
        <v>152</v>
      </c>
    </row>
    <row r="10" spans="1:9" x14ac:dyDescent="0.15">
      <c r="A10" s="359"/>
      <c r="B10" s="362"/>
      <c r="C10" s="4"/>
      <c r="D10" s="5"/>
      <c r="E10" s="6" t="s">
        <v>8</v>
      </c>
      <c r="F10" s="32">
        <f>さくらんぼ!F10</f>
        <v>0</v>
      </c>
      <c r="G10" s="32">
        <f>さくらんぼ!G10</f>
        <v>0</v>
      </c>
      <c r="H10" s="22">
        <f>さくらんぼ!H10</f>
        <v>0</v>
      </c>
      <c r="I10" s="49"/>
    </row>
    <row r="11" spans="1:9" x14ac:dyDescent="0.15">
      <c r="A11" s="359"/>
      <c r="B11" s="362"/>
      <c r="C11" s="4"/>
      <c r="D11" s="5"/>
      <c r="E11" s="6" t="s">
        <v>9</v>
      </c>
      <c r="F11" s="32">
        <f>さくらんぼ!F11</f>
        <v>0</v>
      </c>
      <c r="G11" s="32">
        <f>さくらんぼ!G11</f>
        <v>0</v>
      </c>
      <c r="H11" s="22">
        <f>さくらんぼ!H11</f>
        <v>0</v>
      </c>
      <c r="I11" s="49"/>
    </row>
    <row r="12" spans="1:9" x14ac:dyDescent="0.15">
      <c r="A12" s="359"/>
      <c r="B12" s="362"/>
      <c r="C12" s="4"/>
      <c r="D12" s="5"/>
      <c r="E12" s="6" t="s">
        <v>10</v>
      </c>
      <c r="F12" s="32">
        <f>さくらんぼ!F12</f>
        <v>0</v>
      </c>
      <c r="G12" s="32">
        <f>さくらんぼ!G12</f>
        <v>0</v>
      </c>
      <c r="H12" s="22">
        <f>さくらんぼ!H12</f>
        <v>0</v>
      </c>
      <c r="I12" s="49"/>
    </row>
    <row r="13" spans="1:9" s="235" customFormat="1" x14ac:dyDescent="0.15">
      <c r="A13" s="359"/>
      <c r="B13" s="362"/>
      <c r="C13" s="233"/>
      <c r="D13" s="235" t="s">
        <v>252</v>
      </c>
      <c r="E13" s="234"/>
      <c r="F13" s="280"/>
      <c r="G13" s="280"/>
      <c r="H13" s="237"/>
      <c r="I13" s="238"/>
    </row>
    <row r="14" spans="1:9" x14ac:dyDescent="0.15">
      <c r="A14" s="359"/>
      <c r="B14" s="362"/>
      <c r="C14" s="4"/>
      <c r="E14" s="6" t="s">
        <v>253</v>
      </c>
      <c r="F14" s="32"/>
      <c r="G14" s="32"/>
      <c r="H14" s="22"/>
      <c r="I14" s="49"/>
    </row>
    <row r="15" spans="1:9" s="235" customFormat="1" x14ac:dyDescent="0.15">
      <c r="A15" s="359"/>
      <c r="B15" s="362"/>
      <c r="C15" s="233"/>
      <c r="D15" s="239" t="s">
        <v>11</v>
      </c>
      <c r="E15" s="234"/>
      <c r="F15" s="280">
        <f>さくらんぼ!F15</f>
        <v>0</v>
      </c>
      <c r="G15" s="280">
        <f>さくらんぼ!G15</f>
        <v>0</v>
      </c>
      <c r="H15" s="237">
        <f>さくらんぼ!H15</f>
        <v>0</v>
      </c>
      <c r="I15" s="238"/>
    </row>
    <row r="16" spans="1:9" s="235" customFormat="1" x14ac:dyDescent="0.15">
      <c r="A16" s="359"/>
      <c r="B16" s="362"/>
      <c r="C16" s="233"/>
      <c r="D16" s="239" t="s">
        <v>12</v>
      </c>
      <c r="E16" s="234"/>
      <c r="F16" s="280">
        <f>さくらんぼ!F16</f>
        <v>0</v>
      </c>
      <c r="G16" s="280">
        <f>さくらんぼ!G16</f>
        <v>0</v>
      </c>
      <c r="H16" s="237">
        <f>さくらんぼ!H16</f>
        <v>0</v>
      </c>
      <c r="I16" s="238"/>
    </row>
    <row r="17" spans="1:9" x14ac:dyDescent="0.15">
      <c r="A17" s="359"/>
      <c r="B17" s="362"/>
      <c r="C17" s="4"/>
      <c r="D17" s="5"/>
      <c r="E17" s="6" t="s">
        <v>13</v>
      </c>
      <c r="F17" s="32">
        <f>さくらんぼ!F17</f>
        <v>0</v>
      </c>
      <c r="G17" s="32">
        <f>さくらんぼ!G17</f>
        <v>0</v>
      </c>
      <c r="H17" s="22">
        <f>さくらんぼ!H17</f>
        <v>0</v>
      </c>
      <c r="I17" s="49"/>
    </row>
    <row r="18" spans="1:9" s="235" customFormat="1" x14ac:dyDescent="0.15">
      <c r="A18" s="359"/>
      <c r="B18" s="362"/>
      <c r="C18" s="233"/>
      <c r="D18" s="239" t="s">
        <v>14</v>
      </c>
      <c r="E18" s="234"/>
      <c r="F18" s="280">
        <f>さくらんぼ!F18</f>
        <v>0</v>
      </c>
      <c r="G18" s="280">
        <f>さくらんぼ!G18</f>
        <v>0</v>
      </c>
      <c r="H18" s="237">
        <f>さくらんぼ!H18</f>
        <v>0</v>
      </c>
      <c r="I18" s="238"/>
    </row>
    <row r="19" spans="1:9" s="235" customFormat="1" x14ac:dyDescent="0.15">
      <c r="A19" s="359"/>
      <c r="B19" s="362"/>
      <c r="C19" s="233"/>
      <c r="D19" s="239" t="s">
        <v>15</v>
      </c>
      <c r="E19" s="234"/>
      <c r="F19" s="280">
        <f>さくらんぼ!F19</f>
        <v>5000000</v>
      </c>
      <c r="G19" s="280">
        <f>さくらんぼ!G19</f>
        <v>4644000</v>
      </c>
      <c r="H19" s="237">
        <f>さくらんぼ!H19</f>
        <v>356000</v>
      </c>
      <c r="I19" s="238"/>
    </row>
    <row r="20" spans="1:9" x14ac:dyDescent="0.15">
      <c r="A20" s="359"/>
      <c r="B20" s="362"/>
      <c r="C20" s="4"/>
      <c r="D20" s="5"/>
      <c r="E20" s="6" t="s">
        <v>16</v>
      </c>
      <c r="F20" s="32">
        <f>さくらんぼ!F20</f>
        <v>0</v>
      </c>
      <c r="G20" s="32">
        <f>さくらんぼ!G20</f>
        <v>14000</v>
      </c>
      <c r="H20" s="22">
        <f>さくらんぼ!H20</f>
        <v>-14000</v>
      </c>
      <c r="I20" s="49" t="s">
        <v>267</v>
      </c>
    </row>
    <row r="21" spans="1:9" x14ac:dyDescent="0.15">
      <c r="A21" s="359"/>
      <c r="B21" s="362"/>
      <c r="C21" s="4"/>
      <c r="D21" s="5"/>
      <c r="E21" s="6" t="s">
        <v>17</v>
      </c>
      <c r="F21" s="32">
        <f>さくらんぼ!F21</f>
        <v>0</v>
      </c>
      <c r="G21" s="32">
        <f>さくらんぼ!G21</f>
        <v>0</v>
      </c>
      <c r="H21" s="22">
        <f>さくらんぼ!H21</f>
        <v>0</v>
      </c>
      <c r="I21" s="49"/>
    </row>
    <row r="22" spans="1:9" x14ac:dyDescent="0.15">
      <c r="A22" s="359"/>
      <c r="B22" s="362"/>
      <c r="C22" s="4"/>
      <c r="D22" s="5"/>
      <c r="E22" s="6" t="s">
        <v>18</v>
      </c>
      <c r="F22" s="32">
        <f>さくらんぼ!F22</f>
        <v>5000000</v>
      </c>
      <c r="G22" s="32">
        <f>さくらんぼ!G22</f>
        <v>4630000</v>
      </c>
      <c r="H22" s="22">
        <f>さくらんぼ!H22</f>
        <v>370000</v>
      </c>
      <c r="I22" s="49" t="s">
        <v>164</v>
      </c>
    </row>
    <row r="23" spans="1:9" x14ac:dyDescent="0.15">
      <c r="A23" s="359"/>
      <c r="B23" s="362"/>
      <c r="C23" s="4"/>
      <c r="D23" s="5"/>
      <c r="E23" s="6" t="s">
        <v>19</v>
      </c>
      <c r="F23" s="32">
        <f>さくらんぼ!F23</f>
        <v>0</v>
      </c>
      <c r="G23" s="32">
        <f>さくらんぼ!G23</f>
        <v>0</v>
      </c>
      <c r="H23" s="22">
        <f>さくらんぼ!H23</f>
        <v>0</v>
      </c>
      <c r="I23" s="49"/>
    </row>
    <row r="24" spans="1:9" x14ac:dyDescent="0.15">
      <c r="A24" s="359"/>
      <c r="B24" s="362"/>
      <c r="C24" s="4"/>
      <c r="D24" s="5"/>
      <c r="E24" s="6" t="s">
        <v>15</v>
      </c>
      <c r="F24" s="32">
        <f>さくらんぼ!F24</f>
        <v>0</v>
      </c>
      <c r="G24" s="32">
        <f>さくらんぼ!G24</f>
        <v>0</v>
      </c>
      <c r="H24" s="22">
        <f>さくらんぼ!H24</f>
        <v>0</v>
      </c>
      <c r="I24" s="49"/>
    </row>
    <row r="25" spans="1:9" s="235" customFormat="1" x14ac:dyDescent="0.15">
      <c r="A25" s="359"/>
      <c r="B25" s="362"/>
      <c r="C25" s="233" t="s">
        <v>23</v>
      </c>
      <c r="D25" s="239"/>
      <c r="E25" s="234"/>
      <c r="F25" s="255">
        <f>さくらんぼ!F25</f>
        <v>320000</v>
      </c>
      <c r="G25" s="255">
        <f>さくらんぼ!G25</f>
        <v>320000</v>
      </c>
      <c r="H25" s="247">
        <f>さくらんぼ!H25</f>
        <v>0</v>
      </c>
      <c r="I25" s="238" t="s">
        <v>165</v>
      </c>
    </row>
    <row r="26" spans="1:9" s="235" customFormat="1" x14ac:dyDescent="0.15">
      <c r="A26" s="359"/>
      <c r="B26" s="362"/>
      <c r="C26" s="233" t="s">
        <v>20</v>
      </c>
      <c r="D26" s="239"/>
      <c r="E26" s="234"/>
      <c r="F26" s="255">
        <f>さくらんぼ!F26</f>
        <v>0</v>
      </c>
      <c r="G26" s="255">
        <f>さくらんぼ!G26</f>
        <v>0</v>
      </c>
      <c r="H26" s="247">
        <f>さくらんぼ!H26</f>
        <v>0</v>
      </c>
      <c r="I26" s="238"/>
    </row>
    <row r="27" spans="1:9" s="235" customFormat="1" x14ac:dyDescent="0.15">
      <c r="A27" s="359"/>
      <c r="B27" s="362"/>
      <c r="C27" s="233" t="s">
        <v>21</v>
      </c>
      <c r="D27" s="239"/>
      <c r="E27" s="234"/>
      <c r="F27" s="255">
        <f>さくらんぼ!F27</f>
        <v>0</v>
      </c>
      <c r="G27" s="255">
        <f>さくらんぼ!G27</f>
        <v>0</v>
      </c>
      <c r="H27" s="247">
        <f>さくらんぼ!H27</f>
        <v>0</v>
      </c>
      <c r="I27" s="238"/>
    </row>
    <row r="28" spans="1:9" s="235" customFormat="1" x14ac:dyDescent="0.15">
      <c r="A28" s="359"/>
      <c r="B28" s="362"/>
      <c r="C28" s="233" t="s">
        <v>22</v>
      </c>
      <c r="D28" s="239"/>
      <c r="E28" s="234"/>
      <c r="F28" s="255">
        <f>さくらんぼ!F28</f>
        <v>1000</v>
      </c>
      <c r="G28" s="255">
        <f>さくらんぼ!G28</f>
        <v>1000</v>
      </c>
      <c r="H28" s="247">
        <f>さくらんぼ!H28</f>
        <v>0</v>
      </c>
      <c r="I28" s="245"/>
    </row>
    <row r="29" spans="1:9" s="235" customFormat="1" x14ac:dyDescent="0.15">
      <c r="A29" s="359"/>
      <c r="B29" s="362"/>
      <c r="C29" s="233" t="s">
        <v>23</v>
      </c>
      <c r="D29" s="239"/>
      <c r="E29" s="234"/>
      <c r="F29" s="255">
        <f>さくらんぼ!F29</f>
        <v>22000</v>
      </c>
      <c r="G29" s="255">
        <f>さくらんぼ!G29</f>
        <v>30000</v>
      </c>
      <c r="H29" s="247">
        <f>さくらんぼ!H29</f>
        <v>-8000</v>
      </c>
      <c r="I29" s="238"/>
    </row>
    <row r="30" spans="1:9" x14ac:dyDescent="0.15">
      <c r="A30" s="359"/>
      <c r="B30" s="362"/>
      <c r="C30" s="4"/>
      <c r="D30" s="5" t="s">
        <v>24</v>
      </c>
      <c r="E30" s="6"/>
      <c r="F30" s="32">
        <f>さくらんぼ!F30</f>
        <v>0</v>
      </c>
      <c r="G30" s="32">
        <f>さくらんぼ!G30</f>
        <v>0</v>
      </c>
      <c r="H30" s="22">
        <f>さくらんぼ!H30</f>
        <v>0</v>
      </c>
      <c r="I30" s="49"/>
    </row>
    <row r="31" spans="1:9" x14ac:dyDescent="0.15">
      <c r="A31" s="359"/>
      <c r="B31" s="362"/>
      <c r="C31" s="4"/>
      <c r="D31" s="5" t="s">
        <v>25</v>
      </c>
      <c r="E31" s="6"/>
      <c r="F31" s="32">
        <f>さくらんぼ!F31</f>
        <v>0</v>
      </c>
      <c r="G31" s="32">
        <f>さくらんぼ!G31</f>
        <v>0</v>
      </c>
      <c r="H31" s="22">
        <f>さくらんぼ!H31</f>
        <v>0</v>
      </c>
      <c r="I31" s="49"/>
    </row>
    <row r="32" spans="1:9" x14ac:dyDescent="0.15">
      <c r="A32" s="359"/>
      <c r="B32" s="362"/>
      <c r="C32" s="4"/>
      <c r="D32" s="5" t="s">
        <v>26</v>
      </c>
      <c r="E32" s="6"/>
      <c r="F32" s="32">
        <f>さくらんぼ!F32</f>
        <v>22000</v>
      </c>
      <c r="G32" s="32">
        <f>さくらんぼ!G32</f>
        <v>30000</v>
      </c>
      <c r="H32" s="22">
        <f>さくらんぼ!H32</f>
        <v>-8000</v>
      </c>
      <c r="I32" s="49"/>
    </row>
    <row r="33" spans="1:9" x14ac:dyDescent="0.15">
      <c r="A33" s="359"/>
      <c r="B33" s="362"/>
      <c r="C33" s="4"/>
      <c r="D33" s="5"/>
      <c r="E33" s="6" t="s">
        <v>121</v>
      </c>
      <c r="F33" s="32">
        <f>さくらんぼ!F33</f>
        <v>22000</v>
      </c>
      <c r="G33" s="32">
        <f>さくらんぼ!G33</f>
        <v>30000</v>
      </c>
      <c r="H33" s="22">
        <f>さくらんぼ!H33</f>
        <v>-8000</v>
      </c>
      <c r="I33" s="49" t="s">
        <v>352</v>
      </c>
    </row>
    <row r="34" spans="1:9" x14ac:dyDescent="0.15">
      <c r="A34" s="359"/>
      <c r="B34" s="362"/>
      <c r="C34" s="4"/>
      <c r="D34" s="5"/>
      <c r="E34" s="6" t="s">
        <v>117</v>
      </c>
      <c r="F34" s="32">
        <f>さくらんぼ!F34</f>
        <v>0</v>
      </c>
      <c r="G34" s="32">
        <f>さくらんぼ!G34</f>
        <v>0</v>
      </c>
      <c r="H34" s="22">
        <f>さくらんぼ!H34</f>
        <v>0</v>
      </c>
      <c r="I34" s="51"/>
    </row>
    <row r="35" spans="1:9" x14ac:dyDescent="0.15">
      <c r="A35" s="359"/>
      <c r="B35" s="362"/>
      <c r="C35" s="7" t="s">
        <v>27</v>
      </c>
      <c r="D35" s="8"/>
      <c r="E35" s="9"/>
      <c r="F35" s="29">
        <f>さくらんぼ!F35</f>
        <v>61343000</v>
      </c>
      <c r="G35" s="29">
        <f>さくらんぼ!G35</f>
        <v>60445000</v>
      </c>
      <c r="H35" s="26">
        <f>さくらんぼ!H35</f>
        <v>898000</v>
      </c>
      <c r="I35" s="86"/>
    </row>
    <row r="36" spans="1:9" s="235" customFormat="1" x14ac:dyDescent="0.15">
      <c r="A36" s="359"/>
      <c r="B36" s="362" t="s">
        <v>28</v>
      </c>
      <c r="C36" s="233" t="s">
        <v>29</v>
      </c>
      <c r="D36" s="239"/>
      <c r="E36" s="234"/>
      <c r="F36" s="247">
        <f>さくらんぼ!F36</f>
        <v>48044000</v>
      </c>
      <c r="G36" s="247">
        <f>さくらんぼ!G36</f>
        <v>42170000</v>
      </c>
      <c r="H36" s="247">
        <f>さくらんぼ!H36</f>
        <v>5874000</v>
      </c>
      <c r="I36" s="248"/>
    </row>
    <row r="37" spans="1:9" x14ac:dyDescent="0.15">
      <c r="A37" s="359"/>
      <c r="B37" s="362"/>
      <c r="C37" s="4"/>
      <c r="D37" s="5" t="s">
        <v>209</v>
      </c>
      <c r="E37" s="6"/>
      <c r="F37" s="62"/>
      <c r="G37" s="62"/>
      <c r="H37" s="62"/>
      <c r="I37" s="47"/>
    </row>
    <row r="38" spans="1:9" x14ac:dyDescent="0.15">
      <c r="A38" s="359"/>
      <c r="B38" s="362"/>
      <c r="C38" s="4"/>
      <c r="D38" s="5" t="s">
        <v>30</v>
      </c>
      <c r="E38" s="6"/>
      <c r="F38" s="32">
        <f>さくらんぼ!F38</f>
        <v>20645000</v>
      </c>
      <c r="G38" s="32">
        <f>さくらんぼ!G38</f>
        <v>17357000</v>
      </c>
      <c r="H38" s="32">
        <f>さくらんぼ!H38</f>
        <v>3288000</v>
      </c>
      <c r="I38" s="47" t="s">
        <v>150</v>
      </c>
    </row>
    <row r="39" spans="1:9" x14ac:dyDescent="0.15">
      <c r="A39" s="359"/>
      <c r="B39" s="362"/>
      <c r="C39" s="4"/>
      <c r="D39" s="5" t="s">
        <v>31</v>
      </c>
      <c r="E39" s="6"/>
      <c r="F39" s="32">
        <f>さくらんぼ!F39</f>
        <v>6675000</v>
      </c>
      <c r="G39" s="32">
        <f>さくらんぼ!G39</f>
        <v>5671000</v>
      </c>
      <c r="H39" s="32">
        <f>さくらんぼ!H39</f>
        <v>1004000</v>
      </c>
      <c r="I39" s="47" t="s">
        <v>151</v>
      </c>
    </row>
    <row r="40" spans="1:9" x14ac:dyDescent="0.15">
      <c r="A40" s="359"/>
      <c r="B40" s="362"/>
      <c r="C40" s="4"/>
      <c r="D40" s="5" t="s">
        <v>32</v>
      </c>
      <c r="E40" s="6"/>
      <c r="F40" s="32">
        <f>さくらんぼ!F40</f>
        <v>14000000</v>
      </c>
      <c r="G40" s="32">
        <f>さくらんぼ!G40</f>
        <v>13610000</v>
      </c>
      <c r="H40" s="32">
        <f>さくらんぼ!H40</f>
        <v>390000</v>
      </c>
      <c r="I40" s="47" t="s">
        <v>128</v>
      </c>
    </row>
    <row r="41" spans="1:9" x14ac:dyDescent="0.15">
      <c r="A41" s="359"/>
      <c r="B41" s="362"/>
      <c r="C41" s="4"/>
      <c r="D41" s="5" t="s">
        <v>33</v>
      </c>
      <c r="E41" s="6"/>
      <c r="F41" s="32">
        <f>さくらんぼ!F41</f>
        <v>944000</v>
      </c>
      <c r="G41" s="32">
        <f>さくらんぼ!G41</f>
        <v>732000</v>
      </c>
      <c r="H41" s="32">
        <f>さくらんぼ!H41</f>
        <v>212000</v>
      </c>
      <c r="I41" s="47" t="s">
        <v>149</v>
      </c>
    </row>
    <row r="42" spans="1:9" x14ac:dyDescent="0.15">
      <c r="A42" s="359"/>
      <c r="B42" s="362"/>
      <c r="C42" s="4"/>
      <c r="D42" s="5" t="s">
        <v>34</v>
      </c>
      <c r="E42" s="6"/>
      <c r="F42" s="32">
        <f>さくらんぼ!F42</f>
        <v>5780000</v>
      </c>
      <c r="G42" s="32">
        <f>さくらんぼ!G42</f>
        <v>4800000</v>
      </c>
      <c r="H42" s="32">
        <f>さくらんぼ!H42</f>
        <v>980000</v>
      </c>
      <c r="I42" s="47" t="s">
        <v>129</v>
      </c>
    </row>
    <row r="43" spans="1:9" s="235" customFormat="1" x14ac:dyDescent="0.15">
      <c r="A43" s="359"/>
      <c r="B43" s="362"/>
      <c r="C43" s="233" t="s">
        <v>35</v>
      </c>
      <c r="D43" s="239"/>
      <c r="E43" s="234"/>
      <c r="F43" s="255">
        <f>さくらんぼ!F43</f>
        <v>3805000</v>
      </c>
      <c r="G43" s="255">
        <f>さくらんぼ!G43</f>
        <v>3829000</v>
      </c>
      <c r="H43" s="255">
        <f>さくらんぼ!H43</f>
        <v>-24000</v>
      </c>
      <c r="I43" s="248"/>
    </row>
    <row r="44" spans="1:9" x14ac:dyDescent="0.15">
      <c r="A44" s="359"/>
      <c r="B44" s="362"/>
      <c r="C44" s="4"/>
      <c r="D44" s="5" t="s">
        <v>36</v>
      </c>
      <c r="E44" s="6"/>
      <c r="F44" s="32">
        <f>さくらんぼ!F44</f>
        <v>50000</v>
      </c>
      <c r="G44" s="32">
        <f>さくらんぼ!G44</f>
        <v>45000</v>
      </c>
      <c r="H44" s="32">
        <f>さくらんぼ!H44</f>
        <v>5000</v>
      </c>
      <c r="I44" s="47" t="s">
        <v>166</v>
      </c>
    </row>
    <row r="45" spans="1:9" x14ac:dyDescent="0.15">
      <c r="A45" s="359"/>
      <c r="B45" s="362"/>
      <c r="C45" s="4"/>
      <c r="D45" s="5" t="s">
        <v>37</v>
      </c>
      <c r="E45" s="6"/>
      <c r="F45" s="32">
        <f>さくらんぼ!F45</f>
        <v>65000</v>
      </c>
      <c r="G45" s="32">
        <f>さくらんぼ!G45</f>
        <v>60000</v>
      </c>
      <c r="H45" s="32">
        <f>さくらんぼ!H45</f>
        <v>5000</v>
      </c>
      <c r="I45" s="47" t="s">
        <v>167</v>
      </c>
    </row>
    <row r="46" spans="1:9" x14ac:dyDescent="0.15">
      <c r="A46" s="359"/>
      <c r="B46" s="362"/>
      <c r="C46" s="4"/>
      <c r="D46" s="5" t="s">
        <v>38</v>
      </c>
      <c r="E46" s="6"/>
      <c r="F46" s="32">
        <f>さくらんぼ!F46</f>
        <v>380000</v>
      </c>
      <c r="G46" s="32">
        <f>さくらんぼ!G46</f>
        <v>380000</v>
      </c>
      <c r="H46" s="32">
        <f>さくらんぼ!H46</f>
        <v>0</v>
      </c>
      <c r="I46" s="47" t="s">
        <v>131</v>
      </c>
    </row>
    <row r="47" spans="1:9" x14ac:dyDescent="0.15">
      <c r="A47" s="359"/>
      <c r="B47" s="362"/>
      <c r="C47" s="4"/>
      <c r="D47" s="5" t="s">
        <v>127</v>
      </c>
      <c r="E47" s="6"/>
      <c r="F47" s="32">
        <f>さくらんぼ!F47</f>
        <v>10000</v>
      </c>
      <c r="G47" s="32">
        <f>さくらんぼ!G47</f>
        <v>5000</v>
      </c>
      <c r="H47" s="32">
        <f>さくらんぼ!H47</f>
        <v>5000</v>
      </c>
      <c r="I47" s="47" t="s">
        <v>168</v>
      </c>
    </row>
    <row r="48" spans="1:9" x14ac:dyDescent="0.15">
      <c r="A48" s="359"/>
      <c r="B48" s="362"/>
      <c r="C48" s="4"/>
      <c r="D48" s="5" t="s">
        <v>39</v>
      </c>
      <c r="E48" s="6"/>
      <c r="F48" s="32">
        <f>さくらんぼ!F48</f>
        <v>530000</v>
      </c>
      <c r="G48" s="32">
        <f>さくらんぼ!G48</f>
        <v>531000</v>
      </c>
      <c r="H48" s="32">
        <f>さくらんぼ!H48</f>
        <v>-1000</v>
      </c>
      <c r="I48" s="47" t="s">
        <v>157</v>
      </c>
    </row>
    <row r="49" spans="1:9" x14ac:dyDescent="0.15">
      <c r="A49" s="359"/>
      <c r="B49" s="362"/>
      <c r="C49" s="4"/>
      <c r="D49" s="5" t="s">
        <v>126</v>
      </c>
      <c r="E49" s="6"/>
      <c r="F49" s="32">
        <f>さくらんぼ!F49</f>
        <v>320000</v>
      </c>
      <c r="G49" s="32">
        <f>さくらんぼ!G49</f>
        <v>618000</v>
      </c>
      <c r="H49" s="32">
        <f>さくらんぼ!H49</f>
        <v>-298000</v>
      </c>
      <c r="I49" s="47" t="s">
        <v>265</v>
      </c>
    </row>
    <row r="50" spans="1:9" x14ac:dyDescent="0.15">
      <c r="A50" s="359"/>
      <c r="B50" s="362"/>
      <c r="C50" s="4"/>
      <c r="D50" s="5" t="s">
        <v>208</v>
      </c>
      <c r="E50" s="6"/>
      <c r="F50" s="32">
        <f>さくらんぼ!F50</f>
        <v>20000</v>
      </c>
      <c r="G50" s="32">
        <f>さくらんぼ!G50</f>
        <v>20000</v>
      </c>
      <c r="H50" s="32">
        <f>さくらんぼ!H50</f>
        <v>0</v>
      </c>
      <c r="I50" s="47" t="s">
        <v>302</v>
      </c>
    </row>
    <row r="51" spans="1:9" x14ac:dyDescent="0.15">
      <c r="A51" s="359"/>
      <c r="B51" s="362"/>
      <c r="C51" s="4"/>
      <c r="D51" s="5" t="s">
        <v>40</v>
      </c>
      <c r="E51" s="6"/>
      <c r="F51" s="32">
        <f>さくらんぼ!F51</f>
        <v>180000</v>
      </c>
      <c r="G51" s="32">
        <f>さくらんぼ!G51</f>
        <v>150000</v>
      </c>
      <c r="H51" s="32">
        <f>さくらんぼ!H51</f>
        <v>30000</v>
      </c>
      <c r="I51" s="47" t="s">
        <v>169</v>
      </c>
    </row>
    <row r="52" spans="1:9" x14ac:dyDescent="0.15">
      <c r="A52" s="359"/>
      <c r="B52" s="362"/>
      <c r="C52" s="4"/>
      <c r="D52" s="5" t="s">
        <v>41</v>
      </c>
      <c r="E52" s="6"/>
      <c r="F52" s="32">
        <f>さくらんぼ!F52</f>
        <v>2200000</v>
      </c>
      <c r="G52" s="32">
        <f>さくらんぼ!G52</f>
        <v>2000000</v>
      </c>
      <c r="H52" s="32">
        <f>さくらんぼ!H52</f>
        <v>200000</v>
      </c>
      <c r="I52" s="47" t="s">
        <v>325</v>
      </c>
    </row>
    <row r="53" spans="1:9" x14ac:dyDescent="0.15">
      <c r="A53" s="359"/>
      <c r="B53" s="362"/>
      <c r="C53" s="4"/>
      <c r="D53" s="5" t="s">
        <v>42</v>
      </c>
      <c r="E53" s="6"/>
      <c r="F53" s="32">
        <f>さくらんぼ!F53</f>
        <v>50000</v>
      </c>
      <c r="G53" s="32">
        <f>さくらんぼ!G53</f>
        <v>20000</v>
      </c>
      <c r="H53" s="32">
        <f>さくらんぼ!H53</f>
        <v>30000</v>
      </c>
      <c r="I53" s="47" t="s">
        <v>147</v>
      </c>
    </row>
    <row r="54" spans="1:9" s="235" customFormat="1" x14ac:dyDescent="0.15">
      <c r="A54" s="359"/>
      <c r="B54" s="362"/>
      <c r="C54" s="233" t="s">
        <v>43</v>
      </c>
      <c r="D54" s="239"/>
      <c r="E54" s="234"/>
      <c r="F54" s="255">
        <f>さくらんぼ!F54</f>
        <v>3480000</v>
      </c>
      <c r="G54" s="255">
        <f>さくらんぼ!G54</f>
        <v>3658000</v>
      </c>
      <c r="H54" s="255">
        <f>さくらんぼ!H54</f>
        <v>-178000</v>
      </c>
      <c r="I54" s="248"/>
    </row>
    <row r="55" spans="1:9" x14ac:dyDescent="0.15">
      <c r="A55" s="359"/>
      <c r="B55" s="362"/>
      <c r="C55" s="4"/>
      <c r="D55" s="5" t="s">
        <v>44</v>
      </c>
      <c r="E55" s="6"/>
      <c r="F55" s="32">
        <f>さくらんぼ!F55</f>
        <v>520000</v>
      </c>
      <c r="G55" s="32">
        <f>さくらんぼ!G55</f>
        <v>620000</v>
      </c>
      <c r="H55" s="32">
        <f>さくらんぼ!H55</f>
        <v>-100000</v>
      </c>
      <c r="I55" s="47" t="s">
        <v>135</v>
      </c>
    </row>
    <row r="56" spans="1:9" x14ac:dyDescent="0.15">
      <c r="A56" s="359"/>
      <c r="B56" s="362"/>
      <c r="C56" s="4"/>
      <c r="D56" s="5" t="s">
        <v>45</v>
      </c>
      <c r="E56" s="6"/>
      <c r="F56" s="32">
        <f>さくらんぼ!F56</f>
        <v>5000</v>
      </c>
      <c r="G56" s="32">
        <f>さくらんぼ!G56</f>
        <v>5000</v>
      </c>
      <c r="H56" s="32">
        <f>さくらんぼ!H56</f>
        <v>0</v>
      </c>
      <c r="I56" s="47" t="s">
        <v>156</v>
      </c>
    </row>
    <row r="57" spans="1:9" x14ac:dyDescent="0.15">
      <c r="A57" s="359"/>
      <c r="B57" s="362"/>
      <c r="C57" s="4"/>
      <c r="D57" s="5" t="s">
        <v>46</v>
      </c>
      <c r="E57" s="6"/>
      <c r="F57" s="32">
        <f>さくらんぼ!F57</f>
        <v>80000</v>
      </c>
      <c r="G57" s="32">
        <f>さくらんぼ!G57</f>
        <v>80000</v>
      </c>
      <c r="H57" s="32">
        <f>さくらんぼ!H57</f>
        <v>0</v>
      </c>
      <c r="I57" s="47" t="s">
        <v>145</v>
      </c>
    </row>
    <row r="58" spans="1:9" x14ac:dyDescent="0.15">
      <c r="A58" s="359"/>
      <c r="B58" s="362"/>
      <c r="C58" s="4"/>
      <c r="D58" s="5" t="s">
        <v>47</v>
      </c>
      <c r="E58" s="6"/>
      <c r="F58" s="32">
        <f>さくらんぼ!F58</f>
        <v>250000</v>
      </c>
      <c r="G58" s="32">
        <f>さくらんぼ!G58</f>
        <v>230000</v>
      </c>
      <c r="H58" s="32">
        <f>さくらんぼ!H58</f>
        <v>20000</v>
      </c>
      <c r="I58" s="47" t="s">
        <v>137</v>
      </c>
    </row>
    <row r="59" spans="1:9" x14ac:dyDescent="0.15">
      <c r="A59" s="359"/>
      <c r="B59" s="362"/>
      <c r="C59" s="4"/>
      <c r="D59" s="5" t="s">
        <v>48</v>
      </c>
      <c r="E59" s="6"/>
      <c r="F59" s="32">
        <f>さくらんぼ!F59</f>
        <v>0</v>
      </c>
      <c r="G59" s="32">
        <f>さくらんぼ!G59</f>
        <v>0</v>
      </c>
      <c r="H59" s="32">
        <f>さくらんぼ!H59</f>
        <v>0</v>
      </c>
      <c r="I59" s="47"/>
    </row>
    <row r="60" spans="1:9" x14ac:dyDescent="0.15">
      <c r="A60" s="359"/>
      <c r="B60" s="362"/>
      <c r="C60" s="4"/>
      <c r="D60" s="5" t="s">
        <v>39</v>
      </c>
      <c r="E60" s="6"/>
      <c r="F60" s="32">
        <f>さくらんぼ!F60</f>
        <v>60000</v>
      </c>
      <c r="G60" s="32">
        <f>さくらんぼ!G60</f>
        <v>59000</v>
      </c>
      <c r="H60" s="32">
        <f>さくらんぼ!H60</f>
        <v>1000</v>
      </c>
      <c r="I60" s="47" t="s">
        <v>157</v>
      </c>
    </row>
    <row r="61" spans="1:9" x14ac:dyDescent="0.15">
      <c r="A61" s="359"/>
      <c r="B61" s="362"/>
      <c r="C61" s="4"/>
      <c r="D61" s="5" t="s">
        <v>49</v>
      </c>
      <c r="E61" s="6"/>
      <c r="F61" s="32">
        <f>さくらんぼ!F61</f>
        <v>0</v>
      </c>
      <c r="G61" s="32">
        <f>さくらんぼ!G61</f>
        <v>0</v>
      </c>
      <c r="H61" s="32">
        <f>さくらんぼ!H61</f>
        <v>0</v>
      </c>
      <c r="I61" s="47"/>
    </row>
    <row r="62" spans="1:9" x14ac:dyDescent="0.15">
      <c r="A62" s="359"/>
      <c r="B62" s="362"/>
      <c r="C62" s="4"/>
      <c r="D62" s="5" t="s">
        <v>50</v>
      </c>
      <c r="E62" s="6"/>
      <c r="F62" s="32">
        <f>さくらんぼ!F62</f>
        <v>160000</v>
      </c>
      <c r="G62" s="32">
        <f>さくらんぼ!G62</f>
        <v>150000</v>
      </c>
      <c r="H62" s="32">
        <f>さくらんぼ!H62</f>
        <v>10000</v>
      </c>
      <c r="I62" s="47" t="s">
        <v>138</v>
      </c>
    </row>
    <row r="63" spans="1:9" x14ac:dyDescent="0.15">
      <c r="A63" s="359"/>
      <c r="B63" s="362"/>
      <c r="C63" s="4"/>
      <c r="D63" s="5" t="s">
        <v>51</v>
      </c>
      <c r="E63" s="6"/>
      <c r="F63" s="32">
        <f>さくらんぼ!F63</f>
        <v>115000</v>
      </c>
      <c r="G63" s="32">
        <f>さくらんぼ!G63</f>
        <v>110000</v>
      </c>
      <c r="H63" s="32">
        <f>さくらんぼ!H63</f>
        <v>5000</v>
      </c>
      <c r="I63" s="47" t="s">
        <v>158</v>
      </c>
    </row>
    <row r="64" spans="1:9" x14ac:dyDescent="0.15">
      <c r="A64" s="359"/>
      <c r="B64" s="362"/>
      <c r="C64" s="4"/>
      <c r="D64" s="5" t="s">
        <v>52</v>
      </c>
      <c r="E64" s="6"/>
      <c r="F64" s="32">
        <f>さくらんぼ!F64</f>
        <v>15000</v>
      </c>
      <c r="G64" s="32">
        <f>さくらんぼ!G64</f>
        <v>15000</v>
      </c>
      <c r="H64" s="32">
        <f>さくらんぼ!H64</f>
        <v>0</v>
      </c>
      <c r="I64" s="47"/>
    </row>
    <row r="65" spans="1:9" x14ac:dyDescent="0.15">
      <c r="A65" s="359"/>
      <c r="B65" s="362"/>
      <c r="C65" s="4"/>
      <c r="D65" s="1" t="s">
        <v>210</v>
      </c>
      <c r="E65" s="6"/>
      <c r="F65" s="32">
        <f>さくらんぼ!F65</f>
        <v>0</v>
      </c>
      <c r="G65" s="32">
        <f>さくらんぼ!G65</f>
        <v>0</v>
      </c>
      <c r="H65" s="32">
        <f>さくらんぼ!H65</f>
        <v>0</v>
      </c>
      <c r="I65" s="47"/>
    </row>
    <row r="66" spans="1:9" x14ac:dyDescent="0.15">
      <c r="A66" s="359"/>
      <c r="B66" s="362"/>
      <c r="C66" s="4"/>
      <c r="D66" s="5" t="s">
        <v>53</v>
      </c>
      <c r="E66" s="6"/>
      <c r="F66" s="32">
        <f>さくらんぼ!F66</f>
        <v>0</v>
      </c>
      <c r="G66" s="32">
        <f>さくらんぼ!G66</f>
        <v>0</v>
      </c>
      <c r="H66" s="32">
        <f>さくらんぼ!H66</f>
        <v>0</v>
      </c>
      <c r="I66" s="47"/>
    </row>
    <row r="67" spans="1:9" x14ac:dyDescent="0.15">
      <c r="A67" s="359"/>
      <c r="B67" s="362"/>
      <c r="C67" s="4"/>
      <c r="D67" s="5" t="s">
        <v>54</v>
      </c>
      <c r="E67" s="6"/>
      <c r="F67" s="32">
        <f>さくらんぼ!F67</f>
        <v>10000</v>
      </c>
      <c r="G67" s="32">
        <f>さくらんぼ!G67</f>
        <v>453000</v>
      </c>
      <c r="H67" s="32">
        <f>さくらんぼ!H67</f>
        <v>-443000</v>
      </c>
      <c r="I67" s="47" t="s">
        <v>327</v>
      </c>
    </row>
    <row r="68" spans="1:9" x14ac:dyDescent="0.15">
      <c r="A68" s="359"/>
      <c r="B68" s="362"/>
      <c r="C68" s="4"/>
      <c r="D68" s="5" t="s">
        <v>55</v>
      </c>
      <c r="E68" s="6"/>
      <c r="F68" s="32">
        <f>さくらんぼ!F68</f>
        <v>220000</v>
      </c>
      <c r="G68" s="32">
        <f>さくらんぼ!G68</f>
        <v>150000</v>
      </c>
      <c r="H68" s="32">
        <f>さくらんぼ!H68</f>
        <v>70000</v>
      </c>
      <c r="I68" s="47" t="s">
        <v>159</v>
      </c>
    </row>
    <row r="69" spans="1:9" x14ac:dyDescent="0.15">
      <c r="A69" s="359"/>
      <c r="B69" s="362"/>
      <c r="C69" s="4"/>
      <c r="D69" s="5" t="s">
        <v>56</v>
      </c>
      <c r="E69" s="6"/>
      <c r="F69" s="32">
        <f>さくらんぼ!F69</f>
        <v>1680000</v>
      </c>
      <c r="G69" s="32">
        <f>さくらんぼ!G69</f>
        <v>1465000</v>
      </c>
      <c r="H69" s="32">
        <f>さくらんぼ!H69</f>
        <v>215000</v>
      </c>
      <c r="I69" s="47" t="s">
        <v>170</v>
      </c>
    </row>
    <row r="70" spans="1:9" x14ac:dyDescent="0.15">
      <c r="A70" s="359"/>
      <c r="B70" s="362"/>
      <c r="C70" s="4"/>
      <c r="D70" s="5" t="s">
        <v>57</v>
      </c>
      <c r="E70" s="6"/>
      <c r="F70" s="32">
        <f>さくらんぼ!F70</f>
        <v>0</v>
      </c>
      <c r="G70" s="32">
        <f>さくらんぼ!G70</f>
        <v>0</v>
      </c>
      <c r="H70" s="32">
        <f>さくらんぼ!H70</f>
        <v>0</v>
      </c>
      <c r="I70" s="47"/>
    </row>
    <row r="71" spans="1:9" x14ac:dyDescent="0.15">
      <c r="A71" s="359"/>
      <c r="B71" s="362"/>
      <c r="C71" s="4"/>
      <c r="D71" s="5" t="s">
        <v>58</v>
      </c>
      <c r="E71" s="6"/>
      <c r="F71" s="32">
        <f>さくらんぼ!F71</f>
        <v>130000</v>
      </c>
      <c r="G71" s="32">
        <f>さくらんぼ!G71</f>
        <v>30000</v>
      </c>
      <c r="H71" s="32">
        <f>さくらんぼ!H71</f>
        <v>100000</v>
      </c>
      <c r="I71" s="47" t="s">
        <v>144</v>
      </c>
    </row>
    <row r="72" spans="1:9" x14ac:dyDescent="0.15">
      <c r="A72" s="359"/>
      <c r="B72" s="362"/>
      <c r="C72" s="4"/>
      <c r="D72" s="5" t="s">
        <v>59</v>
      </c>
      <c r="E72" s="6"/>
      <c r="F72" s="32">
        <f>さくらんぼ!F72</f>
        <v>210000</v>
      </c>
      <c r="G72" s="32">
        <f>さくらんぼ!G72</f>
        <v>271000</v>
      </c>
      <c r="H72" s="32">
        <f>さくらんぼ!H72</f>
        <v>-61000</v>
      </c>
      <c r="I72" s="47" t="s">
        <v>373</v>
      </c>
    </row>
    <row r="73" spans="1:9" x14ac:dyDescent="0.15">
      <c r="A73" s="359"/>
      <c r="B73" s="362"/>
      <c r="C73" s="4"/>
      <c r="D73" s="5" t="s">
        <v>211</v>
      </c>
      <c r="E73" s="6"/>
      <c r="F73" s="32">
        <f>さくらんぼ!F73</f>
        <v>5000</v>
      </c>
      <c r="G73" s="32">
        <f>さくらんぼ!G73</f>
        <v>5000</v>
      </c>
      <c r="H73" s="32">
        <f>さくらんぼ!H73</f>
        <v>0</v>
      </c>
      <c r="I73" s="47"/>
    </row>
    <row r="74" spans="1:9" x14ac:dyDescent="0.15">
      <c r="A74" s="359"/>
      <c r="B74" s="362"/>
      <c r="C74" s="4"/>
      <c r="D74" s="5" t="s">
        <v>60</v>
      </c>
      <c r="E74" s="6"/>
      <c r="F74" s="32">
        <f>さくらんぼ!F74</f>
        <v>10000</v>
      </c>
      <c r="G74" s="32">
        <f>さくらんぼ!G74</f>
        <v>10000</v>
      </c>
      <c r="H74" s="32">
        <f>さくらんぼ!H74</f>
        <v>0</v>
      </c>
      <c r="I74" s="47" t="s">
        <v>162</v>
      </c>
    </row>
    <row r="75" spans="1:9" x14ac:dyDescent="0.15">
      <c r="A75" s="359"/>
      <c r="B75" s="362"/>
      <c r="C75" s="4"/>
      <c r="D75" s="5" t="s">
        <v>42</v>
      </c>
      <c r="E75" s="6"/>
      <c r="F75" s="32">
        <f>さくらんぼ!F75</f>
        <v>10000</v>
      </c>
      <c r="G75" s="32">
        <f>さくらんぼ!G75</f>
        <v>5000</v>
      </c>
      <c r="H75" s="32">
        <f>さくらんぼ!H75</f>
        <v>5000</v>
      </c>
      <c r="I75" s="47"/>
    </row>
    <row r="76" spans="1:9" s="235" customFormat="1" x14ac:dyDescent="0.15">
      <c r="A76" s="359"/>
      <c r="B76" s="362"/>
      <c r="C76" s="233" t="s">
        <v>61</v>
      </c>
      <c r="D76" s="239"/>
      <c r="E76" s="234"/>
      <c r="F76" s="280">
        <f>さくらんぼ!F76</f>
        <v>0</v>
      </c>
      <c r="G76" s="280">
        <f>さくらんぼ!G76</f>
        <v>0</v>
      </c>
      <c r="H76" s="280">
        <f>さくらんぼ!H76</f>
        <v>0</v>
      </c>
      <c r="I76" s="248"/>
    </row>
    <row r="77" spans="1:9" x14ac:dyDescent="0.15">
      <c r="A77" s="359"/>
      <c r="B77" s="362"/>
      <c r="C77" s="4"/>
      <c r="D77" s="5" t="s">
        <v>62</v>
      </c>
      <c r="E77" s="6"/>
      <c r="F77" s="32">
        <f>さくらんぼ!F77</f>
        <v>0</v>
      </c>
      <c r="G77" s="32">
        <f>さくらんぼ!G77</f>
        <v>0</v>
      </c>
      <c r="H77" s="32">
        <f>さくらんぼ!H77</f>
        <v>0</v>
      </c>
      <c r="I77" s="47"/>
    </row>
    <row r="78" spans="1:9" x14ac:dyDescent="0.15">
      <c r="A78" s="359"/>
      <c r="B78" s="362"/>
      <c r="C78" s="4"/>
      <c r="D78" s="5"/>
      <c r="E78" s="6" t="s">
        <v>63</v>
      </c>
      <c r="F78" s="32">
        <f>さくらんぼ!F78</f>
        <v>0</v>
      </c>
      <c r="G78" s="32">
        <f>さくらんぼ!G78</f>
        <v>0</v>
      </c>
      <c r="H78" s="32">
        <f>さくらんぼ!H78</f>
        <v>0</v>
      </c>
      <c r="I78" s="47"/>
    </row>
    <row r="79" spans="1:9" x14ac:dyDescent="0.15">
      <c r="A79" s="359"/>
      <c r="B79" s="362"/>
      <c r="C79" s="4"/>
      <c r="D79" s="5"/>
      <c r="E79" s="6" t="s">
        <v>64</v>
      </c>
      <c r="F79" s="32">
        <f>さくらんぼ!F79</f>
        <v>0</v>
      </c>
      <c r="G79" s="32">
        <f>さくらんぼ!G79</f>
        <v>0</v>
      </c>
      <c r="H79" s="32">
        <f>さくらんぼ!H79</f>
        <v>0</v>
      </c>
      <c r="I79" s="47"/>
    </row>
    <row r="80" spans="1:9" x14ac:dyDescent="0.15">
      <c r="A80" s="359"/>
      <c r="B80" s="362"/>
      <c r="C80" s="4"/>
      <c r="D80" s="5" t="s">
        <v>65</v>
      </c>
      <c r="E80" s="6"/>
      <c r="F80" s="32">
        <f>さくらんぼ!F80</f>
        <v>0</v>
      </c>
      <c r="G80" s="32">
        <f>さくらんぼ!G80</f>
        <v>0</v>
      </c>
      <c r="H80" s="32">
        <f>さくらんぼ!H80</f>
        <v>0</v>
      </c>
      <c r="I80" s="47"/>
    </row>
    <row r="81" spans="1:9" s="235" customFormat="1" x14ac:dyDescent="0.15">
      <c r="A81" s="359"/>
      <c r="B81" s="362"/>
      <c r="C81" s="233" t="s">
        <v>66</v>
      </c>
      <c r="D81" s="239"/>
      <c r="E81" s="234"/>
      <c r="F81" s="280">
        <f>さくらんぼ!F81</f>
        <v>0</v>
      </c>
      <c r="G81" s="280">
        <f>さくらんぼ!G81</f>
        <v>0</v>
      </c>
      <c r="H81" s="280">
        <f>さくらんぼ!H81</f>
        <v>0</v>
      </c>
      <c r="I81" s="248"/>
    </row>
    <row r="82" spans="1:9" s="235" customFormat="1" x14ac:dyDescent="0.15">
      <c r="A82" s="359"/>
      <c r="B82" s="362"/>
      <c r="C82" s="233" t="s">
        <v>67</v>
      </c>
      <c r="D82" s="239"/>
      <c r="E82" s="234"/>
      <c r="F82" s="280">
        <f>さくらんぼ!F82</f>
        <v>0</v>
      </c>
      <c r="G82" s="280">
        <f>さくらんぼ!G82</f>
        <v>0</v>
      </c>
      <c r="H82" s="280">
        <f>さくらんぼ!H82</f>
        <v>0</v>
      </c>
      <c r="I82" s="248"/>
    </row>
    <row r="83" spans="1:9" s="235" customFormat="1" x14ac:dyDescent="0.15">
      <c r="A83" s="359"/>
      <c r="B83" s="362"/>
      <c r="C83" s="233" t="s">
        <v>68</v>
      </c>
      <c r="D83" s="239"/>
      <c r="E83" s="234"/>
      <c r="F83" s="280">
        <f>さくらんぼ!F83</f>
        <v>0</v>
      </c>
      <c r="G83" s="280">
        <f>さくらんぼ!G83</f>
        <v>0</v>
      </c>
      <c r="H83" s="280">
        <f>さくらんぼ!H83</f>
        <v>0</v>
      </c>
      <c r="I83" s="248"/>
    </row>
    <row r="84" spans="1:9" x14ac:dyDescent="0.15">
      <c r="A84" s="359"/>
      <c r="B84" s="362"/>
      <c r="C84" s="4"/>
      <c r="D84" s="5" t="s">
        <v>69</v>
      </c>
      <c r="E84" s="6"/>
      <c r="F84" s="32">
        <f>さくらんぼ!F84</f>
        <v>0</v>
      </c>
      <c r="G84" s="32">
        <f>さくらんぼ!G84</f>
        <v>0</v>
      </c>
      <c r="H84" s="32">
        <f>さくらんぼ!H84</f>
        <v>0</v>
      </c>
      <c r="I84" s="47"/>
    </row>
    <row r="85" spans="1:9" x14ac:dyDescent="0.15">
      <c r="A85" s="359"/>
      <c r="B85" s="362"/>
      <c r="C85" s="4"/>
      <c r="D85" s="5" t="s">
        <v>42</v>
      </c>
      <c r="E85" s="6"/>
      <c r="F85" s="32">
        <f>さくらんぼ!F85</f>
        <v>0</v>
      </c>
      <c r="G85" s="32">
        <f>さくらんぼ!G85</f>
        <v>0</v>
      </c>
      <c r="H85" s="32">
        <f>さくらんぼ!H85</f>
        <v>0</v>
      </c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さくらんぼ!F86</f>
        <v>55329000</v>
      </c>
      <c r="G86" s="26">
        <f>さくらんぼ!G86</f>
        <v>49657000</v>
      </c>
      <c r="H86" s="26">
        <f>さくらんぼ!H86</f>
        <v>5672000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さくらんぼ!F87</f>
        <v>6014000</v>
      </c>
      <c r="G87" s="22">
        <f>さくらんぼ!G87</f>
        <v>10788000</v>
      </c>
      <c r="H87" s="22">
        <f>さくらんぼ!H87</f>
        <v>-4774000</v>
      </c>
      <c r="I87" s="47"/>
    </row>
    <row r="88" spans="1:9" s="235" customFormat="1" x14ac:dyDescent="0.15">
      <c r="A88" s="359" t="s">
        <v>72</v>
      </c>
      <c r="B88" s="361" t="s">
        <v>3</v>
      </c>
      <c r="C88" s="249" t="s">
        <v>73</v>
      </c>
      <c r="D88" s="239"/>
      <c r="E88" s="234"/>
      <c r="F88" s="298">
        <f>さくらんぼ!F88</f>
        <v>0</v>
      </c>
      <c r="G88" s="298">
        <f>さくらんぼ!G88</f>
        <v>132000</v>
      </c>
      <c r="H88" s="298">
        <f>さくらんぼ!H88</f>
        <v>-132000</v>
      </c>
      <c r="I88" s="261"/>
    </row>
    <row r="89" spans="1:9" x14ac:dyDescent="0.15">
      <c r="A89" s="359"/>
      <c r="B89" s="361"/>
      <c r="C89" s="4"/>
      <c r="D89" s="5" t="s">
        <v>73</v>
      </c>
      <c r="E89" s="6"/>
      <c r="F89" s="22">
        <f>さくらんぼ!F89</f>
        <v>0</v>
      </c>
      <c r="G89" s="28">
        <f>さくらんぼ!G89</f>
        <v>132000</v>
      </c>
      <c r="H89" s="22">
        <f>さくらんぼ!H89</f>
        <v>-132000</v>
      </c>
      <c r="I89" s="47"/>
    </row>
    <row r="90" spans="1:9" x14ac:dyDescent="0.15">
      <c r="A90" s="359"/>
      <c r="B90" s="361"/>
      <c r="C90" s="4"/>
      <c r="D90" s="5" t="s">
        <v>74</v>
      </c>
      <c r="E90" s="6"/>
      <c r="F90" s="22">
        <f>さくらんぼ!F90</f>
        <v>0</v>
      </c>
      <c r="G90" s="28">
        <f>さくらんぼ!G90</f>
        <v>0</v>
      </c>
      <c r="H90" s="22">
        <f>さくらんぼ!H90</f>
        <v>0</v>
      </c>
      <c r="I90" s="47"/>
    </row>
    <row r="91" spans="1:9" s="235" customFormat="1" x14ac:dyDescent="0.15">
      <c r="A91" s="359"/>
      <c r="B91" s="362"/>
      <c r="C91" s="233" t="s">
        <v>75</v>
      </c>
      <c r="D91" s="239"/>
      <c r="E91" s="234"/>
      <c r="F91" s="237">
        <f>さくらんぼ!F91</f>
        <v>0</v>
      </c>
      <c r="G91" s="299">
        <f>さくらんぼ!G91</f>
        <v>0</v>
      </c>
      <c r="H91" s="237">
        <f>さくらんぼ!H91</f>
        <v>0</v>
      </c>
      <c r="I91" s="248"/>
    </row>
    <row r="92" spans="1:9" x14ac:dyDescent="0.15">
      <c r="A92" s="359"/>
      <c r="B92" s="362"/>
      <c r="C92" s="4"/>
      <c r="D92" s="5" t="s">
        <v>75</v>
      </c>
      <c r="E92" s="6"/>
      <c r="F92" s="22">
        <f>さくらんぼ!F92</f>
        <v>0</v>
      </c>
      <c r="G92" s="23">
        <f>さくらんぼ!G92</f>
        <v>0</v>
      </c>
      <c r="H92" s="22">
        <f>さくらんぼ!H92</f>
        <v>0</v>
      </c>
      <c r="I92" s="47"/>
    </row>
    <row r="93" spans="1:9" x14ac:dyDescent="0.15">
      <c r="A93" s="359"/>
      <c r="B93" s="362"/>
      <c r="C93" s="4"/>
      <c r="D93" s="5" t="s">
        <v>76</v>
      </c>
      <c r="E93" s="6"/>
      <c r="F93" s="22">
        <f>さくらんぼ!F93</f>
        <v>0</v>
      </c>
      <c r="G93" s="23">
        <f>さくらんぼ!G93</f>
        <v>0</v>
      </c>
      <c r="H93" s="22">
        <f>さくらんぼ!H93</f>
        <v>0</v>
      </c>
      <c r="I93" s="47"/>
    </row>
    <row r="94" spans="1:9" s="235" customFormat="1" x14ac:dyDescent="0.15">
      <c r="A94" s="359"/>
      <c r="B94" s="362"/>
      <c r="C94" s="233" t="s">
        <v>77</v>
      </c>
      <c r="D94" s="239"/>
      <c r="E94" s="234"/>
      <c r="F94" s="237">
        <f>さくらんぼ!F94</f>
        <v>0</v>
      </c>
      <c r="G94" s="299">
        <f>さくらんぼ!G94</f>
        <v>0</v>
      </c>
      <c r="H94" s="237">
        <f>さくらんぼ!H94</f>
        <v>0</v>
      </c>
      <c r="I94" s="248"/>
    </row>
    <row r="95" spans="1:9" s="235" customFormat="1" x14ac:dyDescent="0.15">
      <c r="A95" s="359"/>
      <c r="B95" s="362"/>
      <c r="C95" s="234" t="s">
        <v>78</v>
      </c>
      <c r="D95" s="234"/>
      <c r="E95" s="234"/>
      <c r="F95" s="237">
        <f>さくらんぼ!F95</f>
        <v>0</v>
      </c>
      <c r="G95" s="299">
        <f>さくらんぼ!G95</f>
        <v>0</v>
      </c>
      <c r="H95" s="237">
        <f>さくらんぼ!H95</f>
        <v>0</v>
      </c>
      <c r="I95" s="248"/>
    </row>
    <row r="96" spans="1:9" x14ac:dyDescent="0.15">
      <c r="A96" s="359"/>
      <c r="B96" s="362"/>
      <c r="C96" s="5"/>
      <c r="D96" s="5" t="s">
        <v>79</v>
      </c>
      <c r="E96" s="6"/>
      <c r="F96" s="22">
        <f>さくらんぼ!F96</f>
        <v>0</v>
      </c>
      <c r="G96" s="23">
        <f>さくらんぼ!G96</f>
        <v>0</v>
      </c>
      <c r="H96" s="22">
        <f>さくらんぼ!H96</f>
        <v>0</v>
      </c>
      <c r="I96" s="47"/>
    </row>
    <row r="97" spans="1:9" x14ac:dyDescent="0.15">
      <c r="A97" s="359"/>
      <c r="B97" s="362"/>
      <c r="C97" s="5"/>
      <c r="D97" s="5" t="s">
        <v>80</v>
      </c>
      <c r="E97" s="6"/>
      <c r="F97" s="22">
        <f>さくらんぼ!F97</f>
        <v>0</v>
      </c>
      <c r="G97" s="23">
        <f>さくらんぼ!G97</f>
        <v>0</v>
      </c>
      <c r="H97" s="22">
        <f>さくらんぼ!H97</f>
        <v>0</v>
      </c>
      <c r="I97" s="47"/>
    </row>
    <row r="98" spans="1:9" s="235" customFormat="1" x14ac:dyDescent="0.15">
      <c r="A98" s="359"/>
      <c r="B98" s="362"/>
      <c r="C98" s="300" t="s">
        <v>81</v>
      </c>
      <c r="D98" s="239"/>
      <c r="E98" s="234"/>
      <c r="F98" s="237">
        <f>さくらんぼ!F98</f>
        <v>0</v>
      </c>
      <c r="G98" s="299">
        <f>さくらんぼ!G98</f>
        <v>0</v>
      </c>
      <c r="H98" s="237">
        <f>さくらんぼ!H98</f>
        <v>0</v>
      </c>
      <c r="I98" s="248"/>
    </row>
    <row r="99" spans="1:9" x14ac:dyDescent="0.15">
      <c r="A99" s="359"/>
      <c r="B99" s="362"/>
      <c r="C99" s="10" t="s">
        <v>82</v>
      </c>
      <c r="D99" s="10"/>
      <c r="E99" s="10"/>
      <c r="F99" s="26">
        <f>さくらんぼ!F99</f>
        <v>0</v>
      </c>
      <c r="G99" s="26">
        <f>さくらんぼ!G99</f>
        <v>132000</v>
      </c>
      <c r="H99" s="26">
        <f>さくらんぼ!H99</f>
        <v>-132000</v>
      </c>
      <c r="I99" s="52"/>
    </row>
    <row r="100" spans="1:9" s="235" customFormat="1" x14ac:dyDescent="0.15">
      <c r="A100" s="359"/>
      <c r="B100" s="362" t="s">
        <v>28</v>
      </c>
      <c r="C100" s="249" t="s">
        <v>83</v>
      </c>
      <c r="D100" s="239"/>
      <c r="E100" s="234"/>
      <c r="F100" s="237">
        <f>さくらんぼ!F100</f>
        <v>0</v>
      </c>
      <c r="G100" s="299">
        <f>さくらんぼ!G100</f>
        <v>0</v>
      </c>
      <c r="H100" s="237">
        <f>さくらんぼ!H100</f>
        <v>0</v>
      </c>
      <c r="I100" s="248"/>
    </row>
    <row r="101" spans="1:9" s="235" customFormat="1" x14ac:dyDescent="0.15">
      <c r="A101" s="359"/>
      <c r="B101" s="362"/>
      <c r="C101" s="233" t="s">
        <v>84</v>
      </c>
      <c r="D101" s="239"/>
      <c r="E101" s="234"/>
      <c r="F101" s="237">
        <f>さくらんぼ!F101</f>
        <v>0</v>
      </c>
      <c r="G101" s="299">
        <f>さくらんぼ!G101</f>
        <v>880000</v>
      </c>
      <c r="H101" s="237">
        <f>さくらんぼ!H101</f>
        <v>-880000</v>
      </c>
      <c r="I101" s="248"/>
    </row>
    <row r="102" spans="1:9" x14ac:dyDescent="0.15">
      <c r="A102" s="359"/>
      <c r="B102" s="362"/>
      <c r="C102" s="4"/>
      <c r="D102" s="5" t="s">
        <v>85</v>
      </c>
      <c r="E102" s="6"/>
      <c r="F102" s="22">
        <f>さくらんぼ!F102</f>
        <v>0</v>
      </c>
      <c r="G102" s="23">
        <f>さくらんぼ!G102</f>
        <v>0</v>
      </c>
      <c r="H102" s="22">
        <f>さくらんぼ!H102</f>
        <v>0</v>
      </c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>
        <f>さくらんぼ!F103</f>
        <v>0</v>
      </c>
      <c r="G103" s="23">
        <f>さくらんぼ!G103</f>
        <v>525000</v>
      </c>
      <c r="H103" s="22">
        <f>さくらんぼ!H103</f>
        <v>-525000</v>
      </c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22">
        <f>さくらんぼ!F104</f>
        <v>0</v>
      </c>
      <c r="G104" s="23">
        <f>さくらんぼ!G104</f>
        <v>0</v>
      </c>
      <c r="H104" s="22">
        <f>さくらんぼ!H104</f>
        <v>0</v>
      </c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22">
        <f>さくらんぼ!F105</f>
        <v>0</v>
      </c>
      <c r="G105" s="22">
        <f>さくらんぼ!G105</f>
        <v>355000</v>
      </c>
      <c r="H105" s="22">
        <f>さくらんぼ!H105</f>
        <v>-355000</v>
      </c>
      <c r="I105" s="47"/>
    </row>
    <row r="106" spans="1:9" x14ac:dyDescent="0.15">
      <c r="A106" s="359"/>
      <c r="B106" s="362"/>
      <c r="C106" s="4"/>
      <c r="D106" s="5" t="s">
        <v>332</v>
      </c>
      <c r="E106" s="6"/>
      <c r="F106" s="22">
        <f>さくらんぼ!F106</f>
        <v>0</v>
      </c>
      <c r="G106" s="22">
        <f>さくらんぼ!G106</f>
        <v>0</v>
      </c>
      <c r="H106" s="22">
        <f>さくらんぼ!H106</f>
        <v>0</v>
      </c>
      <c r="I106" s="47"/>
    </row>
    <row r="107" spans="1:9" s="235" customFormat="1" x14ac:dyDescent="0.15">
      <c r="A107" s="359"/>
      <c r="B107" s="362"/>
      <c r="C107" s="233" t="s">
        <v>89</v>
      </c>
      <c r="D107" s="239"/>
      <c r="E107" s="234"/>
      <c r="F107" s="237">
        <f>さくらんぼ!F107</f>
        <v>0</v>
      </c>
      <c r="G107" s="237">
        <f>さくらんぼ!G107</f>
        <v>0</v>
      </c>
      <c r="H107" s="237">
        <f>さくらんぼ!H107</f>
        <v>0</v>
      </c>
      <c r="I107" s="248"/>
    </row>
    <row r="108" spans="1:9" s="235" customFormat="1" x14ac:dyDescent="0.15">
      <c r="A108" s="359"/>
      <c r="B108" s="362"/>
      <c r="C108" s="233" t="s">
        <v>90</v>
      </c>
      <c r="D108" s="239"/>
      <c r="E108" s="234"/>
      <c r="F108" s="237">
        <f>さくらんぼ!F108</f>
        <v>0</v>
      </c>
      <c r="G108" s="237">
        <f>さくらんぼ!G108</f>
        <v>0</v>
      </c>
      <c r="H108" s="237">
        <f>さくらんぼ!H108</f>
        <v>0</v>
      </c>
      <c r="I108" s="248"/>
    </row>
    <row r="109" spans="1:9" s="235" customFormat="1" x14ac:dyDescent="0.15">
      <c r="A109" s="359"/>
      <c r="B109" s="362"/>
      <c r="C109" s="300" t="s">
        <v>91</v>
      </c>
      <c r="D109" s="317"/>
      <c r="E109" s="318"/>
      <c r="F109" s="237">
        <f>さくらんぼ!F109</f>
        <v>0</v>
      </c>
      <c r="G109" s="237">
        <f>さくらんぼ!G109</f>
        <v>0</v>
      </c>
      <c r="H109" s="237">
        <f>さくらんぼ!H109</f>
        <v>0</v>
      </c>
      <c r="I109" s="248"/>
    </row>
    <row r="110" spans="1:9" x14ac:dyDescent="0.15">
      <c r="A110" s="359"/>
      <c r="B110" s="363"/>
      <c r="C110" s="6" t="s">
        <v>92</v>
      </c>
      <c r="D110" s="6"/>
      <c r="E110" s="6"/>
      <c r="F110" s="26">
        <f>さくらんぼ!F110</f>
        <v>0</v>
      </c>
      <c r="G110" s="26">
        <f>さくらんぼ!G110</f>
        <v>880000</v>
      </c>
      <c r="H110" s="26">
        <f>さくらんぼ!H110</f>
        <v>-880000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さくらんぼ!F111</f>
        <v>0</v>
      </c>
      <c r="G111" s="26">
        <f>さくらんぼ!G111</f>
        <v>-748000</v>
      </c>
      <c r="H111" s="26">
        <f>さくらんぼ!H111</f>
        <v>748000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>
        <f>さくらんぼ!F112</f>
        <v>0</v>
      </c>
      <c r="G112" s="22">
        <f>さくらんぼ!G112</f>
        <v>0</v>
      </c>
      <c r="H112" s="22">
        <f>さくらんぼ!H112</f>
        <v>0</v>
      </c>
      <c r="I112" s="47"/>
    </row>
    <row r="113" spans="1:9" x14ac:dyDescent="0.15">
      <c r="A113" s="359"/>
      <c r="B113" s="362"/>
      <c r="C113" s="4" t="s">
        <v>96</v>
      </c>
      <c r="D113" s="5"/>
      <c r="E113" s="6"/>
      <c r="F113" s="22">
        <f>さくらんぼ!F113</f>
        <v>0</v>
      </c>
      <c r="G113" s="22">
        <f>さくらんぼ!G113</f>
        <v>0</v>
      </c>
      <c r="H113" s="22">
        <f>さくらんぼ!H113</f>
        <v>0</v>
      </c>
      <c r="I113" s="47"/>
    </row>
    <row r="114" spans="1:9" s="235" customFormat="1" x14ac:dyDescent="0.15">
      <c r="A114" s="359"/>
      <c r="B114" s="362"/>
      <c r="C114" s="233" t="s">
        <v>97</v>
      </c>
      <c r="D114" s="239"/>
      <c r="E114" s="234"/>
      <c r="F114" s="237">
        <f>さくらんぼ!F114</f>
        <v>0</v>
      </c>
      <c r="G114" s="237">
        <f>さくらんぼ!G114</f>
        <v>0</v>
      </c>
      <c r="H114" s="237">
        <f>さくらんぼ!H114</f>
        <v>0</v>
      </c>
      <c r="I114" s="248"/>
    </row>
    <row r="115" spans="1:9" x14ac:dyDescent="0.15">
      <c r="A115" s="359"/>
      <c r="B115" s="362"/>
      <c r="C115" s="4" t="s">
        <v>98</v>
      </c>
      <c r="D115" s="5"/>
      <c r="E115" s="6"/>
      <c r="F115" s="22">
        <f>さくらんぼ!F115</f>
        <v>0</v>
      </c>
      <c r="G115" s="22">
        <f>さくらんぼ!G115</f>
        <v>0</v>
      </c>
      <c r="H115" s="22">
        <f>さくらんぼ!H115</f>
        <v>0</v>
      </c>
      <c r="I115" s="47"/>
    </row>
    <row r="116" spans="1:9" x14ac:dyDescent="0.15">
      <c r="A116" s="359"/>
      <c r="B116" s="362"/>
      <c r="C116" s="4" t="s">
        <v>99</v>
      </c>
      <c r="D116" s="5"/>
      <c r="E116" s="6"/>
      <c r="F116" s="22">
        <f>さくらんぼ!F116</f>
        <v>0</v>
      </c>
      <c r="G116" s="22">
        <f>さくらんぼ!G116</f>
        <v>0</v>
      </c>
      <c r="H116" s="22">
        <f>さくらんぼ!H116</f>
        <v>0</v>
      </c>
      <c r="I116" s="47"/>
    </row>
    <row r="117" spans="1:9" s="235" customFormat="1" x14ac:dyDescent="0.15">
      <c r="A117" s="359"/>
      <c r="B117" s="362"/>
      <c r="C117" s="233" t="s">
        <v>100</v>
      </c>
      <c r="D117" s="239"/>
      <c r="E117" s="234"/>
      <c r="F117" s="237">
        <f>さくらんぼ!F117</f>
        <v>0</v>
      </c>
      <c r="G117" s="237">
        <f>さくらんぼ!G117</f>
        <v>0</v>
      </c>
      <c r="H117" s="237">
        <f>さくらんぼ!H117</f>
        <v>0</v>
      </c>
      <c r="I117" s="248"/>
    </row>
    <row r="118" spans="1:9" x14ac:dyDescent="0.15">
      <c r="A118" s="359"/>
      <c r="B118" s="362"/>
      <c r="C118" s="4" t="s">
        <v>185</v>
      </c>
      <c r="D118" s="5"/>
      <c r="E118" s="6"/>
      <c r="F118" s="22">
        <f>さくらんぼ!F118</f>
        <v>0</v>
      </c>
      <c r="G118" s="22">
        <f>さくらんぼ!G118</f>
        <v>0</v>
      </c>
      <c r="H118" s="22">
        <f>さくらんぼ!H118</f>
        <v>0</v>
      </c>
      <c r="I118" s="47"/>
    </row>
    <row r="119" spans="1:9" s="235" customFormat="1" x14ac:dyDescent="0.15">
      <c r="A119" s="359"/>
      <c r="B119" s="362"/>
      <c r="C119" s="300" t="s">
        <v>101</v>
      </c>
      <c r="D119" s="317"/>
      <c r="E119" s="318"/>
      <c r="F119" s="237">
        <f>さくらんぼ!F119</f>
        <v>0</v>
      </c>
      <c r="G119" s="237">
        <f>さくらんぼ!G119</f>
        <v>0</v>
      </c>
      <c r="H119" s="237">
        <f>さくらんぼ!H119</f>
        <v>0</v>
      </c>
      <c r="I119" s="248"/>
    </row>
    <row r="120" spans="1:9" x14ac:dyDescent="0.15">
      <c r="A120" s="359"/>
      <c r="B120" s="362"/>
      <c r="C120" s="14" t="s">
        <v>102</v>
      </c>
      <c r="D120" s="14"/>
      <c r="E120" s="14"/>
      <c r="F120" s="26">
        <f>さくらんぼ!F120</f>
        <v>0</v>
      </c>
      <c r="G120" s="26">
        <f>さくらんぼ!G120</f>
        <v>0</v>
      </c>
      <c r="H120" s="26">
        <f>さくらんぼ!H120</f>
        <v>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22">
        <f>さくらんぼ!F121</f>
        <v>0</v>
      </c>
      <c r="G121" s="22">
        <f>さくらんぼ!G121</f>
        <v>0</v>
      </c>
      <c r="H121" s="22">
        <f>さくらんぼ!H121</f>
        <v>0</v>
      </c>
      <c r="I121" s="47"/>
    </row>
    <row r="122" spans="1:9" s="235" customFormat="1" x14ac:dyDescent="0.15">
      <c r="A122" s="359"/>
      <c r="B122" s="362"/>
      <c r="C122" s="233" t="s">
        <v>104</v>
      </c>
      <c r="D122" s="239"/>
      <c r="E122" s="234"/>
      <c r="F122" s="237">
        <f>さくらんぼ!F122</f>
        <v>1000</v>
      </c>
      <c r="G122" s="237">
        <f>さくらんぼ!G122</f>
        <v>1001000</v>
      </c>
      <c r="H122" s="237">
        <f>さくらんぼ!H122</f>
        <v>-1000000</v>
      </c>
      <c r="I122" s="248" t="s">
        <v>196</v>
      </c>
    </row>
    <row r="123" spans="1:9" x14ac:dyDescent="0.15">
      <c r="A123" s="359"/>
      <c r="B123" s="362"/>
      <c r="C123" s="4" t="s">
        <v>105</v>
      </c>
      <c r="D123" s="5"/>
      <c r="E123" s="6"/>
      <c r="F123" s="22">
        <f>さくらんぼ!F123</f>
        <v>0</v>
      </c>
      <c r="G123" s="22">
        <f>さくらんぼ!G123</f>
        <v>0</v>
      </c>
      <c r="H123" s="22">
        <f>さくらんぼ!H123</f>
        <v>0</v>
      </c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22">
        <f>さくらんぼ!F124</f>
        <v>0</v>
      </c>
      <c r="G124" s="22">
        <f>さくらんぼ!G124</f>
        <v>0</v>
      </c>
      <c r="H124" s="22">
        <f>さくらんぼ!H124</f>
        <v>0</v>
      </c>
      <c r="I124" s="47"/>
    </row>
    <row r="125" spans="1:9" s="235" customFormat="1" x14ac:dyDescent="0.15">
      <c r="A125" s="359"/>
      <c r="B125" s="362"/>
      <c r="C125" s="233" t="s">
        <v>107</v>
      </c>
      <c r="D125" s="239"/>
      <c r="E125" s="234"/>
      <c r="F125" s="237">
        <f>さくらんぼ!F125</f>
        <v>6000000</v>
      </c>
      <c r="G125" s="237">
        <f>さくらんぼ!G125</f>
        <v>6000000</v>
      </c>
      <c r="H125" s="237">
        <f>さくらんぼ!H125</f>
        <v>0</v>
      </c>
      <c r="I125" s="248" t="str">
        <f>さくらんぼ!I125</f>
        <v>本部、相談、ハイツへ</v>
      </c>
    </row>
    <row r="126" spans="1:9" x14ac:dyDescent="0.15">
      <c r="A126" s="359"/>
      <c r="B126" s="363"/>
      <c r="C126" s="4" t="s">
        <v>173</v>
      </c>
      <c r="D126" s="5"/>
      <c r="E126" s="6"/>
      <c r="F126" s="22">
        <f>さくらんぼ!F126</f>
        <v>0</v>
      </c>
      <c r="G126" s="22">
        <f>さくらんぼ!G126</f>
        <v>0</v>
      </c>
      <c r="H126" s="22">
        <f>さくらんぼ!H126</f>
        <v>0</v>
      </c>
      <c r="I126" s="47"/>
    </row>
    <row r="127" spans="1:9" s="235" customFormat="1" x14ac:dyDescent="0.15">
      <c r="A127" s="359"/>
      <c r="B127" s="363"/>
      <c r="C127" s="300" t="s">
        <v>108</v>
      </c>
      <c r="D127" s="317"/>
      <c r="E127" s="318"/>
      <c r="F127" s="338">
        <f>さくらんぼ!F127</f>
        <v>0</v>
      </c>
      <c r="G127" s="338">
        <f>さくらんぼ!G127</f>
        <v>0</v>
      </c>
      <c r="H127" s="338">
        <f>さくらんぼ!H127</f>
        <v>0</v>
      </c>
      <c r="I127" s="339"/>
    </row>
    <row r="128" spans="1:9" x14ac:dyDescent="0.15">
      <c r="A128" s="359"/>
      <c r="B128" s="363"/>
      <c r="C128" s="10" t="s">
        <v>109</v>
      </c>
      <c r="D128" s="10"/>
      <c r="E128" s="10"/>
      <c r="F128" s="22">
        <f>さくらんぼ!F128</f>
        <v>6001000</v>
      </c>
      <c r="G128" s="22">
        <f>さくらんぼ!G128</f>
        <v>7001000</v>
      </c>
      <c r="H128" s="22">
        <f>さくらんぼ!H128</f>
        <v>-1000000</v>
      </c>
      <c r="I128" s="47"/>
    </row>
    <row r="129" spans="1:9" x14ac:dyDescent="0.15">
      <c r="A129" s="359"/>
      <c r="B129" s="356" t="s">
        <v>110</v>
      </c>
      <c r="C129" s="357"/>
      <c r="D129" s="357"/>
      <c r="E129" s="358"/>
      <c r="F129" s="26">
        <f>さくらんぼ!F129</f>
        <v>-6001000</v>
      </c>
      <c r="G129" s="26">
        <f>さくらんぼ!G129</f>
        <v>-7001000</v>
      </c>
      <c r="H129" s="26">
        <f>さくらんぼ!H129</f>
        <v>1000000</v>
      </c>
      <c r="I129" s="52"/>
    </row>
    <row r="130" spans="1:9" x14ac:dyDescent="0.15">
      <c r="A130" s="39" t="s">
        <v>111</v>
      </c>
      <c r="B130" s="40"/>
      <c r="C130" s="41"/>
      <c r="D130" s="41"/>
      <c r="E130" s="41"/>
      <c r="F130" s="27">
        <f>さくらんぼ!F130</f>
        <v>3013000</v>
      </c>
      <c r="G130" s="27">
        <f>さくらんぼ!G130</f>
        <v>3312989</v>
      </c>
      <c r="H130" s="26">
        <f>さくらんぼ!H130</f>
        <v>-299989</v>
      </c>
      <c r="I130" s="52"/>
    </row>
    <row r="131" spans="1:9" x14ac:dyDescent="0.15">
      <c r="A131" s="18" t="s">
        <v>112</v>
      </c>
      <c r="B131" s="19"/>
      <c r="C131" s="20"/>
      <c r="D131" s="20"/>
      <c r="E131" s="20"/>
      <c r="F131" s="27">
        <f>さくらんぼ!F131</f>
        <v>-3000000</v>
      </c>
      <c r="G131" s="27">
        <f>さくらんぼ!G131</f>
        <v>-273989</v>
      </c>
      <c r="H131" s="27">
        <f>さくらんぼ!H131</f>
        <v>-2726011</v>
      </c>
      <c r="I131" s="54"/>
    </row>
    <row r="132" spans="1:9" x14ac:dyDescent="0.15">
      <c r="A132" s="39" t="s">
        <v>113</v>
      </c>
      <c r="B132" s="40"/>
      <c r="C132" s="41"/>
      <c r="D132" s="41"/>
      <c r="E132" s="41"/>
      <c r="F132" s="26">
        <f>さくらんぼ!F132</f>
        <v>15500000</v>
      </c>
      <c r="G132" s="26">
        <f>さくらんぼ!G132</f>
        <v>15773989</v>
      </c>
      <c r="H132" s="26">
        <f>さくらんぼ!H132</f>
        <v>-273989</v>
      </c>
      <c r="I132" s="52"/>
    </row>
    <row r="133" spans="1:9" x14ac:dyDescent="0.15">
      <c r="A133" s="356" t="s">
        <v>114</v>
      </c>
      <c r="B133" s="357"/>
      <c r="C133" s="357"/>
      <c r="D133" s="357"/>
      <c r="E133" s="358"/>
      <c r="F133" s="26">
        <f>さくらんぼ!F133</f>
        <v>12500000</v>
      </c>
      <c r="G133" s="26">
        <f>さくらんぼ!G133</f>
        <v>15500000</v>
      </c>
      <c r="H133" s="26">
        <f>さくらんぼ!H133</f>
        <v>-3000000</v>
      </c>
      <c r="I133" s="54"/>
    </row>
    <row r="134" spans="1:9" ht="9.9499999999999993" customHeight="1" x14ac:dyDescent="0.15">
      <c r="F134" s="28"/>
      <c r="G134" s="28"/>
      <c r="H134" s="28"/>
      <c r="I134" s="57"/>
    </row>
    <row r="135" spans="1:9" x14ac:dyDescent="0.15">
      <c r="A135" s="1" t="s">
        <v>122</v>
      </c>
    </row>
    <row r="137" spans="1:9" x14ac:dyDescent="0.15">
      <c r="A137" s="21"/>
    </row>
    <row r="138" spans="1:9" x14ac:dyDescent="0.15">
      <c r="A138" s="21"/>
    </row>
    <row r="139" spans="1:9" x14ac:dyDescent="0.15">
      <c r="A139" s="21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39"/>
  <sheetViews>
    <sheetView topLeftCell="A103" zoomScaleNormal="100" workbookViewId="0">
      <selection activeCell="J27" sqref="J27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3" bestFit="1" customWidth="1"/>
    <col min="7" max="8" width="11.75" style="23" customWidth="1"/>
    <col min="9" max="9" width="21.875" style="58" customWidth="1"/>
    <col min="10" max="10" width="9.5" style="1" bestFit="1" customWidth="1"/>
    <col min="11" max="11" width="9" style="1"/>
    <col min="12" max="12" width="9" style="59"/>
    <col min="13" max="16384" width="9" style="1"/>
  </cols>
  <sheetData>
    <row r="1" spans="1:11" ht="13.5" x14ac:dyDescent="0.15">
      <c r="A1" s="30" t="s">
        <v>290</v>
      </c>
      <c r="I1" s="55"/>
    </row>
    <row r="2" spans="1:11" ht="18" customHeight="1" x14ac:dyDescent="0.15">
      <c r="A2" s="367" t="s">
        <v>262</v>
      </c>
      <c r="B2" s="367"/>
      <c r="C2" s="367"/>
      <c r="D2" s="367"/>
      <c r="E2" s="367"/>
      <c r="F2" s="367"/>
      <c r="G2" s="367"/>
      <c r="H2" s="367"/>
      <c r="I2" s="367"/>
      <c r="J2" s="1" t="s">
        <v>315</v>
      </c>
    </row>
    <row r="3" spans="1:11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11" x14ac:dyDescent="0.15">
      <c r="I4" s="55" t="s">
        <v>0</v>
      </c>
    </row>
    <row r="5" spans="1:11" x14ac:dyDescent="0.15">
      <c r="A5" s="368" t="s">
        <v>1</v>
      </c>
      <c r="B5" s="369"/>
      <c r="C5" s="369"/>
      <c r="D5" s="2"/>
      <c r="E5" s="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11" x14ac:dyDescent="0.15">
      <c r="A6" s="370" t="s">
        <v>2</v>
      </c>
      <c r="B6" s="362" t="s">
        <v>3</v>
      </c>
      <c r="C6" s="65" t="s">
        <v>4</v>
      </c>
      <c r="D6" s="66"/>
      <c r="E6" s="67"/>
      <c r="F6" s="83">
        <v>0</v>
      </c>
      <c r="G6" s="83">
        <v>0</v>
      </c>
      <c r="H6" s="84">
        <f>F6-G6</f>
        <v>0</v>
      </c>
      <c r="I6" s="48"/>
    </row>
    <row r="7" spans="1:11" x14ac:dyDescent="0.15">
      <c r="A7" s="359"/>
      <c r="B7" s="362"/>
      <c r="C7" s="4" t="s">
        <v>5</v>
      </c>
      <c r="D7" s="5"/>
      <c r="E7" s="6"/>
      <c r="F7" s="62">
        <f>SUM(F8,F15,F16,F18,F19)</f>
        <v>61000000</v>
      </c>
      <c r="G7" s="62">
        <v>60094000</v>
      </c>
      <c r="H7" s="60">
        <f>F7-G7</f>
        <v>906000</v>
      </c>
      <c r="I7" s="49"/>
    </row>
    <row r="8" spans="1:11" x14ac:dyDescent="0.15">
      <c r="A8" s="359"/>
      <c r="B8" s="362"/>
      <c r="C8" s="4"/>
      <c r="D8" s="6" t="s">
        <v>6</v>
      </c>
      <c r="F8" s="32">
        <f>SUM(F9:F12)</f>
        <v>56000000</v>
      </c>
      <c r="G8" s="32">
        <v>55450000</v>
      </c>
      <c r="H8" s="22">
        <f>F8-G8</f>
        <v>550000</v>
      </c>
      <c r="I8" s="49"/>
    </row>
    <row r="9" spans="1:11" x14ac:dyDescent="0.15">
      <c r="A9" s="359"/>
      <c r="B9" s="362"/>
      <c r="C9" s="4"/>
      <c r="D9" s="5"/>
      <c r="E9" s="1" t="s">
        <v>7</v>
      </c>
      <c r="F9" s="32">
        <v>56000000</v>
      </c>
      <c r="G9" s="340">
        <v>55450000</v>
      </c>
      <c r="H9" s="22">
        <f>F9-G9</f>
        <v>550000</v>
      </c>
      <c r="I9" s="49" t="s">
        <v>152</v>
      </c>
      <c r="K9" s="229"/>
    </row>
    <row r="10" spans="1:11" x14ac:dyDescent="0.15">
      <c r="A10" s="359"/>
      <c r="B10" s="362"/>
      <c r="C10" s="4"/>
      <c r="D10" s="5"/>
      <c r="E10" s="6" t="s">
        <v>8</v>
      </c>
      <c r="F10" s="32">
        <v>0</v>
      </c>
      <c r="G10" s="32"/>
      <c r="H10" s="22">
        <f t="shared" ref="H10:H12" si="0">F10-G10</f>
        <v>0</v>
      </c>
      <c r="I10" s="49"/>
    </row>
    <row r="11" spans="1:11" x14ac:dyDescent="0.15">
      <c r="A11" s="359"/>
      <c r="B11" s="362"/>
      <c r="C11" s="4"/>
      <c r="D11" s="5"/>
      <c r="E11" s="6" t="s">
        <v>9</v>
      </c>
      <c r="F11" s="32">
        <v>0</v>
      </c>
      <c r="G11" s="32"/>
      <c r="H11" s="22">
        <f t="shared" si="0"/>
        <v>0</v>
      </c>
      <c r="I11" s="49"/>
    </row>
    <row r="12" spans="1:11" x14ac:dyDescent="0.15">
      <c r="A12" s="359"/>
      <c r="B12" s="362"/>
      <c r="C12" s="4"/>
      <c r="D12" s="5"/>
      <c r="E12" s="6" t="s">
        <v>10</v>
      </c>
      <c r="F12" s="32">
        <v>0</v>
      </c>
      <c r="G12" s="32"/>
      <c r="H12" s="22">
        <f t="shared" si="0"/>
        <v>0</v>
      </c>
      <c r="I12" s="49"/>
    </row>
    <row r="13" spans="1:11" x14ac:dyDescent="0.15">
      <c r="A13" s="359"/>
      <c r="B13" s="362"/>
      <c r="C13" s="4"/>
      <c r="D13" s="1" t="s">
        <v>252</v>
      </c>
      <c r="E13" s="6"/>
      <c r="F13" s="32"/>
      <c r="G13" s="32"/>
      <c r="H13" s="22"/>
      <c r="I13" s="49"/>
    </row>
    <row r="14" spans="1:11" x14ac:dyDescent="0.15">
      <c r="A14" s="359"/>
      <c r="B14" s="362"/>
      <c r="C14" s="4"/>
      <c r="E14" s="6" t="s">
        <v>253</v>
      </c>
      <c r="F14" s="32"/>
      <c r="G14" s="32"/>
      <c r="H14" s="22"/>
      <c r="I14" s="49"/>
    </row>
    <row r="15" spans="1:11" x14ac:dyDescent="0.15">
      <c r="A15" s="359"/>
      <c r="B15" s="362"/>
      <c r="C15" s="4"/>
      <c r="D15" s="5" t="s">
        <v>11</v>
      </c>
      <c r="E15" s="6"/>
      <c r="F15" s="32">
        <v>0</v>
      </c>
      <c r="G15" s="32">
        <v>0</v>
      </c>
      <c r="H15" s="22">
        <f t="shared" ref="H15:H22" si="1">F15-G15</f>
        <v>0</v>
      </c>
      <c r="I15" s="49"/>
    </row>
    <row r="16" spans="1:11" x14ac:dyDescent="0.15">
      <c r="A16" s="359"/>
      <c r="B16" s="362"/>
      <c r="C16" s="4"/>
      <c r="D16" s="5" t="s">
        <v>12</v>
      </c>
      <c r="E16" s="6"/>
      <c r="F16" s="32">
        <f>F17</f>
        <v>0</v>
      </c>
      <c r="G16" s="32">
        <v>0</v>
      </c>
      <c r="H16" s="22">
        <f t="shared" si="1"/>
        <v>0</v>
      </c>
      <c r="I16" s="49"/>
    </row>
    <row r="17" spans="1:9" x14ac:dyDescent="0.15">
      <c r="A17" s="359"/>
      <c r="B17" s="362"/>
      <c r="C17" s="4"/>
      <c r="D17" s="5"/>
      <c r="E17" s="6" t="s">
        <v>13</v>
      </c>
      <c r="F17" s="32">
        <v>0</v>
      </c>
      <c r="G17" s="32"/>
      <c r="H17" s="22">
        <f t="shared" si="1"/>
        <v>0</v>
      </c>
      <c r="I17" s="49"/>
    </row>
    <row r="18" spans="1:9" x14ac:dyDescent="0.15">
      <c r="A18" s="359"/>
      <c r="B18" s="362"/>
      <c r="C18" s="4"/>
      <c r="D18" s="5" t="s">
        <v>14</v>
      </c>
      <c r="E18" s="6"/>
      <c r="F18" s="32">
        <v>0</v>
      </c>
      <c r="G18" s="32">
        <v>0</v>
      </c>
      <c r="H18" s="22">
        <f t="shared" si="1"/>
        <v>0</v>
      </c>
      <c r="I18" s="49"/>
    </row>
    <row r="19" spans="1:9" x14ac:dyDescent="0.15">
      <c r="A19" s="359"/>
      <c r="B19" s="362"/>
      <c r="C19" s="4"/>
      <c r="D19" s="5" t="s">
        <v>15</v>
      </c>
      <c r="E19" s="6"/>
      <c r="F19" s="32">
        <f>SUM(F20:F24)</f>
        <v>5000000</v>
      </c>
      <c r="G19" s="32">
        <v>4644000</v>
      </c>
      <c r="H19" s="22">
        <f t="shared" si="1"/>
        <v>356000</v>
      </c>
      <c r="I19" s="49"/>
    </row>
    <row r="20" spans="1:9" x14ac:dyDescent="0.15">
      <c r="A20" s="359"/>
      <c r="B20" s="362"/>
      <c r="C20" s="4"/>
      <c r="D20" s="5"/>
      <c r="E20" s="6" t="s">
        <v>16</v>
      </c>
      <c r="F20" s="32">
        <v>0</v>
      </c>
      <c r="G20" s="32">
        <v>14000</v>
      </c>
      <c r="H20" s="22">
        <f t="shared" si="1"/>
        <v>-14000</v>
      </c>
      <c r="I20" s="49" t="s">
        <v>267</v>
      </c>
    </row>
    <row r="21" spans="1:9" x14ac:dyDescent="0.15">
      <c r="A21" s="359"/>
      <c r="B21" s="362"/>
      <c r="C21" s="4"/>
      <c r="D21" s="5"/>
      <c r="E21" s="6" t="s">
        <v>17</v>
      </c>
      <c r="F21" s="32">
        <v>0</v>
      </c>
      <c r="G21" s="32">
        <v>0</v>
      </c>
      <c r="H21" s="22">
        <f t="shared" si="1"/>
        <v>0</v>
      </c>
      <c r="I21" s="49"/>
    </row>
    <row r="22" spans="1:9" x14ac:dyDescent="0.15">
      <c r="A22" s="359"/>
      <c r="B22" s="362"/>
      <c r="C22" s="4"/>
      <c r="D22" s="5"/>
      <c r="E22" s="6" t="s">
        <v>18</v>
      </c>
      <c r="F22" s="32">
        <v>5000000</v>
      </c>
      <c r="G22" s="32">
        <v>4630000</v>
      </c>
      <c r="H22" s="22">
        <f t="shared" si="1"/>
        <v>370000</v>
      </c>
      <c r="I22" s="49" t="s">
        <v>164</v>
      </c>
    </row>
    <row r="23" spans="1:9" x14ac:dyDescent="0.15">
      <c r="A23" s="359"/>
      <c r="B23" s="362"/>
      <c r="C23" s="4"/>
      <c r="D23" s="5"/>
      <c r="E23" s="6" t="s">
        <v>19</v>
      </c>
      <c r="F23" s="32">
        <v>0</v>
      </c>
      <c r="G23" s="32"/>
      <c r="H23" s="22">
        <f t="shared" ref="H23:H24" si="2">F23-G23</f>
        <v>0</v>
      </c>
      <c r="I23" s="49"/>
    </row>
    <row r="24" spans="1:9" x14ac:dyDescent="0.15">
      <c r="A24" s="359"/>
      <c r="B24" s="362"/>
      <c r="C24" s="4"/>
      <c r="D24" s="5"/>
      <c r="E24" s="6" t="s">
        <v>15</v>
      </c>
      <c r="F24" s="32">
        <v>0</v>
      </c>
      <c r="G24" s="32">
        <v>0</v>
      </c>
      <c r="H24" s="22">
        <f t="shared" si="2"/>
        <v>0</v>
      </c>
      <c r="I24" s="49"/>
    </row>
    <row r="25" spans="1:9" x14ac:dyDescent="0.15">
      <c r="A25" s="359"/>
      <c r="B25" s="362"/>
      <c r="C25" s="5" t="s">
        <v>23</v>
      </c>
      <c r="D25" s="5"/>
      <c r="E25" s="6"/>
      <c r="F25" s="62">
        <v>320000</v>
      </c>
      <c r="G25" s="62">
        <v>320000</v>
      </c>
      <c r="H25" s="60">
        <f>F25-G25</f>
        <v>0</v>
      </c>
      <c r="I25" s="49" t="s">
        <v>165</v>
      </c>
    </row>
    <row r="26" spans="1:9" x14ac:dyDescent="0.15">
      <c r="A26" s="359"/>
      <c r="B26" s="362"/>
      <c r="C26" s="75" t="s">
        <v>20</v>
      </c>
      <c r="D26" s="73"/>
      <c r="E26" s="74"/>
      <c r="F26" s="85">
        <v>0</v>
      </c>
      <c r="G26" s="85">
        <v>0</v>
      </c>
      <c r="H26" s="77">
        <f>F26-G26</f>
        <v>0</v>
      </c>
      <c r="I26" s="49"/>
    </row>
    <row r="27" spans="1:9" x14ac:dyDescent="0.15">
      <c r="A27" s="359"/>
      <c r="B27" s="362"/>
      <c r="C27" s="75" t="s">
        <v>21</v>
      </c>
      <c r="D27" s="73"/>
      <c r="E27" s="74"/>
      <c r="F27" s="85">
        <v>0</v>
      </c>
      <c r="G27" s="85">
        <v>0</v>
      </c>
      <c r="H27" s="77">
        <f t="shared" ref="H27:H31" si="3">F27-G27</f>
        <v>0</v>
      </c>
      <c r="I27" s="49"/>
    </row>
    <row r="28" spans="1:9" x14ac:dyDescent="0.15">
      <c r="A28" s="359"/>
      <c r="B28" s="362"/>
      <c r="C28" s="75" t="s">
        <v>22</v>
      </c>
      <c r="D28" s="73"/>
      <c r="E28" s="74"/>
      <c r="F28" s="81">
        <v>1000</v>
      </c>
      <c r="G28" s="81">
        <v>1000</v>
      </c>
      <c r="H28" s="77">
        <f t="shared" si="3"/>
        <v>0</v>
      </c>
      <c r="I28" s="50"/>
    </row>
    <row r="29" spans="1:9" x14ac:dyDescent="0.15">
      <c r="A29" s="359"/>
      <c r="B29" s="362"/>
      <c r="C29" s="4" t="s">
        <v>23</v>
      </c>
      <c r="D29" s="5"/>
      <c r="E29" s="6"/>
      <c r="F29" s="62">
        <f>SUM(F30:F32)</f>
        <v>22000</v>
      </c>
      <c r="G29" s="62">
        <v>30000</v>
      </c>
      <c r="H29" s="60">
        <f t="shared" si="3"/>
        <v>-8000</v>
      </c>
      <c r="I29" s="49"/>
    </row>
    <row r="30" spans="1:9" x14ac:dyDescent="0.15">
      <c r="A30" s="359"/>
      <c r="B30" s="362"/>
      <c r="C30" s="4"/>
      <c r="D30" s="5" t="s">
        <v>24</v>
      </c>
      <c r="E30" s="6"/>
      <c r="F30" s="32">
        <v>0</v>
      </c>
      <c r="G30" s="32">
        <v>0</v>
      </c>
      <c r="H30" s="22">
        <f t="shared" si="3"/>
        <v>0</v>
      </c>
      <c r="I30" s="49"/>
    </row>
    <row r="31" spans="1:9" x14ac:dyDescent="0.15">
      <c r="A31" s="359"/>
      <c r="B31" s="362"/>
      <c r="C31" s="4"/>
      <c r="D31" s="5" t="s">
        <v>25</v>
      </c>
      <c r="E31" s="6"/>
      <c r="F31" s="32">
        <v>0</v>
      </c>
      <c r="G31" s="32">
        <v>0</v>
      </c>
      <c r="H31" s="22">
        <f t="shared" si="3"/>
        <v>0</v>
      </c>
      <c r="I31" s="49"/>
    </row>
    <row r="32" spans="1:9" x14ac:dyDescent="0.15">
      <c r="A32" s="359"/>
      <c r="B32" s="362"/>
      <c r="C32" s="4"/>
      <c r="D32" s="5" t="s">
        <v>26</v>
      </c>
      <c r="E32" s="6"/>
      <c r="F32" s="32">
        <f>F33+F34</f>
        <v>22000</v>
      </c>
      <c r="G32" s="32">
        <v>30000</v>
      </c>
      <c r="H32" s="22">
        <f>F32-G32</f>
        <v>-8000</v>
      </c>
      <c r="I32" s="49"/>
    </row>
    <row r="33" spans="1:10" x14ac:dyDescent="0.15">
      <c r="A33" s="359"/>
      <c r="B33" s="362"/>
      <c r="C33" s="4"/>
      <c r="D33" s="5"/>
      <c r="E33" s="6" t="s">
        <v>121</v>
      </c>
      <c r="F33" s="32">
        <v>22000</v>
      </c>
      <c r="G33" s="32">
        <v>30000</v>
      </c>
      <c r="H33" s="22">
        <f>F33-G33</f>
        <v>-8000</v>
      </c>
      <c r="I33" s="49" t="s">
        <v>163</v>
      </c>
    </row>
    <row r="34" spans="1:10" x14ac:dyDescent="0.15">
      <c r="A34" s="359"/>
      <c r="B34" s="362"/>
      <c r="C34" s="4"/>
      <c r="D34" s="5"/>
      <c r="E34" s="6" t="s">
        <v>117</v>
      </c>
      <c r="F34" s="33">
        <v>0</v>
      </c>
      <c r="G34" s="33"/>
      <c r="H34" s="22">
        <f>F34-G34</f>
        <v>0</v>
      </c>
      <c r="I34" s="51"/>
    </row>
    <row r="35" spans="1:10" x14ac:dyDescent="0.15">
      <c r="A35" s="359"/>
      <c r="B35" s="362"/>
      <c r="C35" s="7" t="s">
        <v>27</v>
      </c>
      <c r="D35" s="8"/>
      <c r="E35" s="9"/>
      <c r="F35" s="29">
        <f>SUM(F6,F7,F25:F29)</f>
        <v>61343000</v>
      </c>
      <c r="G35" s="29">
        <v>60445000</v>
      </c>
      <c r="H35" s="29">
        <f t="shared" ref="H35:H43" si="4">F35-G35</f>
        <v>898000</v>
      </c>
      <c r="I35" s="52"/>
    </row>
    <row r="36" spans="1:10" x14ac:dyDescent="0.15">
      <c r="A36" s="359"/>
      <c r="B36" s="362" t="s">
        <v>28</v>
      </c>
      <c r="C36" s="4" t="s">
        <v>29</v>
      </c>
      <c r="D36" s="5"/>
      <c r="E36" s="6"/>
      <c r="F36" s="60">
        <f>SUM(F37:F42)</f>
        <v>48044000</v>
      </c>
      <c r="G36" s="60">
        <v>42170000</v>
      </c>
      <c r="H36" s="60">
        <f>F36-G36</f>
        <v>5874000</v>
      </c>
      <c r="I36" s="47"/>
      <c r="J36" s="231">
        <f>F36/F7</f>
        <v>0.78760655737704921</v>
      </c>
    </row>
    <row r="37" spans="1:10" x14ac:dyDescent="0.15">
      <c r="A37" s="359"/>
      <c r="B37" s="362"/>
      <c r="C37" s="4"/>
      <c r="D37" s="5" t="s">
        <v>209</v>
      </c>
      <c r="E37" s="6"/>
      <c r="F37" s="22">
        <v>0</v>
      </c>
      <c r="G37" s="22">
        <v>0</v>
      </c>
      <c r="H37" s="22">
        <f t="shared" si="4"/>
        <v>0</v>
      </c>
      <c r="I37" s="47"/>
    </row>
    <row r="38" spans="1:10" x14ac:dyDescent="0.15">
      <c r="A38" s="359"/>
      <c r="B38" s="362"/>
      <c r="C38" s="4"/>
      <c r="D38" s="5" t="s">
        <v>30</v>
      </c>
      <c r="E38" s="6"/>
      <c r="F38" s="22">
        <v>20645000</v>
      </c>
      <c r="G38" s="22">
        <v>17357000</v>
      </c>
      <c r="H38" s="22">
        <f t="shared" si="4"/>
        <v>3288000</v>
      </c>
      <c r="I38" s="47" t="s">
        <v>150</v>
      </c>
    </row>
    <row r="39" spans="1:10" x14ac:dyDescent="0.15">
      <c r="A39" s="359"/>
      <c r="B39" s="362"/>
      <c r="C39" s="4"/>
      <c r="D39" s="5" t="s">
        <v>31</v>
      </c>
      <c r="E39" s="6"/>
      <c r="F39" s="22">
        <v>6675000</v>
      </c>
      <c r="G39" s="22">
        <v>5671000</v>
      </c>
      <c r="H39" s="22">
        <f t="shared" si="4"/>
        <v>1004000</v>
      </c>
      <c r="I39" s="47" t="s">
        <v>151</v>
      </c>
    </row>
    <row r="40" spans="1:10" x14ac:dyDescent="0.15">
      <c r="A40" s="359"/>
      <c r="B40" s="362"/>
      <c r="C40" s="4"/>
      <c r="D40" s="5" t="s">
        <v>32</v>
      </c>
      <c r="E40" s="6"/>
      <c r="F40" s="22">
        <v>14000000</v>
      </c>
      <c r="G40" s="22">
        <v>13610000</v>
      </c>
      <c r="H40" s="22">
        <f t="shared" si="4"/>
        <v>390000</v>
      </c>
      <c r="I40" s="47" t="s">
        <v>128</v>
      </c>
    </row>
    <row r="41" spans="1:10" x14ac:dyDescent="0.15">
      <c r="A41" s="359"/>
      <c r="B41" s="362"/>
      <c r="C41" s="4"/>
      <c r="D41" s="5" t="s">
        <v>33</v>
      </c>
      <c r="E41" s="6"/>
      <c r="F41" s="22">
        <v>944000</v>
      </c>
      <c r="G41" s="22">
        <v>732000</v>
      </c>
      <c r="H41" s="22">
        <f t="shared" si="4"/>
        <v>212000</v>
      </c>
      <c r="I41" s="47" t="s">
        <v>149</v>
      </c>
    </row>
    <row r="42" spans="1:10" x14ac:dyDescent="0.15">
      <c r="A42" s="359"/>
      <c r="B42" s="362"/>
      <c r="C42" s="64"/>
      <c r="D42" s="69" t="s">
        <v>34</v>
      </c>
      <c r="E42" s="70"/>
      <c r="F42" s="76">
        <v>5780000</v>
      </c>
      <c r="G42" s="76">
        <v>4800000</v>
      </c>
      <c r="H42" s="76">
        <f t="shared" si="4"/>
        <v>980000</v>
      </c>
      <c r="I42" s="47" t="s">
        <v>129</v>
      </c>
    </row>
    <row r="43" spans="1:10" x14ac:dyDescent="0.15">
      <c r="A43" s="359"/>
      <c r="B43" s="362"/>
      <c r="C43" s="4" t="s">
        <v>35</v>
      </c>
      <c r="D43" s="5"/>
      <c r="E43" s="6"/>
      <c r="F43" s="60">
        <f>SUM(F44:F53)</f>
        <v>3805000</v>
      </c>
      <c r="G43" s="60">
        <v>3829000</v>
      </c>
      <c r="H43" s="60">
        <f t="shared" si="4"/>
        <v>-24000</v>
      </c>
      <c r="I43" s="47"/>
    </row>
    <row r="44" spans="1:10" x14ac:dyDescent="0.15">
      <c r="A44" s="359"/>
      <c r="B44" s="362"/>
      <c r="C44" s="4"/>
      <c r="D44" s="5" t="s">
        <v>36</v>
      </c>
      <c r="E44" s="6"/>
      <c r="F44" s="22">
        <v>50000</v>
      </c>
      <c r="G44" s="22">
        <v>45000</v>
      </c>
      <c r="H44" s="22">
        <f t="shared" ref="H44:H53" si="5">F44-G44</f>
        <v>5000</v>
      </c>
      <c r="I44" s="47" t="s">
        <v>166</v>
      </c>
    </row>
    <row r="45" spans="1:10" x14ac:dyDescent="0.15">
      <c r="A45" s="359"/>
      <c r="B45" s="362"/>
      <c r="C45" s="4"/>
      <c r="D45" s="5" t="s">
        <v>37</v>
      </c>
      <c r="E45" s="6"/>
      <c r="F45" s="22">
        <v>65000</v>
      </c>
      <c r="G45" s="22">
        <v>60000</v>
      </c>
      <c r="H45" s="22">
        <f t="shared" si="5"/>
        <v>5000</v>
      </c>
      <c r="I45" s="47" t="s">
        <v>167</v>
      </c>
    </row>
    <row r="46" spans="1:10" x14ac:dyDescent="0.15">
      <c r="A46" s="359"/>
      <c r="B46" s="362"/>
      <c r="C46" s="4"/>
      <c r="D46" s="5" t="s">
        <v>38</v>
      </c>
      <c r="E46" s="6"/>
      <c r="F46" s="22">
        <v>380000</v>
      </c>
      <c r="G46" s="22">
        <v>380000</v>
      </c>
      <c r="H46" s="22">
        <f t="shared" si="5"/>
        <v>0</v>
      </c>
      <c r="I46" s="47" t="s">
        <v>131</v>
      </c>
    </row>
    <row r="47" spans="1:10" x14ac:dyDescent="0.15">
      <c r="A47" s="359"/>
      <c r="B47" s="362"/>
      <c r="C47" s="4"/>
      <c r="D47" s="5" t="s">
        <v>127</v>
      </c>
      <c r="E47" s="6"/>
      <c r="F47" s="22">
        <v>10000</v>
      </c>
      <c r="G47" s="22">
        <v>5000</v>
      </c>
      <c r="H47" s="22">
        <f t="shared" si="5"/>
        <v>5000</v>
      </c>
      <c r="I47" s="47" t="s">
        <v>168</v>
      </c>
    </row>
    <row r="48" spans="1:10" x14ac:dyDescent="0.15">
      <c r="A48" s="359"/>
      <c r="B48" s="362"/>
      <c r="C48" s="4"/>
      <c r="D48" s="5" t="s">
        <v>39</v>
      </c>
      <c r="E48" s="6"/>
      <c r="F48" s="22">
        <v>530000</v>
      </c>
      <c r="G48" s="22">
        <v>531000</v>
      </c>
      <c r="H48" s="22">
        <f t="shared" si="5"/>
        <v>-1000</v>
      </c>
      <c r="I48" s="47" t="s">
        <v>157</v>
      </c>
    </row>
    <row r="49" spans="1:12" x14ac:dyDescent="0.15">
      <c r="A49" s="359"/>
      <c r="B49" s="362"/>
      <c r="C49" s="4"/>
      <c r="D49" s="5" t="s">
        <v>126</v>
      </c>
      <c r="E49" s="6"/>
      <c r="F49" s="22">
        <v>320000</v>
      </c>
      <c r="G49" s="22">
        <v>618000</v>
      </c>
      <c r="H49" s="22">
        <f t="shared" si="5"/>
        <v>-298000</v>
      </c>
      <c r="I49" s="47" t="s">
        <v>265</v>
      </c>
    </row>
    <row r="50" spans="1:12" x14ac:dyDescent="0.15">
      <c r="A50" s="359"/>
      <c r="B50" s="362"/>
      <c r="C50" s="4"/>
      <c r="D50" s="5" t="s">
        <v>208</v>
      </c>
      <c r="E50" s="6"/>
      <c r="F50" s="22">
        <v>20000</v>
      </c>
      <c r="G50" s="22">
        <v>20000</v>
      </c>
      <c r="H50" s="22">
        <f t="shared" si="5"/>
        <v>0</v>
      </c>
      <c r="I50" s="47" t="s">
        <v>302</v>
      </c>
    </row>
    <row r="51" spans="1:12" x14ac:dyDescent="0.15">
      <c r="A51" s="359"/>
      <c r="B51" s="362"/>
      <c r="C51" s="4"/>
      <c r="D51" s="5" t="s">
        <v>40</v>
      </c>
      <c r="E51" s="6"/>
      <c r="F51" s="22">
        <v>180000</v>
      </c>
      <c r="G51" s="22">
        <v>150000</v>
      </c>
      <c r="H51" s="22">
        <f t="shared" ref="H51:H52" si="6">F51-G51</f>
        <v>30000</v>
      </c>
      <c r="I51" s="47" t="s">
        <v>169</v>
      </c>
    </row>
    <row r="52" spans="1:12" x14ac:dyDescent="0.15">
      <c r="A52" s="359"/>
      <c r="B52" s="362"/>
      <c r="C52" s="4"/>
      <c r="D52" s="5" t="s">
        <v>41</v>
      </c>
      <c r="E52" s="6"/>
      <c r="F52" s="22">
        <v>2200000</v>
      </c>
      <c r="G52" s="22">
        <v>2000000</v>
      </c>
      <c r="H52" s="22">
        <f t="shared" si="6"/>
        <v>200000</v>
      </c>
      <c r="I52" s="47" t="s">
        <v>325</v>
      </c>
      <c r="J52" s="1" t="s">
        <v>324</v>
      </c>
      <c r="L52" s="59">
        <v>90000</v>
      </c>
    </row>
    <row r="53" spans="1:12" x14ac:dyDescent="0.15">
      <c r="A53" s="359"/>
      <c r="B53" s="362"/>
      <c r="C53" s="64"/>
      <c r="D53" s="69" t="s">
        <v>42</v>
      </c>
      <c r="E53" s="70"/>
      <c r="F53" s="76">
        <v>50000</v>
      </c>
      <c r="G53" s="76">
        <v>20000</v>
      </c>
      <c r="H53" s="76">
        <f t="shared" si="5"/>
        <v>30000</v>
      </c>
      <c r="I53" s="47" t="s">
        <v>147</v>
      </c>
      <c r="J53" s="1" t="s">
        <v>324</v>
      </c>
      <c r="L53" s="59">
        <v>44000</v>
      </c>
    </row>
    <row r="54" spans="1:12" x14ac:dyDescent="0.15">
      <c r="A54" s="359"/>
      <c r="B54" s="362"/>
      <c r="C54" s="4" t="s">
        <v>43</v>
      </c>
      <c r="D54" s="5"/>
      <c r="E54" s="6"/>
      <c r="F54" s="60">
        <f>SUM(F55:F75)</f>
        <v>3480000</v>
      </c>
      <c r="G54" s="60">
        <v>3658000</v>
      </c>
      <c r="H54" s="60">
        <f>F54-G54</f>
        <v>-178000</v>
      </c>
      <c r="I54" s="47"/>
    </row>
    <row r="55" spans="1:12" x14ac:dyDescent="0.15">
      <c r="A55" s="359"/>
      <c r="B55" s="362"/>
      <c r="C55" s="4"/>
      <c r="D55" s="5" t="s">
        <v>44</v>
      </c>
      <c r="E55" s="6"/>
      <c r="F55" s="22">
        <v>520000</v>
      </c>
      <c r="G55" s="22">
        <v>620000</v>
      </c>
      <c r="H55" s="22">
        <f t="shared" ref="H55:H59" si="7">F55-G55</f>
        <v>-100000</v>
      </c>
      <c r="I55" s="47" t="s">
        <v>338</v>
      </c>
    </row>
    <row r="56" spans="1:12" x14ac:dyDescent="0.15">
      <c r="A56" s="359"/>
      <c r="B56" s="362"/>
      <c r="C56" s="4"/>
      <c r="D56" s="5" t="s">
        <v>45</v>
      </c>
      <c r="E56" s="6"/>
      <c r="F56" s="22">
        <v>5000</v>
      </c>
      <c r="G56" s="22">
        <v>5000</v>
      </c>
      <c r="H56" s="22">
        <f t="shared" si="7"/>
        <v>0</v>
      </c>
      <c r="I56" s="47" t="s">
        <v>156</v>
      </c>
    </row>
    <row r="57" spans="1:12" x14ac:dyDescent="0.15">
      <c r="A57" s="359"/>
      <c r="B57" s="362"/>
      <c r="C57" s="4"/>
      <c r="D57" s="5" t="s">
        <v>46</v>
      </c>
      <c r="E57" s="6"/>
      <c r="F57" s="22">
        <v>80000</v>
      </c>
      <c r="G57" s="22">
        <v>80000</v>
      </c>
      <c r="H57" s="22">
        <f t="shared" si="7"/>
        <v>0</v>
      </c>
      <c r="I57" s="47" t="s">
        <v>145</v>
      </c>
    </row>
    <row r="58" spans="1:12" x14ac:dyDescent="0.15">
      <c r="A58" s="359"/>
      <c r="B58" s="362"/>
      <c r="C58" s="4"/>
      <c r="D58" s="5" t="s">
        <v>47</v>
      </c>
      <c r="E58" s="6"/>
      <c r="F58" s="22">
        <v>250000</v>
      </c>
      <c r="G58" s="22">
        <v>230000</v>
      </c>
      <c r="H58" s="22">
        <f t="shared" si="7"/>
        <v>20000</v>
      </c>
      <c r="I58" s="47" t="s">
        <v>137</v>
      </c>
    </row>
    <row r="59" spans="1:12" x14ac:dyDescent="0.15">
      <c r="A59" s="359"/>
      <c r="B59" s="362"/>
      <c r="C59" s="4"/>
      <c r="D59" s="5" t="s">
        <v>48</v>
      </c>
      <c r="E59" s="6"/>
      <c r="F59" s="22">
        <v>0</v>
      </c>
      <c r="G59" s="22">
        <v>0</v>
      </c>
      <c r="H59" s="22">
        <f t="shared" si="7"/>
        <v>0</v>
      </c>
      <c r="I59" s="47"/>
    </row>
    <row r="60" spans="1:12" x14ac:dyDescent="0.15">
      <c r="A60" s="359"/>
      <c r="B60" s="362"/>
      <c r="C60" s="4"/>
      <c r="D60" s="5" t="s">
        <v>39</v>
      </c>
      <c r="E60" s="6"/>
      <c r="F60" s="22">
        <v>60000</v>
      </c>
      <c r="G60" s="22">
        <v>59000</v>
      </c>
      <c r="H60" s="22">
        <f>F60-G60</f>
        <v>1000</v>
      </c>
      <c r="I60" s="47" t="s">
        <v>157</v>
      </c>
    </row>
    <row r="61" spans="1:12" x14ac:dyDescent="0.15">
      <c r="A61" s="359"/>
      <c r="B61" s="362"/>
      <c r="C61" s="4"/>
      <c r="D61" s="5" t="s">
        <v>49</v>
      </c>
      <c r="E61" s="6"/>
      <c r="F61" s="22">
        <v>0</v>
      </c>
      <c r="G61" s="22">
        <v>0</v>
      </c>
      <c r="H61" s="22">
        <f>F61-G61</f>
        <v>0</v>
      </c>
      <c r="I61" s="47"/>
    </row>
    <row r="62" spans="1:12" x14ac:dyDescent="0.15">
      <c r="A62" s="359"/>
      <c r="B62" s="362"/>
      <c r="C62" s="4"/>
      <c r="D62" s="5" t="s">
        <v>50</v>
      </c>
      <c r="E62" s="6"/>
      <c r="F62" s="22">
        <v>160000</v>
      </c>
      <c r="G62" s="22">
        <v>150000</v>
      </c>
      <c r="H62" s="22">
        <f t="shared" ref="H62:H67" si="8">F62-G62</f>
        <v>10000</v>
      </c>
      <c r="I62" s="47" t="s">
        <v>138</v>
      </c>
      <c r="J62" s="1" t="s">
        <v>324</v>
      </c>
      <c r="L62" s="59">
        <v>200000</v>
      </c>
    </row>
    <row r="63" spans="1:12" x14ac:dyDescent="0.15">
      <c r="A63" s="359"/>
      <c r="B63" s="362"/>
      <c r="C63" s="4"/>
      <c r="D63" s="5" t="s">
        <v>51</v>
      </c>
      <c r="E63" s="6"/>
      <c r="F63" s="22">
        <v>115000</v>
      </c>
      <c r="G63" s="22">
        <v>110000</v>
      </c>
      <c r="H63" s="22">
        <f t="shared" si="8"/>
        <v>5000</v>
      </c>
      <c r="I63" s="47" t="s">
        <v>158</v>
      </c>
    </row>
    <row r="64" spans="1:12" x14ac:dyDescent="0.15">
      <c r="A64" s="359"/>
      <c r="B64" s="362"/>
      <c r="C64" s="4"/>
      <c r="D64" s="5" t="s">
        <v>52</v>
      </c>
      <c r="E64" s="6"/>
      <c r="F64" s="22">
        <v>15000</v>
      </c>
      <c r="G64" s="22">
        <v>15000</v>
      </c>
      <c r="H64" s="22">
        <f t="shared" si="8"/>
        <v>0</v>
      </c>
      <c r="I64" s="47"/>
    </row>
    <row r="65" spans="1:12" x14ac:dyDescent="0.15">
      <c r="A65" s="359"/>
      <c r="B65" s="362"/>
      <c r="C65" s="4"/>
      <c r="D65" s="1" t="s">
        <v>210</v>
      </c>
      <c r="E65" s="6"/>
      <c r="F65" s="22">
        <v>0</v>
      </c>
      <c r="G65" s="22">
        <v>0</v>
      </c>
      <c r="H65" s="22">
        <f t="shared" si="8"/>
        <v>0</v>
      </c>
      <c r="I65" s="47"/>
    </row>
    <row r="66" spans="1:12" x14ac:dyDescent="0.15">
      <c r="A66" s="359"/>
      <c r="B66" s="362"/>
      <c r="C66" s="4"/>
      <c r="D66" s="5" t="s">
        <v>53</v>
      </c>
      <c r="E66" s="6"/>
      <c r="F66" s="22">
        <v>0</v>
      </c>
      <c r="G66" s="22">
        <v>0</v>
      </c>
      <c r="H66" s="22">
        <f t="shared" si="8"/>
        <v>0</v>
      </c>
      <c r="I66" s="47"/>
    </row>
    <row r="67" spans="1:12" x14ac:dyDescent="0.15">
      <c r="A67" s="359"/>
      <c r="B67" s="362"/>
      <c r="C67" s="4"/>
      <c r="D67" s="5" t="s">
        <v>54</v>
      </c>
      <c r="E67" s="6"/>
      <c r="F67" s="22">
        <v>10000</v>
      </c>
      <c r="G67" s="22">
        <v>453000</v>
      </c>
      <c r="H67" s="22">
        <f t="shared" si="8"/>
        <v>-443000</v>
      </c>
      <c r="I67" s="47" t="s">
        <v>327</v>
      </c>
      <c r="J67" s="21" t="s">
        <v>346</v>
      </c>
    </row>
    <row r="68" spans="1:12" x14ac:dyDescent="0.15">
      <c r="A68" s="359"/>
      <c r="B68" s="362"/>
      <c r="C68" s="4"/>
      <c r="D68" s="5" t="s">
        <v>55</v>
      </c>
      <c r="E68" s="6"/>
      <c r="F68" s="22">
        <v>220000</v>
      </c>
      <c r="G68" s="22">
        <v>150000</v>
      </c>
      <c r="H68" s="22">
        <f>F68-G68</f>
        <v>70000</v>
      </c>
      <c r="I68" s="47" t="s">
        <v>322</v>
      </c>
      <c r="J68" s="1" t="s">
        <v>324</v>
      </c>
      <c r="L68" s="59">
        <v>81000</v>
      </c>
    </row>
    <row r="69" spans="1:12" x14ac:dyDescent="0.15">
      <c r="A69" s="359"/>
      <c r="B69" s="362"/>
      <c r="C69" s="4"/>
      <c r="D69" s="5" t="s">
        <v>56</v>
      </c>
      <c r="E69" s="6"/>
      <c r="F69" s="22">
        <v>1680000</v>
      </c>
      <c r="G69" s="22">
        <v>1465000</v>
      </c>
      <c r="H69" s="22">
        <f>F69-G69</f>
        <v>215000</v>
      </c>
      <c r="I69" s="47" t="s">
        <v>212</v>
      </c>
    </row>
    <row r="70" spans="1:12" x14ac:dyDescent="0.15">
      <c r="A70" s="359"/>
      <c r="B70" s="362"/>
      <c r="C70" s="4"/>
      <c r="D70" s="5" t="s">
        <v>57</v>
      </c>
      <c r="E70" s="6"/>
      <c r="F70" s="22">
        <v>0</v>
      </c>
      <c r="G70" s="22">
        <v>0</v>
      </c>
      <c r="H70" s="22">
        <f>F70-G70</f>
        <v>0</v>
      </c>
      <c r="I70" s="47"/>
    </row>
    <row r="71" spans="1:12" x14ac:dyDescent="0.15">
      <c r="A71" s="359"/>
      <c r="B71" s="362"/>
      <c r="C71" s="4"/>
      <c r="D71" s="5" t="s">
        <v>58</v>
      </c>
      <c r="E71" s="6"/>
      <c r="F71" s="22">
        <v>130000</v>
      </c>
      <c r="G71" s="22">
        <v>30000</v>
      </c>
      <c r="H71" s="22">
        <f t="shared" ref="H71:H74" si="9">F71-G71</f>
        <v>100000</v>
      </c>
      <c r="I71" s="47" t="s">
        <v>144</v>
      </c>
      <c r="J71" s="1" t="s">
        <v>324</v>
      </c>
      <c r="L71" s="59">
        <v>105000</v>
      </c>
    </row>
    <row r="72" spans="1:12" x14ac:dyDescent="0.15">
      <c r="A72" s="359"/>
      <c r="B72" s="362"/>
      <c r="C72" s="4"/>
      <c r="D72" s="5" t="s">
        <v>59</v>
      </c>
      <c r="E72" s="6"/>
      <c r="F72" s="22">
        <v>210000</v>
      </c>
      <c r="G72" s="22">
        <v>271000</v>
      </c>
      <c r="H72" s="22">
        <f t="shared" si="9"/>
        <v>-61000</v>
      </c>
      <c r="I72" s="47" t="s">
        <v>285</v>
      </c>
    </row>
    <row r="73" spans="1:12" x14ac:dyDescent="0.15">
      <c r="A73" s="359"/>
      <c r="B73" s="362"/>
      <c r="C73" s="4"/>
      <c r="D73" s="5" t="s">
        <v>211</v>
      </c>
      <c r="E73" s="6"/>
      <c r="F73" s="22">
        <v>5000</v>
      </c>
      <c r="G73" s="22">
        <v>5000</v>
      </c>
      <c r="H73" s="22">
        <f t="shared" si="9"/>
        <v>0</v>
      </c>
      <c r="I73" s="47"/>
    </row>
    <row r="74" spans="1:12" x14ac:dyDescent="0.15">
      <c r="A74" s="359"/>
      <c r="B74" s="362"/>
      <c r="C74" s="4"/>
      <c r="D74" s="5" t="s">
        <v>60</v>
      </c>
      <c r="E74" s="6"/>
      <c r="F74" s="22">
        <v>10000</v>
      </c>
      <c r="G74" s="22">
        <v>10000</v>
      </c>
      <c r="H74" s="22">
        <f t="shared" si="9"/>
        <v>0</v>
      </c>
      <c r="I74" s="47" t="s">
        <v>162</v>
      </c>
    </row>
    <row r="75" spans="1:12" x14ac:dyDescent="0.15">
      <c r="A75" s="359"/>
      <c r="B75" s="362"/>
      <c r="C75" s="64"/>
      <c r="D75" s="69" t="s">
        <v>42</v>
      </c>
      <c r="E75" s="70"/>
      <c r="F75" s="76">
        <v>10000</v>
      </c>
      <c r="G75" s="76">
        <v>5000</v>
      </c>
      <c r="H75" s="76">
        <f>F75-G75</f>
        <v>5000</v>
      </c>
      <c r="I75" s="47"/>
    </row>
    <row r="76" spans="1:12" x14ac:dyDescent="0.15">
      <c r="A76" s="359"/>
      <c r="B76" s="362"/>
      <c r="C76" s="4" t="s">
        <v>61</v>
      </c>
      <c r="D76" s="5"/>
      <c r="E76" s="6"/>
      <c r="F76" s="60">
        <f>SUM(F77,F80)</f>
        <v>0</v>
      </c>
      <c r="G76" s="60">
        <v>0</v>
      </c>
      <c r="H76" s="60">
        <f t="shared" ref="H76:H77" si="10">F76-G76</f>
        <v>0</v>
      </c>
      <c r="I76" s="47"/>
    </row>
    <row r="77" spans="1:12" x14ac:dyDescent="0.15">
      <c r="A77" s="359"/>
      <c r="B77" s="362"/>
      <c r="C77" s="4"/>
      <c r="D77" s="5" t="s">
        <v>62</v>
      </c>
      <c r="E77" s="6"/>
      <c r="F77" s="22">
        <f>SUM(F78:F79)</f>
        <v>0</v>
      </c>
      <c r="G77" s="22">
        <v>0</v>
      </c>
      <c r="H77" s="22">
        <f t="shared" si="10"/>
        <v>0</v>
      </c>
      <c r="I77" s="47"/>
    </row>
    <row r="78" spans="1:12" x14ac:dyDescent="0.15">
      <c r="A78" s="359"/>
      <c r="B78" s="362"/>
      <c r="C78" s="4"/>
      <c r="D78" s="5"/>
      <c r="E78" s="6" t="s">
        <v>63</v>
      </c>
      <c r="F78" s="22"/>
      <c r="G78" s="22"/>
      <c r="H78" s="22"/>
      <c r="I78" s="47"/>
    </row>
    <row r="79" spans="1:12" x14ac:dyDescent="0.15">
      <c r="A79" s="359"/>
      <c r="B79" s="362"/>
      <c r="C79" s="4"/>
      <c r="D79" s="5"/>
      <c r="E79" s="6" t="s">
        <v>64</v>
      </c>
      <c r="F79" s="22"/>
      <c r="G79" s="22"/>
      <c r="H79" s="22"/>
      <c r="I79" s="47"/>
    </row>
    <row r="80" spans="1:12" x14ac:dyDescent="0.15">
      <c r="A80" s="359"/>
      <c r="B80" s="362"/>
      <c r="C80" s="64"/>
      <c r="D80" s="69" t="s">
        <v>65</v>
      </c>
      <c r="E80" s="70"/>
      <c r="F80" s="76"/>
      <c r="G80" s="76"/>
      <c r="H80" s="76"/>
      <c r="I80" s="47"/>
    </row>
    <row r="81" spans="1:9" x14ac:dyDescent="0.15">
      <c r="A81" s="359"/>
      <c r="B81" s="362"/>
      <c r="C81" s="75" t="s">
        <v>66</v>
      </c>
      <c r="D81" s="73"/>
      <c r="E81" s="74"/>
      <c r="F81" s="77">
        <v>0</v>
      </c>
      <c r="G81" s="77">
        <v>0</v>
      </c>
      <c r="H81" s="77">
        <f t="shared" ref="H81:H83" si="11">F81-G81</f>
        <v>0</v>
      </c>
      <c r="I81" s="47"/>
    </row>
    <row r="82" spans="1:9" x14ac:dyDescent="0.15">
      <c r="A82" s="359"/>
      <c r="B82" s="362"/>
      <c r="C82" s="75" t="s">
        <v>67</v>
      </c>
      <c r="D82" s="73"/>
      <c r="E82" s="74"/>
      <c r="F82" s="77">
        <v>0</v>
      </c>
      <c r="G82" s="77">
        <v>0</v>
      </c>
      <c r="H82" s="77">
        <f t="shared" si="11"/>
        <v>0</v>
      </c>
      <c r="I82" s="47"/>
    </row>
    <row r="83" spans="1:9" x14ac:dyDescent="0.15">
      <c r="A83" s="359"/>
      <c r="B83" s="362"/>
      <c r="C83" s="4" t="s">
        <v>68</v>
      </c>
      <c r="D83" s="5"/>
      <c r="E83" s="6"/>
      <c r="F83" s="60">
        <f>SUM(F84:F85)</f>
        <v>0</v>
      </c>
      <c r="G83" s="60">
        <v>0</v>
      </c>
      <c r="H83" s="60">
        <f t="shared" si="11"/>
        <v>0</v>
      </c>
      <c r="I83" s="47"/>
    </row>
    <row r="84" spans="1:9" x14ac:dyDescent="0.15">
      <c r="A84" s="359"/>
      <c r="B84" s="362"/>
      <c r="C84" s="4"/>
      <c r="D84" s="5" t="s">
        <v>69</v>
      </c>
      <c r="E84" s="6"/>
      <c r="F84" s="22"/>
      <c r="G84" s="22"/>
      <c r="H84" s="22"/>
      <c r="I84" s="47"/>
    </row>
    <row r="85" spans="1:9" x14ac:dyDescent="0.15">
      <c r="A85" s="359"/>
      <c r="B85" s="362"/>
      <c r="C85" s="4"/>
      <c r="D85" s="5" t="s">
        <v>42</v>
      </c>
      <c r="E85" s="6"/>
      <c r="F85" s="22"/>
      <c r="G85" s="22"/>
      <c r="H85" s="22"/>
      <c r="I85" s="47"/>
    </row>
    <row r="86" spans="1:9" x14ac:dyDescent="0.15">
      <c r="A86" s="359"/>
      <c r="B86" s="363"/>
      <c r="C86" s="10" t="s">
        <v>70</v>
      </c>
      <c r="D86" s="9"/>
      <c r="E86" s="9"/>
      <c r="F86" s="26">
        <f>SUM(F81:F83,F76,F54,F43,F36)</f>
        <v>55329000</v>
      </c>
      <c r="G86" s="26">
        <v>49657000</v>
      </c>
      <c r="H86" s="26">
        <f>F86-G86</f>
        <v>5672000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F35-F86</f>
        <v>6014000</v>
      </c>
      <c r="G87" s="22">
        <v>10788000</v>
      </c>
      <c r="H87" s="22">
        <f t="shared" ref="H87" si="12">H35-H86</f>
        <v>-4774000</v>
      </c>
      <c r="I87" s="47"/>
    </row>
    <row r="88" spans="1:9" x14ac:dyDescent="0.15">
      <c r="A88" s="359" t="s">
        <v>72</v>
      </c>
      <c r="B88" s="361" t="s">
        <v>3</v>
      </c>
      <c r="C88" s="3" t="s">
        <v>73</v>
      </c>
      <c r="D88" s="5"/>
      <c r="E88" s="6"/>
      <c r="F88" s="25">
        <f>F89+F90</f>
        <v>0</v>
      </c>
      <c r="G88" s="25">
        <v>132000</v>
      </c>
      <c r="H88" s="25">
        <f t="shared" ref="H88:H89" si="13">F88-G88</f>
        <v>-132000</v>
      </c>
      <c r="I88" s="53"/>
    </row>
    <row r="89" spans="1:9" x14ac:dyDescent="0.15">
      <c r="A89" s="359"/>
      <c r="B89" s="361"/>
      <c r="C89" s="4"/>
      <c r="D89" s="5" t="s">
        <v>73</v>
      </c>
      <c r="E89" s="6"/>
      <c r="F89" s="22">
        <v>0</v>
      </c>
      <c r="G89" s="22">
        <v>132000</v>
      </c>
      <c r="H89" s="22">
        <f t="shared" si="13"/>
        <v>-132000</v>
      </c>
      <c r="I89" s="47"/>
    </row>
    <row r="90" spans="1:9" x14ac:dyDescent="0.15">
      <c r="A90" s="359"/>
      <c r="B90" s="361"/>
      <c r="C90" s="64"/>
      <c r="D90" s="69" t="s">
        <v>74</v>
      </c>
      <c r="E90" s="70"/>
      <c r="F90" s="76"/>
      <c r="G90" s="76"/>
      <c r="H90" s="76"/>
      <c r="I90" s="47"/>
    </row>
    <row r="91" spans="1:9" x14ac:dyDescent="0.15">
      <c r="A91" s="359"/>
      <c r="B91" s="362"/>
      <c r="C91" s="4" t="s">
        <v>75</v>
      </c>
      <c r="D91" s="5"/>
      <c r="E91" s="6"/>
      <c r="F91" s="22"/>
      <c r="G91" s="22">
        <v>0</v>
      </c>
      <c r="H91" s="22"/>
      <c r="I91" s="47"/>
    </row>
    <row r="92" spans="1:9" x14ac:dyDescent="0.15">
      <c r="A92" s="359"/>
      <c r="B92" s="362"/>
      <c r="C92" s="4"/>
      <c r="D92" s="5" t="s">
        <v>75</v>
      </c>
      <c r="E92" s="6"/>
      <c r="F92" s="22"/>
      <c r="G92" s="22"/>
      <c r="H92" s="22"/>
      <c r="I92" s="47"/>
    </row>
    <row r="93" spans="1:9" x14ac:dyDescent="0.15">
      <c r="A93" s="359"/>
      <c r="B93" s="362"/>
      <c r="C93" s="64"/>
      <c r="D93" s="69" t="s">
        <v>76</v>
      </c>
      <c r="E93" s="70"/>
      <c r="F93" s="76"/>
      <c r="G93" s="76"/>
      <c r="H93" s="76"/>
      <c r="I93" s="47"/>
    </row>
    <row r="94" spans="1:9" x14ac:dyDescent="0.15">
      <c r="A94" s="359"/>
      <c r="B94" s="362"/>
      <c r="C94" s="75" t="s">
        <v>77</v>
      </c>
      <c r="D94" s="73"/>
      <c r="E94" s="74"/>
      <c r="F94" s="79"/>
      <c r="G94" s="79"/>
      <c r="H94" s="79"/>
      <c r="I94" s="47"/>
    </row>
    <row r="95" spans="1:9" x14ac:dyDescent="0.15">
      <c r="A95" s="359"/>
      <c r="B95" s="362"/>
      <c r="C95" s="6" t="s">
        <v>78</v>
      </c>
      <c r="D95" s="6"/>
      <c r="E95" s="6"/>
      <c r="F95" s="22"/>
      <c r="G95" s="22">
        <v>0</v>
      </c>
      <c r="H95" s="22"/>
      <c r="I95" s="47"/>
    </row>
    <row r="96" spans="1:9" x14ac:dyDescent="0.15">
      <c r="A96" s="359"/>
      <c r="B96" s="362"/>
      <c r="C96" s="5"/>
      <c r="D96" s="5" t="s">
        <v>79</v>
      </c>
      <c r="E96" s="6"/>
      <c r="F96" s="22"/>
      <c r="G96" s="22"/>
      <c r="H96" s="22"/>
      <c r="I96" s="47"/>
    </row>
    <row r="97" spans="1:9" x14ac:dyDescent="0.15">
      <c r="A97" s="359"/>
      <c r="B97" s="362"/>
      <c r="C97" s="64"/>
      <c r="D97" s="69" t="s">
        <v>80</v>
      </c>
      <c r="E97" s="70"/>
      <c r="F97" s="76"/>
      <c r="G97" s="76"/>
      <c r="H97" s="76"/>
      <c r="I97" s="47"/>
    </row>
    <row r="98" spans="1:9" x14ac:dyDescent="0.15">
      <c r="A98" s="359"/>
      <c r="B98" s="362"/>
      <c r="C98" s="11" t="s">
        <v>81</v>
      </c>
      <c r="D98" s="5"/>
      <c r="E98" s="6"/>
      <c r="F98" s="22"/>
      <c r="G98" s="22"/>
      <c r="H98" s="22"/>
      <c r="I98" s="47"/>
    </row>
    <row r="99" spans="1:9" x14ac:dyDescent="0.15">
      <c r="A99" s="359"/>
      <c r="B99" s="362"/>
      <c r="C99" s="10" t="s">
        <v>82</v>
      </c>
      <c r="D99" s="10"/>
      <c r="E99" s="10"/>
      <c r="F99" s="26">
        <f>SUM(F88,F91,F94:F95,F98)</f>
        <v>0</v>
      </c>
      <c r="G99" s="26">
        <v>132000</v>
      </c>
      <c r="H99" s="26">
        <f>F99-G99</f>
        <v>-132000</v>
      </c>
      <c r="I99" s="52"/>
    </row>
    <row r="100" spans="1:9" x14ac:dyDescent="0.15">
      <c r="A100" s="359"/>
      <c r="B100" s="362" t="s">
        <v>28</v>
      </c>
      <c r="C100" s="65" t="s">
        <v>83</v>
      </c>
      <c r="D100" s="66"/>
      <c r="E100" s="67"/>
      <c r="F100" s="80"/>
      <c r="G100" s="80"/>
      <c r="H100" s="80"/>
      <c r="I100" s="47"/>
    </row>
    <row r="101" spans="1:9" x14ac:dyDescent="0.15">
      <c r="A101" s="359"/>
      <c r="B101" s="362"/>
      <c r="C101" s="4" t="s">
        <v>84</v>
      </c>
      <c r="D101" s="5"/>
      <c r="E101" s="6"/>
      <c r="F101" s="22">
        <f>SUM(F102:F106)</f>
        <v>0</v>
      </c>
      <c r="G101" s="22">
        <v>880000</v>
      </c>
      <c r="H101" s="22">
        <f t="shared" ref="H101" si="14">F101-G101</f>
        <v>-880000</v>
      </c>
      <c r="I101" s="47"/>
    </row>
    <row r="102" spans="1:9" x14ac:dyDescent="0.15">
      <c r="A102" s="359"/>
      <c r="B102" s="362"/>
      <c r="C102" s="4"/>
      <c r="D102" s="5" t="s">
        <v>85</v>
      </c>
      <c r="E102" s="6"/>
      <c r="F102" s="22"/>
      <c r="G102" s="22"/>
      <c r="H102" s="22"/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>
        <v>0</v>
      </c>
      <c r="G103" s="22">
        <v>525000</v>
      </c>
      <c r="H103" s="22">
        <f t="shared" ref="H103:H105" si="15">F103-G103</f>
        <v>-525000</v>
      </c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22"/>
      <c r="G104" s="22">
        <v>0</v>
      </c>
      <c r="H104" s="22">
        <f t="shared" si="15"/>
        <v>0</v>
      </c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22">
        <v>0</v>
      </c>
      <c r="G105" s="22">
        <v>355000</v>
      </c>
      <c r="H105" s="22">
        <f t="shared" si="15"/>
        <v>-355000</v>
      </c>
      <c r="I105" s="47"/>
    </row>
    <row r="106" spans="1:9" x14ac:dyDescent="0.15">
      <c r="A106" s="359"/>
      <c r="B106" s="362"/>
      <c r="C106" s="64"/>
      <c r="D106" s="69" t="s">
        <v>332</v>
      </c>
      <c r="E106" s="70"/>
      <c r="F106" s="76"/>
      <c r="G106" s="76">
        <v>0</v>
      </c>
      <c r="H106" s="76"/>
      <c r="I106" s="47"/>
    </row>
    <row r="107" spans="1:9" x14ac:dyDescent="0.15">
      <c r="A107" s="359"/>
      <c r="B107" s="362"/>
      <c r="C107" s="4" t="s">
        <v>89</v>
      </c>
      <c r="D107" s="73"/>
      <c r="E107" s="74"/>
      <c r="F107" s="79"/>
      <c r="G107" s="79"/>
      <c r="H107" s="79"/>
      <c r="I107" s="47"/>
    </row>
    <row r="108" spans="1:9" x14ac:dyDescent="0.15">
      <c r="A108" s="359"/>
      <c r="B108" s="362"/>
      <c r="C108" s="75" t="s">
        <v>90</v>
      </c>
      <c r="D108" s="73"/>
      <c r="E108" s="74"/>
      <c r="F108" s="79"/>
      <c r="G108" s="79"/>
      <c r="H108" s="79"/>
      <c r="I108" s="47"/>
    </row>
    <row r="109" spans="1:9" x14ac:dyDescent="0.15">
      <c r="A109" s="359"/>
      <c r="B109" s="362"/>
      <c r="C109" s="11" t="s">
        <v>91</v>
      </c>
      <c r="D109" s="12"/>
      <c r="E109" s="13"/>
      <c r="F109" s="22"/>
      <c r="G109" s="22"/>
      <c r="H109" s="22"/>
      <c r="I109" s="47"/>
    </row>
    <row r="110" spans="1:9" x14ac:dyDescent="0.15">
      <c r="A110" s="359"/>
      <c r="B110" s="363"/>
      <c r="C110" s="6" t="s">
        <v>92</v>
      </c>
      <c r="D110" s="6"/>
      <c r="E110" s="6"/>
      <c r="F110" s="26">
        <f>SUM(F100,F101,F107:F108,F109)</f>
        <v>0</v>
      </c>
      <c r="G110" s="26">
        <v>880000</v>
      </c>
      <c r="H110" s="26">
        <f>F110-G110</f>
        <v>-880000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F99-F110</f>
        <v>0</v>
      </c>
      <c r="G111" s="26">
        <v>-748000</v>
      </c>
      <c r="H111" s="26">
        <f t="shared" ref="H111" si="16">H99-H110</f>
        <v>748000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22"/>
      <c r="G112" s="22"/>
      <c r="H112" s="22"/>
      <c r="I112" s="47"/>
    </row>
    <row r="113" spans="1:9" x14ac:dyDescent="0.15">
      <c r="A113" s="359"/>
      <c r="B113" s="362"/>
      <c r="C113" s="4" t="s">
        <v>96</v>
      </c>
      <c r="D113" s="5"/>
      <c r="E113" s="6"/>
      <c r="F113" s="22"/>
      <c r="G113" s="22"/>
      <c r="H113" s="22"/>
      <c r="I113" s="47"/>
    </row>
    <row r="114" spans="1:9" x14ac:dyDescent="0.15">
      <c r="A114" s="359"/>
      <c r="B114" s="362"/>
      <c r="C114" s="4" t="s">
        <v>97</v>
      </c>
      <c r="D114" s="5"/>
      <c r="E114" s="6"/>
      <c r="F114" s="22"/>
      <c r="G114" s="22"/>
      <c r="H114" s="22"/>
      <c r="I114" s="47"/>
    </row>
    <row r="115" spans="1:9" x14ac:dyDescent="0.15">
      <c r="A115" s="359"/>
      <c r="B115" s="362"/>
      <c r="C115" s="4" t="s">
        <v>98</v>
      </c>
      <c r="D115" s="5"/>
      <c r="E115" s="6"/>
      <c r="F115" s="22"/>
      <c r="G115" s="22"/>
      <c r="H115" s="22"/>
      <c r="I115" s="47"/>
    </row>
    <row r="116" spans="1:9" x14ac:dyDescent="0.15">
      <c r="A116" s="359"/>
      <c r="B116" s="362"/>
      <c r="C116" s="4" t="s">
        <v>99</v>
      </c>
      <c r="D116" s="5"/>
      <c r="E116" s="6"/>
      <c r="F116" s="22"/>
      <c r="G116" s="22"/>
      <c r="H116" s="22"/>
      <c r="I116" s="47"/>
    </row>
    <row r="117" spans="1:9" x14ac:dyDescent="0.15">
      <c r="A117" s="359"/>
      <c r="B117" s="362"/>
      <c r="C117" s="4" t="s">
        <v>100</v>
      </c>
      <c r="D117" s="5"/>
      <c r="E117" s="6"/>
      <c r="F117" s="22">
        <v>0</v>
      </c>
      <c r="G117" s="22">
        <v>0</v>
      </c>
      <c r="H117" s="22">
        <f t="shared" ref="H117" si="17">F117-G117</f>
        <v>0</v>
      </c>
      <c r="I117" s="47"/>
    </row>
    <row r="118" spans="1:9" x14ac:dyDescent="0.15">
      <c r="A118" s="359"/>
      <c r="B118" s="362"/>
      <c r="C118" s="4" t="s">
        <v>185</v>
      </c>
      <c r="D118" s="5"/>
      <c r="E118" s="6"/>
      <c r="F118" s="22"/>
      <c r="G118" s="22"/>
      <c r="H118" s="22"/>
      <c r="I118" s="47"/>
    </row>
    <row r="119" spans="1:9" x14ac:dyDescent="0.15">
      <c r="A119" s="359"/>
      <c r="B119" s="362"/>
      <c r="C119" s="11" t="s">
        <v>101</v>
      </c>
      <c r="D119" s="12"/>
      <c r="E119" s="13"/>
      <c r="F119" s="22"/>
      <c r="G119" s="22"/>
      <c r="H119" s="22"/>
      <c r="I119" s="47"/>
    </row>
    <row r="120" spans="1:9" x14ac:dyDescent="0.15">
      <c r="A120" s="359"/>
      <c r="B120" s="362"/>
      <c r="C120" s="14" t="s">
        <v>102</v>
      </c>
      <c r="D120" s="14"/>
      <c r="E120" s="14"/>
      <c r="F120" s="26">
        <f>SUM(F112:F119)</f>
        <v>0</v>
      </c>
      <c r="G120" s="26">
        <v>0</v>
      </c>
      <c r="H120" s="26">
        <f t="shared" ref="H120" si="18">SUM(H112:H119)</f>
        <v>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22"/>
      <c r="G121" s="22"/>
      <c r="H121" s="22"/>
      <c r="I121" s="47"/>
    </row>
    <row r="122" spans="1:9" x14ac:dyDescent="0.15">
      <c r="A122" s="359"/>
      <c r="B122" s="362"/>
      <c r="C122" s="4" t="s">
        <v>104</v>
      </c>
      <c r="D122" s="5"/>
      <c r="E122" s="6"/>
      <c r="F122" s="22">
        <v>1000</v>
      </c>
      <c r="G122" s="22">
        <v>1001000</v>
      </c>
      <c r="H122" s="22">
        <f>F122-G122</f>
        <v>-1000000</v>
      </c>
      <c r="I122" s="47" t="s">
        <v>196</v>
      </c>
    </row>
    <row r="123" spans="1:9" x14ac:dyDescent="0.15">
      <c r="A123" s="359"/>
      <c r="B123" s="362"/>
      <c r="C123" s="4" t="s">
        <v>105</v>
      </c>
      <c r="D123" s="5"/>
      <c r="E123" s="6"/>
      <c r="F123" s="22"/>
      <c r="G123" s="22"/>
      <c r="H123" s="22"/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22"/>
      <c r="G124" s="22"/>
      <c r="H124" s="22"/>
      <c r="I124" s="47"/>
    </row>
    <row r="125" spans="1:9" x14ac:dyDescent="0.15">
      <c r="A125" s="359"/>
      <c r="B125" s="362"/>
      <c r="C125" s="4" t="s">
        <v>107</v>
      </c>
      <c r="D125" s="5"/>
      <c r="E125" s="6"/>
      <c r="F125" s="22">
        <f>6000000</f>
        <v>6000000</v>
      </c>
      <c r="G125" s="22">
        <v>6000000</v>
      </c>
      <c r="H125" s="22">
        <f>F125-G125</f>
        <v>0</v>
      </c>
      <c r="I125" s="47" t="s">
        <v>378</v>
      </c>
    </row>
    <row r="126" spans="1:9" x14ac:dyDescent="0.15">
      <c r="A126" s="359"/>
      <c r="B126" s="363"/>
      <c r="C126" s="4" t="s">
        <v>183</v>
      </c>
      <c r="D126" s="5"/>
      <c r="E126" s="6"/>
      <c r="F126" s="22"/>
      <c r="G126" s="22"/>
      <c r="H126" s="22"/>
      <c r="I126" s="47"/>
    </row>
    <row r="127" spans="1:9" x14ac:dyDescent="0.15">
      <c r="A127" s="359"/>
      <c r="B127" s="363"/>
      <c r="C127" s="11" t="s">
        <v>108</v>
      </c>
      <c r="D127" s="12"/>
      <c r="E127" s="13"/>
      <c r="F127" s="27"/>
      <c r="G127" s="27"/>
      <c r="H127" s="27"/>
      <c r="I127" s="54"/>
    </row>
    <row r="128" spans="1:9" x14ac:dyDescent="0.15">
      <c r="A128" s="359"/>
      <c r="B128" s="363"/>
      <c r="C128" s="10" t="s">
        <v>109</v>
      </c>
      <c r="D128" s="10"/>
      <c r="E128" s="10"/>
      <c r="F128" s="22">
        <f>SUM(F121:F127)</f>
        <v>6001000</v>
      </c>
      <c r="G128" s="22">
        <v>7001000</v>
      </c>
      <c r="H128" s="22">
        <f t="shared" ref="H128:H133" si="19">F128-G128</f>
        <v>-1000000</v>
      </c>
      <c r="I128" s="47"/>
    </row>
    <row r="129" spans="1:11" x14ac:dyDescent="0.15">
      <c r="A129" s="359"/>
      <c r="B129" s="356" t="s">
        <v>110</v>
      </c>
      <c r="C129" s="357"/>
      <c r="D129" s="357"/>
      <c r="E129" s="358"/>
      <c r="F129" s="26">
        <f>F120-F128</f>
        <v>-6001000</v>
      </c>
      <c r="G129" s="26">
        <v>-7001000</v>
      </c>
      <c r="H129" s="26">
        <f t="shared" si="19"/>
        <v>1000000</v>
      </c>
      <c r="I129" s="52"/>
    </row>
    <row r="130" spans="1:11" x14ac:dyDescent="0.15">
      <c r="A130" s="15" t="s">
        <v>111</v>
      </c>
      <c r="B130" s="16"/>
      <c r="C130" s="17"/>
      <c r="D130" s="17"/>
      <c r="E130" s="17"/>
      <c r="F130" s="27">
        <v>3013000</v>
      </c>
      <c r="G130" s="27">
        <v>3312989</v>
      </c>
      <c r="H130" s="26">
        <f t="shared" si="19"/>
        <v>-299989</v>
      </c>
      <c r="I130" s="52"/>
      <c r="J130" s="1" t="s">
        <v>340</v>
      </c>
      <c r="K130" s="59">
        <f>F35*0.05</f>
        <v>3067150</v>
      </c>
    </row>
    <row r="131" spans="1:11" x14ac:dyDescent="0.15">
      <c r="A131" s="18" t="s">
        <v>112</v>
      </c>
      <c r="B131" s="19"/>
      <c r="C131" s="20"/>
      <c r="D131" s="20"/>
      <c r="E131" s="20"/>
      <c r="F131" s="27">
        <f>F87+F111+F129-F130</f>
        <v>-3000000</v>
      </c>
      <c r="G131" s="27">
        <v>-273989</v>
      </c>
      <c r="H131" s="27">
        <f t="shared" si="19"/>
        <v>-2726011</v>
      </c>
      <c r="I131" s="54"/>
    </row>
    <row r="132" spans="1:11" x14ac:dyDescent="0.15">
      <c r="A132" s="15" t="s">
        <v>113</v>
      </c>
      <c r="B132" s="16"/>
      <c r="C132" s="17"/>
      <c r="D132" s="17"/>
      <c r="E132" s="17"/>
      <c r="F132" s="26">
        <f>G133</f>
        <v>15500000</v>
      </c>
      <c r="G132" s="26">
        <v>15773989</v>
      </c>
      <c r="H132" s="26">
        <f t="shared" si="19"/>
        <v>-273989</v>
      </c>
      <c r="I132" s="52"/>
    </row>
    <row r="133" spans="1:11" x14ac:dyDescent="0.15">
      <c r="A133" s="356" t="s">
        <v>114</v>
      </c>
      <c r="B133" s="357"/>
      <c r="C133" s="357"/>
      <c r="D133" s="357"/>
      <c r="E133" s="358"/>
      <c r="F133" s="26">
        <f>F132+F131</f>
        <v>12500000</v>
      </c>
      <c r="G133" s="26">
        <v>15500000</v>
      </c>
      <c r="H133" s="26">
        <f t="shared" si="19"/>
        <v>-3000000</v>
      </c>
      <c r="I133" s="54"/>
      <c r="J133" s="59">
        <f>J136/6</f>
        <v>9221500</v>
      </c>
    </row>
    <row r="134" spans="1:11" ht="9.9499999999999993" customHeight="1" x14ac:dyDescent="0.15">
      <c r="F134" s="28"/>
      <c r="G134" s="28"/>
      <c r="H134" s="28"/>
      <c r="I134" s="57"/>
      <c r="J134" s="1" t="s">
        <v>270</v>
      </c>
    </row>
    <row r="135" spans="1:11" x14ac:dyDescent="0.15">
      <c r="A135" s="1" t="s">
        <v>122</v>
      </c>
    </row>
    <row r="136" spans="1:11" x14ac:dyDescent="0.15">
      <c r="J136" s="63">
        <f>F86</f>
        <v>55329000</v>
      </c>
    </row>
    <row r="137" spans="1:11" x14ac:dyDescent="0.15">
      <c r="A137" s="21"/>
    </row>
    <row r="138" spans="1:11" x14ac:dyDescent="0.15">
      <c r="A138" s="21"/>
    </row>
    <row r="139" spans="1:11" x14ac:dyDescent="0.15">
      <c r="A139" s="21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opLeftCell="A22" workbookViewId="0">
      <selection activeCell="C21" sqref="C21"/>
    </sheetView>
  </sheetViews>
  <sheetFormatPr defaultRowHeight="13.5" x14ac:dyDescent="0.15"/>
  <cols>
    <col min="1" max="1" width="2.125" style="181" customWidth="1"/>
    <col min="2" max="2" width="33.375" style="181" customWidth="1"/>
    <col min="3" max="8" width="8.625" customWidth="1"/>
    <col min="9" max="9" width="10.625" customWidth="1"/>
  </cols>
  <sheetData>
    <row r="1" spans="1:9" s="144" customFormat="1" ht="17.25" x14ac:dyDescent="0.15">
      <c r="A1" s="344" t="s">
        <v>294</v>
      </c>
      <c r="B1" s="344"/>
      <c r="C1" s="344"/>
      <c r="D1" s="344"/>
      <c r="E1" s="344"/>
      <c r="F1" s="344"/>
      <c r="G1" s="344"/>
      <c r="H1" s="344"/>
      <c r="I1" s="344"/>
    </row>
    <row r="2" spans="1:9" s="144" customFormat="1" x14ac:dyDescent="0.15">
      <c r="A2" s="345" t="s">
        <v>293</v>
      </c>
      <c r="B2" s="345"/>
      <c r="C2" s="345"/>
      <c r="D2" s="345"/>
      <c r="E2" s="345"/>
      <c r="F2" s="345"/>
      <c r="G2" s="345"/>
      <c r="H2" s="345"/>
      <c r="I2" s="345"/>
    </row>
    <row r="3" spans="1:9" ht="14.25" thickBot="1" x14ac:dyDescent="0.2">
      <c r="A3" s="145"/>
      <c r="B3" s="146"/>
      <c r="C3" s="146"/>
      <c r="D3" s="146"/>
      <c r="E3" s="146"/>
      <c r="F3" s="146"/>
      <c r="G3" s="146"/>
      <c r="H3" s="146"/>
      <c r="I3" s="147" t="s">
        <v>220</v>
      </c>
    </row>
    <row r="4" spans="1:9" s="186" customFormat="1" ht="13.5" customHeight="1" x14ac:dyDescent="0.15">
      <c r="A4" s="182" t="s">
        <v>221</v>
      </c>
      <c r="B4" s="183"/>
      <c r="C4" s="184" t="s">
        <v>197</v>
      </c>
      <c r="D4" s="185" t="s">
        <v>198</v>
      </c>
      <c r="E4" s="185" t="s">
        <v>199</v>
      </c>
      <c r="F4" s="352" t="s">
        <v>200</v>
      </c>
      <c r="G4" s="352" t="s">
        <v>201</v>
      </c>
      <c r="H4" s="352" t="s">
        <v>202</v>
      </c>
      <c r="I4" s="354" t="s">
        <v>222</v>
      </c>
    </row>
    <row r="5" spans="1:9" s="186" customFormat="1" ht="11.25" x14ac:dyDescent="0.15">
      <c r="A5" s="187"/>
      <c r="B5" s="188" t="s">
        <v>223</v>
      </c>
      <c r="C5" s="189" t="s">
        <v>206</v>
      </c>
      <c r="D5" s="189" t="s">
        <v>206</v>
      </c>
      <c r="E5" s="189" t="s">
        <v>206</v>
      </c>
      <c r="F5" s="353"/>
      <c r="G5" s="353"/>
      <c r="H5" s="353"/>
      <c r="I5" s="355"/>
    </row>
    <row r="6" spans="1:9" x14ac:dyDescent="0.15">
      <c r="A6" s="152" t="s">
        <v>224</v>
      </c>
      <c r="B6" s="153"/>
      <c r="C6" s="190"/>
      <c r="D6" s="190"/>
      <c r="E6" s="190"/>
      <c r="F6" s="190"/>
      <c r="G6" s="190"/>
      <c r="H6" s="190"/>
      <c r="I6" s="155"/>
    </row>
    <row r="7" spans="1:9" s="192" customFormat="1" x14ac:dyDescent="0.15">
      <c r="A7" s="156" t="s">
        <v>4</v>
      </c>
      <c r="B7" s="92"/>
      <c r="C7" s="22">
        <f>うぐいす当初予算!C7</f>
        <v>0</v>
      </c>
      <c r="D7" s="22">
        <f>みどり当初予算!C7</f>
        <v>40000</v>
      </c>
      <c r="E7" s="22">
        <f>さくらんぼ当初予算!C7</f>
        <v>0</v>
      </c>
      <c r="F7" s="22">
        <f>C7+D7+E7</f>
        <v>40000</v>
      </c>
      <c r="G7" s="22">
        <v>0</v>
      </c>
      <c r="H7" s="22">
        <f>F7+G7</f>
        <v>40000</v>
      </c>
      <c r="I7" s="191"/>
    </row>
    <row r="8" spans="1:9" s="192" customFormat="1" x14ac:dyDescent="0.15">
      <c r="A8" s="156" t="s">
        <v>5</v>
      </c>
      <c r="B8" s="92"/>
      <c r="C8" s="22">
        <f>うぐいす当初予算!C8</f>
        <v>46016</v>
      </c>
      <c r="D8" s="22">
        <f>みどり当初予算!C8</f>
        <v>68560</v>
      </c>
      <c r="E8" s="22">
        <f>さくらんぼ当初予算!C8</f>
        <v>61000</v>
      </c>
      <c r="F8" s="22">
        <f>C8+D8+E8</f>
        <v>175576</v>
      </c>
      <c r="G8" s="22">
        <v>0</v>
      </c>
      <c r="H8" s="22">
        <f t="shared" ref="H8:H53" si="0">F8+G8</f>
        <v>175576</v>
      </c>
      <c r="I8" s="191"/>
    </row>
    <row r="9" spans="1:9" s="192" customFormat="1" x14ac:dyDescent="0.15">
      <c r="A9" s="156"/>
      <c r="B9" s="92" t="s">
        <v>6</v>
      </c>
      <c r="C9" s="116">
        <f>うぐいす当初予算!C9</f>
        <v>15350</v>
      </c>
      <c r="D9" s="22">
        <f>みどり当初予算!C9</f>
        <v>68000</v>
      </c>
      <c r="E9" s="22">
        <f>さくらんぼ当初予算!C9</f>
        <v>56000</v>
      </c>
      <c r="F9" s="22">
        <f t="shared" ref="F9:F18" si="1">C9+D9+E9</f>
        <v>139350</v>
      </c>
      <c r="G9" s="116">
        <v>0</v>
      </c>
      <c r="H9" s="22">
        <f t="shared" si="0"/>
        <v>139350</v>
      </c>
      <c r="I9" s="191"/>
    </row>
    <row r="10" spans="1:9" x14ac:dyDescent="0.15">
      <c r="A10" s="156"/>
      <c r="B10" s="21" t="s">
        <v>252</v>
      </c>
      <c r="C10" s="22">
        <f>うぐいす当初予算!C10</f>
        <v>380</v>
      </c>
      <c r="D10" s="22">
        <f>みどり当初予算!C10</f>
        <v>0</v>
      </c>
      <c r="E10" s="22">
        <f>さくらんぼ当初予算!C10</f>
        <v>0</v>
      </c>
      <c r="F10" s="22">
        <f t="shared" si="1"/>
        <v>380</v>
      </c>
      <c r="G10" s="116">
        <v>0</v>
      </c>
      <c r="H10" s="22">
        <f t="shared" ref="H10" si="2">F10+G10</f>
        <v>380</v>
      </c>
      <c r="I10" s="191"/>
    </row>
    <row r="11" spans="1:9" s="192" customFormat="1" x14ac:dyDescent="0.15">
      <c r="A11" s="156"/>
      <c r="B11" s="92" t="s">
        <v>11</v>
      </c>
      <c r="C11" s="116">
        <f>うぐいす当初予算!C11</f>
        <v>0</v>
      </c>
      <c r="D11" s="22">
        <f>みどり当初予算!C11</f>
        <v>50</v>
      </c>
      <c r="E11" s="22">
        <f>さくらんぼ当初予算!C11</f>
        <v>0</v>
      </c>
      <c r="F11" s="22">
        <f t="shared" si="1"/>
        <v>50</v>
      </c>
      <c r="G11" s="116">
        <v>0</v>
      </c>
      <c r="H11" s="22">
        <f t="shared" si="0"/>
        <v>50</v>
      </c>
      <c r="I11" s="191"/>
    </row>
    <row r="12" spans="1:9" s="192" customFormat="1" x14ac:dyDescent="0.15">
      <c r="A12" s="156"/>
      <c r="B12" s="92" t="s">
        <v>12</v>
      </c>
      <c r="C12" s="116">
        <f>うぐいす当初予算!C12</f>
        <v>1170</v>
      </c>
      <c r="D12" s="22">
        <f>みどり当初予算!C12</f>
        <v>0</v>
      </c>
      <c r="E12" s="22">
        <f>さくらんぼ当初予算!C12</f>
        <v>0</v>
      </c>
      <c r="F12" s="22">
        <f t="shared" si="1"/>
        <v>1170</v>
      </c>
      <c r="G12" s="116">
        <v>0</v>
      </c>
      <c r="H12" s="22">
        <f t="shared" si="0"/>
        <v>1170</v>
      </c>
      <c r="I12" s="191"/>
    </row>
    <row r="13" spans="1:9" s="192" customFormat="1" x14ac:dyDescent="0.15">
      <c r="A13" s="156"/>
      <c r="B13" s="92" t="s">
        <v>14</v>
      </c>
      <c r="C13" s="116">
        <f>うぐいす当初予算!C13</f>
        <v>3543</v>
      </c>
      <c r="D13" s="22">
        <f>みどり当初予算!C13</f>
        <v>0</v>
      </c>
      <c r="E13" s="22">
        <f>さくらんぼ当初予算!C13</f>
        <v>0</v>
      </c>
      <c r="F13" s="22">
        <f t="shared" si="1"/>
        <v>3543</v>
      </c>
      <c r="G13" s="116">
        <v>0</v>
      </c>
      <c r="H13" s="22">
        <f t="shared" si="0"/>
        <v>3543</v>
      </c>
      <c r="I13" s="191"/>
    </row>
    <row r="14" spans="1:9" s="192" customFormat="1" x14ac:dyDescent="0.15">
      <c r="A14" s="156"/>
      <c r="B14" s="92" t="s">
        <v>15</v>
      </c>
      <c r="C14" s="116">
        <f>うぐいす当初予算!C14</f>
        <v>25573</v>
      </c>
      <c r="D14" s="22">
        <f>みどり当初予算!C14</f>
        <v>510</v>
      </c>
      <c r="E14" s="22">
        <f>さくらんぼ当初予算!C14</f>
        <v>5000</v>
      </c>
      <c r="F14" s="22">
        <f t="shared" si="1"/>
        <v>31083</v>
      </c>
      <c r="G14" s="116">
        <v>0</v>
      </c>
      <c r="H14" s="22">
        <f t="shared" si="0"/>
        <v>31083</v>
      </c>
      <c r="I14" s="191"/>
    </row>
    <row r="15" spans="1:9" s="192" customFormat="1" x14ac:dyDescent="0.15">
      <c r="A15" s="156" t="s">
        <v>23</v>
      </c>
      <c r="B15" s="92"/>
      <c r="C15" s="116">
        <f>うぐいす当初予算!C15</f>
        <v>0</v>
      </c>
      <c r="D15" s="22">
        <f>みどり当初予算!C15</f>
        <v>0</v>
      </c>
      <c r="E15" s="22">
        <f>さくらんぼ当初予算!C15</f>
        <v>320</v>
      </c>
      <c r="F15" s="22">
        <f>C15+D15+E15</f>
        <v>320</v>
      </c>
      <c r="G15" s="116">
        <v>0</v>
      </c>
      <c r="H15" s="22">
        <f t="shared" si="0"/>
        <v>320</v>
      </c>
      <c r="I15" s="191"/>
    </row>
    <row r="16" spans="1:9" s="192" customFormat="1" x14ac:dyDescent="0.15">
      <c r="A16" s="156" t="s">
        <v>20</v>
      </c>
      <c r="B16" s="92"/>
      <c r="C16" s="22">
        <f>うぐいす当初予算!C16</f>
        <v>0</v>
      </c>
      <c r="D16" s="22">
        <f>みどり当初予算!C16</f>
        <v>0</v>
      </c>
      <c r="E16" s="22">
        <f>さくらんぼ当初予算!C16</f>
        <v>0</v>
      </c>
      <c r="F16" s="22">
        <f t="shared" si="1"/>
        <v>0</v>
      </c>
      <c r="G16" s="22">
        <v>0</v>
      </c>
      <c r="H16" s="22">
        <f t="shared" si="0"/>
        <v>0</v>
      </c>
      <c r="I16" s="191"/>
    </row>
    <row r="17" spans="1:9" s="192" customFormat="1" x14ac:dyDescent="0.15">
      <c r="A17" s="156" t="s">
        <v>21</v>
      </c>
      <c r="B17" s="92"/>
      <c r="C17" s="22">
        <f>うぐいす当初予算!C17</f>
        <v>0</v>
      </c>
      <c r="D17" s="22">
        <f>みどり当初予算!C17</f>
        <v>0</v>
      </c>
      <c r="E17" s="22">
        <f>さくらんぼ当初予算!C17</f>
        <v>0</v>
      </c>
      <c r="F17" s="22">
        <f t="shared" si="1"/>
        <v>0</v>
      </c>
      <c r="G17" s="22">
        <v>0</v>
      </c>
      <c r="H17" s="22">
        <f t="shared" si="0"/>
        <v>0</v>
      </c>
      <c r="I17" s="191"/>
    </row>
    <row r="18" spans="1:9" s="192" customFormat="1" x14ac:dyDescent="0.15">
      <c r="A18" s="156" t="s">
        <v>225</v>
      </c>
      <c r="B18" s="92"/>
      <c r="C18" s="22">
        <f>うぐいす当初予算!C18</f>
        <v>2</v>
      </c>
      <c r="D18" s="22">
        <f>みどり当初予算!C18</f>
        <v>1</v>
      </c>
      <c r="E18" s="22">
        <f>さくらんぼ当初予算!C18</f>
        <v>1</v>
      </c>
      <c r="F18" s="22">
        <f t="shared" si="1"/>
        <v>4</v>
      </c>
      <c r="G18" s="22">
        <v>0</v>
      </c>
      <c r="H18" s="22">
        <f t="shared" si="0"/>
        <v>4</v>
      </c>
      <c r="I18" s="191"/>
    </row>
    <row r="19" spans="1:9" s="192" customFormat="1" ht="14.25" thickBot="1" x14ac:dyDescent="0.2">
      <c r="A19" s="156" t="s">
        <v>23</v>
      </c>
      <c r="B19" s="92"/>
      <c r="C19" s="22">
        <f>うぐいす当初予算!C19</f>
        <v>558</v>
      </c>
      <c r="D19" s="22">
        <f>みどり当初予算!C19</f>
        <v>53</v>
      </c>
      <c r="E19" s="22">
        <f>さくらんぼ当初予算!C19</f>
        <v>22</v>
      </c>
      <c r="F19" s="22">
        <f t="shared" ref="F19:F57" si="3">C19+D19+E19</f>
        <v>633</v>
      </c>
      <c r="G19" s="22">
        <v>0</v>
      </c>
      <c r="H19" s="22">
        <f t="shared" si="0"/>
        <v>633</v>
      </c>
      <c r="I19" s="191"/>
    </row>
    <row r="20" spans="1:9" ht="14.25" thickBot="1" x14ac:dyDescent="0.2">
      <c r="A20" s="158" t="s">
        <v>226</v>
      </c>
      <c r="B20" s="159"/>
      <c r="C20" s="160">
        <f>うぐいす当初予算!C20</f>
        <v>46576</v>
      </c>
      <c r="D20" s="160">
        <f>みどり当初予算!C20</f>
        <v>108614</v>
      </c>
      <c r="E20" s="160">
        <f>さくらんぼ当初予算!C20</f>
        <v>61343</v>
      </c>
      <c r="F20" s="160">
        <f>C20+D20+E20</f>
        <v>216533</v>
      </c>
      <c r="G20" s="160">
        <f>SUM(G7:G8,G15:G19)</f>
        <v>0</v>
      </c>
      <c r="H20" s="160">
        <f>F20+G20</f>
        <v>216533</v>
      </c>
      <c r="I20" s="162"/>
    </row>
    <row r="21" spans="1:9" s="192" customFormat="1" x14ac:dyDescent="0.15">
      <c r="A21" s="156" t="s">
        <v>29</v>
      </c>
      <c r="B21" s="92"/>
      <c r="C21" s="22">
        <f>うぐいす当初予算!C21</f>
        <v>42965</v>
      </c>
      <c r="D21" s="22">
        <f>みどり当初予算!C21</f>
        <v>55836</v>
      </c>
      <c r="E21" s="22">
        <f>さくらんぼ当初予算!C21</f>
        <v>48044</v>
      </c>
      <c r="F21" s="22">
        <f>C21+D21+E21</f>
        <v>146845</v>
      </c>
      <c r="G21" s="22">
        <v>0</v>
      </c>
      <c r="H21" s="22">
        <f t="shared" si="0"/>
        <v>146845</v>
      </c>
      <c r="I21" s="191"/>
    </row>
    <row r="22" spans="1:9" s="192" customFormat="1" x14ac:dyDescent="0.15">
      <c r="A22" s="156" t="s">
        <v>35</v>
      </c>
      <c r="B22" s="92"/>
      <c r="C22" s="22">
        <f>うぐいす当初予算!C22</f>
        <v>3144</v>
      </c>
      <c r="D22" s="22">
        <f>みどり当初予算!C22</f>
        <v>4255</v>
      </c>
      <c r="E22" s="22">
        <f>さくらんぼ当初予算!C22</f>
        <v>3805</v>
      </c>
      <c r="F22" s="22">
        <f t="shared" si="3"/>
        <v>11204</v>
      </c>
      <c r="G22" s="22">
        <v>0</v>
      </c>
      <c r="H22" s="22">
        <f t="shared" si="0"/>
        <v>11204</v>
      </c>
      <c r="I22" s="191"/>
    </row>
    <row r="23" spans="1:9" s="192" customFormat="1" x14ac:dyDescent="0.15">
      <c r="A23" s="156" t="s">
        <v>43</v>
      </c>
      <c r="B23" s="92"/>
      <c r="C23" s="22">
        <f>うぐいす当初予算!C23</f>
        <v>7668</v>
      </c>
      <c r="D23" s="22">
        <f>みどり当初予算!C23</f>
        <v>5320</v>
      </c>
      <c r="E23" s="22">
        <f>さくらんぼ当初予算!C23</f>
        <v>3480</v>
      </c>
      <c r="F23" s="22">
        <f t="shared" si="3"/>
        <v>16468</v>
      </c>
      <c r="G23" s="22">
        <v>0</v>
      </c>
      <c r="H23" s="22">
        <f t="shared" si="0"/>
        <v>16468</v>
      </c>
      <c r="I23" s="191"/>
    </row>
    <row r="24" spans="1:9" s="192" customFormat="1" x14ac:dyDescent="0.15">
      <c r="A24" s="156" t="s">
        <v>61</v>
      </c>
      <c r="B24" s="92"/>
      <c r="C24" s="22">
        <f>うぐいす当初予算!C24</f>
        <v>0</v>
      </c>
      <c r="D24" s="22">
        <f>みどり当初予算!C24</f>
        <v>40000</v>
      </c>
      <c r="E24" s="22">
        <f>さくらんぼ当初予算!C24</f>
        <v>0</v>
      </c>
      <c r="F24" s="22">
        <f t="shared" si="3"/>
        <v>40000</v>
      </c>
      <c r="G24" s="22">
        <v>0</v>
      </c>
      <c r="H24" s="22">
        <f t="shared" si="0"/>
        <v>40000</v>
      </c>
      <c r="I24" s="191"/>
    </row>
    <row r="25" spans="1:9" s="192" customFormat="1" x14ac:dyDescent="0.15">
      <c r="A25" s="156" t="s">
        <v>66</v>
      </c>
      <c r="B25" s="92"/>
      <c r="C25" s="22">
        <f>うぐいす当初予算!C25</f>
        <v>0</v>
      </c>
      <c r="D25" s="22">
        <f>みどり当初予算!C25</f>
        <v>0</v>
      </c>
      <c r="E25" s="22">
        <f>さくらんぼ当初予算!C25</f>
        <v>0</v>
      </c>
      <c r="F25" s="22">
        <f t="shared" si="3"/>
        <v>0</v>
      </c>
      <c r="G25" s="22">
        <v>0</v>
      </c>
      <c r="H25" s="22">
        <f t="shared" si="0"/>
        <v>0</v>
      </c>
      <c r="I25" s="191"/>
    </row>
    <row r="26" spans="1:9" s="192" customFormat="1" x14ac:dyDescent="0.15">
      <c r="A26" s="156" t="s">
        <v>67</v>
      </c>
      <c r="B26" s="92"/>
      <c r="C26" s="22">
        <f>うぐいす当初予算!C26</f>
        <v>0</v>
      </c>
      <c r="D26" s="22">
        <f>みどり当初予算!C26</f>
        <v>0</v>
      </c>
      <c r="E26" s="22">
        <f>さくらんぼ当初予算!C26</f>
        <v>0</v>
      </c>
      <c r="F26" s="22">
        <f t="shared" si="3"/>
        <v>0</v>
      </c>
      <c r="G26" s="22">
        <v>0</v>
      </c>
      <c r="H26" s="22">
        <f t="shared" si="0"/>
        <v>0</v>
      </c>
      <c r="I26" s="191"/>
    </row>
    <row r="27" spans="1:9" s="192" customFormat="1" ht="14.25" thickBot="1" x14ac:dyDescent="0.2">
      <c r="A27" s="156" t="s">
        <v>68</v>
      </c>
      <c r="B27" s="92"/>
      <c r="C27" s="22">
        <f>うぐいす当初予算!C27</f>
        <v>450</v>
      </c>
      <c r="D27" s="22">
        <f>みどり当初予算!C27</f>
        <v>0</v>
      </c>
      <c r="E27" s="22">
        <f>さくらんぼ当初予算!C27</f>
        <v>0</v>
      </c>
      <c r="F27" s="22">
        <f t="shared" si="3"/>
        <v>450</v>
      </c>
      <c r="G27" s="22">
        <v>0</v>
      </c>
      <c r="H27" s="22">
        <f t="shared" si="0"/>
        <v>450</v>
      </c>
      <c r="I27" s="191"/>
    </row>
    <row r="28" spans="1:9" ht="14.25" thickBot="1" x14ac:dyDescent="0.2">
      <c r="A28" s="158" t="s">
        <v>227</v>
      </c>
      <c r="B28" s="159"/>
      <c r="C28" s="160">
        <f>うぐいす当初予算!C28</f>
        <v>54227</v>
      </c>
      <c r="D28" s="160">
        <f>みどり当初予算!C28</f>
        <v>105411</v>
      </c>
      <c r="E28" s="160">
        <f>さくらんぼ当初予算!C28</f>
        <v>55329</v>
      </c>
      <c r="F28" s="160">
        <f>SUM(F21:F27)</f>
        <v>214967</v>
      </c>
      <c r="G28" s="160">
        <f>SUM(G21:G27)</f>
        <v>0</v>
      </c>
      <c r="H28" s="160">
        <f t="shared" si="0"/>
        <v>214967</v>
      </c>
      <c r="I28" s="162"/>
    </row>
    <row r="29" spans="1:9" ht="14.25" thickBot="1" x14ac:dyDescent="0.2">
      <c r="A29" s="163" t="s">
        <v>228</v>
      </c>
      <c r="B29" s="164"/>
      <c r="C29" s="165">
        <f>うぐいす当初予算!C29</f>
        <v>-7651</v>
      </c>
      <c r="D29" s="165">
        <f>みどり当初予算!C29</f>
        <v>3203</v>
      </c>
      <c r="E29" s="165">
        <f>さくらんぼ当初予算!C29</f>
        <v>6014</v>
      </c>
      <c r="F29" s="165">
        <f>F20-F28</f>
        <v>1566</v>
      </c>
      <c r="G29" s="165">
        <f>G20-G28</f>
        <v>0</v>
      </c>
      <c r="H29" s="165">
        <f t="shared" si="0"/>
        <v>1566</v>
      </c>
      <c r="I29" s="167"/>
    </row>
    <row r="30" spans="1:9" s="192" customFormat="1" x14ac:dyDescent="0.15">
      <c r="A30" s="168" t="s">
        <v>229</v>
      </c>
      <c r="B30" s="92"/>
      <c r="C30" s="22"/>
      <c r="D30" s="22"/>
      <c r="E30" s="22"/>
      <c r="F30" s="22"/>
      <c r="G30" s="22"/>
      <c r="H30" s="22"/>
      <c r="I30" s="191"/>
    </row>
    <row r="31" spans="1:9" s="192" customFormat="1" x14ac:dyDescent="0.15">
      <c r="A31" s="156" t="s">
        <v>73</v>
      </c>
      <c r="B31" s="92"/>
      <c r="C31" s="22">
        <f>うぐいす当初予算!C31</f>
        <v>0</v>
      </c>
      <c r="D31" s="22">
        <f>みどり当初予算!C31</f>
        <v>0</v>
      </c>
      <c r="E31" s="22">
        <f>さくらんぼ当初予算!C31</f>
        <v>0</v>
      </c>
      <c r="F31" s="22">
        <f t="shared" si="3"/>
        <v>0</v>
      </c>
      <c r="G31" s="22"/>
      <c r="H31" s="22">
        <f t="shared" si="0"/>
        <v>0</v>
      </c>
      <c r="I31" s="191"/>
    </row>
    <row r="32" spans="1:9" s="192" customFormat="1" x14ac:dyDescent="0.15">
      <c r="A32" s="156" t="s">
        <v>75</v>
      </c>
      <c r="B32" s="92"/>
      <c r="C32" s="22">
        <f>うぐいす当初予算!C32</f>
        <v>0</v>
      </c>
      <c r="D32" s="22">
        <f>みどり当初予算!C32</f>
        <v>0</v>
      </c>
      <c r="E32" s="22">
        <f>さくらんぼ当初予算!C32</f>
        <v>0</v>
      </c>
      <c r="F32" s="22">
        <f t="shared" si="3"/>
        <v>0</v>
      </c>
      <c r="G32" s="22"/>
      <c r="H32" s="22">
        <f t="shared" si="0"/>
        <v>0</v>
      </c>
      <c r="I32" s="191"/>
    </row>
    <row r="33" spans="1:9" s="192" customFormat="1" x14ac:dyDescent="0.15">
      <c r="A33" s="156" t="s">
        <v>77</v>
      </c>
      <c r="B33" s="92"/>
      <c r="C33" s="22">
        <f>うぐいす当初予算!C33</f>
        <v>0</v>
      </c>
      <c r="D33" s="22">
        <f>みどり当初予算!C33</f>
        <v>0</v>
      </c>
      <c r="E33" s="22">
        <f>さくらんぼ当初予算!C33</f>
        <v>0</v>
      </c>
      <c r="F33" s="22">
        <f t="shared" si="3"/>
        <v>0</v>
      </c>
      <c r="G33" s="22"/>
      <c r="H33" s="22">
        <f t="shared" si="0"/>
        <v>0</v>
      </c>
      <c r="I33" s="191"/>
    </row>
    <row r="34" spans="1:9" s="192" customFormat="1" x14ac:dyDescent="0.15">
      <c r="A34" s="156" t="s">
        <v>78</v>
      </c>
      <c r="B34" s="92"/>
      <c r="C34" s="22">
        <f>うぐいす当初予算!C34</f>
        <v>0</v>
      </c>
      <c r="D34" s="22">
        <f>みどり当初予算!C34</f>
        <v>0</v>
      </c>
      <c r="E34" s="22">
        <f>さくらんぼ当初予算!C34</f>
        <v>0</v>
      </c>
      <c r="F34" s="22">
        <f t="shared" si="3"/>
        <v>0</v>
      </c>
      <c r="G34" s="22"/>
      <c r="H34" s="22">
        <f t="shared" si="0"/>
        <v>0</v>
      </c>
      <c r="I34" s="191"/>
    </row>
    <row r="35" spans="1:9" s="192" customFormat="1" ht="14.25" thickBot="1" x14ac:dyDescent="0.2">
      <c r="A35" s="156" t="s">
        <v>81</v>
      </c>
      <c r="B35" s="92"/>
      <c r="C35" s="22">
        <f>うぐいす当初予算!C35</f>
        <v>0</v>
      </c>
      <c r="D35" s="22">
        <f>みどり当初予算!C35</f>
        <v>0</v>
      </c>
      <c r="E35" s="22">
        <f>さくらんぼ当初予算!C35</f>
        <v>0</v>
      </c>
      <c r="F35" s="22">
        <f t="shared" si="3"/>
        <v>0</v>
      </c>
      <c r="G35" s="22"/>
      <c r="H35" s="22">
        <f t="shared" si="0"/>
        <v>0</v>
      </c>
      <c r="I35" s="191"/>
    </row>
    <row r="36" spans="1:9" ht="14.25" thickBot="1" x14ac:dyDescent="0.2">
      <c r="A36" s="158" t="s">
        <v>230</v>
      </c>
      <c r="B36" s="159"/>
      <c r="C36" s="160">
        <f>うぐいす当初予算!C36</f>
        <v>0</v>
      </c>
      <c r="D36" s="160">
        <f>みどり当初予算!C36</f>
        <v>0</v>
      </c>
      <c r="E36" s="160">
        <f>さくらんぼ当初予算!C36</f>
        <v>0</v>
      </c>
      <c r="F36" s="160">
        <f t="shared" si="3"/>
        <v>0</v>
      </c>
      <c r="G36" s="160">
        <v>0</v>
      </c>
      <c r="H36" s="160">
        <f t="shared" si="0"/>
        <v>0</v>
      </c>
      <c r="I36" s="162"/>
    </row>
    <row r="37" spans="1:9" s="192" customFormat="1" x14ac:dyDescent="0.15">
      <c r="A37" s="156" t="s">
        <v>83</v>
      </c>
      <c r="B37" s="92"/>
      <c r="C37" s="22">
        <f>うぐいす当初予算!C37</f>
        <v>0</v>
      </c>
      <c r="D37" s="22">
        <f>みどり当初予算!C37</f>
        <v>0</v>
      </c>
      <c r="E37" s="22">
        <f>さくらんぼ当初予算!C37</f>
        <v>0</v>
      </c>
      <c r="F37" s="22">
        <f t="shared" si="3"/>
        <v>0</v>
      </c>
      <c r="G37" s="22"/>
      <c r="H37" s="22">
        <f t="shared" si="0"/>
        <v>0</v>
      </c>
      <c r="I37" s="191"/>
    </row>
    <row r="38" spans="1:9" s="192" customFormat="1" x14ac:dyDescent="0.15">
      <c r="A38" s="156" t="s">
        <v>84</v>
      </c>
      <c r="B38" s="92"/>
      <c r="C38" s="22">
        <f>うぐいす当初予算!C38</f>
        <v>513</v>
      </c>
      <c r="D38" s="22">
        <f>みどり当初予算!C38</f>
        <v>150</v>
      </c>
      <c r="E38" s="22">
        <f>さくらんぼ当初予算!C38</f>
        <v>0</v>
      </c>
      <c r="F38" s="22">
        <f t="shared" si="3"/>
        <v>663</v>
      </c>
      <c r="G38" s="22">
        <v>0</v>
      </c>
      <c r="H38" s="22">
        <f t="shared" si="0"/>
        <v>663</v>
      </c>
      <c r="I38" s="191"/>
    </row>
    <row r="39" spans="1:9" s="192" customFormat="1" x14ac:dyDescent="0.15">
      <c r="A39" s="156" t="s">
        <v>89</v>
      </c>
      <c r="B39" s="92"/>
      <c r="C39" s="22">
        <f>うぐいす当初予算!C39</f>
        <v>0</v>
      </c>
      <c r="D39" s="22">
        <f>みどり当初予算!C39</f>
        <v>0</v>
      </c>
      <c r="E39" s="22">
        <f>さくらんぼ当初予算!C39</f>
        <v>0</v>
      </c>
      <c r="F39" s="22">
        <f t="shared" si="3"/>
        <v>0</v>
      </c>
      <c r="G39" s="22"/>
      <c r="H39" s="22">
        <f t="shared" si="0"/>
        <v>0</v>
      </c>
      <c r="I39" s="191"/>
    </row>
    <row r="40" spans="1:9" s="192" customFormat="1" x14ac:dyDescent="0.15">
      <c r="A40" s="156" t="s">
        <v>90</v>
      </c>
      <c r="B40" s="92"/>
      <c r="C40" s="22">
        <f>うぐいす当初予算!C40</f>
        <v>0</v>
      </c>
      <c r="D40" s="22">
        <f>みどり当初予算!C40</f>
        <v>0</v>
      </c>
      <c r="E40" s="22">
        <f>さくらんぼ当初予算!C40</f>
        <v>0</v>
      </c>
      <c r="F40" s="22">
        <f t="shared" si="3"/>
        <v>0</v>
      </c>
      <c r="G40" s="22"/>
      <c r="H40" s="22">
        <f t="shared" si="0"/>
        <v>0</v>
      </c>
      <c r="I40" s="191"/>
    </row>
    <row r="41" spans="1:9" s="192" customFormat="1" ht="14.25" thickBot="1" x14ac:dyDescent="0.2">
      <c r="A41" s="156" t="s">
        <v>91</v>
      </c>
      <c r="B41" s="92"/>
      <c r="C41" s="22">
        <f>うぐいす当初予算!C41</f>
        <v>0</v>
      </c>
      <c r="D41" s="22">
        <f>みどり当初予算!C41</f>
        <v>0</v>
      </c>
      <c r="E41" s="22">
        <f>さくらんぼ当初予算!C41</f>
        <v>0</v>
      </c>
      <c r="F41" s="22">
        <f t="shared" si="3"/>
        <v>0</v>
      </c>
      <c r="G41" s="22"/>
      <c r="H41" s="22">
        <f t="shared" si="0"/>
        <v>0</v>
      </c>
      <c r="I41" s="191"/>
    </row>
    <row r="42" spans="1:9" ht="14.25" thickBot="1" x14ac:dyDescent="0.2">
      <c r="A42" s="158" t="s">
        <v>231</v>
      </c>
      <c r="B42" s="159"/>
      <c r="C42" s="160">
        <f>うぐいす当初予算!C42</f>
        <v>513</v>
      </c>
      <c r="D42" s="160">
        <f>みどり当初予算!C42</f>
        <v>150</v>
      </c>
      <c r="E42" s="160">
        <f>さくらんぼ当初予算!C42</f>
        <v>0</v>
      </c>
      <c r="F42" s="160">
        <f t="shared" si="3"/>
        <v>663</v>
      </c>
      <c r="G42" s="160">
        <f>SUM(G37:G41)</f>
        <v>0</v>
      </c>
      <c r="H42" s="160">
        <f t="shared" si="0"/>
        <v>663</v>
      </c>
      <c r="I42" s="162"/>
    </row>
    <row r="43" spans="1:9" ht="14.25" thickBot="1" x14ac:dyDescent="0.2">
      <c r="A43" s="163" t="s">
        <v>232</v>
      </c>
      <c r="B43" s="164"/>
      <c r="C43" s="165">
        <f>うぐいす当初予算!C43</f>
        <v>-513</v>
      </c>
      <c r="D43" s="165">
        <f>みどり当初予算!C43</f>
        <v>-150</v>
      </c>
      <c r="E43" s="165">
        <f>さくらんぼ当初予算!C43</f>
        <v>0</v>
      </c>
      <c r="F43" s="165">
        <f t="shared" si="3"/>
        <v>-663</v>
      </c>
      <c r="G43" s="165">
        <f>G36-G42</f>
        <v>0</v>
      </c>
      <c r="H43" s="165">
        <f t="shared" si="0"/>
        <v>-663</v>
      </c>
      <c r="I43" s="167"/>
    </row>
    <row r="44" spans="1:9" x14ac:dyDescent="0.15">
      <c r="A44" s="169" t="s">
        <v>233</v>
      </c>
      <c r="B44" s="170"/>
      <c r="C44" s="193"/>
      <c r="D44" s="193"/>
      <c r="E44" s="193"/>
      <c r="F44" s="193"/>
      <c r="G44" s="193"/>
      <c r="H44" s="193"/>
      <c r="I44" s="157"/>
    </row>
    <row r="45" spans="1:9" x14ac:dyDescent="0.15">
      <c r="A45" s="156" t="s">
        <v>234</v>
      </c>
      <c r="B45" s="171"/>
      <c r="C45" s="22">
        <f>うぐいす当初予算!C45</f>
        <v>0</v>
      </c>
      <c r="D45" s="22">
        <f>みどり当初予算!C45</f>
        <v>0</v>
      </c>
      <c r="E45" s="22">
        <f>さくらんぼ当初予算!C45</f>
        <v>0</v>
      </c>
      <c r="F45" s="22">
        <f>C45+D45+E45</f>
        <v>0</v>
      </c>
      <c r="G45" s="22">
        <v>0</v>
      </c>
      <c r="H45" s="22">
        <f t="shared" si="0"/>
        <v>0</v>
      </c>
      <c r="I45" s="157"/>
    </row>
    <row r="46" spans="1:9" s="192" customFormat="1" x14ac:dyDescent="0.15">
      <c r="A46" s="156" t="s">
        <v>100</v>
      </c>
      <c r="B46" s="92"/>
      <c r="C46" s="22">
        <f>うぐいす当初予算!C46</f>
        <v>8500</v>
      </c>
      <c r="D46" s="22">
        <f>みどり当初予算!C46</f>
        <v>0</v>
      </c>
      <c r="E46" s="22">
        <f>さくらんぼ当初予算!C46</f>
        <v>0</v>
      </c>
      <c r="F46" s="22">
        <f>C46+D46+E46</f>
        <v>8500</v>
      </c>
      <c r="G46" s="22">
        <v>-8500</v>
      </c>
      <c r="H46" s="22">
        <f>F46+G46</f>
        <v>0</v>
      </c>
      <c r="I46" s="191"/>
    </row>
    <row r="47" spans="1:9" s="192" customFormat="1" ht="14.25" thickBot="1" x14ac:dyDescent="0.2">
      <c r="A47" s="156" t="s">
        <v>101</v>
      </c>
      <c r="B47" s="92"/>
      <c r="C47" s="22">
        <f>うぐいす当初予算!C47</f>
        <v>0</v>
      </c>
      <c r="D47" s="22">
        <f>みどり当初予算!C47</f>
        <v>0</v>
      </c>
      <c r="E47" s="22">
        <f>さくらんぼ当初予算!C47</f>
        <v>0</v>
      </c>
      <c r="F47" s="22">
        <f t="shared" si="3"/>
        <v>0</v>
      </c>
      <c r="G47" s="22"/>
      <c r="H47" s="22">
        <f t="shared" si="0"/>
        <v>0</v>
      </c>
      <c r="I47" s="191"/>
    </row>
    <row r="48" spans="1:9" ht="14.25" thickBot="1" x14ac:dyDescent="0.2">
      <c r="A48" s="158" t="s">
        <v>235</v>
      </c>
      <c r="B48" s="172"/>
      <c r="C48" s="173">
        <f>うぐいす当初予算!C48</f>
        <v>8500</v>
      </c>
      <c r="D48" s="173">
        <f>みどり当初予算!C48</f>
        <v>0</v>
      </c>
      <c r="E48" s="173">
        <f>さくらんぼ当初予算!C48</f>
        <v>0</v>
      </c>
      <c r="F48" s="173">
        <f>C48+D48+E48</f>
        <v>8500</v>
      </c>
      <c r="G48" s="173">
        <f>SUM(G46:G47)</f>
        <v>-8500</v>
      </c>
      <c r="H48" s="173">
        <f>F48+G48</f>
        <v>0</v>
      </c>
      <c r="I48" s="194"/>
    </row>
    <row r="49" spans="1:9" x14ac:dyDescent="0.15">
      <c r="A49" s="156" t="s">
        <v>104</v>
      </c>
      <c r="B49" s="171"/>
      <c r="C49" s="22">
        <f>うぐいす当初予算!C49</f>
        <v>218</v>
      </c>
      <c r="D49" s="22">
        <f>みどり当初予算!C49</f>
        <v>1</v>
      </c>
      <c r="E49" s="22">
        <f>さくらんぼ当初予算!C49</f>
        <v>1</v>
      </c>
      <c r="F49" s="22">
        <f>C49+D49+E49</f>
        <v>220</v>
      </c>
      <c r="G49" s="22"/>
      <c r="H49" s="22">
        <f t="shared" si="0"/>
        <v>220</v>
      </c>
      <c r="I49" s="195"/>
    </row>
    <row r="50" spans="1:9" s="192" customFormat="1" x14ac:dyDescent="0.15">
      <c r="A50" s="156" t="s">
        <v>107</v>
      </c>
      <c r="B50" s="92"/>
      <c r="C50" s="22">
        <f>うぐいす当初予算!C50</f>
        <v>0</v>
      </c>
      <c r="D50" s="22">
        <f>みどり当初予算!C50</f>
        <v>2500</v>
      </c>
      <c r="E50" s="22">
        <f>さくらんぼ当初予算!C50</f>
        <v>6000</v>
      </c>
      <c r="F50" s="22">
        <f t="shared" si="3"/>
        <v>8500</v>
      </c>
      <c r="G50" s="22">
        <v>-8500</v>
      </c>
      <c r="H50" s="22">
        <f t="shared" si="0"/>
        <v>0</v>
      </c>
      <c r="I50" s="191"/>
    </row>
    <row r="51" spans="1:9" s="192" customFormat="1" ht="14.25" thickBot="1" x14ac:dyDescent="0.2">
      <c r="A51" s="156" t="s">
        <v>108</v>
      </c>
      <c r="B51" s="92"/>
      <c r="C51" s="22">
        <f>うぐいす当初予算!C51</f>
        <v>0</v>
      </c>
      <c r="D51" s="22">
        <f>みどり当初予算!C51</f>
        <v>0</v>
      </c>
      <c r="E51" s="22">
        <f>さくらんぼ当初予算!C51</f>
        <v>0</v>
      </c>
      <c r="F51" s="22">
        <f t="shared" si="3"/>
        <v>0</v>
      </c>
      <c r="G51" s="22"/>
      <c r="H51" s="196">
        <f t="shared" si="0"/>
        <v>0</v>
      </c>
      <c r="I51" s="191"/>
    </row>
    <row r="52" spans="1:9" ht="14.25" thickBot="1" x14ac:dyDescent="0.2">
      <c r="A52" s="158" t="s">
        <v>236</v>
      </c>
      <c r="B52" s="159"/>
      <c r="C52" s="173">
        <f>うぐいす当初予算!C52</f>
        <v>218</v>
      </c>
      <c r="D52" s="173">
        <f>みどり当初予算!C52</f>
        <v>2501</v>
      </c>
      <c r="E52" s="173">
        <f>さくらんぼ当初予算!C52</f>
        <v>6001</v>
      </c>
      <c r="F52" s="173">
        <f t="shared" si="3"/>
        <v>8720</v>
      </c>
      <c r="G52" s="173">
        <f>SUM(G50:G51)</f>
        <v>-8500</v>
      </c>
      <c r="H52" s="196">
        <f t="shared" si="0"/>
        <v>220</v>
      </c>
      <c r="I52" s="162"/>
    </row>
    <row r="53" spans="1:9" ht="14.25" thickBot="1" x14ac:dyDescent="0.2">
      <c r="A53" s="163" t="s">
        <v>237</v>
      </c>
      <c r="B53" s="164"/>
      <c r="C53" s="165">
        <f>うぐいす当初予算!C53</f>
        <v>8282</v>
      </c>
      <c r="D53" s="165">
        <f>みどり当初予算!C53</f>
        <v>-2501</v>
      </c>
      <c r="E53" s="165">
        <f>さくらんぼ当初予算!C53</f>
        <v>-6001</v>
      </c>
      <c r="F53" s="165">
        <f t="shared" si="3"/>
        <v>-220</v>
      </c>
      <c r="G53" s="165">
        <f>G48-G52</f>
        <v>0</v>
      </c>
      <c r="H53" s="165">
        <f t="shared" si="0"/>
        <v>-220</v>
      </c>
      <c r="I53" s="167"/>
    </row>
    <row r="54" spans="1:9" s="192" customFormat="1" ht="14.25" thickBot="1" x14ac:dyDescent="0.2">
      <c r="A54" s="168" t="s">
        <v>238</v>
      </c>
      <c r="B54" s="92"/>
      <c r="C54" s="22">
        <f>うぐいす当初予算!C54</f>
        <v>2518</v>
      </c>
      <c r="D54" s="22">
        <f>みどり当初予算!C54</f>
        <v>5552</v>
      </c>
      <c r="E54" s="22">
        <f>さくらんぼ当初予算!C54</f>
        <v>3013</v>
      </c>
      <c r="F54" s="22">
        <f>C54+D54+E54</f>
        <v>11083</v>
      </c>
      <c r="G54" s="22">
        <v>0</v>
      </c>
      <c r="H54" s="22">
        <f t="shared" ref="H54:H57" si="4">F54-G54</f>
        <v>11083</v>
      </c>
      <c r="I54" s="191"/>
    </row>
    <row r="55" spans="1:9" ht="14.25" thickBot="1" x14ac:dyDescent="0.2">
      <c r="A55" s="350" t="s">
        <v>242</v>
      </c>
      <c r="B55" s="351"/>
      <c r="C55" s="178">
        <f>うぐいす当初予算!C55</f>
        <v>-2400</v>
      </c>
      <c r="D55" s="178">
        <f>みどり当初予算!C55</f>
        <v>-5000</v>
      </c>
      <c r="E55" s="178">
        <f>さくらんぼ当初予算!C55</f>
        <v>-3000</v>
      </c>
      <c r="F55" s="178">
        <f t="shared" si="3"/>
        <v>-10400</v>
      </c>
      <c r="G55" s="178">
        <f>G29+G43+G53-G54</f>
        <v>0</v>
      </c>
      <c r="H55" s="178">
        <f t="shared" si="4"/>
        <v>-10400</v>
      </c>
      <c r="I55" s="180"/>
    </row>
    <row r="56" spans="1:9" ht="14.25" thickBot="1" x14ac:dyDescent="0.2">
      <c r="A56" s="158" t="s">
        <v>240</v>
      </c>
      <c r="B56" s="159"/>
      <c r="C56" s="160">
        <f>うぐいす当初予算!C56</f>
        <v>11900</v>
      </c>
      <c r="D56" s="160">
        <f>みどり当初予算!C56</f>
        <v>25000</v>
      </c>
      <c r="E56" s="160">
        <f>さくらんぼ当初予算!C56</f>
        <v>15500</v>
      </c>
      <c r="F56" s="160">
        <f t="shared" si="3"/>
        <v>52400</v>
      </c>
      <c r="G56" s="160">
        <v>0</v>
      </c>
      <c r="H56" s="160">
        <f t="shared" si="4"/>
        <v>52400</v>
      </c>
      <c r="I56" s="162"/>
    </row>
    <row r="57" spans="1:9" ht="14.25" thickBot="1" x14ac:dyDescent="0.2">
      <c r="A57" s="163" t="s">
        <v>241</v>
      </c>
      <c r="B57" s="164"/>
      <c r="C57" s="165">
        <f>うぐいす当初予算!C57</f>
        <v>9500</v>
      </c>
      <c r="D57" s="165">
        <f>みどり当初予算!C57</f>
        <v>20000</v>
      </c>
      <c r="E57" s="165">
        <f>さくらんぼ当初予算!C57</f>
        <v>12500</v>
      </c>
      <c r="F57" s="165">
        <f t="shared" si="3"/>
        <v>42000</v>
      </c>
      <c r="G57" s="165">
        <f>G55+G56</f>
        <v>0</v>
      </c>
      <c r="H57" s="165">
        <f t="shared" si="4"/>
        <v>42000</v>
      </c>
      <c r="I57" s="167"/>
    </row>
  </sheetData>
  <mergeCells count="7">
    <mergeCell ref="A55:B55"/>
    <mergeCell ref="A1:I1"/>
    <mergeCell ref="A2:I2"/>
    <mergeCell ref="F4:F5"/>
    <mergeCell ref="G4:G5"/>
    <mergeCell ref="H4:H5"/>
    <mergeCell ref="I4:I5"/>
  </mergeCells>
  <phoneticPr fontId="3"/>
  <pageMargins left="0.43307086614173229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topLeftCell="A22" workbookViewId="0">
      <selection activeCell="C21" sqref="C21"/>
    </sheetView>
  </sheetViews>
  <sheetFormatPr defaultRowHeight="13.5" x14ac:dyDescent="0.15"/>
  <cols>
    <col min="1" max="1" width="2.125" style="181" customWidth="1"/>
    <col min="2" max="2" width="37.875" style="181" customWidth="1"/>
    <col min="3" max="5" width="10.625" customWidth="1"/>
    <col min="6" max="6" width="15.625" customWidth="1"/>
  </cols>
  <sheetData>
    <row r="1" spans="1:9" s="144" customFormat="1" ht="17.25" x14ac:dyDescent="0.15">
      <c r="A1" s="344" t="s">
        <v>295</v>
      </c>
      <c r="B1" s="344"/>
      <c r="C1" s="344"/>
      <c r="D1" s="344"/>
      <c r="E1" s="344"/>
      <c r="F1" s="344"/>
    </row>
    <row r="2" spans="1:9" s="144" customFormat="1" x14ac:dyDescent="0.15">
      <c r="A2" s="345" t="s">
        <v>293</v>
      </c>
      <c r="B2" s="345"/>
      <c r="C2" s="345"/>
      <c r="D2" s="345"/>
      <c r="E2" s="345"/>
      <c r="F2" s="345"/>
      <c r="G2" s="132"/>
      <c r="H2" s="132"/>
      <c r="I2" s="132"/>
    </row>
    <row r="3" spans="1:9" ht="14.25" thickBot="1" x14ac:dyDescent="0.2">
      <c r="A3" s="145" t="s">
        <v>243</v>
      </c>
      <c r="B3" s="146"/>
      <c r="C3" s="146"/>
      <c r="D3" s="146"/>
      <c r="E3" s="146"/>
      <c r="F3" s="147" t="s">
        <v>220</v>
      </c>
    </row>
    <row r="4" spans="1:9" x14ac:dyDescent="0.15">
      <c r="A4" s="148" t="s">
        <v>221</v>
      </c>
      <c r="B4" s="149"/>
      <c r="C4" s="346" t="s">
        <v>206</v>
      </c>
      <c r="D4" s="346" t="s">
        <v>207</v>
      </c>
      <c r="E4" s="346" t="s">
        <v>246</v>
      </c>
      <c r="F4" s="348" t="s">
        <v>222</v>
      </c>
    </row>
    <row r="5" spans="1:9" x14ac:dyDescent="0.15">
      <c r="A5" s="150"/>
      <c r="B5" s="151" t="s">
        <v>223</v>
      </c>
      <c r="C5" s="347"/>
      <c r="D5" s="347"/>
      <c r="E5" s="347"/>
      <c r="F5" s="349"/>
    </row>
    <row r="6" spans="1:9" x14ac:dyDescent="0.15">
      <c r="A6" s="152" t="s">
        <v>224</v>
      </c>
      <c r="B6" s="153"/>
      <c r="C6" s="25"/>
      <c r="D6" s="154"/>
      <c r="E6" s="25"/>
      <c r="F6" s="155"/>
    </row>
    <row r="7" spans="1:9" x14ac:dyDescent="0.15">
      <c r="A7" s="156" t="s">
        <v>4</v>
      </c>
      <c r="B7" s="92"/>
      <c r="C7" s="216">
        <v>0</v>
      </c>
      <c r="D7" s="217">
        <v>0</v>
      </c>
      <c r="E7" s="216">
        <f>C7-D7</f>
        <v>0</v>
      </c>
      <c r="F7" s="157"/>
    </row>
    <row r="8" spans="1:9" x14ac:dyDescent="0.15">
      <c r="A8" s="156" t="s">
        <v>5</v>
      </c>
      <c r="B8" s="92"/>
      <c r="C8" s="216">
        <f>SUM(C9:C14)</f>
        <v>46016</v>
      </c>
      <c r="D8" s="216">
        <f>SUM(D9:D14)</f>
        <v>46404</v>
      </c>
      <c r="E8" s="216">
        <f t="shared" ref="E8:E51" si="0">C8-D8</f>
        <v>-388</v>
      </c>
      <c r="F8" s="157"/>
    </row>
    <row r="9" spans="1:9" x14ac:dyDescent="0.15">
      <c r="A9" s="156"/>
      <c r="B9" s="92" t="s">
        <v>6</v>
      </c>
      <c r="C9" s="116">
        <v>15350</v>
      </c>
      <c r="D9" s="124">
        <v>15507</v>
      </c>
      <c r="E9" s="116">
        <f t="shared" si="0"/>
        <v>-157</v>
      </c>
      <c r="F9" s="157"/>
    </row>
    <row r="10" spans="1:9" x14ac:dyDescent="0.15">
      <c r="A10" s="156"/>
      <c r="B10" s="21" t="s">
        <v>252</v>
      </c>
      <c r="C10" s="116">
        <v>380</v>
      </c>
      <c r="D10" s="124">
        <v>540</v>
      </c>
      <c r="E10" s="116">
        <v>0</v>
      </c>
      <c r="F10" s="157"/>
    </row>
    <row r="11" spans="1:9" x14ac:dyDescent="0.15">
      <c r="A11" s="156"/>
      <c r="B11" s="92" t="s">
        <v>11</v>
      </c>
      <c r="C11" s="116">
        <v>0</v>
      </c>
      <c r="D11" s="124">
        <v>0</v>
      </c>
      <c r="E11" s="116">
        <f t="shared" si="0"/>
        <v>0</v>
      </c>
      <c r="F11" s="197"/>
    </row>
    <row r="12" spans="1:9" x14ac:dyDescent="0.15">
      <c r="A12" s="156"/>
      <c r="B12" s="92" t="s">
        <v>12</v>
      </c>
      <c r="C12" s="116">
        <v>1170</v>
      </c>
      <c r="D12" s="124">
        <v>1190</v>
      </c>
      <c r="E12" s="116">
        <f t="shared" si="0"/>
        <v>-20</v>
      </c>
      <c r="F12" s="157"/>
    </row>
    <row r="13" spans="1:9" x14ac:dyDescent="0.15">
      <c r="A13" s="156"/>
      <c r="B13" s="92" t="s">
        <v>14</v>
      </c>
      <c r="C13" s="116">
        <v>3543</v>
      </c>
      <c r="D13" s="124">
        <v>3590</v>
      </c>
      <c r="E13" s="116">
        <f t="shared" si="0"/>
        <v>-47</v>
      </c>
      <c r="F13" s="197"/>
    </row>
    <row r="14" spans="1:9" x14ac:dyDescent="0.15">
      <c r="A14" s="156"/>
      <c r="B14" s="92" t="s">
        <v>15</v>
      </c>
      <c r="C14" s="116">
        <v>25573</v>
      </c>
      <c r="D14" s="124">
        <v>25577</v>
      </c>
      <c r="E14" s="116">
        <f t="shared" si="0"/>
        <v>-4</v>
      </c>
      <c r="F14" s="157"/>
    </row>
    <row r="15" spans="1:9" x14ac:dyDescent="0.15">
      <c r="A15" s="156" t="s">
        <v>23</v>
      </c>
      <c r="B15" s="92"/>
      <c r="C15" s="216">
        <v>0</v>
      </c>
      <c r="D15" s="217">
        <v>0</v>
      </c>
      <c r="E15" s="216">
        <f t="shared" si="0"/>
        <v>0</v>
      </c>
      <c r="F15" s="157"/>
    </row>
    <row r="16" spans="1:9" x14ac:dyDescent="0.15">
      <c r="A16" s="156" t="s">
        <v>20</v>
      </c>
      <c r="B16" s="92"/>
      <c r="C16" s="216">
        <v>0</v>
      </c>
      <c r="D16" s="217">
        <v>0</v>
      </c>
      <c r="E16" s="216">
        <f t="shared" si="0"/>
        <v>0</v>
      </c>
      <c r="F16" s="157"/>
    </row>
    <row r="17" spans="1:6" x14ac:dyDescent="0.15">
      <c r="A17" s="156" t="s">
        <v>21</v>
      </c>
      <c r="B17" s="92"/>
      <c r="C17" s="216">
        <v>0</v>
      </c>
      <c r="D17" s="217">
        <v>210</v>
      </c>
      <c r="E17" s="216">
        <f t="shared" si="0"/>
        <v>-210</v>
      </c>
      <c r="F17" s="157"/>
    </row>
    <row r="18" spans="1:6" x14ac:dyDescent="0.15">
      <c r="A18" s="156" t="s">
        <v>225</v>
      </c>
      <c r="B18" s="92"/>
      <c r="C18" s="216">
        <v>2</v>
      </c>
      <c r="D18" s="217">
        <v>2</v>
      </c>
      <c r="E18" s="216">
        <f t="shared" si="0"/>
        <v>0</v>
      </c>
      <c r="F18" s="157"/>
    </row>
    <row r="19" spans="1:6" ht="14.25" thickBot="1" x14ac:dyDescent="0.2">
      <c r="A19" s="156" t="s">
        <v>23</v>
      </c>
      <c r="B19" s="92"/>
      <c r="C19" s="216">
        <v>558</v>
      </c>
      <c r="D19" s="217">
        <v>738</v>
      </c>
      <c r="E19" s="216">
        <f t="shared" si="0"/>
        <v>-180</v>
      </c>
      <c r="F19" s="157"/>
    </row>
    <row r="20" spans="1:6" ht="14.25" thickBot="1" x14ac:dyDescent="0.2">
      <c r="A20" s="158" t="s">
        <v>226</v>
      </c>
      <c r="B20" s="159"/>
      <c r="C20" s="218">
        <f>SUM(C7:C8,C15:C19)</f>
        <v>46576</v>
      </c>
      <c r="D20" s="218">
        <f>SUM(D7:D8,D15:D19)</f>
        <v>47354</v>
      </c>
      <c r="E20" s="218">
        <f t="shared" si="0"/>
        <v>-778</v>
      </c>
      <c r="F20" s="162"/>
    </row>
    <row r="21" spans="1:6" x14ac:dyDescent="0.15">
      <c r="A21" s="156" t="s">
        <v>29</v>
      </c>
      <c r="B21" s="92"/>
      <c r="C21" s="216">
        <v>42965</v>
      </c>
      <c r="D21" s="217">
        <v>42182</v>
      </c>
      <c r="E21" s="216">
        <f t="shared" si="0"/>
        <v>783</v>
      </c>
      <c r="F21" s="197"/>
    </row>
    <row r="22" spans="1:6" x14ac:dyDescent="0.15">
      <c r="A22" s="156" t="s">
        <v>35</v>
      </c>
      <c r="B22" s="92"/>
      <c r="C22" s="216">
        <v>3144</v>
      </c>
      <c r="D22" s="217">
        <v>2917</v>
      </c>
      <c r="E22" s="216">
        <f t="shared" si="0"/>
        <v>227</v>
      </c>
      <c r="F22" s="157"/>
    </row>
    <row r="23" spans="1:6" x14ac:dyDescent="0.15">
      <c r="A23" s="156" t="s">
        <v>43</v>
      </c>
      <c r="B23" s="92"/>
      <c r="C23" s="216">
        <v>7668</v>
      </c>
      <c r="D23" s="217">
        <v>6665</v>
      </c>
      <c r="E23" s="216">
        <f t="shared" si="0"/>
        <v>1003</v>
      </c>
      <c r="F23" s="197"/>
    </row>
    <row r="24" spans="1:6" x14ac:dyDescent="0.15">
      <c r="A24" s="156" t="s">
        <v>61</v>
      </c>
      <c r="B24" s="92"/>
      <c r="C24" s="216">
        <v>0</v>
      </c>
      <c r="D24" s="217">
        <v>0</v>
      </c>
      <c r="E24" s="216">
        <f t="shared" si="0"/>
        <v>0</v>
      </c>
      <c r="F24" s="157"/>
    </row>
    <row r="25" spans="1:6" x14ac:dyDescent="0.15">
      <c r="A25" s="156" t="s">
        <v>66</v>
      </c>
      <c r="B25" s="92"/>
      <c r="C25" s="216">
        <v>0</v>
      </c>
      <c r="D25" s="217">
        <v>0</v>
      </c>
      <c r="E25" s="216">
        <f t="shared" si="0"/>
        <v>0</v>
      </c>
      <c r="F25" s="157"/>
    </row>
    <row r="26" spans="1:6" x14ac:dyDescent="0.15">
      <c r="A26" s="156" t="s">
        <v>67</v>
      </c>
      <c r="B26" s="92"/>
      <c r="C26" s="216">
        <v>0</v>
      </c>
      <c r="D26" s="217">
        <v>0</v>
      </c>
      <c r="E26" s="216">
        <f t="shared" si="0"/>
        <v>0</v>
      </c>
      <c r="F26" s="157"/>
    </row>
    <row r="27" spans="1:6" ht="14.25" thickBot="1" x14ac:dyDescent="0.2">
      <c r="A27" s="156" t="s">
        <v>68</v>
      </c>
      <c r="B27" s="92"/>
      <c r="C27" s="216">
        <v>450</v>
      </c>
      <c r="D27" s="217">
        <v>500</v>
      </c>
      <c r="E27" s="216">
        <f t="shared" si="0"/>
        <v>-50</v>
      </c>
      <c r="F27" s="157"/>
    </row>
    <row r="28" spans="1:6" ht="14.25" thickBot="1" x14ac:dyDescent="0.2">
      <c r="A28" s="158" t="s">
        <v>227</v>
      </c>
      <c r="B28" s="159"/>
      <c r="C28" s="218">
        <f>SUM(C21:C27)</f>
        <v>54227</v>
      </c>
      <c r="D28" s="218">
        <f>SUM(D21:D27)</f>
        <v>52264</v>
      </c>
      <c r="E28" s="218">
        <f t="shared" si="0"/>
        <v>1963</v>
      </c>
      <c r="F28" s="162"/>
    </row>
    <row r="29" spans="1:6" ht="14.25" thickBot="1" x14ac:dyDescent="0.2">
      <c r="A29" s="163" t="s">
        <v>228</v>
      </c>
      <c r="B29" s="164"/>
      <c r="C29" s="219">
        <f>C20-C28</f>
        <v>-7651</v>
      </c>
      <c r="D29" s="219">
        <f>D20-D28</f>
        <v>-4910</v>
      </c>
      <c r="E29" s="219">
        <f t="shared" si="0"/>
        <v>-2741</v>
      </c>
      <c r="F29" s="167"/>
    </row>
    <row r="30" spans="1:6" x14ac:dyDescent="0.15">
      <c r="A30" s="168" t="s">
        <v>229</v>
      </c>
      <c r="B30" s="92"/>
      <c r="C30" s="216"/>
      <c r="D30" s="217"/>
      <c r="E30" s="216"/>
      <c r="F30" s="157"/>
    </row>
    <row r="31" spans="1:6" x14ac:dyDescent="0.15">
      <c r="A31" s="156" t="s">
        <v>73</v>
      </c>
      <c r="B31" s="92"/>
      <c r="C31" s="216">
        <v>0</v>
      </c>
      <c r="D31" s="217">
        <v>330</v>
      </c>
      <c r="E31" s="216">
        <f t="shared" si="0"/>
        <v>-330</v>
      </c>
      <c r="F31" s="157"/>
    </row>
    <row r="32" spans="1:6" x14ac:dyDescent="0.15">
      <c r="A32" s="156" t="s">
        <v>75</v>
      </c>
      <c r="B32" s="92"/>
      <c r="C32" s="216"/>
      <c r="D32" s="217"/>
      <c r="E32" s="216">
        <f t="shared" si="0"/>
        <v>0</v>
      </c>
      <c r="F32" s="157"/>
    </row>
    <row r="33" spans="1:6" x14ac:dyDescent="0.15">
      <c r="A33" s="156" t="s">
        <v>77</v>
      </c>
      <c r="B33" s="92"/>
      <c r="C33" s="216"/>
      <c r="D33" s="217"/>
      <c r="E33" s="216">
        <f t="shared" si="0"/>
        <v>0</v>
      </c>
      <c r="F33" s="157"/>
    </row>
    <row r="34" spans="1:6" x14ac:dyDescent="0.15">
      <c r="A34" s="156" t="s">
        <v>78</v>
      </c>
      <c r="B34" s="92"/>
      <c r="C34" s="216"/>
      <c r="D34" s="217"/>
      <c r="E34" s="216">
        <f t="shared" si="0"/>
        <v>0</v>
      </c>
      <c r="F34" s="157"/>
    </row>
    <row r="35" spans="1:6" ht="14.25" thickBot="1" x14ac:dyDescent="0.2">
      <c r="A35" s="156" t="s">
        <v>81</v>
      </c>
      <c r="B35" s="92"/>
      <c r="C35" s="216"/>
      <c r="D35" s="217"/>
      <c r="E35" s="216">
        <f t="shared" si="0"/>
        <v>0</v>
      </c>
      <c r="F35" s="157"/>
    </row>
    <row r="36" spans="1:6" ht="14.25" thickBot="1" x14ac:dyDescent="0.2">
      <c r="A36" s="158" t="s">
        <v>230</v>
      </c>
      <c r="B36" s="159"/>
      <c r="C36" s="218">
        <f>SUM(C31:C35)</f>
        <v>0</v>
      </c>
      <c r="D36" s="218">
        <f>SUM(D31:D35)</f>
        <v>330</v>
      </c>
      <c r="E36" s="218">
        <f>C36-D36</f>
        <v>-330</v>
      </c>
      <c r="F36" s="162"/>
    </row>
    <row r="37" spans="1:6" x14ac:dyDescent="0.15">
      <c r="A37" s="156" t="s">
        <v>83</v>
      </c>
      <c r="B37" s="92"/>
      <c r="C37" s="216"/>
      <c r="D37" s="217"/>
      <c r="E37" s="216">
        <f t="shared" si="0"/>
        <v>0</v>
      </c>
      <c r="F37" s="157"/>
    </row>
    <row r="38" spans="1:6" x14ac:dyDescent="0.15">
      <c r="A38" s="156" t="s">
        <v>84</v>
      </c>
      <c r="B38" s="92"/>
      <c r="C38" s="216">
        <v>513</v>
      </c>
      <c r="D38" s="217">
        <v>0</v>
      </c>
      <c r="E38" s="216">
        <f t="shared" si="0"/>
        <v>513</v>
      </c>
      <c r="F38" s="197"/>
    </row>
    <row r="39" spans="1:6" x14ac:dyDescent="0.15">
      <c r="A39" s="156" t="s">
        <v>89</v>
      </c>
      <c r="B39" s="92"/>
      <c r="C39" s="216"/>
      <c r="D39" s="217"/>
      <c r="E39" s="216">
        <f t="shared" si="0"/>
        <v>0</v>
      </c>
      <c r="F39" s="157"/>
    </row>
    <row r="40" spans="1:6" x14ac:dyDescent="0.15">
      <c r="A40" s="156" t="s">
        <v>90</v>
      </c>
      <c r="B40" s="92"/>
      <c r="C40" s="216"/>
      <c r="D40" s="217"/>
      <c r="E40" s="216">
        <f t="shared" si="0"/>
        <v>0</v>
      </c>
      <c r="F40" s="157"/>
    </row>
    <row r="41" spans="1:6" ht="14.25" thickBot="1" x14ac:dyDescent="0.2">
      <c r="A41" s="156" t="s">
        <v>91</v>
      </c>
      <c r="B41" s="92"/>
      <c r="C41" s="216"/>
      <c r="D41" s="217"/>
      <c r="E41" s="216">
        <f t="shared" si="0"/>
        <v>0</v>
      </c>
      <c r="F41" s="157"/>
    </row>
    <row r="42" spans="1:6" ht="14.25" thickBot="1" x14ac:dyDescent="0.2">
      <c r="A42" s="158" t="s">
        <v>231</v>
      </c>
      <c r="B42" s="159"/>
      <c r="C42" s="218">
        <f>SUM(C37:C41)</f>
        <v>513</v>
      </c>
      <c r="D42" s="218">
        <f>SUM(D37:D41)</f>
        <v>0</v>
      </c>
      <c r="E42" s="218">
        <f>C42-D42</f>
        <v>513</v>
      </c>
      <c r="F42" s="162"/>
    </row>
    <row r="43" spans="1:6" ht="14.25" thickBot="1" x14ac:dyDescent="0.2">
      <c r="A43" s="163" t="s">
        <v>232</v>
      </c>
      <c r="B43" s="164"/>
      <c r="C43" s="219">
        <f>C36-C42</f>
        <v>-513</v>
      </c>
      <c r="D43" s="219">
        <f>D36-D42</f>
        <v>330</v>
      </c>
      <c r="E43" s="219">
        <f t="shared" si="0"/>
        <v>-843</v>
      </c>
      <c r="F43" s="167"/>
    </row>
    <row r="44" spans="1:6" x14ac:dyDescent="0.15">
      <c r="A44" s="169" t="s">
        <v>233</v>
      </c>
      <c r="B44" s="170"/>
      <c r="C44" s="216"/>
      <c r="D44" s="217"/>
      <c r="E44" s="216">
        <f t="shared" si="0"/>
        <v>0</v>
      </c>
      <c r="F44" s="157"/>
    </row>
    <row r="45" spans="1:6" x14ac:dyDescent="0.15">
      <c r="A45" s="156" t="s">
        <v>234</v>
      </c>
      <c r="B45" s="171"/>
      <c r="C45" s="216">
        <v>0</v>
      </c>
      <c r="D45" s="217">
        <v>480</v>
      </c>
      <c r="E45" s="216">
        <f t="shared" si="0"/>
        <v>-480</v>
      </c>
      <c r="F45" s="198"/>
    </row>
    <row r="46" spans="1:6" x14ac:dyDescent="0.15">
      <c r="A46" s="156" t="s">
        <v>100</v>
      </c>
      <c r="B46" s="92"/>
      <c r="C46" s="216">
        <v>8500</v>
      </c>
      <c r="D46" s="217">
        <v>11000</v>
      </c>
      <c r="E46" s="216">
        <f t="shared" si="0"/>
        <v>-2500</v>
      </c>
      <c r="F46" s="198"/>
    </row>
    <row r="47" spans="1:6" ht="14.25" thickBot="1" x14ac:dyDescent="0.2">
      <c r="A47" s="156" t="s">
        <v>101</v>
      </c>
      <c r="B47" s="92"/>
      <c r="C47" s="216"/>
      <c r="D47" s="217"/>
      <c r="E47" s="216">
        <f t="shared" si="0"/>
        <v>0</v>
      </c>
      <c r="F47" s="157"/>
    </row>
    <row r="48" spans="1:6" ht="14.25" thickBot="1" x14ac:dyDescent="0.2">
      <c r="A48" s="158" t="s">
        <v>235</v>
      </c>
      <c r="B48" s="172"/>
      <c r="C48" s="220">
        <f>SUM(C45:C47)</f>
        <v>8500</v>
      </c>
      <c r="D48" s="220">
        <f>SUM(D45:D47)</f>
        <v>11480</v>
      </c>
      <c r="E48" s="220">
        <f t="shared" si="0"/>
        <v>-2980</v>
      </c>
      <c r="F48" s="194"/>
    </row>
    <row r="49" spans="1:6" x14ac:dyDescent="0.15">
      <c r="A49" s="156" t="s">
        <v>104</v>
      </c>
      <c r="B49" s="171"/>
      <c r="C49" s="216">
        <v>218</v>
      </c>
      <c r="D49" s="217">
        <v>12218</v>
      </c>
      <c r="E49" s="216">
        <f t="shared" si="0"/>
        <v>-12000</v>
      </c>
      <c r="F49" s="195"/>
    </row>
    <row r="50" spans="1:6" x14ac:dyDescent="0.15">
      <c r="A50" s="156" t="s">
        <v>107</v>
      </c>
      <c r="B50" s="92"/>
      <c r="C50" s="216">
        <v>0</v>
      </c>
      <c r="D50" s="217">
        <v>0</v>
      </c>
      <c r="E50" s="216">
        <f t="shared" si="0"/>
        <v>0</v>
      </c>
      <c r="F50" s="157"/>
    </row>
    <row r="51" spans="1:6" ht="14.25" thickBot="1" x14ac:dyDescent="0.2">
      <c r="A51" s="156" t="s">
        <v>108</v>
      </c>
      <c r="B51" s="92"/>
      <c r="C51" s="216"/>
      <c r="D51" s="217"/>
      <c r="E51" s="216">
        <f t="shared" si="0"/>
        <v>0</v>
      </c>
      <c r="F51" s="157"/>
    </row>
    <row r="52" spans="1:6" ht="14.25" thickBot="1" x14ac:dyDescent="0.2">
      <c r="A52" s="158" t="s">
        <v>236</v>
      </c>
      <c r="B52" s="159"/>
      <c r="C52" s="218">
        <f>SUM(C49:C51)</f>
        <v>218</v>
      </c>
      <c r="D52" s="218">
        <f>SUM(D49:D51)</f>
        <v>12218</v>
      </c>
      <c r="E52" s="218">
        <f t="shared" ref="E52:E57" si="1">C52-D52</f>
        <v>-12000</v>
      </c>
      <c r="F52" s="162"/>
    </row>
    <row r="53" spans="1:6" ht="14.25" thickBot="1" x14ac:dyDescent="0.2">
      <c r="A53" s="206" t="s">
        <v>237</v>
      </c>
      <c r="B53" s="207"/>
      <c r="C53" s="222">
        <f>C48-C52</f>
        <v>8282</v>
      </c>
      <c r="D53" s="223">
        <f>D48-D52</f>
        <v>-738</v>
      </c>
      <c r="E53" s="222">
        <f t="shared" si="1"/>
        <v>9020</v>
      </c>
      <c r="F53" s="167"/>
    </row>
    <row r="54" spans="1:6" ht="14.25" thickBot="1" x14ac:dyDescent="0.2">
      <c r="A54" s="208" t="s">
        <v>238</v>
      </c>
      <c r="B54" s="209"/>
      <c r="C54" s="224">
        <v>2518</v>
      </c>
      <c r="D54" s="225">
        <v>2543</v>
      </c>
      <c r="E54" s="224">
        <f>C54-D54</f>
        <v>-25</v>
      </c>
      <c r="F54" s="157"/>
    </row>
    <row r="55" spans="1:6" ht="14.25" thickBot="1" x14ac:dyDescent="0.2">
      <c r="A55" s="176" t="s">
        <v>239</v>
      </c>
      <c r="B55" s="177"/>
      <c r="C55" s="221">
        <f>C29+C43+C53-C54</f>
        <v>-2400</v>
      </c>
      <c r="D55" s="221">
        <f>D29+D43+D53-D54</f>
        <v>-7861</v>
      </c>
      <c r="E55" s="221">
        <f t="shared" si="1"/>
        <v>5461</v>
      </c>
      <c r="F55" s="180"/>
    </row>
    <row r="56" spans="1:6" ht="14.25" thickBot="1" x14ac:dyDescent="0.2">
      <c r="A56" s="158" t="s">
        <v>240</v>
      </c>
      <c r="B56" s="159"/>
      <c r="C56" s="218">
        <f>D57</f>
        <v>11900</v>
      </c>
      <c r="D56" s="226">
        <v>19761</v>
      </c>
      <c r="E56" s="218">
        <f t="shared" si="1"/>
        <v>-7861</v>
      </c>
      <c r="F56" s="162"/>
    </row>
    <row r="57" spans="1:6" ht="14.25" thickBot="1" x14ac:dyDescent="0.2">
      <c r="A57" s="163" t="s">
        <v>241</v>
      </c>
      <c r="B57" s="164"/>
      <c r="C57" s="218">
        <f>C56+C55</f>
        <v>9500</v>
      </c>
      <c r="D57" s="227">
        <f>D56+D55</f>
        <v>11900</v>
      </c>
      <c r="E57" s="219">
        <f t="shared" si="1"/>
        <v>-2400</v>
      </c>
      <c r="F57" s="167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topLeftCell="A22" workbookViewId="0">
      <selection activeCell="C21" sqref="C21"/>
    </sheetView>
  </sheetViews>
  <sheetFormatPr defaultRowHeight="13.5" x14ac:dyDescent="0.15"/>
  <cols>
    <col min="1" max="1" width="2.125" style="181" customWidth="1"/>
    <col min="2" max="2" width="37.875" style="181" customWidth="1"/>
    <col min="3" max="5" width="10.625" customWidth="1"/>
    <col min="6" max="6" width="15.625" customWidth="1"/>
  </cols>
  <sheetData>
    <row r="1" spans="1:9" s="144" customFormat="1" ht="17.25" x14ac:dyDescent="0.15">
      <c r="A1" s="344" t="s">
        <v>296</v>
      </c>
      <c r="B1" s="344"/>
      <c r="C1" s="344"/>
      <c r="D1" s="344"/>
      <c r="E1" s="344"/>
      <c r="F1" s="344"/>
    </row>
    <row r="2" spans="1:9" s="144" customFormat="1" x14ac:dyDescent="0.15">
      <c r="A2" s="345" t="s">
        <v>293</v>
      </c>
      <c r="B2" s="345"/>
      <c r="C2" s="345"/>
      <c r="D2" s="345"/>
      <c r="E2" s="345"/>
      <c r="F2" s="345"/>
      <c r="G2" s="132"/>
      <c r="H2" s="132"/>
      <c r="I2" s="132"/>
    </row>
    <row r="3" spans="1:9" ht="14.25" thickBot="1" x14ac:dyDescent="0.2">
      <c r="A3" s="145" t="s">
        <v>244</v>
      </c>
      <c r="B3" s="146"/>
      <c r="C3" s="146"/>
      <c r="D3" s="146"/>
      <c r="E3" s="146"/>
      <c r="F3" s="147" t="s">
        <v>220</v>
      </c>
    </row>
    <row r="4" spans="1:9" x14ac:dyDescent="0.15">
      <c r="A4" s="148" t="s">
        <v>221</v>
      </c>
      <c r="B4" s="149"/>
      <c r="C4" s="346" t="s">
        <v>206</v>
      </c>
      <c r="D4" s="346" t="s">
        <v>207</v>
      </c>
      <c r="E4" s="346" t="s">
        <v>246</v>
      </c>
      <c r="F4" s="348" t="s">
        <v>222</v>
      </c>
    </row>
    <row r="5" spans="1:9" x14ac:dyDescent="0.15">
      <c r="A5" s="150"/>
      <c r="B5" s="151" t="s">
        <v>223</v>
      </c>
      <c r="C5" s="347"/>
      <c r="D5" s="347"/>
      <c r="E5" s="347"/>
      <c r="F5" s="349"/>
    </row>
    <row r="6" spans="1:9" x14ac:dyDescent="0.15">
      <c r="A6" s="152" t="s">
        <v>224</v>
      </c>
      <c r="B6" s="153"/>
      <c r="C6" s="25"/>
      <c r="D6" s="154"/>
      <c r="E6" s="25"/>
      <c r="F6" s="155"/>
    </row>
    <row r="7" spans="1:9" x14ac:dyDescent="0.15">
      <c r="A7" s="156" t="s">
        <v>4</v>
      </c>
      <c r="B7" s="92"/>
      <c r="C7" s="216">
        <v>40000</v>
      </c>
      <c r="D7" s="216">
        <v>39000</v>
      </c>
      <c r="E7" s="216">
        <f>C7-D7</f>
        <v>1000</v>
      </c>
      <c r="F7" s="157"/>
    </row>
    <row r="8" spans="1:9" x14ac:dyDescent="0.15">
      <c r="A8" s="156" t="s">
        <v>5</v>
      </c>
      <c r="B8" s="92"/>
      <c r="C8" s="216">
        <f>SUM(C9:C14)</f>
        <v>68560</v>
      </c>
      <c r="D8" s="216">
        <f>SUM(D9:D14)</f>
        <v>67050</v>
      </c>
      <c r="E8" s="216">
        <f t="shared" ref="E8:E57" si="0">C8-D8</f>
        <v>1510</v>
      </c>
      <c r="F8" s="157"/>
    </row>
    <row r="9" spans="1:9" x14ac:dyDescent="0.15">
      <c r="A9" s="156"/>
      <c r="B9" s="92" t="s">
        <v>6</v>
      </c>
      <c r="C9" s="116">
        <v>68000</v>
      </c>
      <c r="D9" s="116">
        <v>66320</v>
      </c>
      <c r="E9" s="116">
        <f t="shared" si="0"/>
        <v>1680</v>
      </c>
      <c r="F9" s="157"/>
    </row>
    <row r="10" spans="1:9" x14ac:dyDescent="0.15">
      <c r="A10" s="156"/>
      <c r="B10" s="21" t="s">
        <v>252</v>
      </c>
      <c r="C10" s="116">
        <v>0</v>
      </c>
      <c r="D10" s="124">
        <v>0</v>
      </c>
      <c r="E10" s="116">
        <v>0</v>
      </c>
      <c r="F10" s="157"/>
    </row>
    <row r="11" spans="1:9" x14ac:dyDescent="0.15">
      <c r="A11" s="156"/>
      <c r="B11" s="92" t="s">
        <v>11</v>
      </c>
      <c r="C11" s="116">
        <v>50</v>
      </c>
      <c r="D11" s="116">
        <v>65</v>
      </c>
      <c r="E11" s="116">
        <f t="shared" si="0"/>
        <v>-15</v>
      </c>
      <c r="F11" s="157"/>
    </row>
    <row r="12" spans="1:9" x14ac:dyDescent="0.15">
      <c r="A12" s="156"/>
      <c r="B12" s="92" t="s">
        <v>12</v>
      </c>
      <c r="C12" s="116">
        <v>0</v>
      </c>
      <c r="D12" s="116">
        <v>0</v>
      </c>
      <c r="E12" s="116">
        <f t="shared" si="0"/>
        <v>0</v>
      </c>
      <c r="F12" s="157"/>
    </row>
    <row r="13" spans="1:9" x14ac:dyDescent="0.15">
      <c r="A13" s="156"/>
      <c r="B13" s="92" t="s">
        <v>14</v>
      </c>
      <c r="C13" s="116">
        <v>0</v>
      </c>
      <c r="D13" s="116">
        <v>0</v>
      </c>
      <c r="E13" s="116">
        <f t="shared" si="0"/>
        <v>0</v>
      </c>
      <c r="F13" s="157"/>
    </row>
    <row r="14" spans="1:9" x14ac:dyDescent="0.15">
      <c r="A14" s="156"/>
      <c r="B14" s="92" t="s">
        <v>15</v>
      </c>
      <c r="C14" s="116">
        <v>510</v>
      </c>
      <c r="D14" s="116">
        <v>665</v>
      </c>
      <c r="E14" s="116">
        <f t="shared" si="0"/>
        <v>-155</v>
      </c>
      <c r="F14" s="157"/>
    </row>
    <row r="15" spans="1:9" x14ac:dyDescent="0.15">
      <c r="A15" s="156" t="s">
        <v>23</v>
      </c>
      <c r="B15" s="92"/>
      <c r="C15" s="216">
        <v>0</v>
      </c>
      <c r="D15" s="216">
        <v>0</v>
      </c>
      <c r="E15" s="216">
        <f t="shared" si="0"/>
        <v>0</v>
      </c>
      <c r="F15" s="157"/>
    </row>
    <row r="16" spans="1:9" x14ac:dyDescent="0.15">
      <c r="A16" s="156" t="s">
        <v>20</v>
      </c>
      <c r="B16" s="92"/>
      <c r="C16" s="216">
        <v>0</v>
      </c>
      <c r="D16" s="216">
        <v>0</v>
      </c>
      <c r="E16" s="216">
        <f t="shared" si="0"/>
        <v>0</v>
      </c>
      <c r="F16" s="157"/>
    </row>
    <row r="17" spans="1:6" x14ac:dyDescent="0.15">
      <c r="A17" s="156" t="s">
        <v>21</v>
      </c>
      <c r="B17" s="92"/>
      <c r="C17" s="216">
        <v>0</v>
      </c>
      <c r="D17" s="216">
        <v>0</v>
      </c>
      <c r="E17" s="216">
        <f t="shared" si="0"/>
        <v>0</v>
      </c>
      <c r="F17" s="157"/>
    </row>
    <row r="18" spans="1:6" x14ac:dyDescent="0.15">
      <c r="A18" s="156" t="s">
        <v>225</v>
      </c>
      <c r="B18" s="92"/>
      <c r="C18" s="216">
        <v>1</v>
      </c>
      <c r="D18" s="216">
        <v>1</v>
      </c>
      <c r="E18" s="216">
        <f t="shared" si="0"/>
        <v>0</v>
      </c>
      <c r="F18" s="157"/>
    </row>
    <row r="19" spans="1:6" ht="14.25" thickBot="1" x14ac:dyDescent="0.2">
      <c r="A19" s="156" t="s">
        <v>23</v>
      </c>
      <c r="B19" s="92"/>
      <c r="C19" s="216">
        <v>53</v>
      </c>
      <c r="D19" s="216">
        <v>144</v>
      </c>
      <c r="E19" s="216">
        <f t="shared" si="0"/>
        <v>-91</v>
      </c>
      <c r="F19" s="157"/>
    </row>
    <row r="20" spans="1:6" ht="14.25" thickBot="1" x14ac:dyDescent="0.2">
      <c r="A20" s="158" t="s">
        <v>226</v>
      </c>
      <c r="B20" s="159"/>
      <c r="C20" s="218">
        <f>SUM(C7:C8,C15:C19)</f>
        <v>108614</v>
      </c>
      <c r="D20" s="218">
        <f>SUM(D7:D8,D15:D19)</f>
        <v>106195</v>
      </c>
      <c r="E20" s="218">
        <f t="shared" si="0"/>
        <v>2419</v>
      </c>
      <c r="F20" s="162"/>
    </row>
    <row r="21" spans="1:6" x14ac:dyDescent="0.15">
      <c r="A21" s="156" t="s">
        <v>29</v>
      </c>
      <c r="B21" s="92"/>
      <c r="C21" s="216">
        <v>55836</v>
      </c>
      <c r="D21" s="216">
        <v>55389</v>
      </c>
      <c r="E21" s="216">
        <f t="shared" si="0"/>
        <v>447</v>
      </c>
      <c r="F21" s="157"/>
    </row>
    <row r="22" spans="1:6" x14ac:dyDescent="0.15">
      <c r="A22" s="156" t="s">
        <v>35</v>
      </c>
      <c r="B22" s="92"/>
      <c r="C22" s="216">
        <v>4255</v>
      </c>
      <c r="D22" s="216">
        <v>3489</v>
      </c>
      <c r="E22" s="216">
        <f t="shared" si="0"/>
        <v>766</v>
      </c>
      <c r="F22" s="157"/>
    </row>
    <row r="23" spans="1:6" x14ac:dyDescent="0.15">
      <c r="A23" s="156" t="s">
        <v>43</v>
      </c>
      <c r="B23" s="92"/>
      <c r="C23" s="216">
        <v>5320</v>
      </c>
      <c r="D23" s="216">
        <v>4762</v>
      </c>
      <c r="E23" s="216">
        <f t="shared" si="0"/>
        <v>558</v>
      </c>
      <c r="F23" s="197"/>
    </row>
    <row r="24" spans="1:6" x14ac:dyDescent="0.15">
      <c r="A24" s="156" t="s">
        <v>61</v>
      </c>
      <c r="B24" s="92"/>
      <c r="C24" s="216">
        <v>40000</v>
      </c>
      <c r="D24" s="216">
        <v>39000</v>
      </c>
      <c r="E24" s="216">
        <f t="shared" si="0"/>
        <v>1000</v>
      </c>
      <c r="F24" s="157"/>
    </row>
    <row r="25" spans="1:6" x14ac:dyDescent="0.15">
      <c r="A25" s="156" t="s">
        <v>66</v>
      </c>
      <c r="B25" s="92"/>
      <c r="C25" s="216">
        <v>0</v>
      </c>
      <c r="D25" s="216">
        <v>0</v>
      </c>
      <c r="E25" s="216">
        <f t="shared" si="0"/>
        <v>0</v>
      </c>
      <c r="F25" s="157"/>
    </row>
    <row r="26" spans="1:6" x14ac:dyDescent="0.15">
      <c r="A26" s="156" t="s">
        <v>67</v>
      </c>
      <c r="B26" s="92"/>
      <c r="C26" s="216">
        <v>0</v>
      </c>
      <c r="D26" s="216">
        <v>0</v>
      </c>
      <c r="E26" s="216">
        <f t="shared" si="0"/>
        <v>0</v>
      </c>
      <c r="F26" s="157"/>
    </row>
    <row r="27" spans="1:6" ht="14.25" thickBot="1" x14ac:dyDescent="0.2">
      <c r="A27" s="156" t="s">
        <v>68</v>
      </c>
      <c r="B27" s="92"/>
      <c r="C27" s="216">
        <v>0</v>
      </c>
      <c r="D27" s="216">
        <v>0</v>
      </c>
      <c r="E27" s="216">
        <f t="shared" si="0"/>
        <v>0</v>
      </c>
      <c r="F27" s="157"/>
    </row>
    <row r="28" spans="1:6" ht="14.25" thickBot="1" x14ac:dyDescent="0.2">
      <c r="A28" s="158" t="s">
        <v>227</v>
      </c>
      <c r="B28" s="159"/>
      <c r="C28" s="218">
        <f>SUM(C21:C27)</f>
        <v>105411</v>
      </c>
      <c r="D28" s="218">
        <f>SUM(D21:D27)</f>
        <v>102640</v>
      </c>
      <c r="E28" s="218">
        <f t="shared" si="0"/>
        <v>2771</v>
      </c>
      <c r="F28" s="162"/>
    </row>
    <row r="29" spans="1:6" ht="14.25" thickBot="1" x14ac:dyDescent="0.2">
      <c r="A29" s="163" t="s">
        <v>228</v>
      </c>
      <c r="B29" s="164"/>
      <c r="C29" s="219">
        <f>C20-C28</f>
        <v>3203</v>
      </c>
      <c r="D29" s="219">
        <f>D20-D28</f>
        <v>3555</v>
      </c>
      <c r="E29" s="219">
        <f t="shared" si="0"/>
        <v>-352</v>
      </c>
      <c r="F29" s="167"/>
    </row>
    <row r="30" spans="1:6" x14ac:dyDescent="0.15">
      <c r="A30" s="168" t="s">
        <v>229</v>
      </c>
      <c r="B30" s="92"/>
      <c r="C30" s="216"/>
      <c r="D30" s="216"/>
      <c r="E30" s="216"/>
      <c r="F30" s="157"/>
    </row>
    <row r="31" spans="1:6" x14ac:dyDescent="0.15">
      <c r="A31" s="156" t="s">
        <v>73</v>
      </c>
      <c r="B31" s="92"/>
      <c r="C31" s="216">
        <v>0</v>
      </c>
      <c r="D31" s="216">
        <v>1791</v>
      </c>
      <c r="E31" s="216">
        <f t="shared" si="0"/>
        <v>-1791</v>
      </c>
      <c r="F31" s="198"/>
    </row>
    <row r="32" spans="1:6" x14ac:dyDescent="0.15">
      <c r="A32" s="156" t="s">
        <v>75</v>
      </c>
      <c r="B32" s="92"/>
      <c r="C32" s="216"/>
      <c r="D32" s="216"/>
      <c r="E32" s="216">
        <f t="shared" si="0"/>
        <v>0</v>
      </c>
      <c r="F32" s="199"/>
    </row>
    <row r="33" spans="1:6" x14ac:dyDescent="0.15">
      <c r="A33" s="156" t="s">
        <v>77</v>
      </c>
      <c r="B33" s="92"/>
      <c r="C33" s="216"/>
      <c r="D33" s="216"/>
      <c r="E33" s="216">
        <f t="shared" si="0"/>
        <v>0</v>
      </c>
      <c r="F33" s="157"/>
    </row>
    <row r="34" spans="1:6" x14ac:dyDescent="0.15">
      <c r="A34" s="156" t="s">
        <v>78</v>
      </c>
      <c r="B34" s="92"/>
      <c r="C34" s="216"/>
      <c r="D34" s="216"/>
      <c r="E34" s="216">
        <f t="shared" si="0"/>
        <v>0</v>
      </c>
      <c r="F34" s="157"/>
    </row>
    <row r="35" spans="1:6" ht="14.25" thickBot="1" x14ac:dyDescent="0.2">
      <c r="A35" s="156" t="s">
        <v>81</v>
      </c>
      <c r="B35" s="92"/>
      <c r="C35" s="216"/>
      <c r="D35" s="216"/>
      <c r="E35" s="216">
        <f t="shared" si="0"/>
        <v>0</v>
      </c>
      <c r="F35" s="157"/>
    </row>
    <row r="36" spans="1:6" ht="14.25" thickBot="1" x14ac:dyDescent="0.2">
      <c r="A36" s="158" t="s">
        <v>230</v>
      </c>
      <c r="B36" s="159"/>
      <c r="C36" s="218">
        <f>SUM(C31:C35)</f>
        <v>0</v>
      </c>
      <c r="D36" s="218">
        <f>SUM(D31:D35)</f>
        <v>1791</v>
      </c>
      <c r="E36" s="218">
        <f t="shared" si="0"/>
        <v>-1791</v>
      </c>
      <c r="F36" s="162"/>
    </row>
    <row r="37" spans="1:6" x14ac:dyDescent="0.15">
      <c r="A37" s="156" t="s">
        <v>83</v>
      </c>
      <c r="B37" s="92"/>
      <c r="C37" s="216"/>
      <c r="D37" s="216"/>
      <c r="E37" s="216">
        <f t="shared" si="0"/>
        <v>0</v>
      </c>
      <c r="F37" s="200"/>
    </row>
    <row r="38" spans="1:6" x14ac:dyDescent="0.15">
      <c r="A38" s="156" t="s">
        <v>84</v>
      </c>
      <c r="B38" s="92"/>
      <c r="C38" s="216">
        <v>150</v>
      </c>
      <c r="D38" s="216">
        <v>4510</v>
      </c>
      <c r="E38" s="216">
        <f t="shared" si="0"/>
        <v>-4360</v>
      </c>
      <c r="F38" s="201" t="s">
        <v>347</v>
      </c>
    </row>
    <row r="39" spans="1:6" x14ac:dyDescent="0.15">
      <c r="A39" s="156" t="s">
        <v>89</v>
      </c>
      <c r="B39" s="92"/>
      <c r="C39" s="216">
        <v>0</v>
      </c>
      <c r="D39" s="216">
        <v>40</v>
      </c>
      <c r="E39" s="216">
        <f t="shared" si="0"/>
        <v>-40</v>
      </c>
      <c r="F39" s="200"/>
    </row>
    <row r="40" spans="1:6" x14ac:dyDescent="0.15">
      <c r="A40" s="156" t="s">
        <v>90</v>
      </c>
      <c r="B40" s="92"/>
      <c r="C40" s="216"/>
      <c r="D40" s="216"/>
      <c r="E40" s="216">
        <f t="shared" si="0"/>
        <v>0</v>
      </c>
      <c r="F40" s="200"/>
    </row>
    <row r="41" spans="1:6" ht="14.25" thickBot="1" x14ac:dyDescent="0.2">
      <c r="A41" s="156" t="s">
        <v>91</v>
      </c>
      <c r="B41" s="92"/>
      <c r="C41" s="216"/>
      <c r="D41" s="216"/>
      <c r="E41" s="216">
        <f t="shared" si="0"/>
        <v>0</v>
      </c>
      <c r="F41" s="200"/>
    </row>
    <row r="42" spans="1:6" ht="14.25" thickBot="1" x14ac:dyDescent="0.2">
      <c r="A42" s="158" t="s">
        <v>231</v>
      </c>
      <c r="B42" s="159"/>
      <c r="C42" s="218">
        <f>SUM(C37:C41)</f>
        <v>150</v>
      </c>
      <c r="D42" s="218">
        <f>SUM(D37:D41)</f>
        <v>4550</v>
      </c>
      <c r="E42" s="218">
        <f t="shared" si="0"/>
        <v>-4400</v>
      </c>
      <c r="F42" s="162"/>
    </row>
    <row r="43" spans="1:6" ht="14.25" thickBot="1" x14ac:dyDescent="0.2">
      <c r="A43" s="163" t="s">
        <v>232</v>
      </c>
      <c r="B43" s="164"/>
      <c r="C43" s="219">
        <f>C36-C42</f>
        <v>-150</v>
      </c>
      <c r="D43" s="219">
        <f>D36-D42</f>
        <v>-2759</v>
      </c>
      <c r="E43" s="219">
        <f t="shared" si="0"/>
        <v>2609</v>
      </c>
      <c r="F43" s="167"/>
    </row>
    <row r="44" spans="1:6" x14ac:dyDescent="0.15">
      <c r="A44" s="169" t="s">
        <v>233</v>
      </c>
      <c r="B44" s="170"/>
      <c r="C44" s="216"/>
      <c r="D44" s="216"/>
      <c r="E44" s="216">
        <f t="shared" si="0"/>
        <v>0</v>
      </c>
      <c r="F44" s="157"/>
    </row>
    <row r="45" spans="1:6" x14ac:dyDescent="0.15">
      <c r="A45" s="156" t="s">
        <v>234</v>
      </c>
      <c r="B45" s="171"/>
      <c r="C45" s="216">
        <v>0</v>
      </c>
      <c r="D45" s="216">
        <v>760</v>
      </c>
      <c r="E45" s="216">
        <f t="shared" si="0"/>
        <v>-760</v>
      </c>
      <c r="F45" s="157"/>
    </row>
    <row r="46" spans="1:6" x14ac:dyDescent="0.15">
      <c r="A46" s="156" t="s">
        <v>100</v>
      </c>
      <c r="B46" s="92"/>
      <c r="C46" s="216">
        <v>0</v>
      </c>
      <c r="D46" s="216">
        <v>0</v>
      </c>
      <c r="E46" s="216">
        <f t="shared" si="0"/>
        <v>0</v>
      </c>
      <c r="F46" s="157"/>
    </row>
    <row r="47" spans="1:6" ht="14.25" thickBot="1" x14ac:dyDescent="0.2">
      <c r="A47" s="156" t="s">
        <v>101</v>
      </c>
      <c r="B47" s="92"/>
      <c r="C47" s="216"/>
      <c r="D47" s="216"/>
      <c r="E47" s="216">
        <f t="shared" si="0"/>
        <v>0</v>
      </c>
      <c r="F47" s="157"/>
    </row>
    <row r="48" spans="1:6" ht="14.25" thickBot="1" x14ac:dyDescent="0.2">
      <c r="A48" s="158" t="s">
        <v>235</v>
      </c>
      <c r="B48" s="172"/>
      <c r="C48" s="220">
        <f>SUM(C44:C47)</f>
        <v>0</v>
      </c>
      <c r="D48" s="220">
        <f>SUM(D44:D47)</f>
        <v>760</v>
      </c>
      <c r="E48" s="220">
        <f t="shared" si="0"/>
        <v>-760</v>
      </c>
      <c r="F48" s="174"/>
    </row>
    <row r="49" spans="1:6" x14ac:dyDescent="0.15">
      <c r="A49" s="156" t="s">
        <v>104</v>
      </c>
      <c r="B49" s="171"/>
      <c r="C49" s="216">
        <v>1</v>
      </c>
      <c r="D49" s="216">
        <v>1</v>
      </c>
      <c r="E49" s="216">
        <f t="shared" si="0"/>
        <v>0</v>
      </c>
      <c r="F49" s="175"/>
    </row>
    <row r="50" spans="1:6" x14ac:dyDescent="0.15">
      <c r="A50" s="156" t="s">
        <v>107</v>
      </c>
      <c r="B50" s="92"/>
      <c r="C50" s="216">
        <v>2500</v>
      </c>
      <c r="D50" s="216">
        <v>5000</v>
      </c>
      <c r="E50" s="216">
        <f t="shared" si="0"/>
        <v>-2500</v>
      </c>
      <c r="F50" s="157"/>
    </row>
    <row r="51" spans="1:6" ht="14.25" thickBot="1" x14ac:dyDescent="0.2">
      <c r="A51" s="156" t="s">
        <v>108</v>
      </c>
      <c r="B51" s="92"/>
      <c r="C51" s="216"/>
      <c r="D51" s="216"/>
      <c r="E51" s="216">
        <f t="shared" si="0"/>
        <v>0</v>
      </c>
      <c r="F51" s="157"/>
    </row>
    <row r="52" spans="1:6" ht="14.25" thickBot="1" x14ac:dyDescent="0.2">
      <c r="A52" s="158" t="s">
        <v>236</v>
      </c>
      <c r="B52" s="159"/>
      <c r="C52" s="220">
        <f>SUM(C49:C51)</f>
        <v>2501</v>
      </c>
      <c r="D52" s="220">
        <f>SUM(D49:D51)</f>
        <v>5001</v>
      </c>
      <c r="E52" s="220">
        <f t="shared" si="0"/>
        <v>-2500</v>
      </c>
      <c r="F52" s="162"/>
    </row>
    <row r="53" spans="1:6" ht="14.25" thickBot="1" x14ac:dyDescent="0.2">
      <c r="A53" s="163" t="s">
        <v>237</v>
      </c>
      <c r="B53" s="164"/>
      <c r="C53" s="219">
        <f>C48-C52</f>
        <v>-2501</v>
      </c>
      <c r="D53" s="219">
        <f>D48-D52</f>
        <v>-4241</v>
      </c>
      <c r="E53" s="219">
        <f t="shared" si="0"/>
        <v>1740</v>
      </c>
      <c r="F53" s="167"/>
    </row>
    <row r="54" spans="1:6" ht="14.25" thickBot="1" x14ac:dyDescent="0.2">
      <c r="A54" s="168" t="s">
        <v>238</v>
      </c>
      <c r="B54" s="92"/>
      <c r="C54" s="216">
        <f>5702-150</f>
        <v>5552</v>
      </c>
      <c r="D54" s="216">
        <v>5430</v>
      </c>
      <c r="E54" s="216">
        <f t="shared" si="0"/>
        <v>122</v>
      </c>
      <c r="F54" s="157"/>
    </row>
    <row r="55" spans="1:6" ht="14.25" thickBot="1" x14ac:dyDescent="0.2">
      <c r="A55" s="176" t="s">
        <v>239</v>
      </c>
      <c r="B55" s="177"/>
      <c r="C55" s="221">
        <f>C29+C43+C53-C54</f>
        <v>-5000</v>
      </c>
      <c r="D55" s="221">
        <f>D29+D43+D53-D54</f>
        <v>-8875</v>
      </c>
      <c r="E55" s="221">
        <f t="shared" si="0"/>
        <v>3875</v>
      </c>
      <c r="F55" s="180"/>
    </row>
    <row r="56" spans="1:6" ht="14.25" thickBot="1" x14ac:dyDescent="0.2">
      <c r="A56" s="158" t="s">
        <v>240</v>
      </c>
      <c r="B56" s="159"/>
      <c r="C56" s="218">
        <f>D57</f>
        <v>25000</v>
      </c>
      <c r="D56" s="218">
        <v>33875</v>
      </c>
      <c r="E56" s="218">
        <f t="shared" si="0"/>
        <v>-8875</v>
      </c>
      <c r="F56" s="162"/>
    </row>
    <row r="57" spans="1:6" ht="14.25" thickBot="1" x14ac:dyDescent="0.2">
      <c r="A57" s="163" t="s">
        <v>241</v>
      </c>
      <c r="B57" s="164"/>
      <c r="C57" s="219">
        <f>C55+C56</f>
        <v>20000</v>
      </c>
      <c r="D57" s="219">
        <f>D55+D56</f>
        <v>25000</v>
      </c>
      <c r="E57" s="219">
        <f t="shared" si="0"/>
        <v>-5000</v>
      </c>
      <c r="F57" s="167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topLeftCell="A28" workbookViewId="0">
      <selection activeCell="C21" sqref="C21"/>
    </sheetView>
  </sheetViews>
  <sheetFormatPr defaultRowHeight="13.5" x14ac:dyDescent="0.15"/>
  <cols>
    <col min="1" max="1" width="2.125" style="181" customWidth="1"/>
    <col min="2" max="2" width="37.875" style="181" customWidth="1"/>
    <col min="3" max="5" width="10.625" customWidth="1"/>
    <col min="6" max="6" width="15.625" customWidth="1"/>
  </cols>
  <sheetData>
    <row r="1" spans="1:9" s="144" customFormat="1" ht="17.25" x14ac:dyDescent="0.15">
      <c r="A1" s="344" t="s">
        <v>297</v>
      </c>
      <c r="B1" s="344"/>
      <c r="C1" s="344"/>
      <c r="D1" s="344"/>
      <c r="E1" s="344"/>
      <c r="F1" s="344"/>
    </row>
    <row r="2" spans="1:9" s="144" customFormat="1" x14ac:dyDescent="0.15">
      <c r="A2" s="345" t="s">
        <v>293</v>
      </c>
      <c r="B2" s="345"/>
      <c r="C2" s="345"/>
      <c r="D2" s="345"/>
      <c r="E2" s="345"/>
      <c r="F2" s="345"/>
      <c r="G2" s="132"/>
      <c r="H2" s="132"/>
      <c r="I2" s="132"/>
    </row>
    <row r="3" spans="1:9" ht="14.25" thickBot="1" x14ac:dyDescent="0.2">
      <c r="A3" s="145" t="s">
        <v>245</v>
      </c>
      <c r="B3" s="146"/>
      <c r="C3" s="146"/>
      <c r="D3" s="146"/>
      <c r="E3" s="146"/>
      <c r="F3" s="147" t="s">
        <v>220</v>
      </c>
    </row>
    <row r="4" spans="1:9" x14ac:dyDescent="0.15">
      <c r="A4" s="148" t="s">
        <v>221</v>
      </c>
      <c r="B4" s="149"/>
      <c r="C4" s="346" t="s">
        <v>206</v>
      </c>
      <c r="D4" s="346" t="s">
        <v>207</v>
      </c>
      <c r="E4" s="346" t="s">
        <v>246</v>
      </c>
      <c r="F4" s="348" t="s">
        <v>222</v>
      </c>
    </row>
    <row r="5" spans="1:9" x14ac:dyDescent="0.15">
      <c r="A5" s="150"/>
      <c r="B5" s="151" t="s">
        <v>223</v>
      </c>
      <c r="C5" s="347"/>
      <c r="D5" s="347"/>
      <c r="E5" s="347"/>
      <c r="F5" s="349"/>
    </row>
    <row r="6" spans="1:9" x14ac:dyDescent="0.15">
      <c r="A6" s="152" t="s">
        <v>224</v>
      </c>
      <c r="B6" s="153"/>
      <c r="C6" s="25"/>
      <c r="D6" s="154"/>
      <c r="E6" s="25"/>
      <c r="F6" s="155"/>
    </row>
    <row r="7" spans="1:9" x14ac:dyDescent="0.15">
      <c r="A7" s="156" t="s">
        <v>4</v>
      </c>
      <c r="B7" s="92"/>
      <c r="C7" s="216">
        <v>0</v>
      </c>
      <c r="D7" s="217">
        <v>0</v>
      </c>
      <c r="E7" s="216">
        <f>C7-D7</f>
        <v>0</v>
      </c>
      <c r="F7" s="157"/>
    </row>
    <row r="8" spans="1:9" x14ac:dyDescent="0.15">
      <c r="A8" s="156" t="s">
        <v>5</v>
      </c>
      <c r="B8" s="92"/>
      <c r="C8" s="216">
        <f>SUM(C9:C14)</f>
        <v>61000</v>
      </c>
      <c r="D8" s="216">
        <f>SUM(D9:D14)</f>
        <v>60094</v>
      </c>
      <c r="E8" s="216">
        <f>C8-D8</f>
        <v>906</v>
      </c>
      <c r="F8" s="157"/>
    </row>
    <row r="9" spans="1:9" x14ac:dyDescent="0.15">
      <c r="A9" s="156"/>
      <c r="B9" s="92" t="s">
        <v>6</v>
      </c>
      <c r="C9" s="116">
        <v>56000</v>
      </c>
      <c r="D9" s="124">
        <v>55450</v>
      </c>
      <c r="E9" s="116">
        <f t="shared" ref="E9:E57" si="0">C9-D9</f>
        <v>550</v>
      </c>
      <c r="F9" s="157"/>
    </row>
    <row r="10" spans="1:9" x14ac:dyDescent="0.15">
      <c r="A10" s="156"/>
      <c r="B10" s="21" t="s">
        <v>252</v>
      </c>
      <c r="C10" s="116">
        <v>0</v>
      </c>
      <c r="D10" s="124">
        <v>0</v>
      </c>
      <c r="E10" s="116">
        <v>0</v>
      </c>
      <c r="F10" s="157"/>
    </row>
    <row r="11" spans="1:9" x14ac:dyDescent="0.15">
      <c r="A11" s="156"/>
      <c r="B11" s="92" t="s">
        <v>11</v>
      </c>
      <c r="C11" s="116">
        <v>0</v>
      </c>
      <c r="D11" s="124">
        <v>0</v>
      </c>
      <c r="E11" s="116">
        <f t="shared" si="0"/>
        <v>0</v>
      </c>
      <c r="F11" s="157"/>
    </row>
    <row r="12" spans="1:9" x14ac:dyDescent="0.15">
      <c r="A12" s="156"/>
      <c r="B12" s="92" t="s">
        <v>12</v>
      </c>
      <c r="C12" s="116">
        <v>0</v>
      </c>
      <c r="D12" s="124">
        <v>0</v>
      </c>
      <c r="E12" s="116">
        <f t="shared" si="0"/>
        <v>0</v>
      </c>
      <c r="F12" s="157"/>
    </row>
    <row r="13" spans="1:9" x14ac:dyDescent="0.15">
      <c r="A13" s="156"/>
      <c r="B13" s="92" t="s">
        <v>14</v>
      </c>
      <c r="C13" s="116">
        <v>0</v>
      </c>
      <c r="D13" s="124">
        <v>0</v>
      </c>
      <c r="E13" s="116">
        <f t="shared" si="0"/>
        <v>0</v>
      </c>
      <c r="F13" s="157"/>
    </row>
    <row r="14" spans="1:9" x14ac:dyDescent="0.15">
      <c r="A14" s="156"/>
      <c r="B14" s="92" t="s">
        <v>15</v>
      </c>
      <c r="C14" s="116">
        <v>5000</v>
      </c>
      <c r="D14" s="124">
        <v>4644</v>
      </c>
      <c r="E14" s="116">
        <f t="shared" si="0"/>
        <v>356</v>
      </c>
      <c r="F14" s="157"/>
    </row>
    <row r="15" spans="1:9" x14ac:dyDescent="0.15">
      <c r="A15" s="156" t="s">
        <v>23</v>
      </c>
      <c r="B15" s="92"/>
      <c r="C15" s="216">
        <v>320</v>
      </c>
      <c r="D15" s="217">
        <v>320</v>
      </c>
      <c r="E15" s="216">
        <f t="shared" si="0"/>
        <v>0</v>
      </c>
      <c r="F15" s="157"/>
    </row>
    <row r="16" spans="1:9" x14ac:dyDescent="0.15">
      <c r="A16" s="156" t="s">
        <v>20</v>
      </c>
      <c r="B16" s="92"/>
      <c r="C16" s="216">
        <v>0</v>
      </c>
      <c r="D16" s="217">
        <v>0</v>
      </c>
      <c r="E16" s="216">
        <f t="shared" si="0"/>
        <v>0</v>
      </c>
      <c r="F16" s="157"/>
    </row>
    <row r="17" spans="1:6" x14ac:dyDescent="0.15">
      <c r="A17" s="156" t="s">
        <v>21</v>
      </c>
      <c r="B17" s="92"/>
      <c r="C17" s="216">
        <v>0</v>
      </c>
      <c r="D17" s="217">
        <v>0</v>
      </c>
      <c r="E17" s="216">
        <f t="shared" si="0"/>
        <v>0</v>
      </c>
      <c r="F17" s="157"/>
    </row>
    <row r="18" spans="1:6" x14ac:dyDescent="0.15">
      <c r="A18" s="156" t="s">
        <v>225</v>
      </c>
      <c r="B18" s="92"/>
      <c r="C18" s="216">
        <v>1</v>
      </c>
      <c r="D18" s="217">
        <v>1</v>
      </c>
      <c r="E18" s="216">
        <f t="shared" si="0"/>
        <v>0</v>
      </c>
      <c r="F18" s="157"/>
    </row>
    <row r="19" spans="1:6" ht="14.25" thickBot="1" x14ac:dyDescent="0.2">
      <c r="A19" s="156" t="s">
        <v>23</v>
      </c>
      <c r="B19" s="92"/>
      <c r="C19" s="216">
        <v>22</v>
      </c>
      <c r="D19" s="217">
        <v>30</v>
      </c>
      <c r="E19" s="216">
        <f t="shared" si="0"/>
        <v>-8</v>
      </c>
      <c r="F19" s="157"/>
    </row>
    <row r="20" spans="1:6" ht="14.25" thickBot="1" x14ac:dyDescent="0.2">
      <c r="A20" s="158" t="s">
        <v>226</v>
      </c>
      <c r="B20" s="159"/>
      <c r="C20" s="218">
        <f>SUM(C7:C8,C15:C19)</f>
        <v>61343</v>
      </c>
      <c r="D20" s="218">
        <f>SUM(D7:D8,D15:D19)</f>
        <v>60445</v>
      </c>
      <c r="E20" s="218">
        <f t="shared" si="0"/>
        <v>898</v>
      </c>
      <c r="F20" s="162"/>
    </row>
    <row r="21" spans="1:6" x14ac:dyDescent="0.15">
      <c r="A21" s="156" t="s">
        <v>29</v>
      </c>
      <c r="B21" s="92"/>
      <c r="C21" s="216">
        <v>48044</v>
      </c>
      <c r="D21" s="217">
        <v>42170</v>
      </c>
      <c r="E21" s="216">
        <f t="shared" si="0"/>
        <v>5874</v>
      </c>
      <c r="F21" s="157"/>
    </row>
    <row r="22" spans="1:6" x14ac:dyDescent="0.15">
      <c r="A22" s="156" t="s">
        <v>35</v>
      </c>
      <c r="B22" s="92"/>
      <c r="C22" s="216">
        <v>3805</v>
      </c>
      <c r="D22" s="217">
        <v>3829</v>
      </c>
      <c r="E22" s="216">
        <f t="shared" si="0"/>
        <v>-24</v>
      </c>
      <c r="F22" s="157"/>
    </row>
    <row r="23" spans="1:6" x14ac:dyDescent="0.15">
      <c r="A23" s="156" t="s">
        <v>43</v>
      </c>
      <c r="B23" s="92"/>
      <c r="C23" s="216">
        <v>3480</v>
      </c>
      <c r="D23" s="217">
        <v>3658</v>
      </c>
      <c r="E23" s="216">
        <f t="shared" si="0"/>
        <v>-178</v>
      </c>
      <c r="F23" s="157"/>
    </row>
    <row r="24" spans="1:6" x14ac:dyDescent="0.15">
      <c r="A24" s="156" t="s">
        <v>61</v>
      </c>
      <c r="B24" s="92"/>
      <c r="C24" s="216">
        <v>0</v>
      </c>
      <c r="D24" s="217">
        <v>0</v>
      </c>
      <c r="E24" s="216">
        <f t="shared" si="0"/>
        <v>0</v>
      </c>
      <c r="F24" s="157"/>
    </row>
    <row r="25" spans="1:6" x14ac:dyDescent="0.15">
      <c r="A25" s="156" t="s">
        <v>66</v>
      </c>
      <c r="B25" s="92"/>
      <c r="C25" s="216">
        <v>0</v>
      </c>
      <c r="D25" s="217">
        <v>0</v>
      </c>
      <c r="E25" s="216">
        <f t="shared" si="0"/>
        <v>0</v>
      </c>
      <c r="F25" s="157"/>
    </row>
    <row r="26" spans="1:6" x14ac:dyDescent="0.15">
      <c r="A26" s="156" t="s">
        <v>67</v>
      </c>
      <c r="B26" s="92"/>
      <c r="C26" s="216">
        <v>0</v>
      </c>
      <c r="D26" s="217">
        <v>0</v>
      </c>
      <c r="E26" s="216">
        <f t="shared" si="0"/>
        <v>0</v>
      </c>
      <c r="F26" s="157"/>
    </row>
    <row r="27" spans="1:6" ht="14.25" thickBot="1" x14ac:dyDescent="0.2">
      <c r="A27" s="156" t="s">
        <v>68</v>
      </c>
      <c r="B27" s="92"/>
      <c r="C27" s="216">
        <v>0</v>
      </c>
      <c r="D27" s="217">
        <v>0</v>
      </c>
      <c r="E27" s="216">
        <f t="shared" si="0"/>
        <v>0</v>
      </c>
      <c r="F27" s="157"/>
    </row>
    <row r="28" spans="1:6" ht="14.25" thickBot="1" x14ac:dyDescent="0.2">
      <c r="A28" s="158" t="s">
        <v>227</v>
      </c>
      <c r="B28" s="159"/>
      <c r="C28" s="218">
        <f>SUM(C21:C27)</f>
        <v>55329</v>
      </c>
      <c r="D28" s="218">
        <f>SUM(D21:D27)</f>
        <v>49657</v>
      </c>
      <c r="E28" s="218">
        <f t="shared" si="0"/>
        <v>5672</v>
      </c>
      <c r="F28" s="162"/>
    </row>
    <row r="29" spans="1:6" ht="14.25" thickBot="1" x14ac:dyDescent="0.2">
      <c r="A29" s="163" t="s">
        <v>228</v>
      </c>
      <c r="B29" s="164"/>
      <c r="C29" s="219">
        <f>C20-C28</f>
        <v>6014</v>
      </c>
      <c r="D29" s="219">
        <f>D20-D28</f>
        <v>10788</v>
      </c>
      <c r="E29" s="219">
        <f t="shared" si="0"/>
        <v>-4774</v>
      </c>
      <c r="F29" s="167"/>
    </row>
    <row r="30" spans="1:6" x14ac:dyDescent="0.15">
      <c r="A30" s="168" t="s">
        <v>229</v>
      </c>
      <c r="B30" s="92"/>
      <c r="C30" s="216"/>
      <c r="D30" s="217"/>
      <c r="E30" s="216">
        <f t="shared" si="0"/>
        <v>0</v>
      </c>
      <c r="F30" s="157"/>
    </row>
    <row r="31" spans="1:6" x14ac:dyDescent="0.15">
      <c r="A31" s="156" t="s">
        <v>73</v>
      </c>
      <c r="B31" s="92"/>
      <c r="C31" s="216">
        <v>0</v>
      </c>
      <c r="D31" s="217">
        <v>132</v>
      </c>
      <c r="E31" s="216">
        <f t="shared" si="0"/>
        <v>-132</v>
      </c>
      <c r="F31" s="197"/>
    </row>
    <row r="32" spans="1:6" x14ac:dyDescent="0.15">
      <c r="A32" s="156" t="s">
        <v>75</v>
      </c>
      <c r="B32" s="92"/>
      <c r="C32" s="216"/>
      <c r="D32" s="217"/>
      <c r="E32" s="216">
        <f t="shared" si="0"/>
        <v>0</v>
      </c>
      <c r="F32" s="157"/>
    </row>
    <row r="33" spans="1:6" x14ac:dyDescent="0.15">
      <c r="A33" s="156" t="s">
        <v>77</v>
      </c>
      <c r="B33" s="92"/>
      <c r="C33" s="216"/>
      <c r="D33" s="217"/>
      <c r="E33" s="216">
        <f t="shared" si="0"/>
        <v>0</v>
      </c>
      <c r="F33" s="157"/>
    </row>
    <row r="34" spans="1:6" x14ac:dyDescent="0.15">
      <c r="A34" s="156" t="s">
        <v>78</v>
      </c>
      <c r="B34" s="92"/>
      <c r="C34" s="216"/>
      <c r="D34" s="217"/>
      <c r="E34" s="216">
        <f t="shared" si="0"/>
        <v>0</v>
      </c>
      <c r="F34" s="157"/>
    </row>
    <row r="35" spans="1:6" ht="14.25" thickBot="1" x14ac:dyDescent="0.2">
      <c r="A35" s="156" t="s">
        <v>81</v>
      </c>
      <c r="B35" s="92"/>
      <c r="C35" s="216"/>
      <c r="D35" s="217"/>
      <c r="E35" s="216">
        <f t="shared" si="0"/>
        <v>0</v>
      </c>
      <c r="F35" s="157"/>
    </row>
    <row r="36" spans="1:6" ht="14.25" thickBot="1" x14ac:dyDescent="0.2">
      <c r="A36" s="158" t="s">
        <v>230</v>
      </c>
      <c r="B36" s="159"/>
      <c r="C36" s="218">
        <f>SUM(C31:C35)</f>
        <v>0</v>
      </c>
      <c r="D36" s="226">
        <f>SUM(D31:D35)</f>
        <v>132</v>
      </c>
      <c r="E36" s="218">
        <f>C36-D36</f>
        <v>-132</v>
      </c>
      <c r="F36" s="162"/>
    </row>
    <row r="37" spans="1:6" x14ac:dyDescent="0.15">
      <c r="A37" s="156" t="s">
        <v>83</v>
      </c>
      <c r="B37" s="92"/>
      <c r="C37" s="216"/>
      <c r="D37" s="217"/>
      <c r="E37" s="216">
        <f t="shared" si="0"/>
        <v>0</v>
      </c>
      <c r="F37" s="157"/>
    </row>
    <row r="38" spans="1:6" x14ac:dyDescent="0.15">
      <c r="A38" s="156" t="s">
        <v>84</v>
      </c>
      <c r="B38" s="92"/>
      <c r="C38" s="216">
        <v>0</v>
      </c>
      <c r="D38" s="217">
        <v>880</v>
      </c>
      <c r="E38" s="216">
        <f t="shared" si="0"/>
        <v>-880</v>
      </c>
      <c r="F38" s="202"/>
    </row>
    <row r="39" spans="1:6" x14ac:dyDescent="0.15">
      <c r="A39" s="156" t="s">
        <v>89</v>
      </c>
      <c r="B39" s="92"/>
      <c r="C39" s="216"/>
      <c r="D39" s="217"/>
      <c r="E39" s="216">
        <f t="shared" si="0"/>
        <v>0</v>
      </c>
      <c r="F39" s="157"/>
    </row>
    <row r="40" spans="1:6" x14ac:dyDescent="0.15">
      <c r="A40" s="156" t="s">
        <v>90</v>
      </c>
      <c r="B40" s="92"/>
      <c r="C40" s="216"/>
      <c r="D40" s="217"/>
      <c r="E40" s="216">
        <f t="shared" si="0"/>
        <v>0</v>
      </c>
      <c r="F40" s="157"/>
    </row>
    <row r="41" spans="1:6" ht="14.25" thickBot="1" x14ac:dyDescent="0.2">
      <c r="A41" s="156" t="s">
        <v>91</v>
      </c>
      <c r="B41" s="92"/>
      <c r="C41" s="216"/>
      <c r="D41" s="217"/>
      <c r="E41" s="216">
        <f t="shared" si="0"/>
        <v>0</v>
      </c>
      <c r="F41" s="157"/>
    </row>
    <row r="42" spans="1:6" ht="14.25" thickBot="1" x14ac:dyDescent="0.2">
      <c r="A42" s="158" t="s">
        <v>231</v>
      </c>
      <c r="B42" s="159"/>
      <c r="C42" s="218">
        <f>SUM(C37:C41)</f>
        <v>0</v>
      </c>
      <c r="D42" s="226">
        <f>SUM(D37:D41)</f>
        <v>880</v>
      </c>
      <c r="E42" s="218">
        <f t="shared" si="0"/>
        <v>-880</v>
      </c>
      <c r="F42" s="162"/>
    </row>
    <row r="43" spans="1:6" ht="14.25" thickBot="1" x14ac:dyDescent="0.2">
      <c r="A43" s="163" t="s">
        <v>232</v>
      </c>
      <c r="B43" s="164"/>
      <c r="C43" s="219">
        <f>C36-C42</f>
        <v>0</v>
      </c>
      <c r="D43" s="219">
        <f>D36-D42</f>
        <v>-748</v>
      </c>
      <c r="E43" s="219">
        <f t="shared" si="0"/>
        <v>748</v>
      </c>
      <c r="F43" s="167"/>
    </row>
    <row r="44" spans="1:6" x14ac:dyDescent="0.15">
      <c r="A44" s="169" t="s">
        <v>233</v>
      </c>
      <c r="B44" s="170"/>
      <c r="C44" s="216"/>
      <c r="D44" s="217"/>
      <c r="E44" s="216"/>
      <c r="F44" s="157"/>
    </row>
    <row r="45" spans="1:6" x14ac:dyDescent="0.15">
      <c r="A45" s="156" t="s">
        <v>234</v>
      </c>
      <c r="B45" s="171"/>
      <c r="C45" s="216"/>
      <c r="D45" s="217"/>
      <c r="E45" s="216">
        <f t="shared" si="0"/>
        <v>0</v>
      </c>
      <c r="F45" s="157"/>
    </row>
    <row r="46" spans="1:6" x14ac:dyDescent="0.15">
      <c r="A46" s="156" t="s">
        <v>100</v>
      </c>
      <c r="B46" s="92"/>
      <c r="C46" s="216">
        <v>0</v>
      </c>
      <c r="D46" s="217">
        <v>0</v>
      </c>
      <c r="E46" s="216">
        <f t="shared" si="0"/>
        <v>0</v>
      </c>
      <c r="F46" s="157"/>
    </row>
    <row r="47" spans="1:6" ht="14.25" thickBot="1" x14ac:dyDescent="0.2">
      <c r="A47" s="156" t="s">
        <v>101</v>
      </c>
      <c r="B47" s="92"/>
      <c r="C47" s="216"/>
      <c r="D47" s="217"/>
      <c r="E47" s="216">
        <f t="shared" si="0"/>
        <v>0</v>
      </c>
      <c r="F47" s="157"/>
    </row>
    <row r="48" spans="1:6" ht="14.25" thickBot="1" x14ac:dyDescent="0.2">
      <c r="A48" s="158" t="s">
        <v>235</v>
      </c>
      <c r="B48" s="172"/>
      <c r="C48" s="220">
        <f>SUM(C44:C47)</f>
        <v>0</v>
      </c>
      <c r="D48" s="220">
        <f>SUM(D44:D47)</f>
        <v>0</v>
      </c>
      <c r="E48" s="220">
        <f>C48-D48</f>
        <v>0</v>
      </c>
      <c r="F48" s="174"/>
    </row>
    <row r="49" spans="1:6" x14ac:dyDescent="0.15">
      <c r="A49" s="156" t="s">
        <v>104</v>
      </c>
      <c r="B49" s="171"/>
      <c r="C49" s="216">
        <v>1</v>
      </c>
      <c r="D49" s="217">
        <v>1001</v>
      </c>
      <c r="E49" s="216">
        <f t="shared" si="0"/>
        <v>-1000</v>
      </c>
      <c r="F49" s="175"/>
    </row>
    <row r="50" spans="1:6" x14ac:dyDescent="0.15">
      <c r="A50" s="156" t="s">
        <v>107</v>
      </c>
      <c r="B50" s="92"/>
      <c r="C50" s="216">
        <v>6000</v>
      </c>
      <c r="D50" s="217">
        <v>6000</v>
      </c>
      <c r="E50" s="216">
        <f t="shared" si="0"/>
        <v>0</v>
      </c>
      <c r="F50" s="198"/>
    </row>
    <row r="51" spans="1:6" ht="14.25" thickBot="1" x14ac:dyDescent="0.2">
      <c r="A51" s="156" t="s">
        <v>108</v>
      </c>
      <c r="B51" s="92"/>
      <c r="C51" s="216"/>
      <c r="D51" s="217"/>
      <c r="E51" s="216">
        <f t="shared" si="0"/>
        <v>0</v>
      </c>
      <c r="F51" s="157"/>
    </row>
    <row r="52" spans="1:6" ht="14.25" thickBot="1" x14ac:dyDescent="0.2">
      <c r="A52" s="158" t="s">
        <v>236</v>
      </c>
      <c r="B52" s="159"/>
      <c r="C52" s="218">
        <f>SUM(C49:C51)</f>
        <v>6001</v>
      </c>
      <c r="D52" s="226">
        <f>SUM(D49:D51)</f>
        <v>7001</v>
      </c>
      <c r="E52" s="218">
        <f>C52-D52</f>
        <v>-1000</v>
      </c>
      <c r="F52" s="162"/>
    </row>
    <row r="53" spans="1:6" ht="14.25" thickBot="1" x14ac:dyDescent="0.2">
      <c r="A53" s="163" t="s">
        <v>237</v>
      </c>
      <c r="B53" s="164"/>
      <c r="C53" s="219">
        <f>C48-C52</f>
        <v>-6001</v>
      </c>
      <c r="D53" s="219">
        <f>D48-D52</f>
        <v>-7001</v>
      </c>
      <c r="E53" s="219">
        <f t="shared" si="0"/>
        <v>1000</v>
      </c>
      <c r="F53" s="167"/>
    </row>
    <row r="54" spans="1:6" ht="14.25" thickBot="1" x14ac:dyDescent="0.2">
      <c r="A54" s="168" t="s">
        <v>238</v>
      </c>
      <c r="B54" s="92"/>
      <c r="C54" s="216">
        <v>3013</v>
      </c>
      <c r="D54" s="217">
        <v>3313</v>
      </c>
      <c r="E54" s="216">
        <f t="shared" si="0"/>
        <v>-300</v>
      </c>
      <c r="F54" s="157"/>
    </row>
    <row r="55" spans="1:6" ht="14.25" thickBot="1" x14ac:dyDescent="0.2">
      <c r="A55" s="176" t="s">
        <v>239</v>
      </c>
      <c r="B55" s="177"/>
      <c r="C55" s="221">
        <f>C29+C43+C53-C54</f>
        <v>-3000</v>
      </c>
      <c r="D55" s="221">
        <f>D29+D43+D53-D54</f>
        <v>-274</v>
      </c>
      <c r="E55" s="221">
        <f t="shared" si="0"/>
        <v>-2726</v>
      </c>
      <c r="F55" s="180"/>
    </row>
    <row r="56" spans="1:6" ht="14.25" thickBot="1" x14ac:dyDescent="0.2">
      <c r="A56" s="158" t="s">
        <v>240</v>
      </c>
      <c r="B56" s="159"/>
      <c r="C56" s="218">
        <f>D57</f>
        <v>15500</v>
      </c>
      <c r="D56" s="226">
        <v>15774</v>
      </c>
      <c r="E56" s="218">
        <f t="shared" si="0"/>
        <v>-274</v>
      </c>
      <c r="F56" s="162"/>
    </row>
    <row r="57" spans="1:6" ht="14.25" thickBot="1" x14ac:dyDescent="0.2">
      <c r="A57" s="163" t="s">
        <v>241</v>
      </c>
      <c r="B57" s="164"/>
      <c r="C57" s="219">
        <f>C55+C56</f>
        <v>12500</v>
      </c>
      <c r="D57" s="227">
        <f>D55+D56</f>
        <v>15500</v>
      </c>
      <c r="E57" s="219">
        <f t="shared" si="0"/>
        <v>-3000</v>
      </c>
      <c r="F57" s="167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39"/>
  <sheetViews>
    <sheetView tabSelected="1" zoomScaleNormal="100" workbookViewId="0">
      <selection activeCell="F8" sqref="F8"/>
    </sheetView>
  </sheetViews>
  <sheetFormatPr defaultRowHeight="12" x14ac:dyDescent="0.15"/>
  <cols>
    <col min="1" max="4" width="2.625" style="1" customWidth="1"/>
    <col min="5" max="5" width="27.625" style="1" customWidth="1"/>
    <col min="6" max="7" width="11.875" style="23" bestFit="1" customWidth="1"/>
    <col min="8" max="8" width="12.625" style="23" customWidth="1"/>
    <col min="9" max="9" width="21.25" style="58" customWidth="1"/>
    <col min="10" max="10" width="9.5" style="1" bestFit="1" customWidth="1"/>
    <col min="11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264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A4" s="133" t="s">
        <v>205</v>
      </c>
      <c r="I4" s="55" t="s">
        <v>0</v>
      </c>
    </row>
    <row r="5" spans="1:9" x14ac:dyDescent="0.15">
      <c r="A5" s="368" t="s">
        <v>1</v>
      </c>
      <c r="B5" s="369"/>
      <c r="C5" s="369"/>
      <c r="D5" s="42"/>
      <c r="E5" s="4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s="235" customFormat="1" x14ac:dyDescent="0.15">
      <c r="A6" s="370" t="s">
        <v>2</v>
      </c>
      <c r="B6" s="362" t="s">
        <v>3</v>
      </c>
      <c r="C6" s="256" t="s">
        <v>4</v>
      </c>
      <c r="D6" s="257"/>
      <c r="E6" s="265"/>
      <c r="F6" s="266">
        <f>うぐいす拠点!F6+みどり拠点!F6+さくらんぼ拠点!F6</f>
        <v>40000000</v>
      </c>
      <c r="G6" s="266">
        <f>うぐいす拠点!G6+みどり拠点!G6+さくらんぼ拠点!G6</f>
        <v>39000000</v>
      </c>
      <c r="H6" s="260">
        <f>うぐいす拠点!H6+みどり拠点!H6+さくらんぼ拠点!H6</f>
        <v>1000000</v>
      </c>
      <c r="I6" s="254" t="s">
        <v>354</v>
      </c>
    </row>
    <row r="7" spans="1:9" s="235" customFormat="1" x14ac:dyDescent="0.15">
      <c r="A7" s="359"/>
      <c r="B7" s="362"/>
      <c r="C7" s="233" t="s">
        <v>5</v>
      </c>
      <c r="D7" s="239"/>
      <c r="E7" s="234"/>
      <c r="F7" s="246">
        <f>うぐいす拠点!F7+みどり拠点!F7+さくらんぼ拠点!F7</f>
        <v>175576000</v>
      </c>
      <c r="G7" s="246">
        <f>うぐいす拠点!G7+みどり拠点!G7+さくらんぼ拠点!G7</f>
        <v>173547922</v>
      </c>
      <c r="H7" s="247">
        <f>うぐいす拠点!H7+みどり拠点!H7+さくらんぼ拠点!H7</f>
        <v>2028078</v>
      </c>
      <c r="I7" s="238"/>
    </row>
    <row r="8" spans="1:9" s="235" customFormat="1" x14ac:dyDescent="0.15">
      <c r="A8" s="359"/>
      <c r="B8" s="362"/>
      <c r="C8" s="233"/>
      <c r="D8" s="234" t="s">
        <v>6</v>
      </c>
      <c r="F8" s="236">
        <f>うぐいす拠点!F8+みどり拠点!F8+さくらんぼ拠点!F8</f>
        <v>139350000</v>
      </c>
      <c r="G8" s="236">
        <f>うぐいす拠点!G8+みどり拠点!G8+さくらんぼ拠点!G8</f>
        <v>137276922</v>
      </c>
      <c r="H8" s="237">
        <f>うぐいす拠点!H8+みどり拠点!H8+さくらんぼ拠点!H8</f>
        <v>2073078</v>
      </c>
      <c r="I8" s="238"/>
    </row>
    <row r="9" spans="1:9" x14ac:dyDescent="0.15">
      <c r="A9" s="359"/>
      <c r="B9" s="362"/>
      <c r="C9" s="4"/>
      <c r="D9" s="5"/>
      <c r="E9" s="1" t="s">
        <v>7</v>
      </c>
      <c r="F9" s="43">
        <f>うぐいす拠点!F9+みどり拠点!F9+さくらんぼ拠点!F9</f>
        <v>56000000</v>
      </c>
      <c r="G9" s="43">
        <f>うぐいす拠点!G9+みどり拠点!G9+さくらんぼ拠点!G9</f>
        <v>55450000</v>
      </c>
      <c r="H9" s="22">
        <f>うぐいす拠点!H9+みどり拠点!H9+さくらんぼ拠点!H9</f>
        <v>550000</v>
      </c>
      <c r="I9" s="49" t="s">
        <v>188</v>
      </c>
    </row>
    <row r="10" spans="1:9" x14ac:dyDescent="0.15">
      <c r="A10" s="359"/>
      <c r="B10" s="362"/>
      <c r="C10" s="4"/>
      <c r="D10" s="5"/>
      <c r="E10" s="6" t="s">
        <v>8</v>
      </c>
      <c r="F10" s="43">
        <f>うぐいす拠点!F10+みどり拠点!F10+さくらんぼ拠点!F10</f>
        <v>76130000</v>
      </c>
      <c r="G10" s="43">
        <f>うぐいす拠点!G10+みどり拠点!G10+さくらんぼ拠点!G10</f>
        <v>74316000</v>
      </c>
      <c r="H10" s="22">
        <f>うぐいす拠点!H10+みどり拠点!H10+さくらんぼ拠点!H10</f>
        <v>1814000</v>
      </c>
      <c r="I10" s="49" t="s">
        <v>189</v>
      </c>
    </row>
    <row r="11" spans="1:9" x14ac:dyDescent="0.15">
      <c r="A11" s="359"/>
      <c r="B11" s="362"/>
      <c r="C11" s="4"/>
      <c r="D11" s="5"/>
      <c r="E11" s="6" t="s">
        <v>9</v>
      </c>
      <c r="F11" s="43">
        <f>うぐいす拠点!F11+みどり拠点!F11+さくらんぼ拠点!F11</f>
        <v>20000</v>
      </c>
      <c r="G11" s="43">
        <f>うぐいす拠点!G11+みどり拠点!G11+さくらんぼ拠点!G11</f>
        <v>100000</v>
      </c>
      <c r="H11" s="22">
        <f>うぐいす拠点!H11+みどり拠点!H11+さくらんぼ拠点!H11</f>
        <v>-80000</v>
      </c>
      <c r="I11" s="49" t="s">
        <v>190</v>
      </c>
    </row>
    <row r="12" spans="1:9" x14ac:dyDescent="0.15">
      <c r="A12" s="359"/>
      <c r="B12" s="362"/>
      <c r="C12" s="4"/>
      <c r="D12" s="5"/>
      <c r="E12" s="6" t="s">
        <v>10</v>
      </c>
      <c r="F12" s="43">
        <f>うぐいす拠点!F12+みどり拠点!F12+さくらんぼ拠点!F12</f>
        <v>7200000</v>
      </c>
      <c r="G12" s="43">
        <f>うぐいす拠点!G12+みどり拠点!G12+さくらんぼ拠点!G12</f>
        <v>7410922</v>
      </c>
      <c r="H12" s="22">
        <f>うぐいす拠点!H12+みどり拠点!H12+さくらんぼ拠点!H12</f>
        <v>-210922</v>
      </c>
      <c r="I12" s="49" t="s">
        <v>190</v>
      </c>
    </row>
    <row r="13" spans="1:9" s="235" customFormat="1" x14ac:dyDescent="0.15">
      <c r="A13" s="359"/>
      <c r="B13" s="362"/>
      <c r="C13" s="233"/>
      <c r="D13" s="235" t="s">
        <v>252</v>
      </c>
      <c r="E13" s="234"/>
      <c r="F13" s="236">
        <f>うぐいす拠点!F13+みどり拠点!F13+さくらんぼ拠点!F13</f>
        <v>380000</v>
      </c>
      <c r="G13" s="236">
        <f>うぐいす拠点!G13+みどり拠点!G13+さくらんぼ拠点!G13</f>
        <v>540000</v>
      </c>
      <c r="H13" s="237">
        <f>うぐいす拠点!H13+みどり拠点!H13+さくらんぼ拠点!H13</f>
        <v>-160000</v>
      </c>
      <c r="I13" s="238"/>
    </row>
    <row r="14" spans="1:9" x14ac:dyDescent="0.15">
      <c r="A14" s="359"/>
      <c r="B14" s="362"/>
      <c r="C14" s="4"/>
      <c r="E14" s="6" t="s">
        <v>253</v>
      </c>
      <c r="F14" s="43">
        <f>うぐいす拠点!F14+みどり拠点!F14+さくらんぼ拠点!F14</f>
        <v>380000</v>
      </c>
      <c r="G14" s="43">
        <f>うぐいす拠点!G14+みどり拠点!G14+さくらんぼ拠点!G14</f>
        <v>540000</v>
      </c>
      <c r="H14" s="22">
        <f>うぐいす拠点!H14+みどり拠点!H14+さくらんぼ拠点!H14</f>
        <v>-160000</v>
      </c>
      <c r="I14" s="49" t="s">
        <v>190</v>
      </c>
    </row>
    <row r="15" spans="1:9" s="235" customFormat="1" x14ac:dyDescent="0.15">
      <c r="A15" s="359"/>
      <c r="B15" s="362"/>
      <c r="C15" s="233"/>
      <c r="D15" s="239" t="s">
        <v>11</v>
      </c>
      <c r="E15" s="234"/>
      <c r="F15" s="236">
        <f>うぐいす拠点!F15+みどり拠点!F15+さくらんぼ拠点!F15</f>
        <v>50000</v>
      </c>
      <c r="G15" s="236">
        <f>うぐいす拠点!G15+みどり拠点!G15+さくらんぼ拠点!G15</f>
        <v>65000</v>
      </c>
      <c r="H15" s="237">
        <f>うぐいす拠点!H15+みどり拠点!H15+さくらんぼ拠点!H15</f>
        <v>-15000</v>
      </c>
      <c r="I15" s="238" t="s">
        <v>271</v>
      </c>
    </row>
    <row r="16" spans="1:9" s="235" customFormat="1" x14ac:dyDescent="0.15">
      <c r="A16" s="359"/>
      <c r="B16" s="362"/>
      <c r="C16" s="233"/>
      <c r="D16" s="239" t="s">
        <v>12</v>
      </c>
      <c r="E16" s="234"/>
      <c r="F16" s="236">
        <f>うぐいす拠点!F16+みどり拠点!F16+さくらんぼ拠点!F16</f>
        <v>1170000</v>
      </c>
      <c r="G16" s="236">
        <f>うぐいす拠点!G16+みどり拠点!G16+さくらんぼ拠点!G16</f>
        <v>1190000</v>
      </c>
      <c r="H16" s="237">
        <f>うぐいす拠点!H16+みどり拠点!H16+さくらんぼ拠点!H16</f>
        <v>-20000</v>
      </c>
      <c r="I16" s="238"/>
    </row>
    <row r="17" spans="1:9" x14ac:dyDescent="0.15">
      <c r="A17" s="359"/>
      <c r="B17" s="362"/>
      <c r="C17" s="4"/>
      <c r="D17" s="5"/>
      <c r="E17" s="6" t="s">
        <v>13</v>
      </c>
      <c r="F17" s="43">
        <f>うぐいす拠点!F17+みどり拠点!F17+さくらんぼ拠点!F17</f>
        <v>1170000</v>
      </c>
      <c r="G17" s="43">
        <f>うぐいす拠点!G17+みどり拠点!G17+さくらんぼ拠点!G17</f>
        <v>1190000</v>
      </c>
      <c r="H17" s="22">
        <f>うぐいす拠点!H17+みどり拠点!H17+さくらんぼ拠点!H17</f>
        <v>-20000</v>
      </c>
      <c r="I17" s="49" t="s">
        <v>359</v>
      </c>
    </row>
    <row r="18" spans="1:9" s="235" customFormat="1" x14ac:dyDescent="0.15">
      <c r="A18" s="359"/>
      <c r="B18" s="362"/>
      <c r="C18" s="233"/>
      <c r="D18" s="239" t="s">
        <v>14</v>
      </c>
      <c r="E18" s="234"/>
      <c r="F18" s="236">
        <f>うぐいす拠点!F18+みどり拠点!F18+さくらんぼ拠点!F18</f>
        <v>3543000</v>
      </c>
      <c r="G18" s="236">
        <f>うぐいす拠点!G18+みどり拠点!G18+さくらんぼ拠点!G18</f>
        <v>3590000</v>
      </c>
      <c r="H18" s="237">
        <f>うぐいす拠点!H18+みどり拠点!H18+さくらんぼ拠点!H18</f>
        <v>-47000</v>
      </c>
      <c r="I18" s="238" t="s">
        <v>360</v>
      </c>
    </row>
    <row r="19" spans="1:9" s="235" customFormat="1" x14ac:dyDescent="0.15">
      <c r="A19" s="359"/>
      <c r="B19" s="362"/>
      <c r="C19" s="233"/>
      <c r="D19" s="239" t="s">
        <v>15</v>
      </c>
      <c r="E19" s="234"/>
      <c r="F19" s="236">
        <f>うぐいす拠点!F19+みどり拠点!F19+さくらんぼ拠点!F19</f>
        <v>31083000</v>
      </c>
      <c r="G19" s="236">
        <f>うぐいす拠点!G19+みどり拠点!G19+さくらんぼ拠点!G19</f>
        <v>30886000</v>
      </c>
      <c r="H19" s="237">
        <f>うぐいす拠点!H19+みどり拠点!H19+さくらんぼ拠点!H19</f>
        <v>197000</v>
      </c>
      <c r="I19" s="238"/>
    </row>
    <row r="20" spans="1:9" x14ac:dyDescent="0.15">
      <c r="A20" s="359"/>
      <c r="B20" s="362"/>
      <c r="C20" s="4"/>
      <c r="D20" s="5"/>
      <c r="E20" s="6" t="s">
        <v>16</v>
      </c>
      <c r="F20" s="43">
        <f>うぐいす拠点!F20+みどり拠点!F20+さくらんぼ拠点!F20</f>
        <v>0</v>
      </c>
      <c r="G20" s="43">
        <f>うぐいす拠点!G20+みどり拠点!G20+さくらんぼ拠点!G20</f>
        <v>25000</v>
      </c>
      <c r="H20" s="22">
        <f>うぐいす拠点!H20+みどり拠点!H20+さくらんぼ拠点!H20</f>
        <v>-25000</v>
      </c>
      <c r="I20" s="49" t="s">
        <v>361</v>
      </c>
    </row>
    <row r="21" spans="1:9" x14ac:dyDescent="0.15">
      <c r="A21" s="359"/>
      <c r="B21" s="362"/>
      <c r="C21" s="4"/>
      <c r="D21" s="5"/>
      <c r="E21" s="6" t="s">
        <v>17</v>
      </c>
      <c r="F21" s="43">
        <f>うぐいす拠点!F21+みどり拠点!F21+さくらんぼ拠点!F21</f>
        <v>0</v>
      </c>
      <c r="G21" s="43">
        <f>うぐいす拠点!G21+みどり拠点!G21+さくらんぼ拠点!G21</f>
        <v>0</v>
      </c>
      <c r="H21" s="22">
        <f>うぐいす拠点!H21+みどり拠点!H21+さくらんぼ拠点!H21</f>
        <v>0</v>
      </c>
      <c r="I21" s="49"/>
    </row>
    <row r="22" spans="1:9" x14ac:dyDescent="0.15">
      <c r="A22" s="359"/>
      <c r="B22" s="362"/>
      <c r="C22" s="4"/>
      <c r="D22" s="5"/>
      <c r="E22" s="6" t="s">
        <v>18</v>
      </c>
      <c r="F22" s="43">
        <f>うぐいす拠点!F22+みどり拠点!F22+さくらんぼ拠点!F22</f>
        <v>30973000</v>
      </c>
      <c r="G22" s="43">
        <f>うぐいす拠点!G22+みどり拠点!G22+さくらんぼ拠点!G22</f>
        <v>30701000</v>
      </c>
      <c r="H22" s="22">
        <f>うぐいす拠点!H22+みどり拠点!H22+さくらんぼ拠点!H22</f>
        <v>272000</v>
      </c>
      <c r="I22" s="49" t="s">
        <v>191</v>
      </c>
    </row>
    <row r="23" spans="1:9" x14ac:dyDescent="0.15">
      <c r="A23" s="359"/>
      <c r="B23" s="362"/>
      <c r="C23" s="4"/>
      <c r="D23" s="5"/>
      <c r="E23" s="6" t="s">
        <v>19</v>
      </c>
      <c r="F23" s="43">
        <f>うぐいす拠点!F23+みどり拠点!F23+さくらんぼ拠点!F23</f>
        <v>40000</v>
      </c>
      <c r="G23" s="43">
        <f>うぐいす拠点!G23+みどり拠点!G23+さくらんぼ拠点!G23</f>
        <v>40000</v>
      </c>
      <c r="H23" s="22">
        <f>うぐいす拠点!H23+みどり拠点!H23+さくらんぼ拠点!H23</f>
        <v>0</v>
      </c>
      <c r="I23" s="49" t="s">
        <v>362</v>
      </c>
    </row>
    <row r="24" spans="1:9" x14ac:dyDescent="0.15">
      <c r="A24" s="359"/>
      <c r="B24" s="362"/>
      <c r="C24" s="4"/>
      <c r="D24" s="5"/>
      <c r="E24" s="6" t="s">
        <v>15</v>
      </c>
      <c r="F24" s="43">
        <f>うぐいす拠点!F24+みどり拠点!F24+さくらんぼ拠点!F24</f>
        <v>70000</v>
      </c>
      <c r="G24" s="43">
        <f>うぐいす拠点!G24+みどり拠点!G24+さくらんぼ拠点!G24</f>
        <v>120000</v>
      </c>
      <c r="H24" s="22">
        <f>うぐいす拠点!H24+みどり拠点!H24+さくらんぼ拠点!H24</f>
        <v>-50000</v>
      </c>
      <c r="I24" s="49"/>
    </row>
    <row r="25" spans="1:9" s="235" customFormat="1" x14ac:dyDescent="0.15">
      <c r="A25" s="359"/>
      <c r="B25" s="362"/>
      <c r="C25" s="233" t="s">
        <v>23</v>
      </c>
      <c r="D25" s="239"/>
      <c r="E25" s="234"/>
      <c r="F25" s="246">
        <f>うぐいす拠点!F26+みどり拠点!F26+さくらんぼ拠点!F26</f>
        <v>0</v>
      </c>
      <c r="G25" s="246">
        <f>うぐいす拠点!G26+みどり拠点!G26+さくらんぼ拠点!G26</f>
        <v>0</v>
      </c>
      <c r="H25" s="247">
        <f>うぐいす拠点!H26+みどり拠点!H26+さくらんぼ拠点!H26</f>
        <v>0</v>
      </c>
      <c r="I25" s="238"/>
    </row>
    <row r="26" spans="1:9" s="235" customFormat="1" x14ac:dyDescent="0.15">
      <c r="A26" s="359"/>
      <c r="B26" s="362"/>
      <c r="C26" s="240" t="s">
        <v>20</v>
      </c>
      <c r="D26" s="241"/>
      <c r="E26" s="242"/>
      <c r="F26" s="243">
        <f>うぐいす拠点!F26+みどり拠点!F26+さくらんぼ拠点!F26</f>
        <v>0</v>
      </c>
      <c r="G26" s="243">
        <f>うぐいす拠点!G26+みどり拠点!G26+さくらんぼ拠点!G26</f>
        <v>0</v>
      </c>
      <c r="H26" s="244">
        <f>うぐいす拠点!H26+みどり拠点!H26+さくらんぼ拠点!H26</f>
        <v>0</v>
      </c>
      <c r="I26" s="238"/>
    </row>
    <row r="27" spans="1:9" s="235" customFormat="1" x14ac:dyDescent="0.15">
      <c r="A27" s="359"/>
      <c r="B27" s="362"/>
      <c r="C27" s="240" t="s">
        <v>21</v>
      </c>
      <c r="D27" s="241"/>
      <c r="E27" s="242"/>
      <c r="F27" s="243">
        <f>うぐいす拠点!F27+みどり拠点!F27+さくらんぼ拠点!F27</f>
        <v>0</v>
      </c>
      <c r="G27" s="243">
        <f>うぐいす拠点!G27+みどり拠点!G27+さくらんぼ拠点!G27</f>
        <v>210000</v>
      </c>
      <c r="H27" s="244">
        <f>うぐいす拠点!H27+みどり拠点!H27+さくらんぼ拠点!H27</f>
        <v>-210000</v>
      </c>
      <c r="I27" s="238"/>
    </row>
    <row r="28" spans="1:9" s="235" customFormat="1" x14ac:dyDescent="0.15">
      <c r="A28" s="359"/>
      <c r="B28" s="362"/>
      <c r="C28" s="240" t="s">
        <v>22</v>
      </c>
      <c r="D28" s="241"/>
      <c r="E28" s="242"/>
      <c r="F28" s="243">
        <f>うぐいす拠点!F28+みどり拠点!F28+さくらんぼ拠点!F28</f>
        <v>4000</v>
      </c>
      <c r="G28" s="243">
        <f>うぐいす拠点!G28+みどり拠点!G28+さくらんぼ拠点!G28</f>
        <v>4000</v>
      </c>
      <c r="H28" s="244">
        <f>うぐいす拠点!H28+みどり拠点!H28+さくらんぼ拠点!H28</f>
        <v>0</v>
      </c>
      <c r="I28" s="245"/>
    </row>
    <row r="29" spans="1:9" s="235" customFormat="1" x14ac:dyDescent="0.15">
      <c r="A29" s="359"/>
      <c r="B29" s="362"/>
      <c r="C29" s="233" t="s">
        <v>23</v>
      </c>
      <c r="D29" s="239"/>
      <c r="E29" s="234"/>
      <c r="F29" s="246">
        <f>うぐいす拠点!F29+みどり拠点!F29+さくらんぼ拠点!F29</f>
        <v>633000</v>
      </c>
      <c r="G29" s="246">
        <f>うぐいす拠点!G29+みどり拠点!G29+さくらんぼ拠点!G29</f>
        <v>912078</v>
      </c>
      <c r="H29" s="247">
        <f>うぐいす拠点!H29+みどり拠点!H29+さくらんぼ拠点!H29</f>
        <v>-279078</v>
      </c>
      <c r="I29" s="238"/>
    </row>
    <row r="30" spans="1:9" x14ac:dyDescent="0.15">
      <c r="A30" s="359"/>
      <c r="B30" s="362"/>
      <c r="C30" s="4"/>
      <c r="D30" s="5" t="s">
        <v>24</v>
      </c>
      <c r="E30" s="6"/>
      <c r="F30" s="43">
        <f>うぐいす拠点!F30+みどり拠点!F30+さくらんぼ拠点!F30</f>
        <v>0</v>
      </c>
      <c r="G30" s="43">
        <f>うぐいす拠点!G30+みどり拠点!G30+さくらんぼ拠点!G30</f>
        <v>0</v>
      </c>
      <c r="H30" s="22">
        <f>うぐいす拠点!H30+みどり拠点!H30+さくらんぼ拠点!H30</f>
        <v>0</v>
      </c>
      <c r="I30" s="49"/>
    </row>
    <row r="31" spans="1:9" x14ac:dyDescent="0.15">
      <c r="A31" s="359"/>
      <c r="B31" s="362"/>
      <c r="C31" s="4"/>
      <c r="D31" s="5" t="s">
        <v>25</v>
      </c>
      <c r="E31" s="6"/>
      <c r="F31" s="43">
        <f>うぐいす拠点!F31+みどり拠点!F31+さくらんぼ拠点!F31</f>
        <v>0</v>
      </c>
      <c r="G31" s="43">
        <f>うぐいす拠点!G31+みどり拠点!G31+さくらんぼ拠点!G31</f>
        <v>0</v>
      </c>
      <c r="H31" s="22">
        <f>うぐいす拠点!H31+みどり拠点!H31+さくらんぼ拠点!H31</f>
        <v>0</v>
      </c>
      <c r="I31" s="49"/>
    </row>
    <row r="32" spans="1:9" x14ac:dyDescent="0.15">
      <c r="A32" s="359"/>
      <c r="B32" s="362"/>
      <c r="C32" s="4"/>
      <c r="D32" s="5" t="s">
        <v>26</v>
      </c>
      <c r="E32" s="6"/>
      <c r="F32" s="43">
        <f>うぐいす拠点!F32+みどり拠点!F32+さくらんぼ拠点!F32</f>
        <v>633000</v>
      </c>
      <c r="G32" s="43">
        <f>うぐいす拠点!G32+みどり拠点!G32+さくらんぼ拠点!G32</f>
        <v>912078</v>
      </c>
      <c r="H32" s="22">
        <f>うぐいす拠点!H32+みどり拠点!H32+さくらんぼ拠点!H32</f>
        <v>-279078</v>
      </c>
      <c r="I32" s="49"/>
    </row>
    <row r="33" spans="1:12" x14ac:dyDescent="0.15">
      <c r="A33" s="359"/>
      <c r="B33" s="362"/>
      <c r="C33" s="4"/>
      <c r="D33" s="5"/>
      <c r="E33" s="6" t="s">
        <v>121</v>
      </c>
      <c r="F33" s="43">
        <f>うぐいす拠点!F33+みどり拠点!F33+さくらんぼ拠点!F33</f>
        <v>183000</v>
      </c>
      <c r="G33" s="43">
        <f>うぐいす拠点!G33+みどり拠点!G33+さくらんぼ拠点!G33</f>
        <v>554078</v>
      </c>
      <c r="H33" s="22">
        <f>うぐいす拠点!H33+みどり拠点!H33+さくらんぼ拠点!H33</f>
        <v>-371078</v>
      </c>
      <c r="I33" s="49" t="s">
        <v>352</v>
      </c>
    </row>
    <row r="34" spans="1:12" x14ac:dyDescent="0.15">
      <c r="A34" s="359"/>
      <c r="B34" s="362"/>
      <c r="C34" s="4"/>
      <c r="D34" s="5"/>
      <c r="E34" s="6" t="s">
        <v>117</v>
      </c>
      <c r="F34" s="45">
        <f>うぐいす拠点!F34+みどり拠点!F34+さくらんぼ拠点!F34</f>
        <v>450000</v>
      </c>
      <c r="G34" s="45">
        <f>うぐいす拠点!G34+みどり拠点!G34+さくらんぼ拠点!G34</f>
        <v>358000</v>
      </c>
      <c r="H34" s="27">
        <f>うぐいす拠点!H34+みどり拠点!H34+さくらんぼ拠点!H34</f>
        <v>92000</v>
      </c>
      <c r="I34" s="51" t="s">
        <v>187</v>
      </c>
    </row>
    <row r="35" spans="1:12" x14ac:dyDescent="0.15">
      <c r="A35" s="359"/>
      <c r="B35" s="362"/>
      <c r="C35" s="7" t="s">
        <v>27</v>
      </c>
      <c r="D35" s="8"/>
      <c r="E35" s="9"/>
      <c r="F35" s="29">
        <f>うぐいす拠点!F35+みどり拠点!F35+さくらんぼ拠点!F35</f>
        <v>216533000</v>
      </c>
      <c r="G35" s="29">
        <f>うぐいす拠点!G35+みどり拠点!G35+さくらんぼ拠点!G35</f>
        <v>213994000</v>
      </c>
      <c r="H35" s="29">
        <f>うぐいす拠点!H35+みどり拠点!H35+さくらんぼ拠点!H35</f>
        <v>2539000</v>
      </c>
      <c r="I35" s="52"/>
      <c r="J35" s="59"/>
      <c r="K35" s="59"/>
      <c r="L35" s="63"/>
    </row>
    <row r="36" spans="1:12" s="235" customFormat="1" x14ac:dyDescent="0.15">
      <c r="A36" s="359"/>
      <c r="B36" s="362" t="s">
        <v>28</v>
      </c>
      <c r="C36" s="233" t="s">
        <v>29</v>
      </c>
      <c r="D36" s="239"/>
      <c r="E36" s="234"/>
      <c r="F36" s="247">
        <f>うぐいす拠点!F36+みどり拠点!F36+さくらんぼ拠点!F36</f>
        <v>146845000</v>
      </c>
      <c r="G36" s="247">
        <f>うぐいす拠点!G36+みどり拠点!G36+さくらんぼ拠点!G36</f>
        <v>139741000</v>
      </c>
      <c r="H36" s="247">
        <f>うぐいす拠点!H36+みどり拠点!H36+さくらんぼ拠点!H36</f>
        <v>7104000</v>
      </c>
      <c r="I36" s="248"/>
    </row>
    <row r="37" spans="1:12" x14ac:dyDescent="0.15">
      <c r="A37" s="359"/>
      <c r="B37" s="362"/>
      <c r="C37" s="4"/>
      <c r="D37" s="5" t="s">
        <v>209</v>
      </c>
      <c r="E37" s="6"/>
      <c r="F37" s="32">
        <f>うぐいす拠点!F37+みどり拠点!F37+さくらんぼ拠点!F37</f>
        <v>300000</v>
      </c>
      <c r="G37" s="32">
        <f>うぐいす拠点!G37+みどり拠点!G37+さくらんぼ拠点!G37</f>
        <v>210000</v>
      </c>
      <c r="H37" s="22">
        <f>うぐいす拠点!H37+みどり拠点!H37+さくらんぼ拠点!H37</f>
        <v>90000</v>
      </c>
      <c r="I37" s="47" t="s">
        <v>363</v>
      </c>
    </row>
    <row r="38" spans="1:12" x14ac:dyDescent="0.15">
      <c r="A38" s="359"/>
      <c r="B38" s="362"/>
      <c r="C38" s="4"/>
      <c r="D38" s="5" t="s">
        <v>30</v>
      </c>
      <c r="E38" s="6"/>
      <c r="F38" s="43">
        <f>うぐいす拠点!F38+みどり拠点!F38+さくらんぼ拠点!F38</f>
        <v>53205000</v>
      </c>
      <c r="G38" s="43">
        <f>うぐいす拠点!G38+みどり拠点!G38+さくらんぼ拠点!G38</f>
        <v>49129000</v>
      </c>
      <c r="H38" s="22">
        <f>うぐいす拠点!H38+みどり拠点!H38+さくらんぼ拠点!H38</f>
        <v>4076000</v>
      </c>
      <c r="I38" s="47" t="s">
        <v>150</v>
      </c>
    </row>
    <row r="39" spans="1:12" x14ac:dyDescent="0.15">
      <c r="A39" s="359"/>
      <c r="B39" s="362"/>
      <c r="C39" s="4"/>
      <c r="D39" s="5" t="s">
        <v>31</v>
      </c>
      <c r="E39" s="6"/>
      <c r="F39" s="43">
        <f>うぐいす拠点!F39+みどり拠点!F39+さくらんぼ拠点!F39</f>
        <v>17500000</v>
      </c>
      <c r="G39" s="43">
        <f>うぐいす拠点!G39+みどり拠点!G39+さくらんぼ拠点!G39</f>
        <v>16409000</v>
      </c>
      <c r="H39" s="22">
        <f>うぐいす拠点!H39+みどり拠点!H39+さくらんぼ拠点!H39</f>
        <v>1091000</v>
      </c>
      <c r="I39" s="47" t="s">
        <v>151</v>
      </c>
    </row>
    <row r="40" spans="1:12" x14ac:dyDescent="0.15">
      <c r="A40" s="359"/>
      <c r="B40" s="362"/>
      <c r="C40" s="4"/>
      <c r="D40" s="5" t="s">
        <v>32</v>
      </c>
      <c r="E40" s="6"/>
      <c r="F40" s="43">
        <f>うぐいす拠点!F40+みどり拠点!F40+さくらんぼ拠点!F40</f>
        <v>57590000</v>
      </c>
      <c r="G40" s="43">
        <f>うぐいす拠点!G40+みどり拠点!G40+さくらんぼ拠点!G40</f>
        <v>56749000</v>
      </c>
      <c r="H40" s="22">
        <f>うぐいす拠点!H40+みどり拠点!H40+さくらんぼ拠点!H40</f>
        <v>841000</v>
      </c>
      <c r="I40" s="47" t="s">
        <v>128</v>
      </c>
    </row>
    <row r="41" spans="1:12" x14ac:dyDescent="0.15">
      <c r="A41" s="359"/>
      <c r="B41" s="362"/>
      <c r="C41" s="4"/>
      <c r="D41" s="5" t="s">
        <v>33</v>
      </c>
      <c r="E41" s="6"/>
      <c r="F41" s="43">
        <f>うぐいす拠点!F41+みどり拠点!F41+さくらんぼ拠点!F41</f>
        <v>2710000</v>
      </c>
      <c r="G41" s="43">
        <f>うぐいす拠点!G41+みどり拠点!G41+さくらんぼ拠点!G41</f>
        <v>3648000</v>
      </c>
      <c r="H41" s="22">
        <f>うぐいす拠点!H41+みどり拠点!H41+さくらんぼ拠点!H41</f>
        <v>-938000</v>
      </c>
      <c r="I41" s="47" t="s">
        <v>364</v>
      </c>
    </row>
    <row r="42" spans="1:12" x14ac:dyDescent="0.15">
      <c r="A42" s="359"/>
      <c r="B42" s="362"/>
      <c r="C42" s="64"/>
      <c r="D42" s="69" t="s">
        <v>34</v>
      </c>
      <c r="E42" s="70"/>
      <c r="F42" s="71">
        <f>うぐいす拠点!F42+みどり拠点!F42+さくらんぼ拠点!F42</f>
        <v>15540000</v>
      </c>
      <c r="G42" s="71">
        <f>うぐいす拠点!G42+みどり拠点!G42+さくらんぼ拠点!G42</f>
        <v>13596000</v>
      </c>
      <c r="H42" s="76">
        <f>うぐいす拠点!H42+みどり拠点!H42+さくらんぼ拠点!H42</f>
        <v>1944000</v>
      </c>
      <c r="I42" s="47" t="s">
        <v>129</v>
      </c>
    </row>
    <row r="43" spans="1:12" s="235" customFormat="1" x14ac:dyDescent="0.15">
      <c r="A43" s="359"/>
      <c r="B43" s="362"/>
      <c r="C43" s="233" t="s">
        <v>35</v>
      </c>
      <c r="D43" s="239"/>
      <c r="E43" s="234"/>
      <c r="F43" s="247">
        <f>うぐいす拠点!F43+みどり拠点!F43+さくらんぼ拠点!F43</f>
        <v>11204000</v>
      </c>
      <c r="G43" s="247">
        <f>うぐいす拠点!G43+みどり拠点!G43+さくらんぼ拠点!G43</f>
        <v>10235000</v>
      </c>
      <c r="H43" s="247">
        <f>うぐいす拠点!H43+みどり拠点!H43+さくらんぼ拠点!H43</f>
        <v>969000</v>
      </c>
      <c r="I43" s="248"/>
    </row>
    <row r="44" spans="1:12" x14ac:dyDescent="0.15">
      <c r="A44" s="359"/>
      <c r="B44" s="362"/>
      <c r="C44" s="4"/>
      <c r="D44" s="5" t="s">
        <v>36</v>
      </c>
      <c r="E44" s="6"/>
      <c r="F44" s="43">
        <f>うぐいす拠点!F44+みどり拠点!F44+さくらんぼ拠点!F44</f>
        <v>79000</v>
      </c>
      <c r="G44" s="43">
        <f>うぐいす拠点!G44+みどり拠点!G44+さくらんぼ拠点!G44</f>
        <v>65000</v>
      </c>
      <c r="H44" s="22">
        <f>うぐいす拠点!H44+みどり拠点!H44+さくらんぼ拠点!H44</f>
        <v>14000</v>
      </c>
      <c r="I44" s="47" t="s">
        <v>365</v>
      </c>
    </row>
    <row r="45" spans="1:12" x14ac:dyDescent="0.15">
      <c r="A45" s="359"/>
      <c r="B45" s="362"/>
      <c r="C45" s="4"/>
      <c r="D45" s="5" t="s">
        <v>37</v>
      </c>
      <c r="E45" s="6"/>
      <c r="F45" s="43">
        <f>うぐいす拠点!F45+みどり拠点!F45+さくらんぼ拠点!F45</f>
        <v>310000</v>
      </c>
      <c r="G45" s="43">
        <f>うぐいす拠点!G45+みどり拠点!G45+さくらんぼ拠点!G45</f>
        <v>305000</v>
      </c>
      <c r="H45" s="22">
        <f>うぐいす拠点!H45+みどり拠点!H45+さくらんぼ拠点!H45</f>
        <v>5000</v>
      </c>
      <c r="I45" s="47" t="s">
        <v>366</v>
      </c>
    </row>
    <row r="46" spans="1:12" x14ac:dyDescent="0.15">
      <c r="A46" s="359"/>
      <c r="B46" s="362"/>
      <c r="C46" s="4"/>
      <c r="D46" s="5" t="s">
        <v>38</v>
      </c>
      <c r="E46" s="6"/>
      <c r="F46" s="43">
        <f>うぐいす拠点!F46+みどり拠点!F46+さくらんぼ拠点!F46</f>
        <v>930000</v>
      </c>
      <c r="G46" s="43">
        <f>うぐいす拠点!G46+みどり拠点!G46+さくらんぼ拠点!G46</f>
        <v>730000</v>
      </c>
      <c r="H46" s="22">
        <f>うぐいす拠点!H46+みどり拠点!H46+さくらんぼ拠点!H46</f>
        <v>200000</v>
      </c>
      <c r="I46" s="47" t="s">
        <v>367</v>
      </c>
    </row>
    <row r="47" spans="1:12" x14ac:dyDescent="0.15">
      <c r="A47" s="359"/>
      <c r="B47" s="362"/>
      <c r="C47" s="4"/>
      <c r="D47" s="5" t="s">
        <v>127</v>
      </c>
      <c r="E47" s="6"/>
      <c r="F47" s="43">
        <f>うぐいす拠点!F47+みどり拠点!F47+さくらんぼ拠点!F47</f>
        <v>192000</v>
      </c>
      <c r="G47" s="43">
        <f>うぐいす拠点!G47+みどり拠点!G47+さくらんぼ拠点!G47</f>
        <v>157000</v>
      </c>
      <c r="H47" s="22">
        <f>うぐいす拠点!H47+みどり拠点!H47+さくらんぼ拠点!H47</f>
        <v>35000</v>
      </c>
      <c r="I47" s="47" t="s">
        <v>192</v>
      </c>
    </row>
    <row r="48" spans="1:12" x14ac:dyDescent="0.15">
      <c r="A48" s="359"/>
      <c r="B48" s="362"/>
      <c r="C48" s="4"/>
      <c r="D48" s="5" t="s">
        <v>39</v>
      </c>
      <c r="E48" s="6"/>
      <c r="F48" s="43">
        <f>うぐいす拠点!F48+みどり拠点!F48+さくらんぼ拠点!F48</f>
        <v>2906000</v>
      </c>
      <c r="G48" s="43">
        <f>うぐいす拠点!G48+みどり拠点!G48+さくらんぼ拠点!G48</f>
        <v>2779000</v>
      </c>
      <c r="H48" s="22">
        <f>うぐいす拠点!H48+みどり拠点!H48+さくらんぼ拠点!H48</f>
        <v>127000</v>
      </c>
      <c r="I48" s="47" t="s">
        <v>368</v>
      </c>
    </row>
    <row r="49" spans="1:9" x14ac:dyDescent="0.15">
      <c r="A49" s="359"/>
      <c r="B49" s="362"/>
      <c r="C49" s="4"/>
      <c r="D49" s="5" t="s">
        <v>126</v>
      </c>
      <c r="E49" s="6"/>
      <c r="F49" s="43">
        <f>うぐいす拠点!F49+みどり拠点!F49+さくらんぼ拠点!F49</f>
        <v>1525000</v>
      </c>
      <c r="G49" s="43">
        <f>うぐいす拠点!G49+みどり拠点!G49+さくらんぼ拠点!G49</f>
        <v>1812000</v>
      </c>
      <c r="H49" s="22">
        <f>うぐいす拠点!H49+みどり拠点!H49+さくらんぼ拠点!H49</f>
        <v>-287000</v>
      </c>
      <c r="I49" s="47" t="s">
        <v>369</v>
      </c>
    </row>
    <row r="50" spans="1:9" x14ac:dyDescent="0.15">
      <c r="A50" s="359"/>
      <c r="B50" s="362"/>
      <c r="C50" s="4"/>
      <c r="D50" s="5" t="s">
        <v>208</v>
      </c>
      <c r="E50" s="6"/>
      <c r="F50" s="43">
        <f>うぐいす拠点!F50+みどり拠点!F50+さくらんぼ拠点!F50</f>
        <v>107000</v>
      </c>
      <c r="G50" s="43">
        <f>うぐいす拠点!G50+みどり拠点!G50+さくらんぼ拠点!G50</f>
        <v>93000</v>
      </c>
      <c r="H50" s="22">
        <f>うぐいす拠点!H50+みどり拠点!H50+さくらんぼ拠点!H50</f>
        <v>14000</v>
      </c>
      <c r="I50" s="47" t="s">
        <v>273</v>
      </c>
    </row>
    <row r="51" spans="1:9" x14ac:dyDescent="0.15">
      <c r="A51" s="359"/>
      <c r="B51" s="362"/>
      <c r="C51" s="4"/>
      <c r="D51" s="5" t="s">
        <v>40</v>
      </c>
      <c r="E51" s="6"/>
      <c r="F51" s="43">
        <f>うぐいす拠点!F51+みどり拠点!F51+さくらんぼ拠点!F51</f>
        <v>660000</v>
      </c>
      <c r="G51" s="43">
        <f>うぐいす拠点!G51+みどり拠点!G51+さくらんぼ拠点!G51</f>
        <v>390000</v>
      </c>
      <c r="H51" s="22">
        <f>うぐいす拠点!H51+みどり拠点!H51+さくらんぼ拠点!H51</f>
        <v>270000</v>
      </c>
      <c r="I51" s="47" t="s">
        <v>169</v>
      </c>
    </row>
    <row r="52" spans="1:9" x14ac:dyDescent="0.15">
      <c r="A52" s="359"/>
      <c r="B52" s="362"/>
      <c r="C52" s="4"/>
      <c r="D52" s="5" t="s">
        <v>41</v>
      </c>
      <c r="E52" s="6"/>
      <c r="F52" s="43">
        <f>うぐいす拠点!F52+みどり拠点!F52+さくらんぼ拠点!F52</f>
        <v>4140000</v>
      </c>
      <c r="G52" s="43">
        <f>うぐいす拠点!G52+みどり拠点!G52+さくらんぼ拠点!G52</f>
        <v>3650000</v>
      </c>
      <c r="H52" s="22">
        <f>うぐいす拠点!H52+みどり拠点!H52+さくらんぼ拠点!H52</f>
        <v>490000</v>
      </c>
      <c r="I52" s="47" t="s">
        <v>134</v>
      </c>
    </row>
    <row r="53" spans="1:9" x14ac:dyDescent="0.15">
      <c r="A53" s="359"/>
      <c r="B53" s="362"/>
      <c r="C53" s="64"/>
      <c r="D53" s="69" t="s">
        <v>42</v>
      </c>
      <c r="E53" s="70"/>
      <c r="F53" s="71">
        <f>うぐいす拠点!F53+みどり拠点!F53+さくらんぼ拠点!F53</f>
        <v>355000</v>
      </c>
      <c r="G53" s="71">
        <f>うぐいす拠点!G53+みどり拠点!G53+さくらんぼ拠点!G53</f>
        <v>254000</v>
      </c>
      <c r="H53" s="76">
        <f>うぐいす拠点!H53+みどり拠点!H53+さくらんぼ拠点!H53</f>
        <v>101000</v>
      </c>
      <c r="I53" s="47" t="s">
        <v>147</v>
      </c>
    </row>
    <row r="54" spans="1:9" s="235" customFormat="1" x14ac:dyDescent="0.15">
      <c r="A54" s="359"/>
      <c r="B54" s="362"/>
      <c r="C54" s="233" t="s">
        <v>43</v>
      </c>
      <c r="D54" s="239"/>
      <c r="E54" s="234"/>
      <c r="F54" s="247">
        <f>うぐいす拠点!F54+みどり拠点!F54+さくらんぼ拠点!F54</f>
        <v>16468000</v>
      </c>
      <c r="G54" s="247">
        <f>うぐいす拠点!G54+みどり拠点!G54+さくらんぼ拠点!G54</f>
        <v>15085000</v>
      </c>
      <c r="H54" s="247">
        <f>うぐいす拠点!H54+みどり拠点!H54+さくらんぼ拠点!H54</f>
        <v>1383000</v>
      </c>
      <c r="I54" s="248"/>
    </row>
    <row r="55" spans="1:9" x14ac:dyDescent="0.15">
      <c r="A55" s="359"/>
      <c r="B55" s="362"/>
      <c r="C55" s="4"/>
      <c r="D55" s="5" t="s">
        <v>44</v>
      </c>
      <c r="E55" s="6"/>
      <c r="F55" s="43">
        <f>うぐいす拠点!F55+みどり拠点!F55+さくらんぼ拠点!F55</f>
        <v>1851000</v>
      </c>
      <c r="G55" s="43">
        <f>うぐいす拠点!G55+みどり拠点!G55+さくらんぼ拠点!G55</f>
        <v>1958000</v>
      </c>
      <c r="H55" s="22">
        <f>うぐいす拠点!H55+みどり拠点!H55+さくらんぼ拠点!H55</f>
        <v>-107000</v>
      </c>
      <c r="I55" s="47" t="s">
        <v>135</v>
      </c>
    </row>
    <row r="56" spans="1:9" x14ac:dyDescent="0.15">
      <c r="A56" s="359"/>
      <c r="B56" s="362"/>
      <c r="C56" s="4"/>
      <c r="D56" s="5" t="s">
        <v>45</v>
      </c>
      <c r="E56" s="6"/>
      <c r="F56" s="43">
        <f>うぐいす拠点!F56+みどり拠点!F56+さくらんぼ拠点!F56</f>
        <v>260000</v>
      </c>
      <c r="G56" s="43">
        <f>うぐいす拠点!G56+みどり拠点!G56+さくらんぼ拠点!G56</f>
        <v>222000</v>
      </c>
      <c r="H56" s="22">
        <f>うぐいす拠点!H56+みどり拠点!H56+さくらんぼ拠点!H56</f>
        <v>38000</v>
      </c>
      <c r="I56" s="47" t="s">
        <v>193</v>
      </c>
    </row>
    <row r="57" spans="1:9" x14ac:dyDescent="0.15">
      <c r="A57" s="359"/>
      <c r="B57" s="362"/>
      <c r="C57" s="4"/>
      <c r="D57" s="5" t="s">
        <v>46</v>
      </c>
      <c r="E57" s="6"/>
      <c r="F57" s="43">
        <f>うぐいす拠点!F57+みどり拠点!F57+さくらんぼ拠点!F57</f>
        <v>360000</v>
      </c>
      <c r="G57" s="43">
        <f>うぐいす拠点!G57+みどり拠点!G57+さくらんぼ拠点!G57</f>
        <v>305000</v>
      </c>
      <c r="H57" s="22">
        <f>うぐいす拠点!H57+みどり拠点!H57+さくらんぼ拠点!H57</f>
        <v>55000</v>
      </c>
      <c r="I57" s="47" t="s">
        <v>370</v>
      </c>
    </row>
    <row r="58" spans="1:9" x14ac:dyDescent="0.15">
      <c r="A58" s="359"/>
      <c r="B58" s="362"/>
      <c r="C58" s="4"/>
      <c r="D58" s="5" t="s">
        <v>47</v>
      </c>
      <c r="E58" s="6"/>
      <c r="F58" s="43">
        <f>うぐいす拠点!F58+みどり拠点!F58+さくらんぼ拠点!F58</f>
        <v>701000</v>
      </c>
      <c r="G58" s="43">
        <f>うぐいす拠点!G58+みどり拠点!G58+さくらんぼ拠点!G58</f>
        <v>601000</v>
      </c>
      <c r="H58" s="22">
        <f>うぐいす拠点!H58+みどり拠点!H58+さくらんぼ拠点!H58</f>
        <v>100000</v>
      </c>
      <c r="I58" s="47" t="s">
        <v>137</v>
      </c>
    </row>
    <row r="59" spans="1:9" x14ac:dyDescent="0.15">
      <c r="A59" s="359"/>
      <c r="B59" s="362"/>
      <c r="C59" s="4"/>
      <c r="D59" s="5" t="s">
        <v>48</v>
      </c>
      <c r="E59" s="6"/>
      <c r="F59" s="43">
        <f>うぐいす拠点!F59+みどり拠点!F59+さくらんぼ拠点!F59</f>
        <v>0</v>
      </c>
      <c r="G59" s="43">
        <f>うぐいす拠点!G59+みどり拠点!G59+さくらんぼ拠点!G59</f>
        <v>0</v>
      </c>
      <c r="H59" s="22">
        <f>うぐいす拠点!H59+みどり拠点!H59+さくらんぼ拠点!H59</f>
        <v>0</v>
      </c>
      <c r="I59" s="47"/>
    </row>
    <row r="60" spans="1:9" x14ac:dyDescent="0.15">
      <c r="A60" s="359"/>
      <c r="B60" s="362"/>
      <c r="C60" s="4"/>
      <c r="D60" s="5" t="s">
        <v>39</v>
      </c>
      <c r="E60" s="6"/>
      <c r="F60" s="43">
        <f>うぐいす拠点!F60+みどり拠点!F60+さくらんぼ拠点!F60</f>
        <v>794000</v>
      </c>
      <c r="G60" s="43">
        <f>うぐいす拠点!G60+みどり拠点!G60+さくらんぼ拠点!G60</f>
        <v>709000</v>
      </c>
      <c r="H60" s="22">
        <f>うぐいす拠点!H60+みどり拠点!H60+さくらんぼ拠点!H60</f>
        <v>85000</v>
      </c>
      <c r="I60" s="47" t="s">
        <v>368</v>
      </c>
    </row>
    <row r="61" spans="1:9" x14ac:dyDescent="0.15">
      <c r="A61" s="359"/>
      <c r="B61" s="362"/>
      <c r="C61" s="4"/>
      <c r="D61" s="5" t="s">
        <v>49</v>
      </c>
      <c r="E61" s="6"/>
      <c r="F61" s="43">
        <f>うぐいす拠点!F61+みどり拠点!F61+さくらんぼ拠点!F61</f>
        <v>0</v>
      </c>
      <c r="G61" s="43">
        <f>うぐいす拠点!G61+みどり拠点!G61+さくらんぼ拠点!G61</f>
        <v>0</v>
      </c>
      <c r="H61" s="22">
        <f>うぐいす拠点!H61+みどり拠点!H61+さくらんぼ拠点!H61</f>
        <v>0</v>
      </c>
      <c r="I61" s="47"/>
    </row>
    <row r="62" spans="1:9" x14ac:dyDescent="0.15">
      <c r="A62" s="359"/>
      <c r="B62" s="362"/>
      <c r="C62" s="4"/>
      <c r="D62" s="5" t="s">
        <v>50</v>
      </c>
      <c r="E62" s="6"/>
      <c r="F62" s="43">
        <f>うぐいす拠点!F62+みどり拠点!F62+さくらんぼ拠点!F62</f>
        <v>970000</v>
      </c>
      <c r="G62" s="43">
        <f>うぐいす拠点!G62+みどり拠点!G62+さくらんぼ拠点!G62</f>
        <v>635000</v>
      </c>
      <c r="H62" s="22">
        <f>うぐいす拠点!H62+みどり拠点!H62+さくらんぼ拠点!H62</f>
        <v>335000</v>
      </c>
      <c r="I62" s="47" t="s">
        <v>138</v>
      </c>
    </row>
    <row r="63" spans="1:9" x14ac:dyDescent="0.15">
      <c r="A63" s="359"/>
      <c r="B63" s="362"/>
      <c r="C63" s="4"/>
      <c r="D63" s="5" t="s">
        <v>51</v>
      </c>
      <c r="E63" s="6"/>
      <c r="F63" s="43">
        <f>うぐいす拠点!F63+みどり拠点!F63+さくらんぼ拠点!F63</f>
        <v>1305000</v>
      </c>
      <c r="G63" s="43">
        <f>うぐいす拠点!G63+みどり拠点!G63+さくらんぼ拠点!G63</f>
        <v>1235000</v>
      </c>
      <c r="H63" s="22">
        <f>うぐいす拠点!H63+みどり拠点!H63+さくらんぼ拠点!H63</f>
        <v>70000</v>
      </c>
      <c r="I63" s="47" t="s">
        <v>139</v>
      </c>
    </row>
    <row r="64" spans="1:9" x14ac:dyDescent="0.15">
      <c r="A64" s="359"/>
      <c r="B64" s="362"/>
      <c r="C64" s="4"/>
      <c r="D64" s="5" t="s">
        <v>52</v>
      </c>
      <c r="E64" s="6"/>
      <c r="F64" s="43">
        <f>うぐいす拠点!F64+みどり拠点!F64+さくらんぼ拠点!F64</f>
        <v>80000</v>
      </c>
      <c r="G64" s="43">
        <f>うぐいす拠点!G64+みどり拠点!G64+さくらんぼ拠点!G64</f>
        <v>70000</v>
      </c>
      <c r="H64" s="22">
        <f>うぐいす拠点!H64+みどり拠点!H64+さくらんぼ拠点!H64</f>
        <v>10000</v>
      </c>
      <c r="I64" s="47"/>
    </row>
    <row r="65" spans="1:9" x14ac:dyDescent="0.15">
      <c r="A65" s="359"/>
      <c r="B65" s="362"/>
      <c r="C65" s="4"/>
      <c r="D65" s="1" t="s">
        <v>210</v>
      </c>
      <c r="E65" s="6"/>
      <c r="F65" s="43">
        <f>うぐいす拠点!F65+みどり拠点!F65+さくらんぼ拠点!F65</f>
        <v>5000</v>
      </c>
      <c r="G65" s="43">
        <f>うぐいす拠点!G65+みどり拠点!G65+さくらんぼ拠点!G65</f>
        <v>2000</v>
      </c>
      <c r="H65" s="22">
        <f>うぐいす拠点!H65+みどり拠点!H65+さくらんぼ拠点!H65</f>
        <v>3000</v>
      </c>
      <c r="I65" s="47"/>
    </row>
    <row r="66" spans="1:9" x14ac:dyDescent="0.15">
      <c r="A66" s="359"/>
      <c r="B66" s="362"/>
      <c r="C66" s="4"/>
      <c r="D66" s="5" t="s">
        <v>53</v>
      </c>
      <c r="E66" s="6"/>
      <c r="F66" s="43">
        <f>うぐいす拠点!F66+みどり拠点!F66+さくらんぼ拠点!F66</f>
        <v>0</v>
      </c>
      <c r="G66" s="43">
        <f>うぐいす拠点!G66+みどり拠点!G66+さくらんぼ拠点!G66</f>
        <v>0</v>
      </c>
      <c r="H66" s="22">
        <f>うぐいす拠点!H66+みどり拠点!H66+さくらんぼ拠点!H66</f>
        <v>0</v>
      </c>
      <c r="I66" s="47"/>
    </row>
    <row r="67" spans="1:9" x14ac:dyDescent="0.15">
      <c r="A67" s="359"/>
      <c r="B67" s="362"/>
      <c r="C67" s="4"/>
      <c r="D67" s="5" t="s">
        <v>54</v>
      </c>
      <c r="E67" s="6"/>
      <c r="F67" s="43">
        <f>うぐいす拠点!F67+みどり拠点!F67+さくらんぼ拠点!F67</f>
        <v>100000</v>
      </c>
      <c r="G67" s="43">
        <f>うぐいす拠点!G67+みどり拠点!G67+さくらんぼ拠点!G67</f>
        <v>506000</v>
      </c>
      <c r="H67" s="22">
        <f>うぐいす拠点!H67+みどり拠点!H67+さくらんぼ拠点!H67</f>
        <v>-406000</v>
      </c>
      <c r="I67" s="47" t="s">
        <v>140</v>
      </c>
    </row>
    <row r="68" spans="1:9" x14ac:dyDescent="0.15">
      <c r="A68" s="359"/>
      <c r="B68" s="362"/>
      <c r="C68" s="4"/>
      <c r="D68" s="5" t="s">
        <v>55</v>
      </c>
      <c r="E68" s="6"/>
      <c r="F68" s="43">
        <f>うぐいす拠点!F68+みどり拠点!F68+さくらんぼ拠点!F68</f>
        <v>1055000</v>
      </c>
      <c r="G68" s="43">
        <f>うぐいす拠点!G68+みどり拠点!G68+さくらんぼ拠点!G68</f>
        <v>856000</v>
      </c>
      <c r="H68" s="22">
        <f>うぐいす拠点!H68+みどり拠点!H68+さくらんぼ拠点!H68</f>
        <v>199000</v>
      </c>
      <c r="I68" s="47" t="s">
        <v>371</v>
      </c>
    </row>
    <row r="69" spans="1:9" x14ac:dyDescent="0.15">
      <c r="A69" s="359"/>
      <c r="B69" s="362"/>
      <c r="C69" s="4"/>
      <c r="D69" s="5" t="s">
        <v>56</v>
      </c>
      <c r="E69" s="6"/>
      <c r="F69" s="43">
        <f>うぐいす拠点!F69+みどり拠点!F69+さくらんぼ拠点!F69</f>
        <v>3924000</v>
      </c>
      <c r="G69" s="43">
        <f>うぐいす拠点!G69+みどり拠点!G69+さくらんぼ拠点!G69</f>
        <v>3600000</v>
      </c>
      <c r="H69" s="22">
        <f>うぐいす拠点!H69+みどり拠点!H69+さくらんぼ拠点!H69</f>
        <v>324000</v>
      </c>
      <c r="I69" s="47" t="s">
        <v>194</v>
      </c>
    </row>
    <row r="70" spans="1:9" x14ac:dyDescent="0.15">
      <c r="A70" s="359"/>
      <c r="B70" s="362"/>
      <c r="C70" s="4"/>
      <c r="D70" s="5" t="s">
        <v>57</v>
      </c>
      <c r="E70" s="6"/>
      <c r="F70" s="43">
        <f>うぐいす拠点!F70+みどり拠点!F70+さくらんぼ拠点!F70</f>
        <v>3250000</v>
      </c>
      <c r="G70" s="43">
        <f>うぐいす拠点!G70+みどり拠点!G70+さくらんぼ拠点!G70</f>
        <v>3250000</v>
      </c>
      <c r="H70" s="22">
        <f>うぐいす拠点!H70+みどり拠点!H70+さくらんぼ拠点!H70</f>
        <v>0</v>
      </c>
      <c r="I70" s="47" t="s">
        <v>272</v>
      </c>
    </row>
    <row r="71" spans="1:9" x14ac:dyDescent="0.15">
      <c r="A71" s="359"/>
      <c r="B71" s="362"/>
      <c r="C71" s="4"/>
      <c r="D71" s="5" t="s">
        <v>58</v>
      </c>
      <c r="E71" s="6"/>
      <c r="F71" s="43">
        <f>うぐいす拠点!F71+みどり拠点!F71+さくらんぼ拠点!F71</f>
        <v>532000</v>
      </c>
      <c r="G71" s="43">
        <f>うぐいす拠点!G71+みどり拠点!G71+さくらんぼ拠点!G71</f>
        <v>314000</v>
      </c>
      <c r="H71" s="22">
        <f>うぐいす拠点!H71+みどり拠点!H71+さくらんぼ拠点!H71</f>
        <v>218000</v>
      </c>
      <c r="I71" s="47" t="s">
        <v>144</v>
      </c>
    </row>
    <row r="72" spans="1:9" x14ac:dyDescent="0.15">
      <c r="A72" s="359"/>
      <c r="B72" s="362"/>
      <c r="C72" s="4"/>
      <c r="D72" s="5" t="s">
        <v>59</v>
      </c>
      <c r="E72" s="6"/>
      <c r="F72" s="43">
        <f>うぐいす拠点!F72+みどり拠点!F72+さくらんぼ拠点!F72</f>
        <v>360000</v>
      </c>
      <c r="G72" s="43">
        <f>うぐいす拠点!G72+みどり拠点!G72+さくらんぼ拠点!G72</f>
        <v>421000</v>
      </c>
      <c r="H72" s="22">
        <f>うぐいす拠点!H72+みどり拠点!H72+さくらんぼ拠点!H72</f>
        <v>-61000</v>
      </c>
      <c r="I72" s="47" t="s">
        <v>372</v>
      </c>
    </row>
    <row r="73" spans="1:9" x14ac:dyDescent="0.15">
      <c r="A73" s="359"/>
      <c r="B73" s="362"/>
      <c r="C73" s="4"/>
      <c r="D73" s="5" t="s">
        <v>211</v>
      </c>
      <c r="E73" s="6"/>
      <c r="F73" s="43">
        <f>うぐいす拠点!F73+みどり拠点!F73+さくらんぼ拠点!F73</f>
        <v>685000</v>
      </c>
      <c r="G73" s="43">
        <f>うぐいす拠点!G73+みどり拠点!G73+さくらんぼ拠点!G73</f>
        <v>159000</v>
      </c>
      <c r="H73" s="22">
        <f>うぐいす拠点!H73+みどり拠点!H73+さくらんぼ拠点!H73</f>
        <v>526000</v>
      </c>
      <c r="I73" s="47" t="s">
        <v>377</v>
      </c>
    </row>
    <row r="74" spans="1:9" x14ac:dyDescent="0.15">
      <c r="A74" s="359"/>
      <c r="B74" s="362"/>
      <c r="C74" s="4"/>
      <c r="D74" s="5" t="s">
        <v>60</v>
      </c>
      <c r="E74" s="6"/>
      <c r="F74" s="43">
        <f>うぐいす拠点!F74+みどり拠点!F74+さくらんぼ拠点!F74</f>
        <v>165000</v>
      </c>
      <c r="G74" s="43">
        <f>うぐいす拠点!G74+みどり拠点!G74+さくらんぼ拠点!G74</f>
        <v>165000</v>
      </c>
      <c r="H74" s="22">
        <f>うぐいす拠点!H74+みどり拠点!H74+さくらんぼ拠点!H74</f>
        <v>0</v>
      </c>
      <c r="I74" s="47" t="s">
        <v>376</v>
      </c>
    </row>
    <row r="75" spans="1:9" x14ac:dyDescent="0.15">
      <c r="A75" s="359"/>
      <c r="B75" s="362"/>
      <c r="C75" s="64"/>
      <c r="D75" s="69" t="s">
        <v>42</v>
      </c>
      <c r="E75" s="70"/>
      <c r="F75" s="71">
        <f>うぐいす拠点!F75+みどり拠点!F75+さくらんぼ拠点!F75</f>
        <v>71000</v>
      </c>
      <c r="G75" s="71">
        <f>うぐいす拠点!G75+みどり拠点!G75+さくらんぼ拠点!G75</f>
        <v>77000</v>
      </c>
      <c r="H75" s="76">
        <f>うぐいす拠点!H75+みどり拠点!H75+さくらんぼ拠点!H75</f>
        <v>-6000</v>
      </c>
      <c r="I75" s="47"/>
    </row>
    <row r="76" spans="1:9" s="235" customFormat="1" x14ac:dyDescent="0.15">
      <c r="A76" s="359"/>
      <c r="B76" s="362"/>
      <c r="C76" s="233" t="s">
        <v>61</v>
      </c>
      <c r="D76" s="239"/>
      <c r="E76" s="234"/>
      <c r="F76" s="246">
        <f>うぐいす拠点!F76+みどり拠点!F76+さくらんぼ拠点!F76</f>
        <v>40000000</v>
      </c>
      <c r="G76" s="246">
        <f>うぐいす拠点!G76+みどり拠点!G76+さくらんぼ拠点!G76</f>
        <v>39000000</v>
      </c>
      <c r="H76" s="247">
        <f>うぐいす拠点!H76+みどり拠点!H76+さくらんぼ拠点!H76</f>
        <v>1000000</v>
      </c>
      <c r="I76" s="248" t="s">
        <v>355</v>
      </c>
    </row>
    <row r="77" spans="1:9" x14ac:dyDescent="0.15">
      <c r="A77" s="359"/>
      <c r="B77" s="362"/>
      <c r="C77" s="4"/>
      <c r="D77" s="5" t="s">
        <v>62</v>
      </c>
      <c r="E77" s="6"/>
      <c r="F77" s="43">
        <f>うぐいす拠点!F77+みどり拠点!F77+さくらんぼ拠点!F77</f>
        <v>39980000</v>
      </c>
      <c r="G77" s="43">
        <f>うぐいす拠点!G77+みどり拠点!G77+さくらんぼ拠点!G77</f>
        <v>38985000</v>
      </c>
      <c r="H77" s="22">
        <f>うぐいす拠点!H77+みどり拠点!H77+さくらんぼ拠点!H77</f>
        <v>995000</v>
      </c>
      <c r="I77" s="47"/>
    </row>
    <row r="78" spans="1:9" x14ac:dyDescent="0.15">
      <c r="A78" s="359"/>
      <c r="B78" s="362"/>
      <c r="C78" s="4"/>
      <c r="D78" s="5"/>
      <c r="E78" s="6" t="s">
        <v>63</v>
      </c>
      <c r="F78" s="43">
        <f>うぐいす拠点!F78+みどり拠点!F78+さくらんぼ拠点!F78</f>
        <v>39980000</v>
      </c>
      <c r="G78" s="43">
        <f>うぐいす拠点!G78+みどり拠点!G78+さくらんぼ拠点!G78</f>
        <v>38985000</v>
      </c>
      <c r="H78" s="22">
        <f>うぐいす拠点!H78+みどり拠点!H78+さくらんぼ拠点!H78</f>
        <v>995000</v>
      </c>
      <c r="I78" s="47" t="s">
        <v>195</v>
      </c>
    </row>
    <row r="79" spans="1:9" x14ac:dyDescent="0.15">
      <c r="A79" s="359"/>
      <c r="B79" s="362"/>
      <c r="C79" s="4"/>
      <c r="D79" s="5"/>
      <c r="E79" s="6" t="s">
        <v>64</v>
      </c>
      <c r="F79" s="43">
        <f>うぐいす拠点!F79+みどり拠点!F79+さくらんぼ拠点!F79</f>
        <v>0</v>
      </c>
      <c r="G79" s="43">
        <f>うぐいす拠点!G79+みどり拠点!G79+さくらんぼ拠点!G79</f>
        <v>0</v>
      </c>
      <c r="H79" s="22">
        <f>うぐいす拠点!H79+みどり拠点!H79+さくらんぼ拠点!H79</f>
        <v>0</v>
      </c>
      <c r="I79" s="47"/>
    </row>
    <row r="80" spans="1:9" x14ac:dyDescent="0.15">
      <c r="A80" s="359"/>
      <c r="B80" s="362"/>
      <c r="C80" s="64"/>
      <c r="D80" s="69" t="s">
        <v>65</v>
      </c>
      <c r="E80" s="70"/>
      <c r="F80" s="71">
        <f>うぐいす拠点!F80+みどり拠点!F80+さくらんぼ拠点!F80</f>
        <v>20000</v>
      </c>
      <c r="G80" s="71">
        <f>うぐいす拠点!G80+みどり拠点!G80+さくらんぼ拠点!G80</f>
        <v>15000</v>
      </c>
      <c r="H80" s="76">
        <f>うぐいす拠点!H80+みどり拠点!H80+さくらんぼ拠点!H80</f>
        <v>5000</v>
      </c>
      <c r="I80" s="47"/>
    </row>
    <row r="81" spans="1:9" s="235" customFormat="1" x14ac:dyDescent="0.15">
      <c r="A81" s="359"/>
      <c r="B81" s="362"/>
      <c r="C81" s="240" t="s">
        <v>66</v>
      </c>
      <c r="D81" s="241"/>
      <c r="E81" s="242"/>
      <c r="F81" s="243">
        <f>うぐいす拠点!F81+みどり拠点!F81+さくらんぼ拠点!F81</f>
        <v>0</v>
      </c>
      <c r="G81" s="243">
        <f>うぐいす拠点!G81+みどり拠点!G81+さくらんぼ拠点!G81</f>
        <v>0</v>
      </c>
      <c r="H81" s="244">
        <f>うぐいす拠点!H81+みどり拠点!H81+さくらんぼ拠点!H81</f>
        <v>0</v>
      </c>
      <c r="I81" s="248"/>
    </row>
    <row r="82" spans="1:9" s="235" customFormat="1" x14ac:dyDescent="0.15">
      <c r="A82" s="359"/>
      <c r="B82" s="362"/>
      <c r="C82" s="240" t="s">
        <v>67</v>
      </c>
      <c r="D82" s="241"/>
      <c r="E82" s="242"/>
      <c r="F82" s="243">
        <f>うぐいす拠点!F82+みどり拠点!F82+さくらんぼ拠点!F82</f>
        <v>0</v>
      </c>
      <c r="G82" s="243">
        <f>うぐいす拠点!G82+みどり拠点!G82+さくらんぼ拠点!G82</f>
        <v>0</v>
      </c>
      <c r="H82" s="244">
        <f>うぐいす拠点!H82+みどり拠点!H82+さくらんぼ拠点!H82</f>
        <v>0</v>
      </c>
      <c r="I82" s="248"/>
    </row>
    <row r="83" spans="1:9" s="235" customFormat="1" x14ac:dyDescent="0.15">
      <c r="A83" s="359"/>
      <c r="B83" s="362"/>
      <c r="C83" s="233" t="s">
        <v>68</v>
      </c>
      <c r="D83" s="239"/>
      <c r="E83" s="234"/>
      <c r="F83" s="246">
        <f>うぐいす拠点!F83+みどり拠点!F83+さくらんぼ拠点!F83</f>
        <v>450000</v>
      </c>
      <c r="G83" s="246">
        <f>うぐいす拠点!G83+みどり拠点!G83+さくらんぼ拠点!G83</f>
        <v>500000</v>
      </c>
      <c r="H83" s="247">
        <f>うぐいす拠点!H83+みどり拠点!H83+さくらんぼ拠点!H83</f>
        <v>-50000</v>
      </c>
      <c r="I83" s="248"/>
    </row>
    <row r="84" spans="1:9" x14ac:dyDescent="0.15">
      <c r="A84" s="359"/>
      <c r="B84" s="362"/>
      <c r="C84" s="4"/>
      <c r="D84" s="5" t="s">
        <v>69</v>
      </c>
      <c r="E84" s="6"/>
      <c r="F84" s="43">
        <f>うぐいす拠点!F84+みどり拠点!F84+さくらんぼ拠点!F84</f>
        <v>0</v>
      </c>
      <c r="G84" s="43">
        <f>うぐいす拠点!G84+みどり拠点!G84+さくらんぼ拠点!G84</f>
        <v>0</v>
      </c>
      <c r="H84" s="22">
        <f>うぐいす拠点!H84+みどり拠点!H84+さくらんぼ拠点!H84</f>
        <v>0</v>
      </c>
      <c r="I84" s="47"/>
    </row>
    <row r="85" spans="1:9" x14ac:dyDescent="0.15">
      <c r="A85" s="359"/>
      <c r="B85" s="362"/>
      <c r="C85" s="4"/>
      <c r="D85" s="5" t="s">
        <v>42</v>
      </c>
      <c r="E85" s="6"/>
      <c r="F85" s="43">
        <f>うぐいす拠点!F85+みどり拠点!F85+さくらんぼ拠点!F85</f>
        <v>450000</v>
      </c>
      <c r="G85" s="43">
        <f>うぐいす拠点!G85+みどり拠点!G85+さくらんぼ拠点!G85</f>
        <v>500000</v>
      </c>
      <c r="H85" s="22">
        <f>うぐいす拠点!H85+みどり拠点!H85+さくらんぼ拠点!H85</f>
        <v>-50000</v>
      </c>
      <c r="I85" s="47" t="s">
        <v>305</v>
      </c>
    </row>
    <row r="86" spans="1:9" x14ac:dyDescent="0.15">
      <c r="A86" s="359"/>
      <c r="B86" s="363"/>
      <c r="C86" s="10" t="s">
        <v>70</v>
      </c>
      <c r="D86" s="9"/>
      <c r="E86" s="9"/>
      <c r="F86" s="26">
        <f>うぐいす拠点!F86+みどり拠点!F86+さくらんぼ拠点!F86</f>
        <v>214967000</v>
      </c>
      <c r="G86" s="26">
        <f>うぐいす拠点!G86+みどり拠点!G86+さくらんぼ拠点!G86</f>
        <v>204561000</v>
      </c>
      <c r="H86" s="26">
        <f>うぐいす拠点!H86+みどり拠点!H86+さくらんぼ拠点!H86</f>
        <v>10406000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うぐいす拠点!F87+みどり拠点!F87+さくらんぼ拠点!F87</f>
        <v>1566000</v>
      </c>
      <c r="G87" s="26">
        <f>うぐいす拠点!G87+みどり拠点!G87+さくらんぼ拠点!G87</f>
        <v>9433000</v>
      </c>
      <c r="H87" s="26">
        <f>うぐいす拠点!H87+みどり拠点!H87+さくらんぼ拠点!H87</f>
        <v>-7867000</v>
      </c>
      <c r="I87" s="47"/>
    </row>
    <row r="88" spans="1:9" s="235" customFormat="1" x14ac:dyDescent="0.15">
      <c r="A88" s="359" t="s">
        <v>72</v>
      </c>
      <c r="B88" s="361" t="s">
        <v>3</v>
      </c>
      <c r="C88" s="249" t="s">
        <v>73</v>
      </c>
      <c r="D88" s="239"/>
      <c r="E88" s="234"/>
      <c r="F88" s="303">
        <f>うぐいす拠点!F88+みどり拠点!F88+さくらんぼ拠点!F88</f>
        <v>0</v>
      </c>
      <c r="G88" s="236">
        <f>うぐいす拠点!G88+みどり拠点!G88+さくらんぼ拠点!G88</f>
        <v>2253000</v>
      </c>
      <c r="H88" s="237">
        <f>うぐいす拠点!H88+みどり拠点!H88+さくらんぼ拠点!H88</f>
        <v>-2253000</v>
      </c>
      <c r="I88" s="261"/>
    </row>
    <row r="89" spans="1:9" x14ac:dyDescent="0.15">
      <c r="A89" s="359"/>
      <c r="B89" s="361"/>
      <c r="C89" s="4"/>
      <c r="D89" s="5" t="s">
        <v>73</v>
      </c>
      <c r="E89" s="6"/>
      <c r="F89" s="44">
        <f>うぐいす拠点!F89+みどり拠点!F89+さくらんぼ拠点!F89</f>
        <v>0</v>
      </c>
      <c r="G89" s="43">
        <f>うぐいす拠点!G89+みどり拠点!G89+さくらんぼ拠点!G89</f>
        <v>2253000</v>
      </c>
      <c r="H89" s="22">
        <f>うぐいす拠点!H89+みどり拠点!H89+さくらんぼ拠点!H89</f>
        <v>-2253000</v>
      </c>
      <c r="I89" s="47"/>
    </row>
    <row r="90" spans="1:9" x14ac:dyDescent="0.15">
      <c r="A90" s="359"/>
      <c r="B90" s="361"/>
      <c r="C90" s="64"/>
      <c r="D90" s="69" t="s">
        <v>74</v>
      </c>
      <c r="E90" s="70"/>
      <c r="F90" s="72">
        <f>うぐいす拠点!F90+みどり拠点!F90+さくらんぼ拠点!F90</f>
        <v>0</v>
      </c>
      <c r="G90" s="71">
        <f>うぐいす拠点!G90+みどり拠点!G90+さくらんぼ拠点!G90</f>
        <v>0</v>
      </c>
      <c r="H90" s="76">
        <f>うぐいす拠点!H90+みどり拠点!H90+さくらんぼ拠点!H90</f>
        <v>0</v>
      </c>
      <c r="I90" s="47"/>
    </row>
    <row r="91" spans="1:9" s="235" customFormat="1" x14ac:dyDescent="0.15">
      <c r="A91" s="359"/>
      <c r="B91" s="362"/>
      <c r="C91" s="233" t="s">
        <v>75</v>
      </c>
      <c r="D91" s="239"/>
      <c r="E91" s="234"/>
      <c r="F91" s="283">
        <f>うぐいす拠点!F91+みどり拠点!F91+さくらんぼ拠点!F91</f>
        <v>0</v>
      </c>
      <c r="G91" s="236">
        <f>うぐいす拠点!G91+みどり拠点!G91+さくらんぼ拠点!G91</f>
        <v>0</v>
      </c>
      <c r="H91" s="237">
        <f>うぐいす拠点!H91+みどり拠点!H91+さくらんぼ拠点!H91</f>
        <v>0</v>
      </c>
      <c r="I91" s="248"/>
    </row>
    <row r="92" spans="1:9" x14ac:dyDescent="0.15">
      <c r="A92" s="359"/>
      <c r="B92" s="362"/>
      <c r="C92" s="4"/>
      <c r="D92" s="5" t="s">
        <v>75</v>
      </c>
      <c r="E92" s="6"/>
      <c r="F92" s="44">
        <f>うぐいす拠点!F92+みどり拠点!F92+さくらんぼ拠点!F92</f>
        <v>0</v>
      </c>
      <c r="G92" s="43">
        <f>うぐいす拠点!G92+みどり拠点!G92+さくらんぼ拠点!G92</f>
        <v>0</v>
      </c>
      <c r="H92" s="22">
        <f>うぐいす拠点!H92+みどり拠点!H92+さくらんぼ拠点!H92</f>
        <v>0</v>
      </c>
      <c r="I92" s="47"/>
    </row>
    <row r="93" spans="1:9" x14ac:dyDescent="0.15">
      <c r="A93" s="359"/>
      <c r="B93" s="362"/>
      <c r="C93" s="64"/>
      <c r="D93" s="69" t="s">
        <v>76</v>
      </c>
      <c r="E93" s="70"/>
      <c r="F93" s="72">
        <f>うぐいす拠点!F93+みどり拠点!F93+さくらんぼ拠点!F93</f>
        <v>0</v>
      </c>
      <c r="G93" s="71">
        <f>うぐいす拠点!G93+みどり拠点!G93+さくらんぼ拠点!G93</f>
        <v>0</v>
      </c>
      <c r="H93" s="76">
        <f>うぐいす拠点!H93+みどり拠点!H93+さくらんぼ拠点!H93</f>
        <v>0</v>
      </c>
      <c r="I93" s="47"/>
    </row>
    <row r="94" spans="1:9" s="235" customFormat="1" x14ac:dyDescent="0.15">
      <c r="A94" s="359"/>
      <c r="B94" s="362"/>
      <c r="C94" s="240" t="s">
        <v>77</v>
      </c>
      <c r="D94" s="241"/>
      <c r="E94" s="242"/>
      <c r="F94" s="304">
        <f>うぐいす拠点!F94+みどり拠点!F94+さくらんぼ拠点!F94</f>
        <v>0</v>
      </c>
      <c r="G94" s="305">
        <f>うぐいす拠点!G94+みどり拠点!G94+さくらんぼ拠点!G94</f>
        <v>0</v>
      </c>
      <c r="H94" s="301">
        <f>うぐいす拠点!H94+みどり拠点!H94+さくらんぼ拠点!H94</f>
        <v>0</v>
      </c>
      <c r="I94" s="248"/>
    </row>
    <row r="95" spans="1:9" s="235" customFormat="1" x14ac:dyDescent="0.15">
      <c r="A95" s="359"/>
      <c r="B95" s="362"/>
      <c r="C95" s="234" t="s">
        <v>78</v>
      </c>
      <c r="D95" s="234"/>
      <c r="E95" s="234"/>
      <c r="F95" s="283">
        <f>うぐいす拠点!F95+みどり拠点!F95+さくらんぼ拠点!F95</f>
        <v>0</v>
      </c>
      <c r="G95" s="236">
        <f>うぐいす拠点!G95+みどり拠点!G95+さくらんぼ拠点!G95</f>
        <v>0</v>
      </c>
      <c r="H95" s="237">
        <f>うぐいす拠点!H95+みどり拠点!H95+さくらんぼ拠点!H95</f>
        <v>0</v>
      </c>
      <c r="I95" s="248"/>
    </row>
    <row r="96" spans="1:9" x14ac:dyDescent="0.15">
      <c r="A96" s="359"/>
      <c r="B96" s="362"/>
      <c r="C96" s="5"/>
      <c r="D96" s="5" t="s">
        <v>79</v>
      </c>
      <c r="E96" s="6"/>
      <c r="F96" s="44">
        <f>うぐいす拠点!F96+みどり拠点!F96+さくらんぼ拠点!F96</f>
        <v>0</v>
      </c>
      <c r="G96" s="43">
        <f>うぐいす拠点!G96+みどり拠点!G96+さくらんぼ拠点!G96</f>
        <v>0</v>
      </c>
      <c r="H96" s="22">
        <f>うぐいす拠点!H96+みどり拠点!H96+さくらんぼ拠点!H96</f>
        <v>0</v>
      </c>
      <c r="I96" s="47"/>
    </row>
    <row r="97" spans="1:9" x14ac:dyDescent="0.15">
      <c r="A97" s="359"/>
      <c r="B97" s="362"/>
      <c r="C97" s="64"/>
      <c r="D97" s="69" t="s">
        <v>80</v>
      </c>
      <c r="E97" s="70"/>
      <c r="F97" s="72">
        <f>うぐいす拠点!F97+みどり拠点!F97+さくらんぼ拠点!F97</f>
        <v>0</v>
      </c>
      <c r="G97" s="71">
        <f>うぐいす拠点!G97+みどり拠点!G97+さくらんぼ拠点!G97</f>
        <v>0</v>
      </c>
      <c r="H97" s="76">
        <f>うぐいす拠点!H97+みどり拠点!H97+さくらんぼ拠点!H97</f>
        <v>0</v>
      </c>
      <c r="I97" s="47"/>
    </row>
    <row r="98" spans="1:9" s="235" customFormat="1" x14ac:dyDescent="0.15">
      <c r="A98" s="359"/>
      <c r="B98" s="362"/>
      <c r="C98" s="300" t="s">
        <v>81</v>
      </c>
      <c r="D98" s="239"/>
      <c r="E98" s="234"/>
      <c r="F98" s="306">
        <f>うぐいす拠点!F98+みどり拠点!F98+さくらんぼ拠点!F98</f>
        <v>0</v>
      </c>
      <c r="G98" s="236">
        <f>うぐいす拠点!G98+みどり拠点!G98+さくらんぼ拠点!G98</f>
        <v>0</v>
      </c>
      <c r="H98" s="237">
        <f>うぐいす拠点!H98+みどり拠点!H98+さくらんぼ拠点!H98</f>
        <v>0</v>
      </c>
      <c r="I98" s="248"/>
    </row>
    <row r="99" spans="1:9" x14ac:dyDescent="0.15">
      <c r="A99" s="359"/>
      <c r="B99" s="362"/>
      <c r="C99" s="10" t="s">
        <v>82</v>
      </c>
      <c r="D99" s="10"/>
      <c r="E99" s="10"/>
      <c r="F99" s="26">
        <f>うぐいす拠点!F99+みどり拠点!F99+さくらんぼ拠点!F99</f>
        <v>0</v>
      </c>
      <c r="G99" s="26">
        <f>うぐいす拠点!G99+みどり拠点!G99+さくらんぼ拠点!G99</f>
        <v>2253000</v>
      </c>
      <c r="H99" s="26">
        <f>うぐいす拠点!H99+みどり拠点!H99+さくらんぼ拠点!H99</f>
        <v>-2253000</v>
      </c>
      <c r="I99" s="52"/>
    </row>
    <row r="100" spans="1:9" s="235" customFormat="1" x14ac:dyDescent="0.15">
      <c r="A100" s="359"/>
      <c r="B100" s="362" t="s">
        <v>28</v>
      </c>
      <c r="C100" s="256" t="s">
        <v>83</v>
      </c>
      <c r="D100" s="257"/>
      <c r="E100" s="265"/>
      <c r="F100" s="321">
        <f>うぐいす拠点!F100+みどり拠点!F100+さくらんぼ拠点!F100</f>
        <v>0</v>
      </c>
      <c r="G100" s="322">
        <f>うぐいす拠点!G100+みどり拠点!G100+さくらんぼ拠点!G100</f>
        <v>0</v>
      </c>
      <c r="H100" s="319">
        <f>うぐいす拠点!H100+みどり拠点!H100+さくらんぼ拠点!H100</f>
        <v>0</v>
      </c>
      <c r="I100" s="248"/>
    </row>
    <row r="101" spans="1:9" s="235" customFormat="1" x14ac:dyDescent="0.15">
      <c r="A101" s="359"/>
      <c r="B101" s="362"/>
      <c r="C101" s="233" t="s">
        <v>84</v>
      </c>
      <c r="D101" s="239"/>
      <c r="E101" s="234"/>
      <c r="F101" s="283">
        <f>うぐいす拠点!F101+みどり拠点!F101+さくらんぼ拠点!F101</f>
        <v>663000</v>
      </c>
      <c r="G101" s="236">
        <f>うぐいす拠点!G101+みどり拠点!G101+さくらんぼ拠点!G101</f>
        <v>5390000</v>
      </c>
      <c r="H101" s="237">
        <f>うぐいす拠点!H101+みどり拠点!H101+さくらんぼ拠点!H101</f>
        <v>-4727000</v>
      </c>
      <c r="I101" s="248"/>
    </row>
    <row r="102" spans="1:9" x14ac:dyDescent="0.15">
      <c r="A102" s="359"/>
      <c r="B102" s="362"/>
      <c r="C102" s="4"/>
      <c r="D102" s="5" t="s">
        <v>85</v>
      </c>
      <c r="E102" s="6"/>
      <c r="F102" s="44">
        <f>うぐいす拠点!F102+みどり拠点!F102+さくらんぼ拠点!F102</f>
        <v>0</v>
      </c>
      <c r="G102" s="43">
        <f>うぐいす拠点!G102+みどり拠点!G102+さくらんぼ拠点!G102</f>
        <v>0</v>
      </c>
      <c r="H102" s="22">
        <f>うぐいす拠点!H102+みどり拠点!H102+さくらんぼ拠点!H102</f>
        <v>0</v>
      </c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44">
        <f>うぐいす拠点!F103+みどり拠点!F103+さくらんぼ拠点!F103</f>
        <v>213000</v>
      </c>
      <c r="G103" s="43">
        <f>うぐいす拠点!G103+みどり拠点!G103+さくらんぼ拠点!G103</f>
        <v>525000</v>
      </c>
      <c r="H103" s="22">
        <f>うぐいす拠点!H103+みどり拠点!H103+さくらんぼ拠点!H103</f>
        <v>-312000</v>
      </c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44">
        <f>うぐいす拠点!F104+みどり拠点!F104+さくらんぼ拠点!F104</f>
        <v>0</v>
      </c>
      <c r="G104" s="43">
        <f>うぐいす拠点!G104+みどり拠点!G104+さくらんぼ拠点!G104</f>
        <v>3520000</v>
      </c>
      <c r="H104" s="22">
        <f>うぐいす拠点!H104+みどり拠点!H104+さくらんぼ拠点!H104</f>
        <v>-3520000</v>
      </c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44">
        <f>うぐいす拠点!F105+みどり拠点!F105+さくらんぼ拠点!F105</f>
        <v>450000</v>
      </c>
      <c r="G105" s="43">
        <f>うぐいす拠点!G105+みどり拠点!G105+さくらんぼ拠点!G105</f>
        <v>595000</v>
      </c>
      <c r="H105" s="22">
        <f>うぐいす拠点!H105+みどり拠点!H105+さくらんぼ拠点!H105</f>
        <v>-145000</v>
      </c>
      <c r="I105" s="47"/>
    </row>
    <row r="106" spans="1:9" x14ac:dyDescent="0.15">
      <c r="A106" s="359"/>
      <c r="B106" s="362"/>
      <c r="C106" s="64"/>
      <c r="D106" s="69" t="s">
        <v>332</v>
      </c>
      <c r="E106" s="70"/>
      <c r="F106" s="72">
        <f>うぐいす拠点!F106+みどり拠点!F106+さくらんぼ拠点!F106</f>
        <v>0</v>
      </c>
      <c r="G106" s="71">
        <f>うぐいす拠点!G106+みどり拠点!G106+さくらんぼ拠点!G106</f>
        <v>750000</v>
      </c>
      <c r="H106" s="76">
        <f>うぐいす拠点!H106+みどり拠点!H106+さくらんぼ拠点!H106</f>
        <v>-750000</v>
      </c>
      <c r="I106" s="47"/>
    </row>
    <row r="107" spans="1:9" s="235" customFormat="1" x14ac:dyDescent="0.15">
      <c r="A107" s="359"/>
      <c r="B107" s="362"/>
      <c r="C107" s="240" t="s">
        <v>89</v>
      </c>
      <c r="D107" s="241"/>
      <c r="E107" s="242"/>
      <c r="F107" s="304">
        <f>うぐいす拠点!F107+みどり拠点!F107+さくらんぼ拠点!F107</f>
        <v>0</v>
      </c>
      <c r="G107" s="305">
        <f>うぐいす拠点!G107+みどり拠点!G107+さくらんぼ拠点!G107</f>
        <v>40000</v>
      </c>
      <c r="H107" s="301">
        <f>うぐいす拠点!H107+みどり拠点!H107+さくらんぼ拠点!H107</f>
        <v>-40000</v>
      </c>
      <c r="I107" s="248"/>
    </row>
    <row r="108" spans="1:9" s="235" customFormat="1" x14ac:dyDescent="0.15">
      <c r="A108" s="359"/>
      <c r="B108" s="362"/>
      <c r="C108" s="240" t="s">
        <v>90</v>
      </c>
      <c r="D108" s="241"/>
      <c r="E108" s="242"/>
      <c r="F108" s="304">
        <f>うぐいす拠点!F108+みどり拠点!F108+さくらんぼ拠点!F108</f>
        <v>0</v>
      </c>
      <c r="G108" s="305">
        <f>うぐいす拠点!G108+みどり拠点!G108+さくらんぼ拠点!G108</f>
        <v>0</v>
      </c>
      <c r="H108" s="301">
        <f>うぐいす拠点!H108+みどり拠点!H108+さくらんぼ拠点!H108</f>
        <v>0</v>
      </c>
      <c r="I108" s="248"/>
    </row>
    <row r="109" spans="1:9" s="235" customFormat="1" x14ac:dyDescent="0.15">
      <c r="A109" s="359"/>
      <c r="B109" s="362"/>
      <c r="C109" s="300" t="s">
        <v>91</v>
      </c>
      <c r="D109" s="317"/>
      <c r="E109" s="318"/>
      <c r="F109" s="283">
        <f>うぐいす拠点!F109+みどり拠点!F109+さくらんぼ拠点!F109</f>
        <v>0</v>
      </c>
      <c r="G109" s="236">
        <f>うぐいす拠点!G109+みどり拠点!G109+さくらんぼ拠点!G109</f>
        <v>0</v>
      </c>
      <c r="H109" s="237">
        <f>うぐいす拠点!H109+みどり拠点!H109+さくらんぼ拠点!H109</f>
        <v>0</v>
      </c>
      <c r="I109" s="248"/>
    </row>
    <row r="110" spans="1:9" x14ac:dyDescent="0.15">
      <c r="A110" s="359"/>
      <c r="B110" s="363"/>
      <c r="C110" s="6" t="s">
        <v>92</v>
      </c>
      <c r="D110" s="6"/>
      <c r="E110" s="6"/>
      <c r="F110" s="26">
        <f>うぐいす拠点!F110+みどり拠点!F110+さくらんぼ拠点!F110</f>
        <v>663000</v>
      </c>
      <c r="G110" s="26">
        <f>うぐいす拠点!G110+みどり拠点!G110+さくらんぼ拠点!G110</f>
        <v>5430000</v>
      </c>
      <c r="H110" s="26">
        <f>うぐいす拠点!H110+みどり拠点!H110+さくらんぼ拠点!H110</f>
        <v>-4767000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うぐいす拠点!F111+みどり拠点!F111+さくらんぼ拠点!F111</f>
        <v>-663000</v>
      </c>
      <c r="G111" s="26">
        <f>うぐいす拠点!G111+みどり拠点!G111+さくらんぼ拠点!G111</f>
        <v>-3177000</v>
      </c>
      <c r="H111" s="26">
        <f>うぐいす拠点!H111+みどり拠点!H111+さくらんぼ拠点!H111</f>
        <v>2514000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44">
        <f>うぐいす拠点!F112+みどり拠点!F112+さくらんぼ拠点!F112</f>
        <v>0</v>
      </c>
      <c r="G112" s="43">
        <f>うぐいす拠点!G112+みどり拠点!G112+さくらんぼ拠点!G112</f>
        <v>0</v>
      </c>
      <c r="H112" s="22">
        <f>うぐいす拠点!H112+みどり拠点!H112+さくらんぼ拠点!H112</f>
        <v>0</v>
      </c>
      <c r="I112" s="47"/>
    </row>
    <row r="113" spans="1:9" x14ac:dyDescent="0.15">
      <c r="A113" s="359"/>
      <c r="B113" s="362"/>
      <c r="C113" s="4" t="s">
        <v>96</v>
      </c>
      <c r="D113" s="5"/>
      <c r="E113" s="6"/>
      <c r="F113" s="44">
        <f>うぐいす拠点!F113+みどり拠点!F113+さくらんぼ拠点!F113</f>
        <v>0</v>
      </c>
      <c r="G113" s="43">
        <f>うぐいす拠点!G113+みどり拠点!G113+さくらんぼ拠点!G113</f>
        <v>0</v>
      </c>
      <c r="H113" s="22">
        <f>うぐいす拠点!H113+みどり拠点!H113+さくらんぼ拠点!H113</f>
        <v>0</v>
      </c>
      <c r="I113" s="47"/>
    </row>
    <row r="114" spans="1:9" s="235" customFormat="1" x14ac:dyDescent="0.15">
      <c r="A114" s="359"/>
      <c r="B114" s="362"/>
      <c r="C114" s="233" t="s">
        <v>97</v>
      </c>
      <c r="D114" s="239"/>
      <c r="E114" s="234"/>
      <c r="F114" s="283">
        <f>うぐいす拠点!F114+みどり拠点!F114+さくらんぼ拠点!F114</f>
        <v>0</v>
      </c>
      <c r="G114" s="236">
        <f>うぐいす拠点!G114+みどり拠点!G114+さくらんぼ拠点!G114</f>
        <v>1240000</v>
      </c>
      <c r="H114" s="237">
        <f>うぐいす拠点!H114+みどり拠点!H114+さくらんぼ拠点!H114</f>
        <v>-1240000</v>
      </c>
      <c r="I114" s="248"/>
    </row>
    <row r="115" spans="1:9" x14ac:dyDescent="0.15">
      <c r="A115" s="359"/>
      <c r="B115" s="362"/>
      <c r="C115" s="4" t="s">
        <v>98</v>
      </c>
      <c r="D115" s="5"/>
      <c r="E115" s="6"/>
      <c r="F115" s="44">
        <f>うぐいす拠点!F115+みどり拠点!F115+さくらんぼ拠点!F115</f>
        <v>0</v>
      </c>
      <c r="G115" s="43">
        <f>うぐいす拠点!G115+みどり拠点!G115+さくらんぼ拠点!G115</f>
        <v>0</v>
      </c>
      <c r="H115" s="22">
        <f>うぐいす拠点!H115+みどり拠点!H115+さくらんぼ拠点!H115</f>
        <v>0</v>
      </c>
      <c r="I115" s="47"/>
    </row>
    <row r="116" spans="1:9" x14ac:dyDescent="0.15">
      <c r="A116" s="359"/>
      <c r="B116" s="362"/>
      <c r="C116" s="4" t="s">
        <v>99</v>
      </c>
      <c r="D116" s="5"/>
      <c r="E116" s="6"/>
      <c r="F116" s="44">
        <f>うぐいす拠点!F116+みどり拠点!F116+さくらんぼ拠点!F116</f>
        <v>0</v>
      </c>
      <c r="G116" s="43">
        <f>うぐいす拠点!G116+みどり拠点!G116+さくらんぼ拠点!G116</f>
        <v>0</v>
      </c>
      <c r="H116" s="22">
        <f>うぐいす拠点!H116+みどり拠点!H116+さくらんぼ拠点!H116</f>
        <v>0</v>
      </c>
      <c r="I116" s="47"/>
    </row>
    <row r="117" spans="1:9" s="235" customFormat="1" x14ac:dyDescent="0.15">
      <c r="A117" s="359"/>
      <c r="B117" s="362"/>
      <c r="C117" s="233" t="s">
        <v>100</v>
      </c>
      <c r="D117" s="239"/>
      <c r="E117" s="234"/>
      <c r="F117" s="283">
        <v>0</v>
      </c>
      <c r="G117" s="236">
        <v>0</v>
      </c>
      <c r="H117" s="237">
        <v>0</v>
      </c>
      <c r="I117" s="248"/>
    </row>
    <row r="118" spans="1:9" x14ac:dyDescent="0.15">
      <c r="A118" s="359"/>
      <c r="B118" s="362"/>
      <c r="C118" s="4" t="s">
        <v>185</v>
      </c>
      <c r="D118" s="5"/>
      <c r="E118" s="6"/>
      <c r="F118" s="44">
        <v>0</v>
      </c>
      <c r="G118" s="43">
        <v>0</v>
      </c>
      <c r="H118" s="22">
        <f>うぐいす拠点!H118+みどり拠点!H118+さくらんぼ拠点!H118</f>
        <v>0</v>
      </c>
      <c r="I118" s="38"/>
    </row>
    <row r="119" spans="1:9" s="235" customFormat="1" x14ac:dyDescent="0.15">
      <c r="A119" s="359"/>
      <c r="B119" s="362"/>
      <c r="C119" s="300" t="s">
        <v>101</v>
      </c>
      <c r="D119" s="317"/>
      <c r="E119" s="318"/>
      <c r="F119" s="283">
        <f>うぐいす拠点!F119+みどり拠点!F119+さくらんぼ拠点!F119</f>
        <v>0</v>
      </c>
      <c r="G119" s="236">
        <f>うぐいす拠点!G119+みどり拠点!G119+さくらんぼ拠点!G119</f>
        <v>0</v>
      </c>
      <c r="H119" s="237">
        <f>うぐいす拠点!H119+みどり拠点!H119+さくらんぼ拠点!H119</f>
        <v>0</v>
      </c>
      <c r="I119" s="248"/>
    </row>
    <row r="120" spans="1:9" x14ac:dyDescent="0.15">
      <c r="A120" s="359"/>
      <c r="B120" s="362"/>
      <c r="C120" s="14" t="s">
        <v>102</v>
      </c>
      <c r="D120" s="14"/>
      <c r="E120" s="14"/>
      <c r="F120" s="26">
        <f>SUM(F112:F119)</f>
        <v>0</v>
      </c>
      <c r="G120" s="26">
        <f>SUM(G112:G119)</f>
        <v>1240000</v>
      </c>
      <c r="H120" s="26">
        <f>うぐいす拠点!H120+みどり拠点!H120+さくらんぼ拠点!H120</f>
        <v>-3740000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44">
        <f>うぐいす拠点!F121+みどり拠点!F121+さくらんぼ拠点!F121</f>
        <v>0</v>
      </c>
      <c r="G121" s="43">
        <f>うぐいす拠点!G121+みどり拠点!G121+さくらんぼ拠点!G121</f>
        <v>0</v>
      </c>
      <c r="H121" s="22">
        <f>うぐいす拠点!H121+みどり拠点!H121+さくらんぼ拠点!H121</f>
        <v>0</v>
      </c>
      <c r="I121" s="47"/>
    </row>
    <row r="122" spans="1:9" s="235" customFormat="1" x14ac:dyDescent="0.15">
      <c r="A122" s="359"/>
      <c r="B122" s="362"/>
      <c r="C122" s="233" t="s">
        <v>104</v>
      </c>
      <c r="D122" s="239"/>
      <c r="E122" s="234"/>
      <c r="F122" s="283">
        <f>うぐいす拠点!F122+みどり拠点!F122+さくらんぼ拠点!F122</f>
        <v>220000</v>
      </c>
      <c r="G122" s="236">
        <f>うぐいす拠点!G122+みどり拠点!G122+さくらんぼ拠点!G122</f>
        <v>13220000</v>
      </c>
      <c r="H122" s="237">
        <f>うぐいす拠点!H122+みどり拠点!H122+さくらんぼ拠点!H122</f>
        <v>-13000000</v>
      </c>
      <c r="I122" s="248" t="s">
        <v>218</v>
      </c>
    </row>
    <row r="123" spans="1:9" x14ac:dyDescent="0.15">
      <c r="A123" s="359"/>
      <c r="B123" s="362"/>
      <c r="C123" s="4" t="s">
        <v>105</v>
      </c>
      <c r="D123" s="5"/>
      <c r="E123" s="6"/>
      <c r="F123" s="44">
        <f>うぐいす拠点!F123+みどり拠点!F123+さくらんぼ拠点!F123</f>
        <v>0</v>
      </c>
      <c r="G123" s="43">
        <f>うぐいす拠点!G123+みどり拠点!G123+さくらんぼ拠点!G123</f>
        <v>0</v>
      </c>
      <c r="H123" s="22">
        <f>うぐいす拠点!H123+みどり拠点!H123+さくらんぼ拠点!H123</f>
        <v>0</v>
      </c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44">
        <f>うぐいす拠点!F124+みどり拠点!F124+さくらんぼ拠点!F124</f>
        <v>0</v>
      </c>
      <c r="G124" s="43">
        <f>うぐいす拠点!G124+みどり拠点!G124+さくらんぼ拠点!G124</f>
        <v>0</v>
      </c>
      <c r="H124" s="22">
        <f>うぐいす拠点!H124+みどり拠点!H124+さくらんぼ拠点!H124</f>
        <v>0</v>
      </c>
      <c r="I124" s="47"/>
    </row>
    <row r="125" spans="1:9" s="235" customFormat="1" x14ac:dyDescent="0.15">
      <c r="A125" s="359"/>
      <c r="B125" s="362"/>
      <c r="C125" s="233" t="s">
        <v>107</v>
      </c>
      <c r="D125" s="239"/>
      <c r="E125" s="234"/>
      <c r="F125" s="283">
        <v>0</v>
      </c>
      <c r="G125" s="236">
        <v>0</v>
      </c>
      <c r="H125" s="237">
        <v>0</v>
      </c>
      <c r="I125" s="248"/>
    </row>
    <row r="126" spans="1:9" x14ac:dyDescent="0.15">
      <c r="A126" s="359"/>
      <c r="B126" s="363"/>
      <c r="C126" s="4" t="s">
        <v>173</v>
      </c>
      <c r="D126" s="5"/>
      <c r="E126" s="6"/>
      <c r="F126" s="44">
        <v>0</v>
      </c>
      <c r="G126" s="43">
        <v>0</v>
      </c>
      <c r="H126" s="22">
        <f>うぐいす拠点!H126+みどり拠点!H126+さくらんぼ拠点!H126</f>
        <v>0</v>
      </c>
      <c r="I126" s="38"/>
    </row>
    <row r="127" spans="1:9" s="235" customFormat="1" x14ac:dyDescent="0.15">
      <c r="A127" s="359"/>
      <c r="B127" s="363"/>
      <c r="C127" s="300" t="s">
        <v>108</v>
      </c>
      <c r="D127" s="317"/>
      <c r="E127" s="318"/>
      <c r="F127" s="283">
        <f>うぐいす拠点!F127+みどり拠点!F127+さくらんぼ拠点!F127</f>
        <v>0</v>
      </c>
      <c r="G127" s="236">
        <f>うぐいす拠点!G127+みどり拠点!G127+さくらんぼ拠点!G127</f>
        <v>0</v>
      </c>
      <c r="H127" s="237">
        <f>うぐいす拠点!H127+みどり拠点!H127+さくらんぼ拠点!H127</f>
        <v>0</v>
      </c>
      <c r="I127" s="339"/>
    </row>
    <row r="128" spans="1:9" x14ac:dyDescent="0.15">
      <c r="A128" s="359"/>
      <c r="B128" s="363"/>
      <c r="C128" s="10" t="s">
        <v>109</v>
      </c>
      <c r="D128" s="10"/>
      <c r="E128" s="10"/>
      <c r="F128" s="26">
        <f>SUM(F121:F127)</f>
        <v>220000</v>
      </c>
      <c r="G128" s="26">
        <f>SUM(G121:G127)</f>
        <v>13220000</v>
      </c>
      <c r="H128" s="26">
        <f>うぐいす拠点!H128+みどり拠点!H128+さくらんぼ拠点!H128</f>
        <v>-15500000</v>
      </c>
      <c r="I128" s="47"/>
    </row>
    <row r="129" spans="1:9" x14ac:dyDescent="0.15">
      <c r="A129" s="359"/>
      <c r="B129" s="356" t="s">
        <v>110</v>
      </c>
      <c r="C129" s="357"/>
      <c r="D129" s="357"/>
      <c r="E129" s="358"/>
      <c r="F129" s="26">
        <f>うぐいす拠点!F129+みどり拠点!F129+さくらんぼ拠点!F129</f>
        <v>-220000</v>
      </c>
      <c r="G129" s="26">
        <f>うぐいす拠点!G129+みどり拠点!G129+さくらんぼ拠点!G129</f>
        <v>-11980000</v>
      </c>
      <c r="H129" s="26">
        <f>うぐいす拠点!H129+みどり拠点!H129+さくらんぼ拠点!H129</f>
        <v>11760000</v>
      </c>
      <c r="I129" s="52"/>
    </row>
    <row r="130" spans="1:9" x14ac:dyDescent="0.15">
      <c r="A130" s="39" t="s">
        <v>111</v>
      </c>
      <c r="B130" s="40"/>
      <c r="C130" s="41"/>
      <c r="D130" s="41"/>
      <c r="E130" s="41"/>
      <c r="F130" s="27">
        <f>うぐいす拠点!F130+みどり拠点!F130+さくらんぼ拠点!F130</f>
        <v>11083000</v>
      </c>
      <c r="G130" s="27">
        <f>うぐいす拠点!G130+みどり拠点!G130+さくらんぼ拠点!G130</f>
        <v>11286472</v>
      </c>
      <c r="H130" s="27">
        <f>うぐいす拠点!H130+みどり拠点!H130+さくらんぼ拠点!H130</f>
        <v>-203472</v>
      </c>
      <c r="I130" s="52"/>
    </row>
    <row r="131" spans="1:9" x14ac:dyDescent="0.15">
      <c r="A131" s="364" t="s">
        <v>112</v>
      </c>
      <c r="B131" s="365"/>
      <c r="C131" s="365"/>
      <c r="D131" s="365"/>
      <c r="E131" s="366"/>
      <c r="F131" s="27">
        <f>うぐいす拠点!F131+みどり拠点!F131+さくらんぼ拠点!F131</f>
        <v>-10400000</v>
      </c>
      <c r="G131" s="27">
        <f>うぐいす拠点!G131+みどり拠点!G131+さくらんぼ拠点!G131</f>
        <v>-17010472</v>
      </c>
      <c r="H131" s="27">
        <f>うぐいす拠点!H131+みどり拠点!H131+さくらんぼ拠点!H131</f>
        <v>6610472</v>
      </c>
      <c r="I131" s="54"/>
    </row>
    <row r="132" spans="1:9" x14ac:dyDescent="0.15">
      <c r="A132" s="39" t="s">
        <v>113</v>
      </c>
      <c r="B132" s="40"/>
      <c r="C132" s="41"/>
      <c r="D132" s="41"/>
      <c r="E132" s="41"/>
      <c r="F132" s="26">
        <f>うぐいす拠点!F132+みどり拠点!F132+さくらんぼ拠点!F132</f>
        <v>52400000</v>
      </c>
      <c r="G132" s="26">
        <f>うぐいす拠点!G132+みどり拠点!G132+さくらんぼ拠点!G132</f>
        <v>69410472</v>
      </c>
      <c r="H132" s="26">
        <f>うぐいす拠点!H132+みどり拠点!H132+さくらんぼ拠点!H132</f>
        <v>-17010472</v>
      </c>
      <c r="I132" s="52"/>
    </row>
    <row r="133" spans="1:9" x14ac:dyDescent="0.15">
      <c r="A133" s="356" t="s">
        <v>114</v>
      </c>
      <c r="B133" s="357"/>
      <c r="C133" s="357"/>
      <c r="D133" s="357"/>
      <c r="E133" s="358"/>
      <c r="F133" s="26">
        <f>うぐいす拠点!F133+みどり拠点!F133+さくらんぼ拠点!F133</f>
        <v>42000000</v>
      </c>
      <c r="G133" s="26">
        <f>うぐいす拠点!G133+みどり拠点!G133+さくらんぼ拠点!G133</f>
        <v>52400000</v>
      </c>
      <c r="H133" s="26">
        <f>うぐいす拠点!H133+みどり拠点!H133+さくらんぼ拠点!H133</f>
        <v>-10400000</v>
      </c>
      <c r="I133" s="54"/>
    </row>
    <row r="134" spans="1:9" ht="9.9499999999999993" customHeight="1" x14ac:dyDescent="0.15">
      <c r="F134" s="28"/>
      <c r="G134" s="28"/>
      <c r="H134" s="28"/>
      <c r="I134" s="57"/>
    </row>
    <row r="135" spans="1:9" x14ac:dyDescent="0.15">
      <c r="A135" s="1" t="s">
        <v>122</v>
      </c>
    </row>
    <row r="137" spans="1:9" x14ac:dyDescent="0.15">
      <c r="A137" s="21"/>
    </row>
    <row r="138" spans="1:9" x14ac:dyDescent="0.15">
      <c r="A138" s="21"/>
    </row>
    <row r="139" spans="1:9" x14ac:dyDescent="0.15">
      <c r="A139" s="21"/>
    </row>
  </sheetData>
  <mergeCells count="17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131:E131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V139"/>
  <sheetViews>
    <sheetView topLeftCell="A100" zoomScaleNormal="100" workbookViewId="0">
      <selection activeCell="M129" sqref="M129"/>
    </sheetView>
  </sheetViews>
  <sheetFormatPr defaultRowHeight="12" x14ac:dyDescent="0.15"/>
  <cols>
    <col min="1" max="2" width="2.625" style="1" customWidth="1"/>
    <col min="3" max="4" width="2.625" style="21" customWidth="1"/>
    <col min="5" max="5" width="21.25" style="21" customWidth="1"/>
    <col min="6" max="9" width="10.625" style="102" customWidth="1"/>
    <col min="10" max="10" width="11.875" style="103" hidden="1" customWidth="1"/>
    <col min="11" max="12" width="10.625" style="102" customWidth="1"/>
    <col min="13" max="13" width="9.5" style="214" bestFit="1" customWidth="1"/>
    <col min="14" max="16384" width="9" style="1"/>
  </cols>
  <sheetData>
    <row r="1" spans="1:22" ht="13.5" x14ac:dyDescent="0.15">
      <c r="A1" s="30" t="s">
        <v>290</v>
      </c>
    </row>
    <row r="2" spans="1:22" ht="18" customHeight="1" x14ac:dyDescent="0.15">
      <c r="A2" s="367" t="s">
        <v>263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22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N3" s="132"/>
      <c r="O3" s="132"/>
      <c r="P3" s="132"/>
      <c r="Q3" s="132"/>
      <c r="R3" s="132"/>
      <c r="S3" s="132"/>
      <c r="T3" s="132"/>
      <c r="U3" s="132"/>
      <c r="V3" s="132"/>
    </row>
    <row r="4" spans="1:22" x14ac:dyDescent="0.15">
      <c r="L4" s="55" t="s">
        <v>0</v>
      </c>
    </row>
    <row r="5" spans="1:22" x14ac:dyDescent="0.15">
      <c r="A5" s="385" t="s">
        <v>1</v>
      </c>
      <c r="B5" s="386"/>
      <c r="C5" s="386"/>
      <c r="D5" s="90"/>
      <c r="E5" s="90"/>
      <c r="F5" s="128" t="s">
        <v>197</v>
      </c>
      <c r="G5" s="129" t="s">
        <v>198</v>
      </c>
      <c r="H5" s="130" t="s">
        <v>199</v>
      </c>
      <c r="I5" s="130" t="s">
        <v>200</v>
      </c>
      <c r="J5" s="131" t="s">
        <v>203</v>
      </c>
      <c r="K5" s="130" t="s">
        <v>201</v>
      </c>
      <c r="L5" s="130" t="s">
        <v>202</v>
      </c>
    </row>
    <row r="6" spans="1:22" s="235" customFormat="1" x14ac:dyDescent="0.15">
      <c r="A6" s="387" t="s">
        <v>2</v>
      </c>
      <c r="B6" s="383" t="s">
        <v>3</v>
      </c>
      <c r="C6" s="267" t="s">
        <v>4</v>
      </c>
      <c r="D6" s="268"/>
      <c r="E6" s="269"/>
      <c r="F6" s="270">
        <f>うぐいす拠点!F6</f>
        <v>0</v>
      </c>
      <c r="G6" s="270">
        <f>みどり拠点!F6</f>
        <v>40000000</v>
      </c>
      <c r="H6" s="271">
        <f>さくらんぼ拠点!F6</f>
        <v>0</v>
      </c>
      <c r="I6" s="271">
        <f>法人!F6</f>
        <v>40000000</v>
      </c>
      <c r="J6" s="272">
        <f>SUM(F6:H6)</f>
        <v>40000000</v>
      </c>
      <c r="K6" s="271">
        <f>うぐいす拠点!J6+みどり拠点!J6+さくらんぼ拠点!J6</f>
        <v>0</v>
      </c>
      <c r="L6" s="271">
        <f>I6+K6</f>
        <v>40000000</v>
      </c>
      <c r="M6" s="273">
        <f>F6+G6+H6</f>
        <v>40000000</v>
      </c>
    </row>
    <row r="7" spans="1:22" s="235" customFormat="1" x14ac:dyDescent="0.15">
      <c r="A7" s="380"/>
      <c r="B7" s="383"/>
      <c r="C7" s="274" t="s">
        <v>5</v>
      </c>
      <c r="D7" s="275"/>
      <c r="E7" s="276"/>
      <c r="F7" s="277">
        <f>うぐいす拠点!F7</f>
        <v>46016000</v>
      </c>
      <c r="G7" s="277">
        <f>みどり拠点!F7</f>
        <v>68560000</v>
      </c>
      <c r="H7" s="278">
        <f>さくらんぼ拠点!F7</f>
        <v>61000000</v>
      </c>
      <c r="I7" s="278">
        <f>法人!F7</f>
        <v>175576000</v>
      </c>
      <c r="J7" s="279">
        <f t="shared" ref="J7:J76" si="0">SUM(F7:H7)</f>
        <v>175576000</v>
      </c>
      <c r="K7" s="278">
        <f>うぐいす拠点!J7+みどり拠点!J7+さくらんぼ拠点!J7</f>
        <v>0</v>
      </c>
      <c r="L7" s="278">
        <f>I7+K7</f>
        <v>175576000</v>
      </c>
      <c r="M7" s="273">
        <f>F7+G7+H7</f>
        <v>175576000</v>
      </c>
    </row>
    <row r="8" spans="1:22" x14ac:dyDescent="0.15">
      <c r="A8" s="380"/>
      <c r="B8" s="383"/>
      <c r="C8" s="91"/>
      <c r="D8" s="93" t="s">
        <v>6</v>
      </c>
      <c r="F8" s="104">
        <f>うぐいす拠点!F8</f>
        <v>15350000</v>
      </c>
      <c r="G8" s="104">
        <f>みどり拠点!F8</f>
        <v>68000000</v>
      </c>
      <c r="H8" s="105">
        <f>さくらんぼ拠点!F8</f>
        <v>56000000</v>
      </c>
      <c r="I8" s="105">
        <f>法人!F8</f>
        <v>139350000</v>
      </c>
      <c r="J8" s="106">
        <f t="shared" si="0"/>
        <v>139350000</v>
      </c>
      <c r="K8" s="105">
        <f>うぐいす拠点!J8+みどり拠点!J8+さくらんぼ拠点!J8</f>
        <v>0</v>
      </c>
      <c r="L8" s="105">
        <f t="shared" ref="L8:L76" si="1">I8+K8</f>
        <v>139350000</v>
      </c>
      <c r="M8" s="215">
        <f t="shared" ref="M7:M70" si="2">F8+G8+H8</f>
        <v>139350000</v>
      </c>
    </row>
    <row r="9" spans="1:22" x14ac:dyDescent="0.15">
      <c r="A9" s="380"/>
      <c r="B9" s="383"/>
      <c r="C9" s="91"/>
      <c r="D9" s="92"/>
      <c r="E9" s="21" t="s">
        <v>7</v>
      </c>
      <c r="F9" s="104">
        <f>うぐいす拠点!F9</f>
        <v>0</v>
      </c>
      <c r="G9" s="104">
        <f>みどり拠点!F9</f>
        <v>0</v>
      </c>
      <c r="H9" s="105">
        <f>さくらんぼ拠点!F9</f>
        <v>56000000</v>
      </c>
      <c r="I9" s="105">
        <f>法人!F9</f>
        <v>56000000</v>
      </c>
      <c r="J9" s="106">
        <f t="shared" si="0"/>
        <v>56000000</v>
      </c>
      <c r="K9" s="105">
        <f>うぐいす拠点!J9+みどり拠点!J9+さくらんぼ拠点!J9</f>
        <v>0</v>
      </c>
      <c r="L9" s="105">
        <f t="shared" si="1"/>
        <v>56000000</v>
      </c>
      <c r="M9" s="215">
        <f t="shared" si="2"/>
        <v>56000000</v>
      </c>
    </row>
    <row r="10" spans="1:22" x14ac:dyDescent="0.15">
      <c r="A10" s="380"/>
      <c r="B10" s="383"/>
      <c r="C10" s="91"/>
      <c r="D10" s="92"/>
      <c r="E10" s="93" t="s">
        <v>8</v>
      </c>
      <c r="F10" s="104">
        <f>うぐいす拠点!F10</f>
        <v>8130000</v>
      </c>
      <c r="G10" s="104">
        <f>みどり拠点!F10</f>
        <v>68000000</v>
      </c>
      <c r="H10" s="105">
        <f>さくらんぼ拠点!F10</f>
        <v>0</v>
      </c>
      <c r="I10" s="105">
        <f>法人!F10</f>
        <v>76130000</v>
      </c>
      <c r="J10" s="106">
        <f t="shared" si="0"/>
        <v>76130000</v>
      </c>
      <c r="K10" s="105">
        <f>うぐいす拠点!J10+みどり拠点!J10+さくらんぼ拠点!J10</f>
        <v>0</v>
      </c>
      <c r="L10" s="105">
        <f t="shared" si="1"/>
        <v>76130000</v>
      </c>
      <c r="M10" s="215">
        <f t="shared" si="2"/>
        <v>76130000</v>
      </c>
    </row>
    <row r="11" spans="1:22" x14ac:dyDescent="0.15">
      <c r="A11" s="380"/>
      <c r="B11" s="383"/>
      <c r="C11" s="91"/>
      <c r="D11" s="92"/>
      <c r="E11" s="93" t="s">
        <v>9</v>
      </c>
      <c r="F11" s="104">
        <f>うぐいす拠点!F11</f>
        <v>20000</v>
      </c>
      <c r="G11" s="104">
        <f>みどり拠点!F11</f>
        <v>0</v>
      </c>
      <c r="H11" s="105">
        <f>さくらんぼ拠点!F11</f>
        <v>0</v>
      </c>
      <c r="I11" s="105">
        <f>法人!F11</f>
        <v>20000</v>
      </c>
      <c r="J11" s="106">
        <f t="shared" si="0"/>
        <v>20000</v>
      </c>
      <c r="K11" s="105">
        <f>うぐいす拠点!J11+みどり拠点!J11+さくらんぼ拠点!J11</f>
        <v>0</v>
      </c>
      <c r="L11" s="105">
        <f t="shared" si="1"/>
        <v>20000</v>
      </c>
      <c r="M11" s="215">
        <f t="shared" si="2"/>
        <v>20000</v>
      </c>
    </row>
    <row r="12" spans="1:22" x14ac:dyDescent="0.15">
      <c r="A12" s="380"/>
      <c r="B12" s="383"/>
      <c r="C12" s="91"/>
      <c r="D12" s="92"/>
      <c r="E12" s="93" t="s">
        <v>10</v>
      </c>
      <c r="F12" s="104">
        <f>うぐいす拠点!F12</f>
        <v>7200000</v>
      </c>
      <c r="G12" s="104">
        <f>みどり拠点!F12</f>
        <v>0</v>
      </c>
      <c r="H12" s="105">
        <f>さくらんぼ拠点!F12</f>
        <v>0</v>
      </c>
      <c r="I12" s="105">
        <f>法人!F12</f>
        <v>7200000</v>
      </c>
      <c r="J12" s="106">
        <f t="shared" si="0"/>
        <v>7200000</v>
      </c>
      <c r="K12" s="105">
        <f>うぐいす拠点!J12+みどり拠点!J12+さくらんぼ拠点!J12</f>
        <v>0</v>
      </c>
      <c r="L12" s="105">
        <f t="shared" si="1"/>
        <v>7200000</v>
      </c>
      <c r="M12" s="215">
        <f t="shared" si="2"/>
        <v>7200000</v>
      </c>
    </row>
    <row r="13" spans="1:22" s="235" customFormat="1" x14ac:dyDescent="0.15">
      <c r="A13" s="380"/>
      <c r="B13" s="383"/>
      <c r="C13" s="233"/>
      <c r="D13" s="235" t="s">
        <v>252</v>
      </c>
      <c r="E13" s="234"/>
      <c r="F13" s="281">
        <f>うぐいす拠点!F13</f>
        <v>380000</v>
      </c>
      <c r="G13" s="281">
        <f>みどり拠点!F13</f>
        <v>0</v>
      </c>
      <c r="H13" s="282">
        <f>さくらんぼ拠点!F13</f>
        <v>0</v>
      </c>
      <c r="I13" s="282">
        <f>法人!F13</f>
        <v>380000</v>
      </c>
      <c r="K13" s="282">
        <f>うぐいす拠点!J13+みどり拠点!J13+さくらんぼ拠点!J13</f>
        <v>0</v>
      </c>
      <c r="L13" s="282">
        <f t="shared" si="1"/>
        <v>380000</v>
      </c>
      <c r="M13" s="273">
        <f t="shared" si="2"/>
        <v>380000</v>
      </c>
    </row>
    <row r="14" spans="1:22" x14ac:dyDescent="0.15">
      <c r="A14" s="380"/>
      <c r="B14" s="383"/>
      <c r="C14" s="4"/>
      <c r="D14" s="1"/>
      <c r="E14" s="6" t="s">
        <v>253</v>
      </c>
      <c r="F14" s="104">
        <f>うぐいす拠点!F14</f>
        <v>380000</v>
      </c>
      <c r="G14" s="104">
        <f>みどり拠点!F14</f>
        <v>0</v>
      </c>
      <c r="H14" s="105">
        <f>さくらんぼ拠点!F14</f>
        <v>0</v>
      </c>
      <c r="I14" s="105">
        <f>法人!F14</f>
        <v>380000</v>
      </c>
      <c r="J14" s="1"/>
      <c r="K14" s="105">
        <f>うぐいす拠点!J14+みどり拠点!J14+さくらんぼ拠点!J14</f>
        <v>0</v>
      </c>
      <c r="L14" s="105">
        <f t="shared" si="1"/>
        <v>380000</v>
      </c>
      <c r="M14" s="215">
        <f t="shared" si="2"/>
        <v>380000</v>
      </c>
    </row>
    <row r="15" spans="1:22" s="235" customFormat="1" x14ac:dyDescent="0.15">
      <c r="A15" s="380"/>
      <c r="B15" s="383"/>
      <c r="C15" s="274"/>
      <c r="D15" s="275" t="s">
        <v>11</v>
      </c>
      <c r="E15" s="276"/>
      <c r="F15" s="281">
        <f>うぐいす拠点!F15</f>
        <v>0</v>
      </c>
      <c r="G15" s="281">
        <f>みどり拠点!F15</f>
        <v>50000</v>
      </c>
      <c r="H15" s="282">
        <f>さくらんぼ拠点!F15</f>
        <v>0</v>
      </c>
      <c r="I15" s="282">
        <f>法人!F15</f>
        <v>50000</v>
      </c>
      <c r="J15" s="285">
        <f t="shared" si="0"/>
        <v>50000</v>
      </c>
      <c r="K15" s="282">
        <f>うぐいす拠点!J15+みどり拠点!J15+さくらんぼ拠点!J15</f>
        <v>0</v>
      </c>
      <c r="L15" s="282">
        <f t="shared" si="1"/>
        <v>50000</v>
      </c>
      <c r="M15" s="273">
        <f t="shared" si="2"/>
        <v>50000</v>
      </c>
    </row>
    <row r="16" spans="1:22" s="235" customFormat="1" x14ac:dyDescent="0.15">
      <c r="A16" s="380"/>
      <c r="B16" s="383"/>
      <c r="C16" s="274"/>
      <c r="D16" s="275" t="s">
        <v>12</v>
      </c>
      <c r="E16" s="276"/>
      <c r="F16" s="281">
        <f>うぐいす拠点!F16</f>
        <v>1170000</v>
      </c>
      <c r="G16" s="281">
        <f>みどり拠点!F16</f>
        <v>0</v>
      </c>
      <c r="H16" s="282">
        <f>さくらんぼ拠点!F16</f>
        <v>0</v>
      </c>
      <c r="I16" s="282">
        <f>法人!F16</f>
        <v>1170000</v>
      </c>
      <c r="J16" s="285">
        <f t="shared" si="0"/>
        <v>1170000</v>
      </c>
      <c r="K16" s="282">
        <f>うぐいす拠点!J16+みどり拠点!J16+さくらんぼ拠点!J16</f>
        <v>0</v>
      </c>
      <c r="L16" s="282">
        <f t="shared" si="1"/>
        <v>1170000</v>
      </c>
      <c r="M16" s="273">
        <f t="shared" si="2"/>
        <v>1170000</v>
      </c>
    </row>
    <row r="17" spans="1:13" x14ac:dyDescent="0.15">
      <c r="A17" s="380"/>
      <c r="B17" s="383"/>
      <c r="C17" s="91"/>
      <c r="D17" s="92"/>
      <c r="E17" s="93" t="s">
        <v>13</v>
      </c>
      <c r="F17" s="104">
        <f>うぐいす拠点!F17</f>
        <v>1170000</v>
      </c>
      <c r="G17" s="104">
        <f>みどり拠点!F17</f>
        <v>0</v>
      </c>
      <c r="H17" s="105">
        <f>さくらんぼ拠点!F17</f>
        <v>0</v>
      </c>
      <c r="I17" s="105">
        <f>法人!F17</f>
        <v>1170000</v>
      </c>
      <c r="J17" s="106">
        <f t="shared" si="0"/>
        <v>1170000</v>
      </c>
      <c r="K17" s="105">
        <f>うぐいす拠点!J17+みどり拠点!J17+さくらんぼ拠点!J17</f>
        <v>0</v>
      </c>
      <c r="L17" s="105">
        <f t="shared" si="1"/>
        <v>1170000</v>
      </c>
      <c r="M17" s="215">
        <f t="shared" si="2"/>
        <v>1170000</v>
      </c>
    </row>
    <row r="18" spans="1:13" s="235" customFormat="1" x14ac:dyDescent="0.15">
      <c r="A18" s="380"/>
      <c r="B18" s="383"/>
      <c r="C18" s="274"/>
      <c r="D18" s="275" t="s">
        <v>14</v>
      </c>
      <c r="E18" s="276"/>
      <c r="F18" s="281">
        <f>うぐいす拠点!F18</f>
        <v>3543000</v>
      </c>
      <c r="G18" s="281">
        <f>みどり拠点!F18</f>
        <v>0</v>
      </c>
      <c r="H18" s="282">
        <f>さくらんぼ拠点!F18</f>
        <v>0</v>
      </c>
      <c r="I18" s="282">
        <f>法人!F18</f>
        <v>3543000</v>
      </c>
      <c r="J18" s="285">
        <f t="shared" si="0"/>
        <v>3543000</v>
      </c>
      <c r="K18" s="282">
        <f>うぐいす拠点!J18+みどり拠点!J18+さくらんぼ拠点!J18</f>
        <v>0</v>
      </c>
      <c r="L18" s="282">
        <f t="shared" si="1"/>
        <v>3543000</v>
      </c>
      <c r="M18" s="273">
        <f t="shared" si="2"/>
        <v>3543000</v>
      </c>
    </row>
    <row r="19" spans="1:13" s="235" customFormat="1" x14ac:dyDescent="0.15">
      <c r="A19" s="380"/>
      <c r="B19" s="383"/>
      <c r="C19" s="274"/>
      <c r="D19" s="275" t="s">
        <v>15</v>
      </c>
      <c r="E19" s="276"/>
      <c r="F19" s="281">
        <f>うぐいす拠点!F19</f>
        <v>25573000</v>
      </c>
      <c r="G19" s="281">
        <f>みどり拠点!F19</f>
        <v>510000</v>
      </c>
      <c r="H19" s="282">
        <f>さくらんぼ拠点!F19</f>
        <v>5000000</v>
      </c>
      <c r="I19" s="282">
        <f>法人!F19</f>
        <v>31083000</v>
      </c>
      <c r="J19" s="285">
        <f t="shared" si="0"/>
        <v>31083000</v>
      </c>
      <c r="K19" s="282">
        <f>うぐいす拠点!J19+みどり拠点!J19+さくらんぼ拠点!J19</f>
        <v>0</v>
      </c>
      <c r="L19" s="282">
        <f t="shared" si="1"/>
        <v>31083000</v>
      </c>
      <c r="M19" s="273">
        <f t="shared" si="2"/>
        <v>31083000</v>
      </c>
    </row>
    <row r="20" spans="1:13" x14ac:dyDescent="0.15">
      <c r="A20" s="380"/>
      <c r="B20" s="383"/>
      <c r="C20" s="91"/>
      <c r="D20" s="92"/>
      <c r="E20" s="93" t="s">
        <v>16</v>
      </c>
      <c r="F20" s="104">
        <f>うぐいす拠点!F20</f>
        <v>0</v>
      </c>
      <c r="G20" s="104">
        <f>みどり拠点!F20</f>
        <v>0</v>
      </c>
      <c r="H20" s="105">
        <f>さくらんぼ拠点!F20</f>
        <v>0</v>
      </c>
      <c r="I20" s="105">
        <f>法人!F20</f>
        <v>0</v>
      </c>
      <c r="J20" s="106">
        <f t="shared" si="0"/>
        <v>0</v>
      </c>
      <c r="K20" s="105">
        <f>うぐいす拠点!J20+みどり拠点!J20+さくらんぼ拠点!J20</f>
        <v>0</v>
      </c>
      <c r="L20" s="105">
        <f t="shared" si="1"/>
        <v>0</v>
      </c>
      <c r="M20" s="215">
        <f t="shared" si="2"/>
        <v>0</v>
      </c>
    </row>
    <row r="21" spans="1:13" x14ac:dyDescent="0.15">
      <c r="A21" s="380"/>
      <c r="B21" s="383"/>
      <c r="C21" s="91"/>
      <c r="D21" s="92"/>
      <c r="E21" s="93" t="s">
        <v>17</v>
      </c>
      <c r="F21" s="104">
        <f>うぐいす拠点!F21</f>
        <v>0</v>
      </c>
      <c r="G21" s="104">
        <f>みどり拠点!F21</f>
        <v>0</v>
      </c>
      <c r="H21" s="105">
        <f>さくらんぼ拠点!F21</f>
        <v>0</v>
      </c>
      <c r="I21" s="105">
        <f>法人!F21</f>
        <v>0</v>
      </c>
      <c r="J21" s="106">
        <f t="shared" si="0"/>
        <v>0</v>
      </c>
      <c r="K21" s="105">
        <f>うぐいす拠点!J21+みどり拠点!J21+さくらんぼ拠点!J21</f>
        <v>0</v>
      </c>
      <c r="L21" s="105">
        <f t="shared" si="1"/>
        <v>0</v>
      </c>
      <c r="M21" s="215">
        <f t="shared" si="2"/>
        <v>0</v>
      </c>
    </row>
    <row r="22" spans="1:13" x14ac:dyDescent="0.15">
      <c r="A22" s="380"/>
      <c r="B22" s="383"/>
      <c r="C22" s="91"/>
      <c r="D22" s="92"/>
      <c r="E22" s="93" t="s">
        <v>18</v>
      </c>
      <c r="F22" s="104">
        <f>うぐいす拠点!F22</f>
        <v>25473000</v>
      </c>
      <c r="G22" s="104">
        <f>みどり拠点!F22</f>
        <v>500000</v>
      </c>
      <c r="H22" s="105">
        <f>さくらんぼ拠点!F22</f>
        <v>5000000</v>
      </c>
      <c r="I22" s="105">
        <f>法人!F22</f>
        <v>30973000</v>
      </c>
      <c r="J22" s="106">
        <f t="shared" si="0"/>
        <v>30973000</v>
      </c>
      <c r="K22" s="105">
        <f>うぐいす拠点!J22+みどり拠点!J22+さくらんぼ拠点!J22</f>
        <v>0</v>
      </c>
      <c r="L22" s="105">
        <f t="shared" si="1"/>
        <v>30973000</v>
      </c>
      <c r="M22" s="215">
        <f t="shared" si="2"/>
        <v>30973000</v>
      </c>
    </row>
    <row r="23" spans="1:13" x14ac:dyDescent="0.15">
      <c r="A23" s="380"/>
      <c r="B23" s="383"/>
      <c r="C23" s="91"/>
      <c r="D23" s="92"/>
      <c r="E23" s="93" t="s">
        <v>19</v>
      </c>
      <c r="F23" s="104">
        <f>うぐいす拠点!F23</f>
        <v>40000</v>
      </c>
      <c r="G23" s="104">
        <f>みどり拠点!F23</f>
        <v>0</v>
      </c>
      <c r="H23" s="105">
        <f>さくらんぼ拠点!F23</f>
        <v>0</v>
      </c>
      <c r="I23" s="105">
        <f>法人!F23</f>
        <v>40000</v>
      </c>
      <c r="J23" s="106">
        <f t="shared" si="0"/>
        <v>40000</v>
      </c>
      <c r="K23" s="105">
        <f>うぐいす拠点!J23+みどり拠点!J23+さくらんぼ拠点!J23</f>
        <v>0</v>
      </c>
      <c r="L23" s="105">
        <f t="shared" si="1"/>
        <v>40000</v>
      </c>
      <c r="M23" s="215">
        <f t="shared" si="2"/>
        <v>40000</v>
      </c>
    </row>
    <row r="24" spans="1:13" x14ac:dyDescent="0.15">
      <c r="A24" s="380"/>
      <c r="B24" s="383"/>
      <c r="C24" s="91"/>
      <c r="D24" s="92"/>
      <c r="E24" s="93" t="s">
        <v>15</v>
      </c>
      <c r="F24" s="104">
        <f>うぐいす拠点!F24</f>
        <v>60000</v>
      </c>
      <c r="G24" s="104">
        <f>みどり拠点!F24</f>
        <v>10000</v>
      </c>
      <c r="H24" s="105">
        <f>さくらんぼ拠点!F24</f>
        <v>0</v>
      </c>
      <c r="I24" s="105">
        <f>法人!F24</f>
        <v>70000</v>
      </c>
      <c r="J24" s="109">
        <f t="shared" si="0"/>
        <v>70000</v>
      </c>
      <c r="K24" s="105">
        <f>うぐいす拠点!J24+みどり拠点!J24+さくらんぼ拠点!J24</f>
        <v>0</v>
      </c>
      <c r="L24" s="105">
        <f t="shared" si="1"/>
        <v>70000</v>
      </c>
      <c r="M24" s="215">
        <f t="shared" si="2"/>
        <v>70000</v>
      </c>
    </row>
    <row r="25" spans="1:13" s="235" customFormat="1" x14ac:dyDescent="0.15">
      <c r="A25" s="380"/>
      <c r="B25" s="383"/>
      <c r="C25" s="274" t="s">
        <v>23</v>
      </c>
      <c r="D25" s="275"/>
      <c r="E25" s="276"/>
      <c r="F25" s="341">
        <f>うぐいす拠点!F25</f>
        <v>0</v>
      </c>
      <c r="G25" s="341">
        <f>みどり拠点!F25</f>
        <v>0</v>
      </c>
      <c r="H25" s="342">
        <f>さくらんぼ拠点!F25</f>
        <v>320000</v>
      </c>
      <c r="I25" s="343">
        <f>法人!F25</f>
        <v>0</v>
      </c>
      <c r="J25" s="279">
        <f t="shared" ref="J25" si="3">SUM(F25:H25)</f>
        <v>320000</v>
      </c>
      <c r="K25" s="343">
        <f>うぐいす拠点!J25+みどり拠点!J25+さくらんぼ拠点!J25</f>
        <v>0</v>
      </c>
      <c r="L25" s="343">
        <f t="shared" ref="L25" si="4">I25+K25</f>
        <v>0</v>
      </c>
      <c r="M25" s="273">
        <f t="shared" ref="M25" si="5">F25+G25+H25</f>
        <v>320000</v>
      </c>
    </row>
    <row r="26" spans="1:13" s="235" customFormat="1" x14ac:dyDescent="0.15">
      <c r="A26" s="380"/>
      <c r="B26" s="383"/>
      <c r="C26" s="288" t="s">
        <v>20</v>
      </c>
      <c r="D26" s="289"/>
      <c r="E26" s="290"/>
      <c r="F26" s="291">
        <f>うぐいす拠点!F26</f>
        <v>0</v>
      </c>
      <c r="G26" s="291">
        <f>みどり拠点!F26</f>
        <v>0</v>
      </c>
      <c r="H26" s="292">
        <f>さくらんぼ拠点!F26</f>
        <v>0</v>
      </c>
      <c r="I26" s="292">
        <f>法人!F26</f>
        <v>0</v>
      </c>
      <c r="J26" s="293">
        <f t="shared" si="0"/>
        <v>0</v>
      </c>
      <c r="K26" s="292">
        <f>うぐいす拠点!J26+みどり拠点!J26+さくらんぼ拠点!J26</f>
        <v>0</v>
      </c>
      <c r="L26" s="292">
        <f t="shared" si="1"/>
        <v>0</v>
      </c>
      <c r="M26" s="273">
        <f t="shared" si="2"/>
        <v>0</v>
      </c>
    </row>
    <row r="27" spans="1:13" s="235" customFormat="1" x14ac:dyDescent="0.15">
      <c r="A27" s="380"/>
      <c r="B27" s="383"/>
      <c r="C27" s="288" t="s">
        <v>21</v>
      </c>
      <c r="D27" s="289"/>
      <c r="E27" s="290"/>
      <c r="F27" s="291">
        <f>うぐいす拠点!F27</f>
        <v>0</v>
      </c>
      <c r="G27" s="291">
        <f>みどり拠点!F27</f>
        <v>0</v>
      </c>
      <c r="H27" s="292">
        <f>さくらんぼ拠点!F27</f>
        <v>0</v>
      </c>
      <c r="I27" s="292">
        <f>法人!F27</f>
        <v>0</v>
      </c>
      <c r="J27" s="293">
        <f t="shared" si="0"/>
        <v>0</v>
      </c>
      <c r="K27" s="292">
        <f>うぐいす拠点!J27+みどり拠点!J27+さくらんぼ拠点!J27</f>
        <v>0</v>
      </c>
      <c r="L27" s="292">
        <f t="shared" si="1"/>
        <v>0</v>
      </c>
      <c r="M27" s="273">
        <f t="shared" si="2"/>
        <v>0</v>
      </c>
    </row>
    <row r="28" spans="1:13" s="235" customFormat="1" x14ac:dyDescent="0.15">
      <c r="A28" s="380"/>
      <c r="B28" s="383"/>
      <c r="C28" s="288" t="s">
        <v>22</v>
      </c>
      <c r="D28" s="289"/>
      <c r="E28" s="290"/>
      <c r="F28" s="291">
        <f>うぐいす拠点!F28</f>
        <v>2000</v>
      </c>
      <c r="G28" s="291">
        <f>みどり拠点!F28</f>
        <v>1000</v>
      </c>
      <c r="H28" s="292">
        <f>さくらんぼ拠点!F28</f>
        <v>1000</v>
      </c>
      <c r="I28" s="292">
        <f>法人!F28</f>
        <v>4000</v>
      </c>
      <c r="J28" s="293">
        <f t="shared" si="0"/>
        <v>4000</v>
      </c>
      <c r="K28" s="292">
        <f>うぐいす拠点!J28+みどり拠点!J28+さくらんぼ拠点!J28</f>
        <v>0</v>
      </c>
      <c r="L28" s="292">
        <f t="shared" si="1"/>
        <v>4000</v>
      </c>
      <c r="M28" s="273">
        <f t="shared" si="2"/>
        <v>4000</v>
      </c>
    </row>
    <row r="29" spans="1:13" s="235" customFormat="1" x14ac:dyDescent="0.15">
      <c r="A29" s="380"/>
      <c r="B29" s="383"/>
      <c r="C29" s="274" t="s">
        <v>23</v>
      </c>
      <c r="D29" s="275"/>
      <c r="E29" s="276"/>
      <c r="F29" s="277">
        <f>うぐいす拠点!F29</f>
        <v>558000</v>
      </c>
      <c r="G29" s="277">
        <f>みどり拠点!F29</f>
        <v>53000</v>
      </c>
      <c r="H29" s="278">
        <f>さくらんぼ拠点!F29</f>
        <v>22000</v>
      </c>
      <c r="I29" s="278">
        <f>法人!F29</f>
        <v>633000</v>
      </c>
      <c r="J29" s="279">
        <f t="shared" si="0"/>
        <v>633000</v>
      </c>
      <c r="K29" s="278">
        <f>うぐいす拠点!J29+みどり拠点!J29+さくらんぼ拠点!J29</f>
        <v>0</v>
      </c>
      <c r="L29" s="278">
        <f t="shared" si="1"/>
        <v>633000</v>
      </c>
      <c r="M29" s="273">
        <f t="shared" si="2"/>
        <v>633000</v>
      </c>
    </row>
    <row r="30" spans="1:13" x14ac:dyDescent="0.15">
      <c r="A30" s="380"/>
      <c r="B30" s="383"/>
      <c r="C30" s="91"/>
      <c r="D30" s="92" t="s">
        <v>24</v>
      </c>
      <c r="E30" s="93"/>
      <c r="F30" s="104">
        <f>うぐいす拠点!F30</f>
        <v>0</v>
      </c>
      <c r="G30" s="104">
        <f>みどり拠点!F30</f>
        <v>0</v>
      </c>
      <c r="H30" s="105">
        <f>さくらんぼ拠点!F30</f>
        <v>0</v>
      </c>
      <c r="I30" s="105">
        <f>法人!F30</f>
        <v>0</v>
      </c>
      <c r="J30" s="106">
        <f t="shared" si="0"/>
        <v>0</v>
      </c>
      <c r="K30" s="105">
        <f>うぐいす拠点!J30+みどり拠点!J30+さくらんぼ拠点!J30</f>
        <v>0</v>
      </c>
      <c r="L30" s="105">
        <f t="shared" si="1"/>
        <v>0</v>
      </c>
      <c r="M30" s="215">
        <f t="shared" si="2"/>
        <v>0</v>
      </c>
    </row>
    <row r="31" spans="1:13" x14ac:dyDescent="0.15">
      <c r="A31" s="380"/>
      <c r="B31" s="383"/>
      <c r="C31" s="91"/>
      <c r="D31" s="92" t="s">
        <v>25</v>
      </c>
      <c r="E31" s="93"/>
      <c r="F31" s="104">
        <f>うぐいす拠点!F31</f>
        <v>0</v>
      </c>
      <c r="G31" s="104">
        <f>みどり拠点!F31</f>
        <v>0</v>
      </c>
      <c r="H31" s="105">
        <f>さくらんぼ拠点!F31</f>
        <v>0</v>
      </c>
      <c r="I31" s="105">
        <f>法人!F31</f>
        <v>0</v>
      </c>
      <c r="J31" s="106">
        <f t="shared" si="0"/>
        <v>0</v>
      </c>
      <c r="K31" s="105">
        <f>うぐいす拠点!J31+みどり拠点!J31+さくらんぼ拠点!J31</f>
        <v>0</v>
      </c>
      <c r="L31" s="105">
        <f t="shared" si="1"/>
        <v>0</v>
      </c>
      <c r="M31" s="215">
        <f t="shared" si="2"/>
        <v>0</v>
      </c>
    </row>
    <row r="32" spans="1:13" x14ac:dyDescent="0.15">
      <c r="A32" s="380"/>
      <c r="B32" s="383"/>
      <c r="C32" s="91"/>
      <c r="D32" s="92" t="s">
        <v>26</v>
      </c>
      <c r="E32" s="93"/>
      <c r="F32" s="104">
        <f>うぐいす拠点!F32</f>
        <v>558000</v>
      </c>
      <c r="G32" s="104">
        <f>みどり拠点!F32</f>
        <v>53000</v>
      </c>
      <c r="H32" s="105">
        <f>さくらんぼ拠点!F32</f>
        <v>22000</v>
      </c>
      <c r="I32" s="105">
        <f>法人!F32</f>
        <v>633000</v>
      </c>
      <c r="J32" s="106">
        <f t="shared" si="0"/>
        <v>633000</v>
      </c>
      <c r="K32" s="105">
        <f>うぐいす拠点!J32+みどり拠点!J32+さくらんぼ拠点!J32</f>
        <v>0</v>
      </c>
      <c r="L32" s="105">
        <f t="shared" si="1"/>
        <v>633000</v>
      </c>
      <c r="M32" s="215">
        <f t="shared" si="2"/>
        <v>633000</v>
      </c>
    </row>
    <row r="33" spans="1:13" x14ac:dyDescent="0.15">
      <c r="A33" s="380"/>
      <c r="B33" s="383"/>
      <c r="C33" s="91"/>
      <c r="D33" s="92"/>
      <c r="E33" s="93" t="s">
        <v>121</v>
      </c>
      <c r="F33" s="104">
        <f>うぐいす拠点!F33</f>
        <v>108000</v>
      </c>
      <c r="G33" s="104">
        <f>みどり拠点!F33</f>
        <v>53000</v>
      </c>
      <c r="H33" s="105">
        <f>さくらんぼ拠点!F33</f>
        <v>22000</v>
      </c>
      <c r="I33" s="105">
        <f>法人!F33</f>
        <v>183000</v>
      </c>
      <c r="J33" s="106">
        <f t="shared" si="0"/>
        <v>183000</v>
      </c>
      <c r="K33" s="105">
        <f>うぐいす拠点!J33+みどり拠点!J33+さくらんぼ拠点!J33</f>
        <v>0</v>
      </c>
      <c r="L33" s="105">
        <f t="shared" si="1"/>
        <v>183000</v>
      </c>
      <c r="M33" s="215">
        <f t="shared" si="2"/>
        <v>183000</v>
      </c>
    </row>
    <row r="34" spans="1:13" x14ac:dyDescent="0.15">
      <c r="A34" s="380"/>
      <c r="B34" s="383"/>
      <c r="C34" s="91"/>
      <c r="D34" s="92"/>
      <c r="E34" s="93" t="s">
        <v>117</v>
      </c>
      <c r="F34" s="110">
        <f>うぐいす拠点!F34</f>
        <v>450000</v>
      </c>
      <c r="G34" s="110">
        <f>みどり拠点!F34</f>
        <v>0</v>
      </c>
      <c r="H34" s="111">
        <f>さくらんぼ拠点!F34</f>
        <v>0</v>
      </c>
      <c r="I34" s="111">
        <f>法人!F34</f>
        <v>450000</v>
      </c>
      <c r="J34" s="112">
        <f t="shared" si="0"/>
        <v>450000</v>
      </c>
      <c r="K34" s="111">
        <f>うぐいす拠点!J34+みどり拠点!J34+さくらんぼ拠点!J34</f>
        <v>0</v>
      </c>
      <c r="L34" s="111">
        <f t="shared" si="1"/>
        <v>450000</v>
      </c>
      <c r="M34" s="215">
        <f t="shared" si="2"/>
        <v>450000</v>
      </c>
    </row>
    <row r="35" spans="1:13" x14ac:dyDescent="0.15">
      <c r="A35" s="380"/>
      <c r="B35" s="383"/>
      <c r="C35" s="97" t="s">
        <v>27</v>
      </c>
      <c r="D35" s="98"/>
      <c r="E35" s="99"/>
      <c r="F35" s="113">
        <f>うぐいす拠点!F35</f>
        <v>46576000</v>
      </c>
      <c r="G35" s="113">
        <f>みどり拠点!F35</f>
        <v>108614000</v>
      </c>
      <c r="H35" s="113">
        <f>さくらんぼ拠点!F35</f>
        <v>61343000</v>
      </c>
      <c r="I35" s="113">
        <f>法人!F35</f>
        <v>216533000</v>
      </c>
      <c r="J35" s="114">
        <f t="shared" si="0"/>
        <v>216533000</v>
      </c>
      <c r="K35" s="113">
        <f>うぐいす拠点!J35+みどり拠点!J35+さくらんぼ拠点!J35</f>
        <v>0</v>
      </c>
      <c r="L35" s="120">
        <f>I35+K35</f>
        <v>216533000</v>
      </c>
      <c r="M35" s="215">
        <f t="shared" si="2"/>
        <v>216533000</v>
      </c>
    </row>
    <row r="36" spans="1:13" s="235" customFormat="1" x14ac:dyDescent="0.15">
      <c r="A36" s="380"/>
      <c r="B36" s="383" t="s">
        <v>28</v>
      </c>
      <c r="C36" s="274" t="s">
        <v>29</v>
      </c>
      <c r="D36" s="275"/>
      <c r="E36" s="276"/>
      <c r="F36" s="294">
        <f>うぐいす拠点!F36</f>
        <v>42965000</v>
      </c>
      <c r="G36" s="294">
        <f>みどり拠点!F36</f>
        <v>55836000</v>
      </c>
      <c r="H36" s="294">
        <f>さくらんぼ拠点!F36</f>
        <v>48044000</v>
      </c>
      <c r="I36" s="294">
        <f>法人!F36</f>
        <v>146845000</v>
      </c>
      <c r="J36" s="295">
        <f t="shared" si="0"/>
        <v>146845000</v>
      </c>
      <c r="K36" s="294">
        <f>うぐいす拠点!J36+みどり拠点!J36+さくらんぼ拠点!J36</f>
        <v>0</v>
      </c>
      <c r="L36" s="294">
        <f t="shared" si="1"/>
        <v>146845000</v>
      </c>
      <c r="M36" s="273">
        <f t="shared" si="2"/>
        <v>146845000</v>
      </c>
    </row>
    <row r="37" spans="1:13" x14ac:dyDescent="0.15">
      <c r="A37" s="380"/>
      <c r="B37" s="383"/>
      <c r="C37" s="91"/>
      <c r="D37" s="92" t="s">
        <v>209</v>
      </c>
      <c r="E37" s="93"/>
      <c r="F37" s="104">
        <f>うぐいす拠点!F37</f>
        <v>300000</v>
      </c>
      <c r="G37" s="104">
        <f>みどり拠点!F37</f>
        <v>0</v>
      </c>
      <c r="H37" s="116">
        <f>さくらんぼ拠点!F37</f>
        <v>0</v>
      </c>
      <c r="I37" s="116">
        <f>法人!F37</f>
        <v>300000</v>
      </c>
      <c r="J37" s="115"/>
      <c r="K37" s="116">
        <f>うぐいす拠点!J37+みどり拠点!J37+さくらんぼ拠点!J37</f>
        <v>0</v>
      </c>
      <c r="L37" s="116">
        <f t="shared" si="1"/>
        <v>300000</v>
      </c>
      <c r="M37" s="215">
        <f t="shared" si="2"/>
        <v>300000</v>
      </c>
    </row>
    <row r="38" spans="1:13" x14ac:dyDescent="0.15">
      <c r="A38" s="380"/>
      <c r="B38" s="383"/>
      <c r="C38" s="91"/>
      <c r="D38" s="92" t="s">
        <v>30</v>
      </c>
      <c r="E38" s="93"/>
      <c r="F38" s="104">
        <f>うぐいす拠点!F38</f>
        <v>15560000</v>
      </c>
      <c r="G38" s="104">
        <f>みどり拠点!F38</f>
        <v>17000000</v>
      </c>
      <c r="H38" s="116">
        <f>さくらんぼ拠点!F38</f>
        <v>20645000</v>
      </c>
      <c r="I38" s="116">
        <f>法人!F38</f>
        <v>53205000</v>
      </c>
      <c r="J38" s="117">
        <f t="shared" si="0"/>
        <v>53205000</v>
      </c>
      <c r="K38" s="116">
        <f>うぐいす拠点!J38+みどり拠点!J38+さくらんぼ拠点!J38</f>
        <v>0</v>
      </c>
      <c r="L38" s="116">
        <f t="shared" si="1"/>
        <v>53205000</v>
      </c>
      <c r="M38" s="215">
        <f t="shared" si="2"/>
        <v>53205000</v>
      </c>
    </row>
    <row r="39" spans="1:13" x14ac:dyDescent="0.15">
      <c r="A39" s="380"/>
      <c r="B39" s="383"/>
      <c r="C39" s="91"/>
      <c r="D39" s="92" t="s">
        <v>31</v>
      </c>
      <c r="E39" s="93"/>
      <c r="F39" s="104">
        <f>うぐいす拠点!F39</f>
        <v>4955000</v>
      </c>
      <c r="G39" s="104">
        <f>みどり拠点!F39</f>
        <v>5870000</v>
      </c>
      <c r="H39" s="116">
        <f>さくらんぼ拠点!F39</f>
        <v>6675000</v>
      </c>
      <c r="I39" s="116">
        <f>法人!F39</f>
        <v>17500000</v>
      </c>
      <c r="J39" s="117">
        <f t="shared" si="0"/>
        <v>17500000</v>
      </c>
      <c r="K39" s="116">
        <f>うぐいす拠点!J39+みどり拠点!J39+さくらんぼ拠点!J39</f>
        <v>0</v>
      </c>
      <c r="L39" s="116">
        <f t="shared" si="1"/>
        <v>17500000</v>
      </c>
      <c r="M39" s="215">
        <f t="shared" si="2"/>
        <v>17500000</v>
      </c>
    </row>
    <row r="40" spans="1:13" x14ac:dyDescent="0.15">
      <c r="A40" s="380"/>
      <c r="B40" s="383"/>
      <c r="C40" s="91"/>
      <c r="D40" s="92" t="s">
        <v>32</v>
      </c>
      <c r="E40" s="93"/>
      <c r="F40" s="104">
        <f>うぐいす拠点!F40</f>
        <v>16530000</v>
      </c>
      <c r="G40" s="104">
        <f>みどり拠点!F40</f>
        <v>27060000</v>
      </c>
      <c r="H40" s="116">
        <f>さくらんぼ拠点!F40</f>
        <v>14000000</v>
      </c>
      <c r="I40" s="116">
        <f>法人!F40</f>
        <v>57590000</v>
      </c>
      <c r="J40" s="117">
        <f t="shared" si="0"/>
        <v>57590000</v>
      </c>
      <c r="K40" s="116">
        <f>うぐいす拠点!J40+みどり拠点!J40+さくらんぼ拠点!J40</f>
        <v>0</v>
      </c>
      <c r="L40" s="116">
        <f t="shared" si="1"/>
        <v>57590000</v>
      </c>
      <c r="M40" s="215">
        <f t="shared" si="2"/>
        <v>57590000</v>
      </c>
    </row>
    <row r="41" spans="1:13" x14ac:dyDescent="0.15">
      <c r="A41" s="380"/>
      <c r="B41" s="383"/>
      <c r="C41" s="91"/>
      <c r="D41" s="92" t="s">
        <v>33</v>
      </c>
      <c r="E41" s="93"/>
      <c r="F41" s="104">
        <f>うぐいす拠点!F41</f>
        <v>730000</v>
      </c>
      <c r="G41" s="104">
        <f>みどり拠点!F41</f>
        <v>1036000</v>
      </c>
      <c r="H41" s="116">
        <f>さくらんぼ拠点!F41</f>
        <v>944000</v>
      </c>
      <c r="I41" s="116">
        <f>法人!F41</f>
        <v>2710000</v>
      </c>
      <c r="J41" s="117">
        <f t="shared" si="0"/>
        <v>2710000</v>
      </c>
      <c r="K41" s="116">
        <f>うぐいす拠点!J41+みどり拠点!J41+さくらんぼ拠点!J41</f>
        <v>0</v>
      </c>
      <c r="L41" s="116">
        <f t="shared" si="1"/>
        <v>2710000</v>
      </c>
      <c r="M41" s="215">
        <f t="shared" si="2"/>
        <v>2710000</v>
      </c>
    </row>
    <row r="42" spans="1:13" x14ac:dyDescent="0.15">
      <c r="A42" s="380"/>
      <c r="B42" s="383"/>
      <c r="C42" s="94"/>
      <c r="D42" s="95" t="s">
        <v>34</v>
      </c>
      <c r="E42" s="96"/>
      <c r="F42" s="107">
        <f>うぐいす拠点!F42</f>
        <v>4890000</v>
      </c>
      <c r="G42" s="107">
        <f>みどり拠点!F42</f>
        <v>4870000</v>
      </c>
      <c r="H42" s="118">
        <f>さくらんぼ拠点!F42</f>
        <v>5780000</v>
      </c>
      <c r="I42" s="118">
        <f>法人!F42</f>
        <v>15540000</v>
      </c>
      <c r="J42" s="119">
        <f t="shared" si="0"/>
        <v>15540000</v>
      </c>
      <c r="K42" s="118">
        <f>うぐいす拠点!J42+みどり拠点!J42+さくらんぼ拠点!J42</f>
        <v>0</v>
      </c>
      <c r="L42" s="118">
        <f t="shared" si="1"/>
        <v>15540000</v>
      </c>
      <c r="M42" s="215">
        <f t="shared" si="2"/>
        <v>15540000</v>
      </c>
    </row>
    <row r="43" spans="1:13" s="235" customFormat="1" x14ac:dyDescent="0.15">
      <c r="A43" s="380"/>
      <c r="B43" s="383"/>
      <c r="C43" s="274" t="s">
        <v>35</v>
      </c>
      <c r="D43" s="275"/>
      <c r="E43" s="276"/>
      <c r="F43" s="294">
        <f>うぐいす拠点!F43</f>
        <v>3144000</v>
      </c>
      <c r="G43" s="294">
        <f>みどり拠点!F43</f>
        <v>4255000</v>
      </c>
      <c r="H43" s="294">
        <f>さくらんぼ拠点!F43</f>
        <v>3805000</v>
      </c>
      <c r="I43" s="294">
        <f>法人!F43</f>
        <v>11204000</v>
      </c>
      <c r="J43" s="295">
        <f t="shared" si="0"/>
        <v>11204000</v>
      </c>
      <c r="K43" s="294">
        <f>うぐいす拠点!J43+みどり拠点!J43+さくらんぼ拠点!J43</f>
        <v>0</v>
      </c>
      <c r="L43" s="294">
        <f t="shared" si="1"/>
        <v>11204000</v>
      </c>
      <c r="M43" s="273">
        <f t="shared" si="2"/>
        <v>11204000</v>
      </c>
    </row>
    <row r="44" spans="1:13" x14ac:dyDescent="0.15">
      <c r="A44" s="380"/>
      <c r="B44" s="383"/>
      <c r="C44" s="91"/>
      <c r="D44" s="92" t="s">
        <v>36</v>
      </c>
      <c r="E44" s="93"/>
      <c r="F44" s="104">
        <f>うぐいす拠点!F44</f>
        <v>14000</v>
      </c>
      <c r="G44" s="104">
        <f>みどり拠点!F44</f>
        <v>15000</v>
      </c>
      <c r="H44" s="116">
        <f>さくらんぼ拠点!F44</f>
        <v>50000</v>
      </c>
      <c r="I44" s="116">
        <f>法人!F44</f>
        <v>79000</v>
      </c>
      <c r="J44" s="117">
        <f t="shared" si="0"/>
        <v>79000</v>
      </c>
      <c r="K44" s="116">
        <f>うぐいす拠点!J44+みどり拠点!J44+さくらんぼ拠点!J44</f>
        <v>0</v>
      </c>
      <c r="L44" s="116">
        <f t="shared" si="1"/>
        <v>79000</v>
      </c>
      <c r="M44" s="215">
        <f t="shared" si="2"/>
        <v>79000</v>
      </c>
    </row>
    <row r="45" spans="1:13" x14ac:dyDescent="0.15">
      <c r="A45" s="380"/>
      <c r="B45" s="383"/>
      <c r="C45" s="91"/>
      <c r="D45" s="92" t="s">
        <v>37</v>
      </c>
      <c r="E45" s="93"/>
      <c r="F45" s="104">
        <f>うぐいす拠点!F45</f>
        <v>15000</v>
      </c>
      <c r="G45" s="104">
        <f>みどり拠点!F45</f>
        <v>230000</v>
      </c>
      <c r="H45" s="116">
        <f>さくらんぼ拠点!F45</f>
        <v>65000</v>
      </c>
      <c r="I45" s="116">
        <f>法人!F45</f>
        <v>310000</v>
      </c>
      <c r="J45" s="117">
        <f t="shared" si="0"/>
        <v>310000</v>
      </c>
      <c r="K45" s="116">
        <f>うぐいす拠点!J45+みどり拠点!J45+さくらんぼ拠点!J45</f>
        <v>0</v>
      </c>
      <c r="L45" s="116">
        <f t="shared" si="1"/>
        <v>310000</v>
      </c>
      <c r="M45" s="215">
        <f t="shared" si="2"/>
        <v>310000</v>
      </c>
    </row>
    <row r="46" spans="1:13" x14ac:dyDescent="0.15">
      <c r="A46" s="380"/>
      <c r="B46" s="383"/>
      <c r="C46" s="91"/>
      <c r="D46" s="92" t="s">
        <v>38</v>
      </c>
      <c r="E46" s="93"/>
      <c r="F46" s="104">
        <f>うぐいす拠点!F46</f>
        <v>100000</v>
      </c>
      <c r="G46" s="104">
        <f>みどり拠点!F46</f>
        <v>450000</v>
      </c>
      <c r="H46" s="116">
        <f>さくらんぼ拠点!F46</f>
        <v>380000</v>
      </c>
      <c r="I46" s="116">
        <f>法人!F46</f>
        <v>930000</v>
      </c>
      <c r="J46" s="117">
        <f t="shared" si="0"/>
        <v>930000</v>
      </c>
      <c r="K46" s="116">
        <f>うぐいす拠点!J46+みどり拠点!J46+さくらんぼ拠点!J46</f>
        <v>0</v>
      </c>
      <c r="L46" s="116">
        <f t="shared" si="1"/>
        <v>930000</v>
      </c>
      <c r="M46" s="215">
        <f t="shared" si="2"/>
        <v>930000</v>
      </c>
    </row>
    <row r="47" spans="1:13" x14ac:dyDescent="0.15">
      <c r="A47" s="380"/>
      <c r="B47" s="383"/>
      <c r="C47" s="91"/>
      <c r="D47" s="92" t="s">
        <v>127</v>
      </c>
      <c r="E47" s="93"/>
      <c r="F47" s="104">
        <f>うぐいす拠点!F47</f>
        <v>132000</v>
      </c>
      <c r="G47" s="104">
        <f>みどり拠点!F47</f>
        <v>50000</v>
      </c>
      <c r="H47" s="116">
        <f>さくらんぼ拠点!F47</f>
        <v>10000</v>
      </c>
      <c r="I47" s="116">
        <f>法人!F47</f>
        <v>192000</v>
      </c>
      <c r="J47" s="117">
        <f t="shared" si="0"/>
        <v>192000</v>
      </c>
      <c r="K47" s="116">
        <f>うぐいす拠点!J47+みどり拠点!J47+さくらんぼ拠点!J47</f>
        <v>0</v>
      </c>
      <c r="L47" s="116">
        <f t="shared" si="1"/>
        <v>192000</v>
      </c>
      <c r="M47" s="215">
        <f t="shared" si="2"/>
        <v>192000</v>
      </c>
    </row>
    <row r="48" spans="1:13" x14ac:dyDescent="0.15">
      <c r="A48" s="380"/>
      <c r="B48" s="383"/>
      <c r="C48" s="91"/>
      <c r="D48" s="92" t="s">
        <v>39</v>
      </c>
      <c r="E48" s="93"/>
      <c r="F48" s="104">
        <f>うぐいす拠点!F48</f>
        <v>1416000</v>
      </c>
      <c r="G48" s="104">
        <f>みどり拠点!F48</f>
        <v>960000</v>
      </c>
      <c r="H48" s="116">
        <f>さくらんぼ拠点!F48</f>
        <v>530000</v>
      </c>
      <c r="I48" s="116">
        <f>法人!F48</f>
        <v>2906000</v>
      </c>
      <c r="J48" s="117">
        <f t="shared" si="0"/>
        <v>2906000</v>
      </c>
      <c r="K48" s="116">
        <f>うぐいす拠点!J48+みどり拠点!J48+さくらんぼ拠点!J48</f>
        <v>0</v>
      </c>
      <c r="L48" s="116">
        <f t="shared" si="1"/>
        <v>2906000</v>
      </c>
      <c r="M48" s="215">
        <f t="shared" si="2"/>
        <v>2906000</v>
      </c>
    </row>
    <row r="49" spans="1:13" x14ac:dyDescent="0.15">
      <c r="A49" s="380"/>
      <c r="B49" s="383"/>
      <c r="C49" s="91"/>
      <c r="D49" s="92" t="s">
        <v>126</v>
      </c>
      <c r="E49" s="93"/>
      <c r="F49" s="104">
        <f>うぐいす拠点!F49</f>
        <v>725000</v>
      </c>
      <c r="G49" s="104">
        <f>みどり拠点!F49</f>
        <v>480000</v>
      </c>
      <c r="H49" s="116">
        <f>さくらんぼ拠点!F49</f>
        <v>320000</v>
      </c>
      <c r="I49" s="116">
        <f>法人!F49</f>
        <v>1525000</v>
      </c>
      <c r="J49" s="117">
        <f t="shared" si="0"/>
        <v>1525000</v>
      </c>
      <c r="K49" s="116">
        <f>うぐいす拠点!J49+みどり拠点!J49+さくらんぼ拠点!J49</f>
        <v>0</v>
      </c>
      <c r="L49" s="116">
        <f t="shared" si="1"/>
        <v>1525000</v>
      </c>
      <c r="M49" s="215">
        <f t="shared" si="2"/>
        <v>1525000</v>
      </c>
    </row>
    <row r="50" spans="1:13" x14ac:dyDescent="0.15">
      <c r="A50" s="380"/>
      <c r="B50" s="383"/>
      <c r="C50" s="91"/>
      <c r="D50" s="92" t="s">
        <v>208</v>
      </c>
      <c r="E50" s="93"/>
      <c r="F50" s="104">
        <f>うぐいす拠点!F50</f>
        <v>37000</v>
      </c>
      <c r="G50" s="104">
        <f>みどり拠点!F50</f>
        <v>50000</v>
      </c>
      <c r="H50" s="116">
        <f>さくらんぼ拠点!F50</f>
        <v>20000</v>
      </c>
      <c r="I50" s="116">
        <f>法人!F50</f>
        <v>107000</v>
      </c>
      <c r="J50" s="117">
        <f t="shared" ref="J50" si="6">SUM(F50:H50)</f>
        <v>107000</v>
      </c>
      <c r="K50" s="116">
        <f>うぐいす拠点!J50+みどり拠点!J50+さくらんぼ拠点!J50</f>
        <v>0</v>
      </c>
      <c r="L50" s="116">
        <f t="shared" ref="L50" si="7">I50+K50</f>
        <v>107000</v>
      </c>
      <c r="M50" s="215">
        <f t="shared" si="2"/>
        <v>107000</v>
      </c>
    </row>
    <row r="51" spans="1:13" x14ac:dyDescent="0.15">
      <c r="A51" s="380"/>
      <c r="B51" s="383"/>
      <c r="C51" s="91"/>
      <c r="D51" s="92" t="s">
        <v>40</v>
      </c>
      <c r="E51" s="93"/>
      <c r="F51" s="104">
        <f>うぐいす拠点!F51</f>
        <v>100000</v>
      </c>
      <c r="G51" s="104">
        <f>みどり拠点!F51</f>
        <v>380000</v>
      </c>
      <c r="H51" s="116">
        <f>さくらんぼ拠点!F51</f>
        <v>180000</v>
      </c>
      <c r="I51" s="116">
        <f>法人!F51</f>
        <v>660000</v>
      </c>
      <c r="J51" s="117">
        <f t="shared" si="0"/>
        <v>660000</v>
      </c>
      <c r="K51" s="116">
        <f>うぐいす拠点!J51+みどり拠点!J51+さくらんぼ拠点!J51</f>
        <v>0</v>
      </c>
      <c r="L51" s="116">
        <f t="shared" si="1"/>
        <v>660000</v>
      </c>
      <c r="M51" s="215">
        <f t="shared" si="2"/>
        <v>660000</v>
      </c>
    </row>
    <row r="52" spans="1:13" x14ac:dyDescent="0.15">
      <c r="A52" s="380"/>
      <c r="B52" s="383"/>
      <c r="C52" s="91"/>
      <c r="D52" s="92" t="s">
        <v>41</v>
      </c>
      <c r="E52" s="93"/>
      <c r="F52" s="104">
        <f>うぐいす拠点!F52</f>
        <v>540000</v>
      </c>
      <c r="G52" s="104">
        <f>みどり拠点!F52</f>
        <v>1400000</v>
      </c>
      <c r="H52" s="116">
        <f>さくらんぼ拠点!F52</f>
        <v>2200000</v>
      </c>
      <c r="I52" s="116">
        <f>法人!F52</f>
        <v>4140000</v>
      </c>
      <c r="J52" s="117">
        <f t="shared" si="0"/>
        <v>4140000</v>
      </c>
      <c r="K52" s="116">
        <f>うぐいす拠点!J52+みどり拠点!J52+さくらんぼ拠点!J52</f>
        <v>0</v>
      </c>
      <c r="L52" s="116">
        <f t="shared" si="1"/>
        <v>4140000</v>
      </c>
      <c r="M52" s="215">
        <f t="shared" si="2"/>
        <v>4140000</v>
      </c>
    </row>
    <row r="53" spans="1:13" x14ac:dyDescent="0.15">
      <c r="A53" s="380"/>
      <c r="B53" s="383"/>
      <c r="C53" s="94"/>
      <c r="D53" s="95" t="s">
        <v>42</v>
      </c>
      <c r="E53" s="96"/>
      <c r="F53" s="107">
        <f>うぐいす拠点!F53</f>
        <v>65000</v>
      </c>
      <c r="G53" s="107">
        <f>みどり拠点!F53</f>
        <v>240000</v>
      </c>
      <c r="H53" s="118">
        <f>さくらんぼ拠点!F53</f>
        <v>50000</v>
      </c>
      <c r="I53" s="118">
        <f>法人!F53</f>
        <v>355000</v>
      </c>
      <c r="J53" s="119">
        <f t="shared" si="0"/>
        <v>355000</v>
      </c>
      <c r="K53" s="118">
        <f>うぐいす拠点!J53+みどり拠点!J53+さくらんぼ拠点!J53</f>
        <v>0</v>
      </c>
      <c r="L53" s="118">
        <f t="shared" si="1"/>
        <v>355000</v>
      </c>
      <c r="M53" s="215">
        <f t="shared" si="2"/>
        <v>355000</v>
      </c>
    </row>
    <row r="54" spans="1:13" s="235" customFormat="1" x14ac:dyDescent="0.15">
      <c r="A54" s="380"/>
      <c r="B54" s="383"/>
      <c r="C54" s="274" t="s">
        <v>43</v>
      </c>
      <c r="D54" s="275"/>
      <c r="E54" s="276"/>
      <c r="F54" s="294">
        <f>うぐいす拠点!F54</f>
        <v>7668000</v>
      </c>
      <c r="G54" s="294">
        <f>みどり拠点!F54</f>
        <v>5320000</v>
      </c>
      <c r="H54" s="294">
        <f>さくらんぼ拠点!F54</f>
        <v>3480000</v>
      </c>
      <c r="I54" s="294">
        <f>法人!F54</f>
        <v>16468000</v>
      </c>
      <c r="J54" s="295">
        <f t="shared" si="0"/>
        <v>16468000</v>
      </c>
      <c r="K54" s="294">
        <f>うぐいす拠点!J54+みどり拠点!J54+さくらんぼ拠点!J54</f>
        <v>0</v>
      </c>
      <c r="L54" s="294">
        <f t="shared" si="1"/>
        <v>16468000</v>
      </c>
      <c r="M54" s="273">
        <f t="shared" si="2"/>
        <v>16468000</v>
      </c>
    </row>
    <row r="55" spans="1:13" x14ac:dyDescent="0.15">
      <c r="A55" s="380"/>
      <c r="B55" s="383"/>
      <c r="C55" s="91"/>
      <c r="D55" s="92" t="s">
        <v>44</v>
      </c>
      <c r="E55" s="93"/>
      <c r="F55" s="104">
        <f>うぐいす拠点!F55</f>
        <v>331000</v>
      </c>
      <c r="G55" s="104">
        <f>みどり拠点!F55</f>
        <v>1000000</v>
      </c>
      <c r="H55" s="116">
        <f>さくらんぼ拠点!F55</f>
        <v>520000</v>
      </c>
      <c r="I55" s="116">
        <f>法人!F55</f>
        <v>1851000</v>
      </c>
      <c r="J55" s="117">
        <f t="shared" si="0"/>
        <v>1851000</v>
      </c>
      <c r="K55" s="116">
        <f>うぐいす拠点!J55+みどり拠点!J55+さくらんぼ拠点!J55</f>
        <v>0</v>
      </c>
      <c r="L55" s="116">
        <f t="shared" si="1"/>
        <v>1851000</v>
      </c>
      <c r="M55" s="215">
        <f t="shared" si="2"/>
        <v>1851000</v>
      </c>
    </row>
    <row r="56" spans="1:13" x14ac:dyDescent="0.15">
      <c r="A56" s="380"/>
      <c r="B56" s="383"/>
      <c r="C56" s="91"/>
      <c r="D56" s="92" t="s">
        <v>45</v>
      </c>
      <c r="E56" s="93"/>
      <c r="F56" s="104">
        <f>うぐいす拠点!F56</f>
        <v>250000</v>
      </c>
      <c r="G56" s="104">
        <f>みどり拠点!F56</f>
        <v>5000</v>
      </c>
      <c r="H56" s="116">
        <f>さくらんぼ拠点!F56</f>
        <v>5000</v>
      </c>
      <c r="I56" s="116">
        <f>法人!F56</f>
        <v>260000</v>
      </c>
      <c r="J56" s="117">
        <f t="shared" si="0"/>
        <v>260000</v>
      </c>
      <c r="K56" s="116">
        <f>うぐいす拠点!J56+みどり拠点!J56+さくらんぼ拠点!J56</f>
        <v>0</v>
      </c>
      <c r="L56" s="116">
        <f t="shared" si="1"/>
        <v>260000</v>
      </c>
      <c r="M56" s="215">
        <f t="shared" si="2"/>
        <v>260000</v>
      </c>
    </row>
    <row r="57" spans="1:13" x14ac:dyDescent="0.15">
      <c r="A57" s="380"/>
      <c r="B57" s="383"/>
      <c r="C57" s="91"/>
      <c r="D57" s="92" t="s">
        <v>46</v>
      </c>
      <c r="E57" s="93"/>
      <c r="F57" s="104">
        <f>うぐいす拠点!F57</f>
        <v>190000</v>
      </c>
      <c r="G57" s="104">
        <f>みどり拠点!F57</f>
        <v>90000</v>
      </c>
      <c r="H57" s="116">
        <f>さくらんぼ拠点!F57</f>
        <v>80000</v>
      </c>
      <c r="I57" s="116">
        <f>法人!F57</f>
        <v>360000</v>
      </c>
      <c r="J57" s="117">
        <f t="shared" si="0"/>
        <v>360000</v>
      </c>
      <c r="K57" s="116">
        <f>うぐいす拠点!J57+みどり拠点!J57+さくらんぼ拠点!J57</f>
        <v>0</v>
      </c>
      <c r="L57" s="116">
        <f t="shared" si="1"/>
        <v>360000</v>
      </c>
      <c r="M57" s="215">
        <f t="shared" si="2"/>
        <v>360000</v>
      </c>
    </row>
    <row r="58" spans="1:13" x14ac:dyDescent="0.15">
      <c r="A58" s="380"/>
      <c r="B58" s="383"/>
      <c r="C58" s="91"/>
      <c r="D58" s="92" t="s">
        <v>47</v>
      </c>
      <c r="E58" s="93"/>
      <c r="F58" s="104">
        <f>うぐいす拠点!F58</f>
        <v>371000</v>
      </c>
      <c r="G58" s="104">
        <f>みどり拠点!F58</f>
        <v>80000</v>
      </c>
      <c r="H58" s="116">
        <f>さくらんぼ拠点!F58</f>
        <v>250000</v>
      </c>
      <c r="I58" s="116">
        <f>法人!F58</f>
        <v>701000</v>
      </c>
      <c r="J58" s="117">
        <f t="shared" si="0"/>
        <v>701000</v>
      </c>
      <c r="K58" s="116">
        <f>うぐいす拠点!J58+みどり拠点!J58+さくらんぼ拠点!J58</f>
        <v>0</v>
      </c>
      <c r="L58" s="116">
        <f t="shared" si="1"/>
        <v>701000</v>
      </c>
      <c r="M58" s="215">
        <f t="shared" si="2"/>
        <v>701000</v>
      </c>
    </row>
    <row r="59" spans="1:13" x14ac:dyDescent="0.15">
      <c r="A59" s="380"/>
      <c r="B59" s="383"/>
      <c r="C59" s="91"/>
      <c r="D59" s="92" t="s">
        <v>48</v>
      </c>
      <c r="E59" s="93"/>
      <c r="F59" s="104">
        <f>うぐいす拠点!F59</f>
        <v>0</v>
      </c>
      <c r="G59" s="104">
        <f>みどり拠点!F59</f>
        <v>0</v>
      </c>
      <c r="H59" s="116">
        <f>さくらんぼ拠点!F59</f>
        <v>0</v>
      </c>
      <c r="I59" s="116">
        <f>法人!F59</f>
        <v>0</v>
      </c>
      <c r="J59" s="117">
        <f t="shared" si="0"/>
        <v>0</v>
      </c>
      <c r="K59" s="116">
        <f>うぐいす拠点!J59+みどり拠点!J59+さくらんぼ拠点!J59</f>
        <v>0</v>
      </c>
      <c r="L59" s="116">
        <f t="shared" si="1"/>
        <v>0</v>
      </c>
      <c r="M59" s="215">
        <f t="shared" si="2"/>
        <v>0</v>
      </c>
    </row>
    <row r="60" spans="1:13" x14ac:dyDescent="0.15">
      <c r="A60" s="380"/>
      <c r="B60" s="383"/>
      <c r="C60" s="91"/>
      <c r="D60" s="92" t="s">
        <v>39</v>
      </c>
      <c r="E60" s="93"/>
      <c r="F60" s="104">
        <f>うぐいす拠点!F60</f>
        <v>484000</v>
      </c>
      <c r="G60" s="104">
        <f>みどり拠点!F60</f>
        <v>250000</v>
      </c>
      <c r="H60" s="116">
        <f>さくらんぼ拠点!F60</f>
        <v>60000</v>
      </c>
      <c r="I60" s="116">
        <f>法人!F60</f>
        <v>794000</v>
      </c>
      <c r="J60" s="117">
        <f t="shared" si="0"/>
        <v>794000</v>
      </c>
      <c r="K60" s="116">
        <f>うぐいす拠点!J60+みどり拠点!J60+さくらんぼ拠点!J60</f>
        <v>0</v>
      </c>
      <c r="L60" s="116">
        <f t="shared" si="1"/>
        <v>794000</v>
      </c>
      <c r="M60" s="215">
        <f t="shared" si="2"/>
        <v>794000</v>
      </c>
    </row>
    <row r="61" spans="1:13" x14ac:dyDescent="0.15">
      <c r="A61" s="380"/>
      <c r="B61" s="383"/>
      <c r="C61" s="91"/>
      <c r="D61" s="92" t="s">
        <v>49</v>
      </c>
      <c r="E61" s="93"/>
      <c r="F61" s="104">
        <f>うぐいす拠点!F61</f>
        <v>0</v>
      </c>
      <c r="G61" s="104">
        <f>みどり拠点!F61</f>
        <v>0</v>
      </c>
      <c r="H61" s="116">
        <f>さくらんぼ拠点!F61</f>
        <v>0</v>
      </c>
      <c r="I61" s="116">
        <f>法人!F61</f>
        <v>0</v>
      </c>
      <c r="J61" s="117">
        <f t="shared" si="0"/>
        <v>0</v>
      </c>
      <c r="K61" s="116">
        <f>うぐいす拠点!J61+みどり拠点!J61+さくらんぼ拠点!J61</f>
        <v>0</v>
      </c>
      <c r="L61" s="116">
        <f t="shared" si="1"/>
        <v>0</v>
      </c>
      <c r="M61" s="215">
        <f t="shared" si="2"/>
        <v>0</v>
      </c>
    </row>
    <row r="62" spans="1:13" x14ac:dyDescent="0.15">
      <c r="A62" s="380"/>
      <c r="B62" s="383"/>
      <c r="C62" s="91"/>
      <c r="D62" s="92" t="s">
        <v>50</v>
      </c>
      <c r="E62" s="93"/>
      <c r="F62" s="104">
        <f>うぐいす拠点!F62</f>
        <v>310000</v>
      </c>
      <c r="G62" s="104">
        <f>みどり拠点!F62</f>
        <v>500000</v>
      </c>
      <c r="H62" s="116">
        <f>さくらんぼ拠点!F62</f>
        <v>160000</v>
      </c>
      <c r="I62" s="116">
        <f>法人!F62</f>
        <v>970000</v>
      </c>
      <c r="J62" s="117">
        <f t="shared" si="0"/>
        <v>970000</v>
      </c>
      <c r="K62" s="116">
        <f>うぐいす拠点!J62+みどり拠点!J62+さくらんぼ拠点!J62</f>
        <v>0</v>
      </c>
      <c r="L62" s="116">
        <f t="shared" si="1"/>
        <v>970000</v>
      </c>
      <c r="M62" s="215">
        <f t="shared" si="2"/>
        <v>970000</v>
      </c>
    </row>
    <row r="63" spans="1:13" x14ac:dyDescent="0.15">
      <c r="A63" s="380"/>
      <c r="B63" s="383"/>
      <c r="C63" s="91"/>
      <c r="D63" s="92" t="s">
        <v>51</v>
      </c>
      <c r="E63" s="93"/>
      <c r="F63" s="104">
        <f>うぐいす拠点!F63</f>
        <v>970000</v>
      </c>
      <c r="G63" s="104">
        <f>みどり拠点!F63</f>
        <v>220000</v>
      </c>
      <c r="H63" s="116">
        <f>さくらんぼ拠点!F63</f>
        <v>115000</v>
      </c>
      <c r="I63" s="116">
        <f>法人!F63</f>
        <v>1305000</v>
      </c>
      <c r="J63" s="117">
        <f t="shared" si="0"/>
        <v>1305000</v>
      </c>
      <c r="K63" s="116">
        <f>うぐいす拠点!J63+みどり拠点!J63+さくらんぼ拠点!J63</f>
        <v>0</v>
      </c>
      <c r="L63" s="116">
        <f t="shared" si="1"/>
        <v>1305000</v>
      </c>
      <c r="M63" s="215">
        <f t="shared" si="2"/>
        <v>1305000</v>
      </c>
    </row>
    <row r="64" spans="1:13" x14ac:dyDescent="0.15">
      <c r="A64" s="380"/>
      <c r="B64" s="383"/>
      <c r="C64" s="91"/>
      <c r="D64" s="92" t="s">
        <v>52</v>
      </c>
      <c r="E64" s="93"/>
      <c r="F64" s="104">
        <f>うぐいす拠点!F64</f>
        <v>35000</v>
      </c>
      <c r="G64" s="104">
        <f>みどり拠点!F64</f>
        <v>30000</v>
      </c>
      <c r="H64" s="116">
        <f>さくらんぼ拠点!F64</f>
        <v>15000</v>
      </c>
      <c r="I64" s="116">
        <f>法人!F64</f>
        <v>80000</v>
      </c>
      <c r="J64" s="117">
        <f t="shared" si="0"/>
        <v>80000</v>
      </c>
      <c r="K64" s="116">
        <f>うぐいす拠点!J64+みどり拠点!J64+さくらんぼ拠点!J64</f>
        <v>0</v>
      </c>
      <c r="L64" s="116">
        <f t="shared" si="1"/>
        <v>80000</v>
      </c>
      <c r="M64" s="215">
        <f t="shared" si="2"/>
        <v>80000</v>
      </c>
    </row>
    <row r="65" spans="1:13" x14ac:dyDescent="0.15">
      <c r="A65" s="380"/>
      <c r="B65" s="383"/>
      <c r="C65" s="91"/>
      <c r="D65" s="21" t="s">
        <v>210</v>
      </c>
      <c r="E65" s="93"/>
      <c r="F65" s="104">
        <f>うぐいす拠点!F65</f>
        <v>5000</v>
      </c>
      <c r="G65" s="104">
        <f>みどり拠点!F65</f>
        <v>0</v>
      </c>
      <c r="H65" s="116">
        <f>さくらんぼ拠点!F65</f>
        <v>0</v>
      </c>
      <c r="I65" s="116">
        <f>法人!F65</f>
        <v>5000</v>
      </c>
      <c r="J65" s="117">
        <f t="shared" si="0"/>
        <v>5000</v>
      </c>
      <c r="K65" s="116">
        <f>うぐいす拠点!J65+みどり拠点!J65+さくらんぼ拠点!J65</f>
        <v>0</v>
      </c>
      <c r="L65" s="116">
        <f t="shared" si="1"/>
        <v>5000</v>
      </c>
      <c r="M65" s="215">
        <f t="shared" si="2"/>
        <v>5000</v>
      </c>
    </row>
    <row r="66" spans="1:13" x14ac:dyDescent="0.15">
      <c r="A66" s="380"/>
      <c r="B66" s="383"/>
      <c r="C66" s="91"/>
      <c r="D66" s="92" t="s">
        <v>53</v>
      </c>
      <c r="E66" s="93"/>
      <c r="F66" s="104">
        <f>うぐいす拠点!F66</f>
        <v>0</v>
      </c>
      <c r="G66" s="104">
        <f>みどり拠点!F66</f>
        <v>0</v>
      </c>
      <c r="H66" s="116">
        <f>さくらんぼ拠点!F66</f>
        <v>0</v>
      </c>
      <c r="I66" s="116">
        <f>法人!F66</f>
        <v>0</v>
      </c>
      <c r="J66" s="117">
        <f t="shared" si="0"/>
        <v>0</v>
      </c>
      <c r="K66" s="116">
        <f>うぐいす拠点!J66+みどり拠点!J66+さくらんぼ拠点!J66</f>
        <v>0</v>
      </c>
      <c r="L66" s="116">
        <f t="shared" si="1"/>
        <v>0</v>
      </c>
      <c r="M66" s="215">
        <f t="shared" si="2"/>
        <v>0</v>
      </c>
    </row>
    <row r="67" spans="1:13" x14ac:dyDescent="0.15">
      <c r="A67" s="380"/>
      <c r="B67" s="383"/>
      <c r="C67" s="91"/>
      <c r="D67" s="92" t="s">
        <v>54</v>
      </c>
      <c r="E67" s="93"/>
      <c r="F67" s="104">
        <f>うぐいす拠点!F67</f>
        <v>40000</v>
      </c>
      <c r="G67" s="104">
        <f>みどり拠点!F67</f>
        <v>50000</v>
      </c>
      <c r="H67" s="116">
        <f>さくらんぼ拠点!F67</f>
        <v>10000</v>
      </c>
      <c r="I67" s="116">
        <f>法人!F67</f>
        <v>100000</v>
      </c>
      <c r="J67" s="117">
        <f t="shared" si="0"/>
        <v>100000</v>
      </c>
      <c r="K67" s="116">
        <f>うぐいす拠点!J67+みどり拠点!J67+さくらんぼ拠点!J67</f>
        <v>0</v>
      </c>
      <c r="L67" s="116">
        <f t="shared" si="1"/>
        <v>100000</v>
      </c>
      <c r="M67" s="215">
        <f t="shared" si="2"/>
        <v>100000</v>
      </c>
    </row>
    <row r="68" spans="1:13" x14ac:dyDescent="0.15">
      <c r="A68" s="380"/>
      <c r="B68" s="383"/>
      <c r="C68" s="91"/>
      <c r="D68" s="92" t="s">
        <v>55</v>
      </c>
      <c r="E68" s="93"/>
      <c r="F68" s="104">
        <f>うぐいす拠点!F68</f>
        <v>285000</v>
      </c>
      <c r="G68" s="104">
        <f>みどり拠点!F68</f>
        <v>550000</v>
      </c>
      <c r="H68" s="116">
        <f>さくらんぼ拠点!F68</f>
        <v>220000</v>
      </c>
      <c r="I68" s="116">
        <f>法人!F68</f>
        <v>1055000</v>
      </c>
      <c r="J68" s="117">
        <f t="shared" si="0"/>
        <v>1055000</v>
      </c>
      <c r="K68" s="116">
        <f>うぐいす拠点!J68+みどり拠点!J68+さくらんぼ拠点!J68</f>
        <v>0</v>
      </c>
      <c r="L68" s="116">
        <f t="shared" si="1"/>
        <v>1055000</v>
      </c>
      <c r="M68" s="215">
        <f t="shared" si="2"/>
        <v>1055000</v>
      </c>
    </row>
    <row r="69" spans="1:13" x14ac:dyDescent="0.15">
      <c r="A69" s="380"/>
      <c r="B69" s="383"/>
      <c r="C69" s="91"/>
      <c r="D69" s="92" t="s">
        <v>56</v>
      </c>
      <c r="E69" s="93"/>
      <c r="F69" s="104">
        <f>うぐいす拠点!F69</f>
        <v>1614000</v>
      </c>
      <c r="G69" s="104">
        <f>みどり拠点!F69</f>
        <v>630000</v>
      </c>
      <c r="H69" s="116">
        <f>さくらんぼ拠点!F69</f>
        <v>1680000</v>
      </c>
      <c r="I69" s="116">
        <f>法人!F69</f>
        <v>3924000</v>
      </c>
      <c r="J69" s="117">
        <f t="shared" si="0"/>
        <v>3924000</v>
      </c>
      <c r="K69" s="116">
        <f>うぐいす拠点!J69+みどり拠点!J69+さくらんぼ拠点!J69</f>
        <v>0</v>
      </c>
      <c r="L69" s="116">
        <f t="shared" si="1"/>
        <v>3924000</v>
      </c>
      <c r="M69" s="215">
        <f t="shared" si="2"/>
        <v>3924000</v>
      </c>
    </row>
    <row r="70" spans="1:13" x14ac:dyDescent="0.15">
      <c r="A70" s="380"/>
      <c r="B70" s="383"/>
      <c r="C70" s="91"/>
      <c r="D70" s="92" t="s">
        <v>57</v>
      </c>
      <c r="E70" s="93"/>
      <c r="F70" s="104">
        <f>うぐいす拠点!F70</f>
        <v>2190000</v>
      </c>
      <c r="G70" s="104">
        <f>みどり拠点!F70</f>
        <v>1060000</v>
      </c>
      <c r="H70" s="116">
        <f>さくらんぼ拠点!F70</f>
        <v>0</v>
      </c>
      <c r="I70" s="116">
        <f>法人!F70</f>
        <v>3250000</v>
      </c>
      <c r="J70" s="117">
        <f t="shared" si="0"/>
        <v>3250000</v>
      </c>
      <c r="K70" s="116">
        <f>うぐいす拠点!J70+みどり拠点!J70+さくらんぼ拠点!J70</f>
        <v>0</v>
      </c>
      <c r="L70" s="116">
        <f t="shared" si="1"/>
        <v>3250000</v>
      </c>
      <c r="M70" s="215">
        <f t="shared" si="2"/>
        <v>3250000</v>
      </c>
    </row>
    <row r="71" spans="1:13" x14ac:dyDescent="0.15">
      <c r="A71" s="380"/>
      <c r="B71" s="383"/>
      <c r="C71" s="91"/>
      <c r="D71" s="92" t="s">
        <v>58</v>
      </c>
      <c r="E71" s="93"/>
      <c r="F71" s="104">
        <f>うぐいす拠点!F71</f>
        <v>102000</v>
      </c>
      <c r="G71" s="104">
        <f>みどり拠点!F71</f>
        <v>300000</v>
      </c>
      <c r="H71" s="116">
        <f>さくらんぼ拠点!F71</f>
        <v>130000</v>
      </c>
      <c r="I71" s="116">
        <f>法人!F71</f>
        <v>532000</v>
      </c>
      <c r="J71" s="117">
        <f t="shared" si="0"/>
        <v>532000</v>
      </c>
      <c r="K71" s="116">
        <f>うぐいす拠点!J71+みどり拠点!J71+さくらんぼ拠点!J71</f>
        <v>0</v>
      </c>
      <c r="L71" s="116">
        <f t="shared" si="1"/>
        <v>532000</v>
      </c>
      <c r="M71" s="215">
        <f t="shared" ref="M71:M127" si="8">F71+G71+H71</f>
        <v>532000</v>
      </c>
    </row>
    <row r="72" spans="1:13" x14ac:dyDescent="0.15">
      <c r="A72" s="380"/>
      <c r="B72" s="383"/>
      <c r="C72" s="91"/>
      <c r="D72" s="92" t="s">
        <v>59</v>
      </c>
      <c r="E72" s="93"/>
      <c r="F72" s="104">
        <f>うぐいす拠点!F72</f>
        <v>90000</v>
      </c>
      <c r="G72" s="104">
        <f>みどり拠点!F72</f>
        <v>60000</v>
      </c>
      <c r="H72" s="116">
        <f>さくらんぼ拠点!F72</f>
        <v>210000</v>
      </c>
      <c r="I72" s="116">
        <f>法人!F72</f>
        <v>360000</v>
      </c>
      <c r="J72" s="117">
        <f t="shared" si="0"/>
        <v>360000</v>
      </c>
      <c r="K72" s="116">
        <f>うぐいす拠点!J72+みどり拠点!J72+さくらんぼ拠点!J72</f>
        <v>0</v>
      </c>
      <c r="L72" s="116">
        <f t="shared" si="1"/>
        <v>360000</v>
      </c>
      <c r="M72" s="215">
        <f t="shared" si="8"/>
        <v>360000</v>
      </c>
    </row>
    <row r="73" spans="1:13" x14ac:dyDescent="0.15">
      <c r="A73" s="380"/>
      <c r="B73" s="383"/>
      <c r="C73" s="91"/>
      <c r="D73" s="92" t="s">
        <v>211</v>
      </c>
      <c r="E73" s="93"/>
      <c r="F73" s="104">
        <f>うぐいす拠点!F73</f>
        <v>340000</v>
      </c>
      <c r="G73" s="104">
        <f>みどり拠点!F73</f>
        <v>340000</v>
      </c>
      <c r="H73" s="116">
        <f>さくらんぼ拠点!F73</f>
        <v>5000</v>
      </c>
      <c r="I73" s="116">
        <f>法人!F73</f>
        <v>685000</v>
      </c>
      <c r="J73" s="117">
        <f t="shared" ref="J73" si="9">SUM(F73:H73)</f>
        <v>685000</v>
      </c>
      <c r="K73" s="116">
        <f>うぐいす拠点!J73+みどり拠点!J73+さくらんぼ拠点!J73</f>
        <v>0</v>
      </c>
      <c r="L73" s="116">
        <f t="shared" ref="L73" si="10">I73+K73</f>
        <v>685000</v>
      </c>
      <c r="M73" s="215">
        <f t="shared" si="8"/>
        <v>685000</v>
      </c>
    </row>
    <row r="74" spans="1:13" x14ac:dyDescent="0.15">
      <c r="A74" s="380"/>
      <c r="B74" s="383"/>
      <c r="C74" s="91"/>
      <c r="D74" s="92" t="s">
        <v>60</v>
      </c>
      <c r="E74" s="93"/>
      <c r="F74" s="104">
        <f>うぐいす拠点!F74</f>
        <v>20000</v>
      </c>
      <c r="G74" s="104">
        <f>みどり拠点!F74</f>
        <v>135000</v>
      </c>
      <c r="H74" s="116">
        <f>さくらんぼ拠点!F74</f>
        <v>10000</v>
      </c>
      <c r="I74" s="116">
        <f>法人!F74</f>
        <v>165000</v>
      </c>
      <c r="J74" s="117">
        <f t="shared" si="0"/>
        <v>165000</v>
      </c>
      <c r="K74" s="116">
        <f>うぐいす拠点!J74+みどり拠点!J74+さくらんぼ拠点!J74</f>
        <v>0</v>
      </c>
      <c r="L74" s="116">
        <f t="shared" si="1"/>
        <v>165000</v>
      </c>
      <c r="M74" s="215">
        <f t="shared" si="8"/>
        <v>165000</v>
      </c>
    </row>
    <row r="75" spans="1:13" x14ac:dyDescent="0.15">
      <c r="A75" s="380"/>
      <c r="B75" s="383"/>
      <c r="C75" s="94"/>
      <c r="D75" s="95" t="s">
        <v>42</v>
      </c>
      <c r="E75" s="96"/>
      <c r="F75" s="107">
        <f>うぐいす拠点!F75</f>
        <v>41000</v>
      </c>
      <c r="G75" s="107">
        <f>みどり拠点!F75</f>
        <v>20000</v>
      </c>
      <c r="H75" s="118">
        <f>さくらんぼ拠点!F75</f>
        <v>10000</v>
      </c>
      <c r="I75" s="118">
        <f>法人!F75</f>
        <v>71000</v>
      </c>
      <c r="J75" s="119">
        <f t="shared" si="0"/>
        <v>71000</v>
      </c>
      <c r="K75" s="118">
        <f>うぐいす拠点!J75+みどり拠点!J75+さくらんぼ拠点!J75</f>
        <v>0</v>
      </c>
      <c r="L75" s="118">
        <f t="shared" si="1"/>
        <v>71000</v>
      </c>
      <c r="M75" s="215">
        <f t="shared" si="8"/>
        <v>71000</v>
      </c>
    </row>
    <row r="76" spans="1:13" s="235" customFormat="1" x14ac:dyDescent="0.15">
      <c r="A76" s="380"/>
      <c r="B76" s="383"/>
      <c r="C76" s="274" t="s">
        <v>61</v>
      </c>
      <c r="D76" s="275"/>
      <c r="E76" s="276"/>
      <c r="F76" s="277">
        <f>うぐいす拠点!F76</f>
        <v>0</v>
      </c>
      <c r="G76" s="277">
        <f>みどり拠点!F76</f>
        <v>40000000</v>
      </c>
      <c r="H76" s="294">
        <f>さくらんぼ拠点!F76</f>
        <v>0</v>
      </c>
      <c r="I76" s="294">
        <f>法人!F76</f>
        <v>40000000</v>
      </c>
      <c r="J76" s="295">
        <f t="shared" si="0"/>
        <v>40000000</v>
      </c>
      <c r="K76" s="294">
        <f>うぐいす拠点!J76+みどり拠点!J76+さくらんぼ拠点!J76</f>
        <v>0</v>
      </c>
      <c r="L76" s="294">
        <f t="shared" si="1"/>
        <v>40000000</v>
      </c>
      <c r="M76" s="273">
        <f t="shared" si="8"/>
        <v>40000000</v>
      </c>
    </row>
    <row r="77" spans="1:13" x14ac:dyDescent="0.15">
      <c r="A77" s="380"/>
      <c r="B77" s="383"/>
      <c r="C77" s="91"/>
      <c r="D77" s="92" t="s">
        <v>62</v>
      </c>
      <c r="E77" s="93"/>
      <c r="F77" s="104">
        <f>うぐいす拠点!F77</f>
        <v>0</v>
      </c>
      <c r="G77" s="104">
        <f>みどり拠点!F77</f>
        <v>39980000</v>
      </c>
      <c r="H77" s="116">
        <f>さくらんぼ拠点!F77</f>
        <v>0</v>
      </c>
      <c r="I77" s="116">
        <f>法人!F77</f>
        <v>39980000</v>
      </c>
      <c r="J77" s="117">
        <f t="shared" ref="J77:J133" si="11">SUM(F77:H77)</f>
        <v>39980000</v>
      </c>
      <c r="K77" s="116">
        <f>うぐいす拠点!J77+みどり拠点!J77+さくらんぼ拠点!J77</f>
        <v>0</v>
      </c>
      <c r="L77" s="116">
        <f t="shared" ref="L77:L133" si="12">I77+K77</f>
        <v>39980000</v>
      </c>
      <c r="M77" s="215">
        <f t="shared" si="8"/>
        <v>39980000</v>
      </c>
    </row>
    <row r="78" spans="1:13" x14ac:dyDescent="0.15">
      <c r="A78" s="380"/>
      <c r="B78" s="383"/>
      <c r="C78" s="91"/>
      <c r="D78" s="92"/>
      <c r="E78" s="93" t="s">
        <v>63</v>
      </c>
      <c r="F78" s="104">
        <f>うぐいす拠点!F78</f>
        <v>0</v>
      </c>
      <c r="G78" s="104">
        <f>みどり拠点!F78</f>
        <v>39980000</v>
      </c>
      <c r="H78" s="116">
        <f>さくらんぼ拠点!F78</f>
        <v>0</v>
      </c>
      <c r="I78" s="116">
        <f>法人!F78</f>
        <v>39980000</v>
      </c>
      <c r="J78" s="117">
        <f t="shared" si="11"/>
        <v>39980000</v>
      </c>
      <c r="K78" s="116">
        <f>うぐいす拠点!J78+みどり拠点!J78+さくらんぼ拠点!J78</f>
        <v>0</v>
      </c>
      <c r="L78" s="116">
        <f t="shared" si="12"/>
        <v>39980000</v>
      </c>
      <c r="M78" s="215">
        <f t="shared" si="8"/>
        <v>39980000</v>
      </c>
    </row>
    <row r="79" spans="1:13" x14ac:dyDescent="0.15">
      <c r="A79" s="380"/>
      <c r="B79" s="383"/>
      <c r="C79" s="91"/>
      <c r="D79" s="92"/>
      <c r="E79" s="93" t="s">
        <v>64</v>
      </c>
      <c r="F79" s="104">
        <f>うぐいす拠点!F79</f>
        <v>0</v>
      </c>
      <c r="G79" s="104">
        <f>みどり拠点!F79</f>
        <v>0</v>
      </c>
      <c r="H79" s="116">
        <f>さくらんぼ拠点!F79</f>
        <v>0</v>
      </c>
      <c r="I79" s="116">
        <f>法人!F79</f>
        <v>0</v>
      </c>
      <c r="J79" s="117">
        <f t="shared" si="11"/>
        <v>0</v>
      </c>
      <c r="K79" s="116">
        <f>うぐいす拠点!J79+みどり拠点!J79+さくらんぼ拠点!J79</f>
        <v>0</v>
      </c>
      <c r="L79" s="116">
        <f t="shared" si="12"/>
        <v>0</v>
      </c>
      <c r="M79" s="215">
        <f t="shared" si="8"/>
        <v>0</v>
      </c>
    </row>
    <row r="80" spans="1:13" x14ac:dyDescent="0.15">
      <c r="A80" s="380"/>
      <c r="B80" s="383"/>
      <c r="C80" s="94"/>
      <c r="D80" s="95" t="s">
        <v>65</v>
      </c>
      <c r="E80" s="96"/>
      <c r="F80" s="107">
        <f>うぐいす拠点!F80</f>
        <v>0</v>
      </c>
      <c r="G80" s="107">
        <f>みどり拠点!F80</f>
        <v>20000</v>
      </c>
      <c r="H80" s="118">
        <f>さくらんぼ拠点!F80</f>
        <v>0</v>
      </c>
      <c r="I80" s="118">
        <f>法人!F80</f>
        <v>20000</v>
      </c>
      <c r="J80" s="119">
        <f t="shared" si="11"/>
        <v>20000</v>
      </c>
      <c r="K80" s="118">
        <f>うぐいす拠点!J80+みどり拠点!J80+さくらんぼ拠点!J80</f>
        <v>0</v>
      </c>
      <c r="L80" s="118">
        <f t="shared" si="12"/>
        <v>20000</v>
      </c>
      <c r="M80" s="215">
        <f t="shared" si="8"/>
        <v>20000</v>
      </c>
    </row>
    <row r="81" spans="1:13" s="235" customFormat="1" x14ac:dyDescent="0.15">
      <c r="A81" s="380"/>
      <c r="B81" s="383"/>
      <c r="C81" s="288" t="s">
        <v>66</v>
      </c>
      <c r="D81" s="289"/>
      <c r="E81" s="290"/>
      <c r="F81" s="291">
        <f>うぐいす拠点!F81</f>
        <v>0</v>
      </c>
      <c r="G81" s="291">
        <f>みどり拠点!F81</f>
        <v>0</v>
      </c>
      <c r="H81" s="296">
        <f>さくらんぼ拠点!F81</f>
        <v>0</v>
      </c>
      <c r="I81" s="296">
        <f>法人!F81</f>
        <v>0</v>
      </c>
      <c r="J81" s="297">
        <f t="shared" si="11"/>
        <v>0</v>
      </c>
      <c r="K81" s="296">
        <f>うぐいす拠点!J81+みどり拠点!J81+さくらんぼ拠点!J81</f>
        <v>0</v>
      </c>
      <c r="L81" s="296">
        <f t="shared" si="12"/>
        <v>0</v>
      </c>
      <c r="M81" s="273">
        <f t="shared" si="8"/>
        <v>0</v>
      </c>
    </row>
    <row r="82" spans="1:13" s="235" customFormat="1" x14ac:dyDescent="0.15">
      <c r="A82" s="380"/>
      <c r="B82" s="383"/>
      <c r="C82" s="288" t="s">
        <v>67</v>
      </c>
      <c r="D82" s="289"/>
      <c r="E82" s="290"/>
      <c r="F82" s="291">
        <f>うぐいす拠点!F82</f>
        <v>0</v>
      </c>
      <c r="G82" s="291">
        <f>みどり拠点!F82</f>
        <v>0</v>
      </c>
      <c r="H82" s="296">
        <f>さくらんぼ拠点!F82</f>
        <v>0</v>
      </c>
      <c r="I82" s="296">
        <f>法人!F82</f>
        <v>0</v>
      </c>
      <c r="J82" s="297">
        <f t="shared" si="11"/>
        <v>0</v>
      </c>
      <c r="K82" s="296">
        <f>うぐいす拠点!J82+みどり拠点!J82+さくらんぼ拠点!J82</f>
        <v>0</v>
      </c>
      <c r="L82" s="296">
        <f t="shared" si="12"/>
        <v>0</v>
      </c>
      <c r="M82" s="273">
        <f t="shared" si="8"/>
        <v>0</v>
      </c>
    </row>
    <row r="83" spans="1:13" s="235" customFormat="1" x14ac:dyDescent="0.15">
      <c r="A83" s="380"/>
      <c r="B83" s="383"/>
      <c r="C83" s="274" t="s">
        <v>68</v>
      </c>
      <c r="D83" s="275"/>
      <c r="E83" s="276"/>
      <c r="F83" s="277">
        <f>うぐいす拠点!F83</f>
        <v>450000</v>
      </c>
      <c r="G83" s="277">
        <f>みどり拠点!F83</f>
        <v>0</v>
      </c>
      <c r="H83" s="294">
        <f>さくらんぼ拠点!F83</f>
        <v>0</v>
      </c>
      <c r="I83" s="294">
        <f>法人!F83</f>
        <v>450000</v>
      </c>
      <c r="J83" s="295">
        <f t="shared" si="11"/>
        <v>450000</v>
      </c>
      <c r="K83" s="294">
        <f>うぐいす拠点!J83+みどり拠点!J83+さくらんぼ拠点!J83</f>
        <v>0</v>
      </c>
      <c r="L83" s="294">
        <f t="shared" si="12"/>
        <v>450000</v>
      </c>
      <c r="M83" s="273">
        <f t="shared" si="8"/>
        <v>450000</v>
      </c>
    </row>
    <row r="84" spans="1:13" x14ac:dyDescent="0.15">
      <c r="A84" s="380"/>
      <c r="B84" s="383"/>
      <c r="C84" s="91"/>
      <c r="D84" s="92" t="s">
        <v>69</v>
      </c>
      <c r="E84" s="93"/>
      <c r="F84" s="104">
        <f>うぐいす拠点!F84</f>
        <v>0</v>
      </c>
      <c r="G84" s="104">
        <f>みどり拠点!F84</f>
        <v>0</v>
      </c>
      <c r="H84" s="116">
        <f>さくらんぼ拠点!F84</f>
        <v>0</v>
      </c>
      <c r="I84" s="116">
        <f>法人!F84</f>
        <v>0</v>
      </c>
      <c r="J84" s="117">
        <f t="shared" si="11"/>
        <v>0</v>
      </c>
      <c r="K84" s="116">
        <f>うぐいす拠点!J84+みどり拠点!J84+さくらんぼ拠点!J84</f>
        <v>0</v>
      </c>
      <c r="L84" s="116">
        <f t="shared" si="12"/>
        <v>0</v>
      </c>
      <c r="M84" s="215">
        <f t="shared" si="8"/>
        <v>0</v>
      </c>
    </row>
    <row r="85" spans="1:13" x14ac:dyDescent="0.15">
      <c r="A85" s="380"/>
      <c r="B85" s="383"/>
      <c r="C85" s="91"/>
      <c r="D85" s="92" t="s">
        <v>42</v>
      </c>
      <c r="E85" s="93"/>
      <c r="F85" s="104">
        <f>うぐいす拠点!F85</f>
        <v>450000</v>
      </c>
      <c r="G85" s="104">
        <f>みどり拠点!F85</f>
        <v>0</v>
      </c>
      <c r="H85" s="116">
        <f>さくらんぼ拠点!F85</f>
        <v>0</v>
      </c>
      <c r="I85" s="116">
        <f>法人!F85</f>
        <v>450000</v>
      </c>
      <c r="J85" s="117">
        <f t="shared" si="11"/>
        <v>450000</v>
      </c>
      <c r="K85" s="116">
        <f>うぐいす拠点!J85+みどり拠点!J85+さくらんぼ拠点!J85</f>
        <v>0</v>
      </c>
      <c r="L85" s="116">
        <f t="shared" si="12"/>
        <v>450000</v>
      </c>
      <c r="M85" s="215">
        <f t="shared" si="8"/>
        <v>450000</v>
      </c>
    </row>
    <row r="86" spans="1:13" x14ac:dyDescent="0.15">
      <c r="A86" s="380"/>
      <c r="B86" s="384"/>
      <c r="C86" s="100" t="s">
        <v>70</v>
      </c>
      <c r="D86" s="99"/>
      <c r="E86" s="99"/>
      <c r="F86" s="120">
        <f>うぐいす拠点!F86</f>
        <v>54227000</v>
      </c>
      <c r="G86" s="120">
        <f>みどり拠点!F86</f>
        <v>105411000</v>
      </c>
      <c r="H86" s="120">
        <f>さくらんぼ拠点!F86</f>
        <v>55329000</v>
      </c>
      <c r="I86" s="120">
        <f>法人!F86</f>
        <v>214967000</v>
      </c>
      <c r="J86" s="121">
        <f t="shared" si="11"/>
        <v>214967000</v>
      </c>
      <c r="K86" s="120">
        <f>うぐいす拠点!J86+みどり拠点!J86+さくらんぼ拠点!J86</f>
        <v>0</v>
      </c>
      <c r="L86" s="120">
        <f t="shared" si="12"/>
        <v>214967000</v>
      </c>
      <c r="M86" s="215">
        <f t="shared" si="8"/>
        <v>214967000</v>
      </c>
    </row>
    <row r="87" spans="1:13" x14ac:dyDescent="0.15">
      <c r="A87" s="381"/>
      <c r="B87" s="371" t="s">
        <v>71</v>
      </c>
      <c r="C87" s="372"/>
      <c r="D87" s="372"/>
      <c r="E87" s="373"/>
      <c r="F87" s="116">
        <f>うぐいす拠点!F87</f>
        <v>-7651000</v>
      </c>
      <c r="G87" s="120">
        <f>みどり拠点!F87</f>
        <v>3203000</v>
      </c>
      <c r="H87" s="120">
        <f>さくらんぼ拠点!F87</f>
        <v>6014000</v>
      </c>
      <c r="I87" s="120">
        <f>法人!F87</f>
        <v>1566000</v>
      </c>
      <c r="J87" s="121">
        <f t="shared" si="11"/>
        <v>1566000</v>
      </c>
      <c r="K87" s="120">
        <f>うぐいす拠点!J87+みどり拠点!J87+さくらんぼ拠点!J87</f>
        <v>0</v>
      </c>
      <c r="L87" s="120">
        <f t="shared" si="12"/>
        <v>1566000</v>
      </c>
      <c r="M87" s="215">
        <f t="shared" si="8"/>
        <v>1566000</v>
      </c>
    </row>
    <row r="88" spans="1:13" s="235" customFormat="1" x14ac:dyDescent="0.15">
      <c r="A88" s="380" t="s">
        <v>72</v>
      </c>
      <c r="B88" s="382" t="s">
        <v>3</v>
      </c>
      <c r="C88" s="307" t="s">
        <v>73</v>
      </c>
      <c r="D88" s="275"/>
      <c r="E88" s="276"/>
      <c r="F88" s="308">
        <f>うぐいす拠点!F88</f>
        <v>0</v>
      </c>
      <c r="G88" s="281">
        <f>みどり拠点!F88</f>
        <v>0</v>
      </c>
      <c r="H88" s="309">
        <f>さくらんぼ拠点!F88</f>
        <v>0</v>
      </c>
      <c r="I88" s="309">
        <f>法人!F88</f>
        <v>0</v>
      </c>
      <c r="J88" s="310">
        <f t="shared" si="11"/>
        <v>0</v>
      </c>
      <c r="K88" s="309">
        <f>うぐいす拠点!J88+みどり拠点!J88+さくらんぼ拠点!J88</f>
        <v>0</v>
      </c>
      <c r="L88" s="309">
        <f t="shared" si="12"/>
        <v>0</v>
      </c>
      <c r="M88" s="273">
        <f t="shared" si="8"/>
        <v>0</v>
      </c>
    </row>
    <row r="89" spans="1:13" x14ac:dyDescent="0.15">
      <c r="A89" s="380"/>
      <c r="B89" s="382"/>
      <c r="C89" s="91"/>
      <c r="D89" s="92" t="s">
        <v>73</v>
      </c>
      <c r="E89" s="93"/>
      <c r="F89" s="105">
        <f>うぐいす拠点!F89</f>
        <v>0</v>
      </c>
      <c r="G89" s="104">
        <f>みどり拠点!F89</f>
        <v>0</v>
      </c>
      <c r="H89" s="116">
        <f>さくらんぼ拠点!F89</f>
        <v>0</v>
      </c>
      <c r="I89" s="116">
        <f>法人!F89</f>
        <v>0</v>
      </c>
      <c r="J89" s="117">
        <f t="shared" si="11"/>
        <v>0</v>
      </c>
      <c r="K89" s="116">
        <f>うぐいす拠点!J89+みどり拠点!J89+さくらんぼ拠点!J89</f>
        <v>0</v>
      </c>
      <c r="L89" s="116">
        <f t="shared" si="12"/>
        <v>0</v>
      </c>
      <c r="M89" s="215">
        <f t="shared" si="8"/>
        <v>0</v>
      </c>
    </row>
    <row r="90" spans="1:13" x14ac:dyDescent="0.15">
      <c r="A90" s="380"/>
      <c r="B90" s="382"/>
      <c r="C90" s="94"/>
      <c r="D90" s="95" t="s">
        <v>74</v>
      </c>
      <c r="E90" s="96"/>
      <c r="F90" s="108">
        <f>うぐいす拠点!F90</f>
        <v>0</v>
      </c>
      <c r="G90" s="107">
        <f>みどり拠点!F90</f>
        <v>0</v>
      </c>
      <c r="H90" s="118">
        <f>さくらんぼ拠点!F90</f>
        <v>0</v>
      </c>
      <c r="I90" s="118">
        <f>法人!F90</f>
        <v>0</v>
      </c>
      <c r="J90" s="119">
        <f t="shared" si="11"/>
        <v>0</v>
      </c>
      <c r="K90" s="118">
        <f>うぐいす拠点!J90+みどり拠点!J90+さくらんぼ拠点!J90</f>
        <v>0</v>
      </c>
      <c r="L90" s="118">
        <f t="shared" si="12"/>
        <v>0</v>
      </c>
      <c r="M90" s="215">
        <f t="shared" si="8"/>
        <v>0</v>
      </c>
    </row>
    <row r="91" spans="1:13" s="235" customFormat="1" x14ac:dyDescent="0.15">
      <c r="A91" s="380"/>
      <c r="B91" s="383"/>
      <c r="C91" s="274" t="s">
        <v>75</v>
      </c>
      <c r="D91" s="275"/>
      <c r="E91" s="276"/>
      <c r="F91" s="282">
        <f>うぐいす拠点!F91</f>
        <v>0</v>
      </c>
      <c r="G91" s="281">
        <f>みどり拠点!F91</f>
        <v>0</v>
      </c>
      <c r="H91" s="309">
        <f>さくらんぼ拠点!F91</f>
        <v>0</v>
      </c>
      <c r="I91" s="309">
        <f>法人!F91</f>
        <v>0</v>
      </c>
      <c r="J91" s="310">
        <f t="shared" si="11"/>
        <v>0</v>
      </c>
      <c r="K91" s="309">
        <f>うぐいす拠点!J91+みどり拠点!J91+さくらんぼ拠点!J91</f>
        <v>0</v>
      </c>
      <c r="L91" s="309">
        <f t="shared" si="12"/>
        <v>0</v>
      </c>
      <c r="M91" s="273">
        <f t="shared" si="8"/>
        <v>0</v>
      </c>
    </row>
    <row r="92" spans="1:13" x14ac:dyDescent="0.15">
      <c r="A92" s="380"/>
      <c r="B92" s="383"/>
      <c r="C92" s="91"/>
      <c r="D92" s="92" t="s">
        <v>75</v>
      </c>
      <c r="E92" s="93"/>
      <c r="F92" s="105">
        <f>うぐいす拠点!F92</f>
        <v>0</v>
      </c>
      <c r="G92" s="104">
        <f>みどり拠点!F92</f>
        <v>0</v>
      </c>
      <c r="H92" s="116">
        <f>さくらんぼ拠点!F92</f>
        <v>0</v>
      </c>
      <c r="I92" s="116">
        <f>法人!F92</f>
        <v>0</v>
      </c>
      <c r="J92" s="117">
        <f t="shared" si="11"/>
        <v>0</v>
      </c>
      <c r="K92" s="116">
        <f>うぐいす拠点!J92+みどり拠点!J92+さくらんぼ拠点!J92</f>
        <v>0</v>
      </c>
      <c r="L92" s="116">
        <f t="shared" si="12"/>
        <v>0</v>
      </c>
      <c r="M92" s="215">
        <f t="shared" si="8"/>
        <v>0</v>
      </c>
    </row>
    <row r="93" spans="1:13" x14ac:dyDescent="0.15">
      <c r="A93" s="380"/>
      <c r="B93" s="383"/>
      <c r="C93" s="94"/>
      <c r="D93" s="95" t="s">
        <v>76</v>
      </c>
      <c r="E93" s="96"/>
      <c r="F93" s="108">
        <f>うぐいす拠点!F93</f>
        <v>0</v>
      </c>
      <c r="G93" s="107">
        <f>みどり拠点!F93</f>
        <v>0</v>
      </c>
      <c r="H93" s="118">
        <f>さくらんぼ拠点!F93</f>
        <v>0</v>
      </c>
      <c r="I93" s="118">
        <f>法人!F93</f>
        <v>0</v>
      </c>
      <c r="J93" s="119">
        <f t="shared" si="11"/>
        <v>0</v>
      </c>
      <c r="K93" s="118">
        <f>うぐいす拠点!J93+みどり拠点!J93+さくらんぼ拠点!J93</f>
        <v>0</v>
      </c>
      <c r="L93" s="118">
        <f t="shared" si="12"/>
        <v>0</v>
      </c>
      <c r="M93" s="215">
        <f t="shared" si="8"/>
        <v>0</v>
      </c>
    </row>
    <row r="94" spans="1:13" s="235" customFormat="1" x14ac:dyDescent="0.15">
      <c r="A94" s="380"/>
      <c r="B94" s="383"/>
      <c r="C94" s="288" t="s">
        <v>77</v>
      </c>
      <c r="D94" s="289"/>
      <c r="E94" s="290"/>
      <c r="F94" s="311">
        <f>うぐいす拠点!F94</f>
        <v>0</v>
      </c>
      <c r="G94" s="312">
        <f>みどり拠点!F94</f>
        <v>0</v>
      </c>
      <c r="H94" s="313">
        <f>さくらんぼ拠点!F94</f>
        <v>0</v>
      </c>
      <c r="I94" s="313">
        <f>法人!F94</f>
        <v>0</v>
      </c>
      <c r="J94" s="314">
        <f t="shared" si="11"/>
        <v>0</v>
      </c>
      <c r="K94" s="313">
        <f>うぐいす拠点!J94+みどり拠点!J94+さくらんぼ拠点!J94</f>
        <v>0</v>
      </c>
      <c r="L94" s="313">
        <f t="shared" si="12"/>
        <v>0</v>
      </c>
      <c r="M94" s="273">
        <f t="shared" si="8"/>
        <v>0</v>
      </c>
    </row>
    <row r="95" spans="1:13" s="235" customFormat="1" x14ac:dyDescent="0.15">
      <c r="A95" s="380"/>
      <c r="B95" s="383"/>
      <c r="C95" s="276" t="s">
        <v>78</v>
      </c>
      <c r="D95" s="276"/>
      <c r="E95" s="276"/>
      <c r="F95" s="282">
        <f>うぐいす拠点!F95</f>
        <v>0</v>
      </c>
      <c r="G95" s="281">
        <f>みどり拠点!F95</f>
        <v>0</v>
      </c>
      <c r="H95" s="309">
        <f>さくらんぼ拠点!F95</f>
        <v>0</v>
      </c>
      <c r="I95" s="309">
        <f>法人!F95</f>
        <v>0</v>
      </c>
      <c r="J95" s="310">
        <f t="shared" si="11"/>
        <v>0</v>
      </c>
      <c r="K95" s="309">
        <f>うぐいす拠点!J95+みどり拠点!J95+さくらんぼ拠点!J95</f>
        <v>0</v>
      </c>
      <c r="L95" s="309">
        <f t="shared" si="12"/>
        <v>0</v>
      </c>
      <c r="M95" s="273">
        <f t="shared" si="8"/>
        <v>0</v>
      </c>
    </row>
    <row r="96" spans="1:13" x14ac:dyDescent="0.15">
      <c r="A96" s="380"/>
      <c r="B96" s="383"/>
      <c r="C96" s="92"/>
      <c r="D96" s="92" t="s">
        <v>79</v>
      </c>
      <c r="E96" s="93"/>
      <c r="F96" s="105">
        <f>うぐいす拠点!F96</f>
        <v>0</v>
      </c>
      <c r="G96" s="104">
        <f>みどり拠点!F96</f>
        <v>0</v>
      </c>
      <c r="H96" s="116">
        <f>さくらんぼ拠点!F96</f>
        <v>0</v>
      </c>
      <c r="I96" s="116">
        <f>法人!F96</f>
        <v>0</v>
      </c>
      <c r="J96" s="117">
        <f t="shared" si="11"/>
        <v>0</v>
      </c>
      <c r="K96" s="116">
        <f>うぐいす拠点!J96+みどり拠点!J96+さくらんぼ拠点!J96</f>
        <v>0</v>
      </c>
      <c r="L96" s="116">
        <f t="shared" si="12"/>
        <v>0</v>
      </c>
      <c r="M96" s="215">
        <f t="shared" si="8"/>
        <v>0</v>
      </c>
    </row>
    <row r="97" spans="1:13" x14ac:dyDescent="0.15">
      <c r="A97" s="380"/>
      <c r="B97" s="383"/>
      <c r="C97" s="94"/>
      <c r="D97" s="95" t="s">
        <v>80</v>
      </c>
      <c r="E97" s="96"/>
      <c r="F97" s="108">
        <f>うぐいす拠点!F97</f>
        <v>0</v>
      </c>
      <c r="G97" s="107">
        <f>みどり拠点!F97</f>
        <v>0</v>
      </c>
      <c r="H97" s="118">
        <f>さくらんぼ拠点!F97</f>
        <v>0</v>
      </c>
      <c r="I97" s="118">
        <f>法人!F97</f>
        <v>0</v>
      </c>
      <c r="J97" s="119">
        <f t="shared" si="11"/>
        <v>0</v>
      </c>
      <c r="K97" s="118">
        <f>うぐいす拠点!J97+みどり拠点!J97+さくらんぼ拠点!J97</f>
        <v>0</v>
      </c>
      <c r="L97" s="118">
        <f t="shared" si="12"/>
        <v>0</v>
      </c>
      <c r="M97" s="215">
        <f t="shared" si="8"/>
        <v>0</v>
      </c>
    </row>
    <row r="98" spans="1:13" s="235" customFormat="1" x14ac:dyDescent="0.15">
      <c r="A98" s="380"/>
      <c r="B98" s="383"/>
      <c r="C98" s="315" t="s">
        <v>81</v>
      </c>
      <c r="D98" s="275"/>
      <c r="E98" s="276"/>
      <c r="F98" s="316">
        <f>うぐいす拠点!F98</f>
        <v>0</v>
      </c>
      <c r="G98" s="281">
        <f>みどり拠点!F98</f>
        <v>0</v>
      </c>
      <c r="H98" s="309">
        <f>さくらんぼ拠点!F98</f>
        <v>0</v>
      </c>
      <c r="I98" s="309">
        <f>法人!F98</f>
        <v>0</v>
      </c>
      <c r="J98" s="310">
        <f t="shared" si="11"/>
        <v>0</v>
      </c>
      <c r="K98" s="309">
        <f>うぐいす拠点!J98+みどり拠点!J98+さくらんぼ拠点!J98</f>
        <v>0</v>
      </c>
      <c r="L98" s="309">
        <f t="shared" si="12"/>
        <v>0</v>
      </c>
      <c r="M98" s="273">
        <f t="shared" si="8"/>
        <v>0</v>
      </c>
    </row>
    <row r="99" spans="1:13" x14ac:dyDescent="0.15">
      <c r="A99" s="380"/>
      <c r="B99" s="383"/>
      <c r="C99" s="100" t="s">
        <v>82</v>
      </c>
      <c r="D99" s="100"/>
      <c r="E99" s="100"/>
      <c r="F99" s="120">
        <f>うぐいす拠点!F99</f>
        <v>0</v>
      </c>
      <c r="G99" s="120">
        <f>みどり拠点!F99</f>
        <v>0</v>
      </c>
      <c r="H99" s="120">
        <f>さくらんぼ拠点!F99</f>
        <v>0</v>
      </c>
      <c r="I99" s="120">
        <f>法人!F99</f>
        <v>0</v>
      </c>
      <c r="J99" s="121">
        <f t="shared" si="11"/>
        <v>0</v>
      </c>
      <c r="K99" s="120">
        <f>うぐいす拠点!J99+みどり拠点!J99+さくらんぼ拠点!J99</f>
        <v>0</v>
      </c>
      <c r="L99" s="120">
        <f t="shared" si="12"/>
        <v>0</v>
      </c>
      <c r="M99" s="215">
        <f t="shared" si="8"/>
        <v>0</v>
      </c>
    </row>
    <row r="100" spans="1:13" s="235" customFormat="1" x14ac:dyDescent="0.15">
      <c r="A100" s="380"/>
      <c r="B100" s="383" t="s">
        <v>28</v>
      </c>
      <c r="C100" s="267" t="s">
        <v>83</v>
      </c>
      <c r="D100" s="268"/>
      <c r="E100" s="269"/>
      <c r="F100" s="323">
        <f>うぐいす拠点!F100</f>
        <v>0</v>
      </c>
      <c r="G100" s="324">
        <f>みどり拠点!F100</f>
        <v>0</v>
      </c>
      <c r="H100" s="325">
        <f>さくらんぼ拠点!F100</f>
        <v>0</v>
      </c>
      <c r="I100" s="325">
        <f>法人!F100</f>
        <v>0</v>
      </c>
      <c r="J100" s="326">
        <f t="shared" si="11"/>
        <v>0</v>
      </c>
      <c r="K100" s="325">
        <f>うぐいす拠点!J100+みどり拠点!J100+さくらんぼ拠点!J100</f>
        <v>0</v>
      </c>
      <c r="L100" s="325">
        <f t="shared" si="12"/>
        <v>0</v>
      </c>
      <c r="M100" s="273">
        <f t="shared" si="8"/>
        <v>0</v>
      </c>
    </row>
    <row r="101" spans="1:13" s="235" customFormat="1" x14ac:dyDescent="0.15">
      <c r="A101" s="380"/>
      <c r="B101" s="383"/>
      <c r="C101" s="274" t="s">
        <v>84</v>
      </c>
      <c r="D101" s="275"/>
      <c r="E101" s="276"/>
      <c r="F101" s="282">
        <f>うぐいす拠点!F101</f>
        <v>513000</v>
      </c>
      <c r="G101" s="281">
        <f>みどり拠点!F101</f>
        <v>150000</v>
      </c>
      <c r="H101" s="309">
        <f>さくらんぼ拠点!F101</f>
        <v>0</v>
      </c>
      <c r="I101" s="309">
        <f>法人!F101</f>
        <v>663000</v>
      </c>
      <c r="J101" s="310">
        <f t="shared" si="11"/>
        <v>663000</v>
      </c>
      <c r="K101" s="309">
        <f>うぐいす拠点!J101+みどり拠点!J101+さくらんぼ拠点!J101</f>
        <v>0</v>
      </c>
      <c r="L101" s="309">
        <f t="shared" si="12"/>
        <v>663000</v>
      </c>
      <c r="M101" s="273">
        <f t="shared" si="8"/>
        <v>663000</v>
      </c>
    </row>
    <row r="102" spans="1:13" x14ac:dyDescent="0.15">
      <c r="A102" s="380"/>
      <c r="B102" s="383"/>
      <c r="C102" s="91"/>
      <c r="D102" s="92" t="s">
        <v>85</v>
      </c>
      <c r="E102" s="93"/>
      <c r="F102" s="105">
        <f>うぐいす拠点!F102</f>
        <v>0</v>
      </c>
      <c r="G102" s="104">
        <f>みどり拠点!F102</f>
        <v>0</v>
      </c>
      <c r="H102" s="116">
        <f>さくらんぼ拠点!F102</f>
        <v>0</v>
      </c>
      <c r="I102" s="116">
        <f>法人!F102</f>
        <v>0</v>
      </c>
      <c r="J102" s="117">
        <f t="shared" si="11"/>
        <v>0</v>
      </c>
      <c r="K102" s="116">
        <f>うぐいす拠点!J102+みどり拠点!J102+さくらんぼ拠点!J102</f>
        <v>0</v>
      </c>
      <c r="L102" s="116">
        <f t="shared" si="12"/>
        <v>0</v>
      </c>
      <c r="M102" s="215">
        <f t="shared" si="8"/>
        <v>0</v>
      </c>
    </row>
    <row r="103" spans="1:13" x14ac:dyDescent="0.15">
      <c r="A103" s="380"/>
      <c r="B103" s="383"/>
      <c r="C103" s="91"/>
      <c r="D103" s="92" t="s">
        <v>86</v>
      </c>
      <c r="E103" s="93"/>
      <c r="F103" s="105">
        <f>うぐいす拠点!F103</f>
        <v>213000</v>
      </c>
      <c r="G103" s="104">
        <f>みどり拠点!F103</f>
        <v>0</v>
      </c>
      <c r="H103" s="116">
        <f>さくらんぼ拠点!F103</f>
        <v>0</v>
      </c>
      <c r="I103" s="116">
        <f>法人!F103</f>
        <v>213000</v>
      </c>
      <c r="J103" s="117">
        <f t="shared" si="11"/>
        <v>213000</v>
      </c>
      <c r="K103" s="116">
        <f>うぐいす拠点!J103+みどり拠点!J103+さくらんぼ拠点!J103</f>
        <v>0</v>
      </c>
      <c r="L103" s="116">
        <f t="shared" si="12"/>
        <v>213000</v>
      </c>
      <c r="M103" s="215">
        <f t="shared" si="8"/>
        <v>213000</v>
      </c>
    </row>
    <row r="104" spans="1:13" x14ac:dyDescent="0.15">
      <c r="A104" s="380"/>
      <c r="B104" s="383"/>
      <c r="C104" s="91"/>
      <c r="D104" s="92" t="s">
        <v>87</v>
      </c>
      <c r="E104" s="93"/>
      <c r="F104" s="105">
        <f>うぐいす拠点!F104</f>
        <v>0</v>
      </c>
      <c r="G104" s="104">
        <f>みどり拠点!F104</f>
        <v>0</v>
      </c>
      <c r="H104" s="116">
        <f>さくらんぼ拠点!F104</f>
        <v>0</v>
      </c>
      <c r="I104" s="116">
        <f>法人!F104</f>
        <v>0</v>
      </c>
      <c r="J104" s="117">
        <f t="shared" si="11"/>
        <v>0</v>
      </c>
      <c r="K104" s="116">
        <f>うぐいす拠点!J104+みどり拠点!J104+さくらんぼ拠点!J104</f>
        <v>0</v>
      </c>
      <c r="L104" s="116">
        <f t="shared" si="12"/>
        <v>0</v>
      </c>
      <c r="M104" s="215">
        <f t="shared" si="8"/>
        <v>0</v>
      </c>
    </row>
    <row r="105" spans="1:13" x14ac:dyDescent="0.15">
      <c r="A105" s="380"/>
      <c r="B105" s="383"/>
      <c r="C105" s="91"/>
      <c r="D105" s="92" t="s">
        <v>88</v>
      </c>
      <c r="E105" s="93"/>
      <c r="F105" s="105">
        <f>うぐいす拠点!F105</f>
        <v>300000</v>
      </c>
      <c r="G105" s="104">
        <f>みどり拠点!F105</f>
        <v>150000</v>
      </c>
      <c r="H105" s="116">
        <f>さくらんぼ拠点!F105</f>
        <v>0</v>
      </c>
      <c r="I105" s="116">
        <f>法人!F105</f>
        <v>450000</v>
      </c>
      <c r="J105" s="117">
        <f t="shared" si="11"/>
        <v>450000</v>
      </c>
      <c r="K105" s="116">
        <f>うぐいす拠点!J105+みどり拠点!J105+さくらんぼ拠点!J105</f>
        <v>0</v>
      </c>
      <c r="L105" s="116">
        <f t="shared" si="12"/>
        <v>450000</v>
      </c>
      <c r="M105" s="215">
        <f t="shared" si="8"/>
        <v>450000</v>
      </c>
    </row>
    <row r="106" spans="1:13" x14ac:dyDescent="0.15">
      <c r="A106" s="380"/>
      <c r="B106" s="383"/>
      <c r="C106" s="94"/>
      <c r="D106" s="95" t="s">
        <v>332</v>
      </c>
      <c r="E106" s="96"/>
      <c r="F106" s="105">
        <f>うぐいす拠点!F106</f>
        <v>0</v>
      </c>
      <c r="G106" s="104">
        <f>みどり拠点!F106</f>
        <v>0</v>
      </c>
      <c r="H106" s="116">
        <f>さくらんぼ拠点!F106</f>
        <v>0</v>
      </c>
      <c r="I106" s="116">
        <f>法人!F106</f>
        <v>0</v>
      </c>
      <c r="J106" s="117">
        <f t="shared" ref="J106" si="13">SUM(F106:H106)</f>
        <v>0</v>
      </c>
      <c r="K106" s="116">
        <f>うぐいす拠点!J106+みどり拠点!J106+さくらんぼ拠点!J106</f>
        <v>0</v>
      </c>
      <c r="L106" s="116">
        <f t="shared" ref="L106" si="14">I106+K106</f>
        <v>0</v>
      </c>
      <c r="M106" s="215">
        <f t="shared" si="8"/>
        <v>0</v>
      </c>
    </row>
    <row r="107" spans="1:13" s="235" customFormat="1" x14ac:dyDescent="0.15">
      <c r="A107" s="380"/>
      <c r="B107" s="383"/>
      <c r="C107" s="288" t="s">
        <v>89</v>
      </c>
      <c r="D107" s="289"/>
      <c r="E107" s="290"/>
      <c r="F107" s="311">
        <f>うぐいす拠点!F107</f>
        <v>0</v>
      </c>
      <c r="G107" s="312">
        <f>みどり拠点!F107</f>
        <v>0</v>
      </c>
      <c r="H107" s="313">
        <f>さくらんぼ拠点!F107</f>
        <v>0</v>
      </c>
      <c r="I107" s="313">
        <f>法人!F107</f>
        <v>0</v>
      </c>
      <c r="J107" s="314">
        <f t="shared" si="11"/>
        <v>0</v>
      </c>
      <c r="K107" s="313">
        <f>うぐいす拠点!J107+みどり拠点!J107+さくらんぼ拠点!J107</f>
        <v>0</v>
      </c>
      <c r="L107" s="313">
        <f t="shared" si="12"/>
        <v>0</v>
      </c>
      <c r="M107" s="273">
        <f t="shared" si="8"/>
        <v>0</v>
      </c>
    </row>
    <row r="108" spans="1:13" s="235" customFormat="1" x14ac:dyDescent="0.15">
      <c r="A108" s="380"/>
      <c r="B108" s="383"/>
      <c r="C108" s="288" t="s">
        <v>90</v>
      </c>
      <c r="D108" s="289"/>
      <c r="E108" s="290"/>
      <c r="F108" s="311">
        <f>うぐいす拠点!F108</f>
        <v>0</v>
      </c>
      <c r="G108" s="312">
        <f>みどり拠点!F108</f>
        <v>0</v>
      </c>
      <c r="H108" s="313">
        <f>さくらんぼ拠点!F108</f>
        <v>0</v>
      </c>
      <c r="I108" s="313">
        <f>法人!F108</f>
        <v>0</v>
      </c>
      <c r="J108" s="314">
        <f t="shared" si="11"/>
        <v>0</v>
      </c>
      <c r="K108" s="313">
        <f>うぐいす拠点!J108+みどり拠点!J108+さくらんぼ拠点!J108</f>
        <v>0</v>
      </c>
      <c r="L108" s="313">
        <f t="shared" si="12"/>
        <v>0</v>
      </c>
      <c r="M108" s="273">
        <f t="shared" si="8"/>
        <v>0</v>
      </c>
    </row>
    <row r="109" spans="1:13" s="235" customFormat="1" x14ac:dyDescent="0.15">
      <c r="A109" s="380"/>
      <c r="B109" s="383"/>
      <c r="C109" s="315" t="s">
        <v>91</v>
      </c>
      <c r="D109" s="327"/>
      <c r="E109" s="328"/>
      <c r="F109" s="282">
        <f>うぐいす拠点!F109</f>
        <v>0</v>
      </c>
      <c r="G109" s="281">
        <f>みどり拠点!F109</f>
        <v>0</v>
      </c>
      <c r="H109" s="309">
        <f>さくらんぼ拠点!F109</f>
        <v>0</v>
      </c>
      <c r="I109" s="309">
        <f>法人!F109</f>
        <v>0</v>
      </c>
      <c r="J109" s="310">
        <f t="shared" si="11"/>
        <v>0</v>
      </c>
      <c r="K109" s="309">
        <f>うぐいす拠点!J109+みどり拠点!J109+さくらんぼ拠点!J109</f>
        <v>0</v>
      </c>
      <c r="L109" s="309">
        <f t="shared" si="12"/>
        <v>0</v>
      </c>
      <c r="M109" s="273">
        <f t="shared" si="8"/>
        <v>0</v>
      </c>
    </row>
    <row r="110" spans="1:13" x14ac:dyDescent="0.15">
      <c r="A110" s="380"/>
      <c r="B110" s="384"/>
      <c r="C110" s="93" t="s">
        <v>92</v>
      </c>
      <c r="D110" s="93"/>
      <c r="E110" s="93"/>
      <c r="F110" s="120">
        <f>うぐいす拠点!F110</f>
        <v>513000</v>
      </c>
      <c r="G110" s="120">
        <f>みどり拠点!F110</f>
        <v>150000</v>
      </c>
      <c r="H110" s="120">
        <f>さくらんぼ拠点!F110</f>
        <v>0</v>
      </c>
      <c r="I110" s="120">
        <f>法人!F110</f>
        <v>663000</v>
      </c>
      <c r="J110" s="121">
        <f t="shared" si="11"/>
        <v>663000</v>
      </c>
      <c r="K110" s="120">
        <f>うぐいす拠点!J110+みどり拠点!J110+さくらんぼ拠点!J110</f>
        <v>0</v>
      </c>
      <c r="L110" s="120">
        <f t="shared" si="12"/>
        <v>663000</v>
      </c>
      <c r="M110" s="215">
        <f t="shared" si="8"/>
        <v>663000</v>
      </c>
    </row>
    <row r="111" spans="1:13" x14ac:dyDescent="0.15">
      <c r="A111" s="381"/>
      <c r="B111" s="371" t="s">
        <v>93</v>
      </c>
      <c r="C111" s="372"/>
      <c r="D111" s="372"/>
      <c r="E111" s="373"/>
      <c r="F111" s="120">
        <f>うぐいす拠点!F111</f>
        <v>-513000</v>
      </c>
      <c r="G111" s="120">
        <f>みどり拠点!F111</f>
        <v>-150000</v>
      </c>
      <c r="H111" s="120">
        <f>さくらんぼ拠点!F111</f>
        <v>0</v>
      </c>
      <c r="I111" s="120">
        <f>法人!F111</f>
        <v>-663000</v>
      </c>
      <c r="J111" s="121">
        <f t="shared" si="11"/>
        <v>-663000</v>
      </c>
      <c r="K111" s="120">
        <f>うぐいす拠点!J111+みどり拠点!J111+さくらんぼ拠点!J111</f>
        <v>0</v>
      </c>
      <c r="L111" s="120">
        <f t="shared" si="12"/>
        <v>-663000</v>
      </c>
      <c r="M111" s="215">
        <f t="shared" si="8"/>
        <v>-663000</v>
      </c>
    </row>
    <row r="112" spans="1:13" x14ac:dyDescent="0.15">
      <c r="A112" s="380" t="s">
        <v>94</v>
      </c>
      <c r="B112" s="382" t="s">
        <v>3</v>
      </c>
      <c r="C112" s="377" t="s">
        <v>95</v>
      </c>
      <c r="D112" s="378"/>
      <c r="E112" s="379"/>
      <c r="F112" s="105">
        <f>うぐいす拠点!F112</f>
        <v>0</v>
      </c>
      <c r="G112" s="104">
        <f>みどり拠点!F112</f>
        <v>0</v>
      </c>
      <c r="H112" s="116">
        <f>さくらんぼ拠点!F112</f>
        <v>0</v>
      </c>
      <c r="I112" s="116">
        <f>法人!F112</f>
        <v>0</v>
      </c>
      <c r="J112" s="117">
        <f t="shared" si="11"/>
        <v>0</v>
      </c>
      <c r="K112" s="116">
        <f>うぐいす拠点!J112+みどり拠点!J112+さくらんぼ拠点!J112</f>
        <v>0</v>
      </c>
      <c r="L112" s="116">
        <f t="shared" si="12"/>
        <v>0</v>
      </c>
      <c r="M112" s="215">
        <f t="shared" si="8"/>
        <v>0</v>
      </c>
    </row>
    <row r="113" spans="1:13" x14ac:dyDescent="0.15">
      <c r="A113" s="380"/>
      <c r="B113" s="383"/>
      <c r="C113" s="91" t="s">
        <v>96</v>
      </c>
      <c r="D113" s="92"/>
      <c r="E113" s="93"/>
      <c r="F113" s="105">
        <f>うぐいす拠点!F113</f>
        <v>0</v>
      </c>
      <c r="G113" s="104">
        <f>みどり拠点!F113</f>
        <v>0</v>
      </c>
      <c r="H113" s="116">
        <f>さくらんぼ拠点!F113</f>
        <v>0</v>
      </c>
      <c r="I113" s="116">
        <f>法人!F113</f>
        <v>0</v>
      </c>
      <c r="J113" s="117">
        <f t="shared" si="11"/>
        <v>0</v>
      </c>
      <c r="K113" s="116">
        <f>うぐいす拠点!J113+みどり拠点!J113+さくらんぼ拠点!J113</f>
        <v>0</v>
      </c>
      <c r="L113" s="116">
        <f t="shared" si="12"/>
        <v>0</v>
      </c>
      <c r="M113" s="215">
        <f t="shared" si="8"/>
        <v>0</v>
      </c>
    </row>
    <row r="114" spans="1:13" s="235" customFormat="1" x14ac:dyDescent="0.15">
      <c r="A114" s="380"/>
      <c r="B114" s="383"/>
      <c r="C114" s="274" t="s">
        <v>97</v>
      </c>
      <c r="D114" s="275"/>
      <c r="E114" s="276"/>
      <c r="F114" s="282">
        <f>うぐいす拠点!F114</f>
        <v>0</v>
      </c>
      <c r="G114" s="281">
        <f>みどり拠点!F114</f>
        <v>0</v>
      </c>
      <c r="H114" s="309">
        <f>さくらんぼ拠点!F114</f>
        <v>0</v>
      </c>
      <c r="I114" s="309">
        <f>法人!F114</f>
        <v>0</v>
      </c>
      <c r="J114" s="310">
        <f t="shared" si="11"/>
        <v>0</v>
      </c>
      <c r="K114" s="309">
        <f>うぐいす拠点!J114+みどり拠点!J114+さくらんぼ拠点!J114</f>
        <v>0</v>
      </c>
      <c r="L114" s="309">
        <f t="shared" si="12"/>
        <v>0</v>
      </c>
      <c r="M114" s="273">
        <f t="shared" si="8"/>
        <v>0</v>
      </c>
    </row>
    <row r="115" spans="1:13" x14ac:dyDescent="0.15">
      <c r="A115" s="380"/>
      <c r="B115" s="383"/>
      <c r="C115" s="91" t="s">
        <v>98</v>
      </c>
      <c r="D115" s="92"/>
      <c r="E115" s="93"/>
      <c r="F115" s="105">
        <f>うぐいす拠点!F115</f>
        <v>0</v>
      </c>
      <c r="G115" s="104">
        <f>みどり拠点!F115</f>
        <v>0</v>
      </c>
      <c r="H115" s="116">
        <f>さくらんぼ拠点!F115</f>
        <v>0</v>
      </c>
      <c r="I115" s="116">
        <f>法人!F115</f>
        <v>0</v>
      </c>
      <c r="J115" s="117">
        <f t="shared" si="11"/>
        <v>0</v>
      </c>
      <c r="K115" s="116">
        <f>うぐいす拠点!J115+みどり拠点!J115+さくらんぼ拠点!J115</f>
        <v>0</v>
      </c>
      <c r="L115" s="116">
        <f t="shared" si="12"/>
        <v>0</v>
      </c>
      <c r="M115" s="215">
        <f t="shared" si="8"/>
        <v>0</v>
      </c>
    </row>
    <row r="116" spans="1:13" x14ac:dyDescent="0.15">
      <c r="A116" s="380"/>
      <c r="B116" s="383"/>
      <c r="C116" s="91" t="s">
        <v>99</v>
      </c>
      <c r="D116" s="92"/>
      <c r="E116" s="93"/>
      <c r="F116" s="105">
        <f>うぐいす拠点!F116</f>
        <v>0</v>
      </c>
      <c r="G116" s="104">
        <f>みどり拠点!F116</f>
        <v>0</v>
      </c>
      <c r="H116" s="116">
        <f>さくらんぼ拠点!F116</f>
        <v>0</v>
      </c>
      <c r="I116" s="116">
        <f>法人!F116</f>
        <v>0</v>
      </c>
      <c r="J116" s="117">
        <f t="shared" si="11"/>
        <v>0</v>
      </c>
      <c r="K116" s="116">
        <f>うぐいす拠点!J116+みどり拠点!J116+さくらんぼ拠点!J116</f>
        <v>0</v>
      </c>
      <c r="L116" s="116">
        <f t="shared" si="12"/>
        <v>0</v>
      </c>
      <c r="M116" s="215">
        <f t="shared" si="8"/>
        <v>0</v>
      </c>
    </row>
    <row r="117" spans="1:13" s="235" customFormat="1" x14ac:dyDescent="0.15">
      <c r="A117" s="380"/>
      <c r="B117" s="383"/>
      <c r="C117" s="274" t="s">
        <v>100</v>
      </c>
      <c r="D117" s="275"/>
      <c r="E117" s="276"/>
      <c r="F117" s="282">
        <f>うぐいす拠点!F117</f>
        <v>8500000</v>
      </c>
      <c r="G117" s="281">
        <f>みどり拠点!F117</f>
        <v>0</v>
      </c>
      <c r="H117" s="309">
        <f>さくらんぼ拠点!F117</f>
        <v>0</v>
      </c>
      <c r="I117" s="309">
        <f>うぐいす拠点!F117+さくらんぼ拠点!F117</f>
        <v>8500000</v>
      </c>
      <c r="J117" s="310">
        <f t="shared" si="11"/>
        <v>8500000</v>
      </c>
      <c r="K117" s="309">
        <f>-I125</f>
        <v>-8500000</v>
      </c>
      <c r="L117" s="309">
        <f t="shared" si="12"/>
        <v>0</v>
      </c>
      <c r="M117" s="273">
        <f t="shared" si="8"/>
        <v>8500000</v>
      </c>
    </row>
    <row r="118" spans="1:13" x14ac:dyDescent="0.15">
      <c r="A118" s="380"/>
      <c r="B118" s="383"/>
      <c r="C118" s="135" t="s">
        <v>185</v>
      </c>
      <c r="D118" s="136"/>
      <c r="E118" s="137"/>
      <c r="F118" s="138">
        <f>うぐいす拠点!F118</f>
        <v>216000</v>
      </c>
      <c r="G118" s="139">
        <f>みどり拠点!F118</f>
        <v>0</v>
      </c>
      <c r="H118" s="140">
        <f>さくらんぼ拠点!F118</f>
        <v>0</v>
      </c>
      <c r="I118" s="116">
        <f>うぐいす拠点!F118+さくらんぼ拠点!F118</f>
        <v>216000</v>
      </c>
      <c r="J118" s="140">
        <f t="shared" si="11"/>
        <v>216000</v>
      </c>
      <c r="K118" s="140">
        <f>-I126</f>
        <v>-216000</v>
      </c>
      <c r="L118" s="140">
        <f t="shared" si="12"/>
        <v>0</v>
      </c>
      <c r="M118" s="215">
        <f t="shared" si="8"/>
        <v>216000</v>
      </c>
    </row>
    <row r="119" spans="1:13" s="235" customFormat="1" x14ac:dyDescent="0.15">
      <c r="A119" s="380"/>
      <c r="B119" s="383"/>
      <c r="C119" s="329" t="s">
        <v>101</v>
      </c>
      <c r="D119" s="330"/>
      <c r="E119" s="331"/>
      <c r="F119" s="332">
        <f>うぐいす拠点!F119</f>
        <v>0</v>
      </c>
      <c r="G119" s="333">
        <f>みどり拠点!F119</f>
        <v>0</v>
      </c>
      <c r="H119" s="334">
        <f>さくらんぼ拠点!F119</f>
        <v>0</v>
      </c>
      <c r="I119" s="334">
        <f>法人!F119</f>
        <v>0</v>
      </c>
      <c r="J119" s="334">
        <f t="shared" si="11"/>
        <v>0</v>
      </c>
      <c r="K119" s="334">
        <f>うぐいす拠点!J119+みどり拠点!J119+さくらんぼ拠点!J119</f>
        <v>0</v>
      </c>
      <c r="L119" s="334">
        <f t="shared" si="12"/>
        <v>0</v>
      </c>
      <c r="M119" s="273">
        <f t="shared" si="8"/>
        <v>0</v>
      </c>
    </row>
    <row r="120" spans="1:13" x14ac:dyDescent="0.15">
      <c r="A120" s="380"/>
      <c r="B120" s="383"/>
      <c r="C120" s="141" t="s">
        <v>102</v>
      </c>
      <c r="D120" s="141"/>
      <c r="E120" s="141"/>
      <c r="F120" s="142">
        <f>うぐいす拠点!F120</f>
        <v>8716000</v>
      </c>
      <c r="G120" s="142">
        <f>みどり拠点!F120</f>
        <v>0</v>
      </c>
      <c r="H120" s="142">
        <f>さくらんぼ拠点!F120</f>
        <v>0</v>
      </c>
      <c r="I120" s="142">
        <f>法人!F120</f>
        <v>0</v>
      </c>
      <c r="J120" s="142">
        <f t="shared" si="11"/>
        <v>8716000</v>
      </c>
      <c r="K120" s="142">
        <f>K117+K118</f>
        <v>-8716000</v>
      </c>
      <c r="L120" s="142">
        <f t="shared" si="12"/>
        <v>-8716000</v>
      </c>
      <c r="M120" s="215">
        <f t="shared" si="8"/>
        <v>8716000</v>
      </c>
    </row>
    <row r="121" spans="1:13" x14ac:dyDescent="0.15">
      <c r="A121" s="380"/>
      <c r="B121" s="383" t="s">
        <v>28</v>
      </c>
      <c r="C121" s="143" t="s">
        <v>103</v>
      </c>
      <c r="D121" s="136"/>
      <c r="E121" s="137"/>
      <c r="F121" s="138">
        <f>うぐいす拠点!F121</f>
        <v>0</v>
      </c>
      <c r="G121" s="139">
        <f>みどり拠点!F121</f>
        <v>0</v>
      </c>
      <c r="H121" s="140">
        <f>さくらんぼ拠点!F121</f>
        <v>0</v>
      </c>
      <c r="I121" s="140">
        <f>法人!F121</f>
        <v>0</v>
      </c>
      <c r="J121" s="140">
        <f t="shared" si="11"/>
        <v>0</v>
      </c>
      <c r="K121" s="140">
        <f>うぐいす拠点!J121+みどり拠点!J121+さくらんぼ拠点!J121</f>
        <v>0</v>
      </c>
      <c r="L121" s="140">
        <f t="shared" si="12"/>
        <v>0</v>
      </c>
      <c r="M121" s="215">
        <f t="shared" si="8"/>
        <v>0</v>
      </c>
    </row>
    <row r="122" spans="1:13" s="235" customFormat="1" x14ac:dyDescent="0.15">
      <c r="A122" s="380"/>
      <c r="B122" s="383"/>
      <c r="C122" s="335" t="s">
        <v>104</v>
      </c>
      <c r="D122" s="336"/>
      <c r="E122" s="337"/>
      <c r="F122" s="332">
        <f>うぐいす拠点!F122</f>
        <v>218000</v>
      </c>
      <c r="G122" s="333">
        <f>みどり拠点!F122</f>
        <v>1000</v>
      </c>
      <c r="H122" s="334">
        <f>さくらんぼ拠点!F122</f>
        <v>1000</v>
      </c>
      <c r="I122" s="334">
        <f>法人!F122</f>
        <v>220000</v>
      </c>
      <c r="J122" s="334">
        <f t="shared" si="11"/>
        <v>220000</v>
      </c>
      <c r="K122" s="334">
        <f>うぐいす拠点!J122+みどり拠点!J122+さくらんぼ拠点!J122</f>
        <v>0</v>
      </c>
      <c r="L122" s="334">
        <f t="shared" si="12"/>
        <v>220000</v>
      </c>
      <c r="M122" s="273">
        <f t="shared" si="8"/>
        <v>220000</v>
      </c>
    </row>
    <row r="123" spans="1:13" x14ac:dyDescent="0.15">
      <c r="A123" s="380"/>
      <c r="B123" s="383"/>
      <c r="C123" s="135" t="s">
        <v>105</v>
      </c>
      <c r="D123" s="136"/>
      <c r="E123" s="137"/>
      <c r="F123" s="138">
        <f>うぐいす拠点!F123</f>
        <v>0</v>
      </c>
      <c r="G123" s="139">
        <f>みどり拠点!F123</f>
        <v>0</v>
      </c>
      <c r="H123" s="140">
        <f>さくらんぼ拠点!F123</f>
        <v>0</v>
      </c>
      <c r="I123" s="140">
        <f>法人!F123</f>
        <v>0</v>
      </c>
      <c r="J123" s="140">
        <f t="shared" si="11"/>
        <v>0</v>
      </c>
      <c r="K123" s="140">
        <f>うぐいす拠点!J123+みどり拠点!J123+さくらんぼ拠点!J123</f>
        <v>0</v>
      </c>
      <c r="L123" s="140">
        <f t="shared" si="12"/>
        <v>0</v>
      </c>
      <c r="M123" s="215">
        <f t="shared" si="8"/>
        <v>0</v>
      </c>
    </row>
    <row r="124" spans="1:13" x14ac:dyDescent="0.15">
      <c r="A124" s="380"/>
      <c r="B124" s="383"/>
      <c r="C124" s="135" t="s">
        <v>106</v>
      </c>
      <c r="D124" s="136"/>
      <c r="E124" s="137"/>
      <c r="F124" s="138">
        <f>うぐいす拠点!F124</f>
        <v>0</v>
      </c>
      <c r="G124" s="139">
        <f>みどり拠点!F124</f>
        <v>0</v>
      </c>
      <c r="H124" s="140">
        <f>さくらんぼ拠点!F124</f>
        <v>0</v>
      </c>
      <c r="I124" s="140">
        <f>法人!F124</f>
        <v>0</v>
      </c>
      <c r="J124" s="140">
        <f t="shared" si="11"/>
        <v>0</v>
      </c>
      <c r="K124" s="140">
        <f>うぐいす拠点!J124+みどり拠点!J124+さくらんぼ拠点!J124</f>
        <v>0</v>
      </c>
      <c r="L124" s="140">
        <f t="shared" si="12"/>
        <v>0</v>
      </c>
      <c r="M124" s="215">
        <f t="shared" si="8"/>
        <v>0</v>
      </c>
    </row>
    <row r="125" spans="1:13" s="235" customFormat="1" x14ac:dyDescent="0.15">
      <c r="A125" s="380"/>
      <c r="B125" s="383"/>
      <c r="C125" s="335" t="s">
        <v>107</v>
      </c>
      <c r="D125" s="336"/>
      <c r="E125" s="337"/>
      <c r="F125" s="332">
        <f>うぐいす拠点!F125</f>
        <v>0</v>
      </c>
      <c r="G125" s="333">
        <f>みどり拠点!F125</f>
        <v>2500000</v>
      </c>
      <c r="H125" s="334">
        <f>さくらんぼ拠点!F125</f>
        <v>6000000</v>
      </c>
      <c r="I125" s="309">
        <f>うぐいす拠点!F125+みどり拠点!F125+さくらんぼ拠点!F125</f>
        <v>8500000</v>
      </c>
      <c r="J125" s="334">
        <f t="shared" si="11"/>
        <v>8500000</v>
      </c>
      <c r="K125" s="334">
        <f>-I117</f>
        <v>-8500000</v>
      </c>
      <c r="L125" s="334">
        <f t="shared" si="12"/>
        <v>0</v>
      </c>
      <c r="M125" s="273">
        <f t="shared" si="8"/>
        <v>8500000</v>
      </c>
    </row>
    <row r="126" spans="1:13" x14ac:dyDescent="0.15">
      <c r="A126" s="380"/>
      <c r="B126" s="384"/>
      <c r="C126" s="135" t="s">
        <v>173</v>
      </c>
      <c r="D126" s="136"/>
      <c r="E126" s="137"/>
      <c r="F126" s="138">
        <f>うぐいす拠点!F126</f>
        <v>216000</v>
      </c>
      <c r="G126" s="139">
        <f>みどり拠点!F126</f>
        <v>0</v>
      </c>
      <c r="H126" s="140">
        <f>さくらんぼ拠点!F126</f>
        <v>0</v>
      </c>
      <c r="I126" s="116">
        <f>うぐいす拠点!F126+さくらんぼ拠点!F126</f>
        <v>216000</v>
      </c>
      <c r="J126" s="140">
        <f t="shared" si="11"/>
        <v>216000</v>
      </c>
      <c r="K126" s="140">
        <f>-I118</f>
        <v>-216000</v>
      </c>
      <c r="L126" s="140">
        <f t="shared" si="12"/>
        <v>0</v>
      </c>
      <c r="M126" s="215">
        <f t="shared" si="8"/>
        <v>216000</v>
      </c>
    </row>
    <row r="127" spans="1:13" s="235" customFormat="1" x14ac:dyDescent="0.15">
      <c r="A127" s="380"/>
      <c r="B127" s="384"/>
      <c r="C127" s="315" t="s">
        <v>108</v>
      </c>
      <c r="D127" s="327"/>
      <c r="E127" s="328"/>
      <c r="F127" s="282">
        <f>うぐいす拠点!F127</f>
        <v>0</v>
      </c>
      <c r="G127" s="281">
        <f>みどり拠点!F127</f>
        <v>0</v>
      </c>
      <c r="H127" s="309">
        <f>さくらんぼ拠点!F127</f>
        <v>0</v>
      </c>
      <c r="I127" s="309">
        <f>法人!F127</f>
        <v>0</v>
      </c>
      <c r="J127" s="310">
        <f t="shared" si="11"/>
        <v>0</v>
      </c>
      <c r="K127" s="309">
        <f>うぐいす拠点!J127+みどり拠点!J127+さくらんぼ拠点!J127</f>
        <v>0</v>
      </c>
      <c r="L127" s="309">
        <f t="shared" si="12"/>
        <v>0</v>
      </c>
      <c r="M127" s="273">
        <f t="shared" si="8"/>
        <v>0</v>
      </c>
    </row>
    <row r="128" spans="1:13" x14ac:dyDescent="0.15">
      <c r="A128" s="380"/>
      <c r="B128" s="384"/>
      <c r="C128" s="100" t="s">
        <v>109</v>
      </c>
      <c r="D128" s="100"/>
      <c r="E128" s="100"/>
      <c r="F128" s="120">
        <f>うぐいす拠点!F128</f>
        <v>434000</v>
      </c>
      <c r="G128" s="120">
        <f>みどり拠点!F128</f>
        <v>2501000</v>
      </c>
      <c r="H128" s="120">
        <f>さくらんぼ拠点!F128</f>
        <v>6001000</v>
      </c>
      <c r="I128" s="120">
        <f>法人!F128</f>
        <v>220000</v>
      </c>
      <c r="J128" s="121">
        <f t="shared" si="11"/>
        <v>8936000</v>
      </c>
      <c r="K128" s="120">
        <f>K125+K126</f>
        <v>-8716000</v>
      </c>
      <c r="L128" s="120">
        <f t="shared" si="12"/>
        <v>-8496000</v>
      </c>
      <c r="M128" s="215">
        <f>F128+G128+H128</f>
        <v>8936000</v>
      </c>
    </row>
    <row r="129" spans="1:13" x14ac:dyDescent="0.15">
      <c r="A129" s="380"/>
      <c r="B129" s="374" t="s">
        <v>110</v>
      </c>
      <c r="C129" s="375"/>
      <c r="D129" s="375"/>
      <c r="E129" s="376"/>
      <c r="F129" s="120">
        <f>うぐいす拠点!F129</f>
        <v>8282000</v>
      </c>
      <c r="G129" s="120">
        <f>みどり拠点!F129</f>
        <v>-2501000</v>
      </c>
      <c r="H129" s="120">
        <f>さくらんぼ拠点!F129</f>
        <v>-6001000</v>
      </c>
      <c r="I129" s="120">
        <f>法人!F129</f>
        <v>-220000</v>
      </c>
      <c r="J129" s="121">
        <f t="shared" si="11"/>
        <v>-220000</v>
      </c>
      <c r="K129" s="120">
        <f>うぐいす拠点!J129+みどり拠点!J129+さくらんぼ拠点!J129</f>
        <v>0</v>
      </c>
      <c r="L129" s="120">
        <f t="shared" si="12"/>
        <v>-220000</v>
      </c>
      <c r="M129" s="215">
        <f t="shared" ref="M128:M132" si="15">F129+G129+H129</f>
        <v>-220000</v>
      </c>
    </row>
    <row r="130" spans="1:13" x14ac:dyDescent="0.15">
      <c r="A130" s="126" t="s">
        <v>111</v>
      </c>
      <c r="B130" s="127"/>
      <c r="C130" s="101"/>
      <c r="D130" s="101"/>
      <c r="E130" s="101"/>
      <c r="F130" s="122">
        <f>うぐいす拠点!F130</f>
        <v>2518000</v>
      </c>
      <c r="G130" s="122">
        <f>みどり拠点!F130</f>
        <v>5552000</v>
      </c>
      <c r="H130" s="122">
        <f>さくらんぼ拠点!F130</f>
        <v>3013000</v>
      </c>
      <c r="I130" s="122">
        <f>法人!F130</f>
        <v>11083000</v>
      </c>
      <c r="J130" s="123">
        <f t="shared" si="11"/>
        <v>11083000</v>
      </c>
      <c r="K130" s="122">
        <f>うぐいす拠点!J130+みどり拠点!J130+さくらんぼ拠点!J130</f>
        <v>0</v>
      </c>
      <c r="L130" s="122">
        <f t="shared" si="12"/>
        <v>11083000</v>
      </c>
      <c r="M130" s="215">
        <f t="shared" si="15"/>
        <v>11083000</v>
      </c>
    </row>
    <row r="131" spans="1:13" x14ac:dyDescent="0.15">
      <c r="A131" s="374" t="s">
        <v>204</v>
      </c>
      <c r="B131" s="375"/>
      <c r="C131" s="375"/>
      <c r="D131" s="375"/>
      <c r="E131" s="376"/>
      <c r="F131" s="122">
        <f>うぐいす拠点!F131</f>
        <v>-2400000</v>
      </c>
      <c r="G131" s="122">
        <f>みどり拠点!F131</f>
        <v>-5000000</v>
      </c>
      <c r="H131" s="122">
        <f>さくらんぼ拠点!F131</f>
        <v>-3000000</v>
      </c>
      <c r="I131" s="122">
        <f>法人!F131</f>
        <v>-10400000</v>
      </c>
      <c r="J131" s="123">
        <f t="shared" si="11"/>
        <v>-10400000</v>
      </c>
      <c r="K131" s="122">
        <f>うぐいす拠点!J131+みどり拠点!J131+さくらんぼ拠点!J131</f>
        <v>0</v>
      </c>
      <c r="L131" s="122">
        <f t="shared" si="12"/>
        <v>-10400000</v>
      </c>
      <c r="M131" s="215">
        <f t="shared" si="15"/>
        <v>-10400000</v>
      </c>
    </row>
    <row r="132" spans="1:13" x14ac:dyDescent="0.15">
      <c r="A132" s="126" t="s">
        <v>113</v>
      </c>
      <c r="B132" s="127"/>
      <c r="C132" s="101"/>
      <c r="D132" s="101"/>
      <c r="E132" s="101"/>
      <c r="F132" s="120">
        <f>うぐいす拠点!F132</f>
        <v>11900000</v>
      </c>
      <c r="G132" s="120">
        <f>みどり拠点!F132</f>
        <v>25000000</v>
      </c>
      <c r="H132" s="120">
        <f>さくらんぼ拠点!F132</f>
        <v>15500000</v>
      </c>
      <c r="I132" s="120">
        <f>法人!F132</f>
        <v>52400000</v>
      </c>
      <c r="J132" s="121">
        <f t="shared" si="11"/>
        <v>52400000</v>
      </c>
      <c r="K132" s="120">
        <f>うぐいす拠点!J132+みどり拠点!J132+さくらんぼ拠点!J132</f>
        <v>0</v>
      </c>
      <c r="L132" s="120">
        <f t="shared" si="12"/>
        <v>52400000</v>
      </c>
      <c r="M132" s="215">
        <f t="shared" si="15"/>
        <v>52400000</v>
      </c>
    </row>
    <row r="133" spans="1:13" x14ac:dyDescent="0.15">
      <c r="A133" s="371" t="s">
        <v>114</v>
      </c>
      <c r="B133" s="372"/>
      <c r="C133" s="372"/>
      <c r="D133" s="372"/>
      <c r="E133" s="373"/>
      <c r="F133" s="120">
        <f>うぐいす拠点!F133</f>
        <v>9500000</v>
      </c>
      <c r="G133" s="120">
        <f>みどり拠点!F133</f>
        <v>20000000</v>
      </c>
      <c r="H133" s="120">
        <f>さくらんぼ拠点!F133</f>
        <v>12500000</v>
      </c>
      <c r="I133" s="120">
        <f>法人!F133</f>
        <v>42000000</v>
      </c>
      <c r="J133" s="121">
        <f t="shared" si="11"/>
        <v>42000000</v>
      </c>
      <c r="K133" s="120">
        <f>うぐいす拠点!J133+みどり拠点!J133+さくらんぼ拠点!J133</f>
        <v>0</v>
      </c>
      <c r="L133" s="120">
        <f t="shared" si="12"/>
        <v>42000000</v>
      </c>
      <c r="M133" s="215">
        <f>F133+G133+H133</f>
        <v>42000000</v>
      </c>
    </row>
    <row r="134" spans="1:13" ht="9.9499999999999993" customHeight="1" x14ac:dyDescent="0.15">
      <c r="F134" s="124"/>
      <c r="G134" s="124"/>
      <c r="H134" s="124"/>
      <c r="I134" s="124"/>
      <c r="J134" s="125"/>
      <c r="K134" s="124"/>
      <c r="L134" s="124"/>
    </row>
    <row r="135" spans="1:13" x14ac:dyDescent="0.15">
      <c r="A135" s="1" t="s">
        <v>122</v>
      </c>
    </row>
    <row r="137" spans="1:13" x14ac:dyDescent="0.15">
      <c r="A137" s="21"/>
    </row>
    <row r="138" spans="1:13" x14ac:dyDescent="0.15">
      <c r="A138" s="21"/>
    </row>
    <row r="139" spans="1:13" x14ac:dyDescent="0.15">
      <c r="A139" s="21"/>
    </row>
  </sheetData>
  <mergeCells count="18">
    <mergeCell ref="B36:B86"/>
    <mergeCell ref="B87:E87"/>
    <mergeCell ref="A133:E133"/>
    <mergeCell ref="A2:L2"/>
    <mergeCell ref="A3:L3"/>
    <mergeCell ref="A131:E131"/>
    <mergeCell ref="C112:E112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5:C5"/>
    <mergeCell ref="A6:A87"/>
    <mergeCell ref="B6:B35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139"/>
  <sheetViews>
    <sheetView zoomScaleNormal="100" workbookViewId="0">
      <selection activeCell="F22" sqref="F22"/>
    </sheetView>
  </sheetViews>
  <sheetFormatPr defaultRowHeight="12" x14ac:dyDescent="0.15"/>
  <cols>
    <col min="1" max="4" width="2.625" style="1" customWidth="1"/>
    <col min="5" max="5" width="27.625" style="1" customWidth="1"/>
    <col min="6" max="6" width="11.125" style="23" customWidth="1"/>
    <col min="7" max="7" width="11.75" style="23" bestFit="1" customWidth="1"/>
    <col min="8" max="8" width="12.375" style="23" bestFit="1" customWidth="1"/>
    <col min="9" max="9" width="22.625" style="58" customWidth="1"/>
    <col min="10" max="10" width="9.5" style="1" bestFit="1" customWidth="1"/>
    <col min="11" max="12" width="10.875" style="1" bestFit="1" customWidth="1"/>
    <col min="13" max="16384" width="9" style="1"/>
  </cols>
  <sheetData>
    <row r="1" spans="1:9" ht="13.5" x14ac:dyDescent="0.15">
      <c r="A1" s="30" t="s">
        <v>290</v>
      </c>
      <c r="I1" s="55"/>
    </row>
    <row r="2" spans="1:9" ht="18" customHeight="1" x14ac:dyDescent="0.15">
      <c r="A2" s="367" t="s">
        <v>258</v>
      </c>
      <c r="B2" s="367"/>
      <c r="C2" s="367"/>
      <c r="D2" s="367"/>
      <c r="E2" s="367"/>
      <c r="F2" s="367"/>
      <c r="G2" s="367"/>
      <c r="H2" s="367"/>
      <c r="I2" s="367"/>
    </row>
    <row r="3" spans="1:9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9" x14ac:dyDescent="0.15">
      <c r="I4" s="55" t="s">
        <v>0</v>
      </c>
    </row>
    <row r="5" spans="1:9" x14ac:dyDescent="0.15">
      <c r="A5" s="368" t="s">
        <v>1</v>
      </c>
      <c r="B5" s="369"/>
      <c r="C5" s="369"/>
      <c r="D5" s="42"/>
      <c r="E5" s="4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9" s="235" customFormat="1" x14ac:dyDescent="0.15">
      <c r="A6" s="370" t="s">
        <v>2</v>
      </c>
      <c r="B6" s="362" t="s">
        <v>3</v>
      </c>
      <c r="C6" s="256" t="s">
        <v>4</v>
      </c>
      <c r="D6" s="257"/>
      <c r="E6" s="265"/>
      <c r="F6" s="266">
        <f>本部!F6+地活!F6+相談!F6+ハイツ!F6</f>
        <v>0</v>
      </c>
      <c r="G6" s="266">
        <f>本部!G6+地活!G6+相談!G6+ハイツ!G6</f>
        <v>0</v>
      </c>
      <c r="H6" s="260">
        <f>F6-G6</f>
        <v>0</v>
      </c>
      <c r="I6" s="254"/>
    </row>
    <row r="7" spans="1:9" s="235" customFormat="1" x14ac:dyDescent="0.15">
      <c r="A7" s="359"/>
      <c r="B7" s="362"/>
      <c r="C7" s="233" t="s">
        <v>5</v>
      </c>
      <c r="D7" s="239"/>
      <c r="E7" s="234"/>
      <c r="F7" s="246">
        <f>本部!F7+地活!F7+相談!F7+ハイツ!F7</f>
        <v>46016000</v>
      </c>
      <c r="G7" s="246">
        <f>本部!G7+地活!G7+相談!G7+ハイツ!G7</f>
        <v>46403922</v>
      </c>
      <c r="H7" s="247">
        <f>F7-G7</f>
        <v>-387922</v>
      </c>
      <c r="I7" s="238"/>
    </row>
    <row r="8" spans="1:9" x14ac:dyDescent="0.15">
      <c r="A8" s="359"/>
      <c r="B8" s="362"/>
      <c r="C8" s="4"/>
      <c r="D8" s="6" t="s">
        <v>6</v>
      </c>
      <c r="F8" s="43">
        <f>本部!F8+地活!F8+相談!F8+ハイツ!F8</f>
        <v>15350000</v>
      </c>
      <c r="G8" s="43">
        <f>本部!G8+地活!G8+相談!G8+ハイツ!G8</f>
        <v>15506922</v>
      </c>
      <c r="H8" s="22">
        <f>F8-G8</f>
        <v>-156922</v>
      </c>
      <c r="I8" s="49"/>
    </row>
    <row r="9" spans="1:9" x14ac:dyDescent="0.15">
      <c r="A9" s="359"/>
      <c r="B9" s="362"/>
      <c r="C9" s="4"/>
      <c r="D9" s="5"/>
      <c r="E9" s="1" t="s">
        <v>7</v>
      </c>
      <c r="F9" s="43">
        <f>本部!F9+地活!F9+相談!F9+ハイツ!F9</f>
        <v>0</v>
      </c>
      <c r="G9" s="43">
        <f>本部!G9+地活!G9+相談!G9+ハイツ!G9</f>
        <v>0</v>
      </c>
      <c r="H9" s="22">
        <f>F9-G9</f>
        <v>0</v>
      </c>
      <c r="I9" s="49"/>
    </row>
    <row r="10" spans="1:9" x14ac:dyDescent="0.15">
      <c r="A10" s="359"/>
      <c r="B10" s="362"/>
      <c r="C10" s="4"/>
      <c r="D10" s="5"/>
      <c r="E10" s="6" t="s">
        <v>8</v>
      </c>
      <c r="F10" s="43">
        <f>本部!F10+地活!F10+相談!F10+ハイツ!F10</f>
        <v>8130000</v>
      </c>
      <c r="G10" s="43">
        <f>本部!G10+地活!G10+相談!G10+ハイツ!G10</f>
        <v>7996000</v>
      </c>
      <c r="H10" s="22">
        <f t="shared" ref="H7:H34" si="0">F10-G10</f>
        <v>134000</v>
      </c>
      <c r="I10" s="49" t="s">
        <v>152</v>
      </c>
    </row>
    <row r="11" spans="1:9" x14ac:dyDescent="0.15">
      <c r="A11" s="359"/>
      <c r="B11" s="362"/>
      <c r="C11" s="4"/>
      <c r="D11" s="5"/>
      <c r="E11" s="6" t="s">
        <v>9</v>
      </c>
      <c r="F11" s="43">
        <f>本部!F11+地活!F11+相談!F11+ハイツ!F11</f>
        <v>20000</v>
      </c>
      <c r="G11" s="43">
        <f>本部!G11+地活!G11+相談!G11+ハイツ!G11</f>
        <v>100000</v>
      </c>
      <c r="H11" s="22">
        <f>F11-G11</f>
        <v>-80000</v>
      </c>
      <c r="I11" s="49" t="s">
        <v>353</v>
      </c>
    </row>
    <row r="12" spans="1:9" x14ac:dyDescent="0.15">
      <c r="A12" s="359"/>
      <c r="B12" s="362"/>
      <c r="C12" s="4"/>
      <c r="D12" s="5"/>
      <c r="E12" s="6" t="s">
        <v>10</v>
      </c>
      <c r="F12" s="43">
        <f>本部!F12+地活!F12+相談!F12+ハイツ!F12</f>
        <v>7200000</v>
      </c>
      <c r="G12" s="43">
        <f>本部!G12+地活!G12+相談!G12+ハイツ!G12</f>
        <v>7410922</v>
      </c>
      <c r="H12" s="22">
        <f t="shared" si="0"/>
        <v>-210922</v>
      </c>
      <c r="I12" s="49" t="s">
        <v>152</v>
      </c>
    </row>
    <row r="13" spans="1:9" s="235" customFormat="1" x14ac:dyDescent="0.15">
      <c r="A13" s="359"/>
      <c r="B13" s="362"/>
      <c r="C13" s="233"/>
      <c r="D13" s="235" t="s">
        <v>252</v>
      </c>
      <c r="E13" s="234"/>
      <c r="F13" s="236">
        <f>本部!F13+地活!F13+相談!F13+ハイツ!F13</f>
        <v>380000</v>
      </c>
      <c r="G13" s="236">
        <f>本部!G13+地活!G13+相談!G13+ハイツ!G13</f>
        <v>540000</v>
      </c>
      <c r="H13" s="237">
        <f>F13-G13</f>
        <v>-160000</v>
      </c>
      <c r="I13" s="238"/>
    </row>
    <row r="14" spans="1:9" x14ac:dyDescent="0.15">
      <c r="A14" s="359"/>
      <c r="B14" s="362"/>
      <c r="C14" s="4"/>
      <c r="E14" s="6" t="s">
        <v>253</v>
      </c>
      <c r="F14" s="43">
        <f>本部!F14+地活!F14+相談!F14+ハイツ!F14</f>
        <v>380000</v>
      </c>
      <c r="G14" s="43">
        <f>本部!G14+地活!G14+相談!G14+ハイツ!G14</f>
        <v>540000</v>
      </c>
      <c r="H14" s="22">
        <f t="shared" si="0"/>
        <v>-160000</v>
      </c>
      <c r="I14" s="49" t="s">
        <v>152</v>
      </c>
    </row>
    <row r="15" spans="1:9" s="235" customFormat="1" x14ac:dyDescent="0.15">
      <c r="A15" s="359"/>
      <c r="B15" s="362"/>
      <c r="C15" s="233"/>
      <c r="D15" s="239" t="s">
        <v>11</v>
      </c>
      <c r="E15" s="234"/>
      <c r="F15" s="236">
        <f>本部!F15+地活!F15+相談!F15+ハイツ!F15</f>
        <v>0</v>
      </c>
      <c r="G15" s="236">
        <f>本部!G15+地活!G15+相談!G15+ハイツ!G15</f>
        <v>0</v>
      </c>
      <c r="H15" s="237">
        <f t="shared" si="0"/>
        <v>0</v>
      </c>
      <c r="I15" s="238"/>
    </row>
    <row r="16" spans="1:9" s="235" customFormat="1" x14ac:dyDescent="0.15">
      <c r="A16" s="359"/>
      <c r="B16" s="362"/>
      <c r="C16" s="233"/>
      <c r="D16" s="239" t="s">
        <v>12</v>
      </c>
      <c r="E16" s="234"/>
      <c r="F16" s="236">
        <f>本部!F16+地活!F16+相談!F16+ハイツ!F16</f>
        <v>1170000</v>
      </c>
      <c r="G16" s="236">
        <f>本部!G16+地活!G16+相談!G16+ハイツ!G16</f>
        <v>1190000</v>
      </c>
      <c r="H16" s="237">
        <f t="shared" si="0"/>
        <v>-20000</v>
      </c>
      <c r="I16" s="238"/>
    </row>
    <row r="17" spans="1:9" x14ac:dyDescent="0.15">
      <c r="A17" s="359"/>
      <c r="B17" s="362"/>
      <c r="C17" s="4"/>
      <c r="D17" s="5"/>
      <c r="E17" s="6" t="s">
        <v>13</v>
      </c>
      <c r="F17" s="43">
        <f>本部!F17+地活!F17+相談!F17+ハイツ!F17</f>
        <v>1170000</v>
      </c>
      <c r="G17" s="43">
        <f>本部!G17+地活!G17+相談!G17+ハイツ!G17</f>
        <v>1190000</v>
      </c>
      <c r="H17" s="22">
        <f t="shared" si="0"/>
        <v>-20000</v>
      </c>
      <c r="I17" s="49" t="s">
        <v>304</v>
      </c>
    </row>
    <row r="18" spans="1:9" s="235" customFormat="1" x14ac:dyDescent="0.15">
      <c r="A18" s="359"/>
      <c r="B18" s="362"/>
      <c r="C18" s="233"/>
      <c r="D18" s="239" t="s">
        <v>14</v>
      </c>
      <c r="E18" s="234"/>
      <c r="F18" s="236">
        <f>本部!F18+地活!F18+相談!F18+ハイツ!F18</f>
        <v>3543000</v>
      </c>
      <c r="G18" s="236">
        <f>本部!G18+地活!G18+相談!G18+ハイツ!G18</f>
        <v>3590000</v>
      </c>
      <c r="H18" s="237">
        <f t="shared" si="0"/>
        <v>-47000</v>
      </c>
      <c r="I18" s="238" t="s">
        <v>303</v>
      </c>
    </row>
    <row r="19" spans="1:9" s="235" customFormat="1" x14ac:dyDescent="0.15">
      <c r="A19" s="359"/>
      <c r="B19" s="362"/>
      <c r="C19" s="233"/>
      <c r="D19" s="239" t="s">
        <v>15</v>
      </c>
      <c r="E19" s="234"/>
      <c r="F19" s="236">
        <f>本部!F19+地活!F19+相談!F19+ハイツ!F19</f>
        <v>25573000</v>
      </c>
      <c r="G19" s="236">
        <f>本部!G19+地活!G19+相談!G19+ハイツ!G19</f>
        <v>25577000</v>
      </c>
      <c r="H19" s="237">
        <f>F19-G19</f>
        <v>-4000</v>
      </c>
      <c r="I19" s="238"/>
    </row>
    <row r="20" spans="1:9" x14ac:dyDescent="0.15">
      <c r="A20" s="359"/>
      <c r="B20" s="362"/>
      <c r="C20" s="4"/>
      <c r="D20" s="5"/>
      <c r="E20" s="6" t="s">
        <v>16</v>
      </c>
      <c r="F20" s="43">
        <f>本部!F20+地活!F20+相談!F20+ハイツ!F20</f>
        <v>0</v>
      </c>
      <c r="G20" s="43">
        <f>本部!G20+地活!G20+相談!G20+ハイツ!G20</f>
        <v>4000</v>
      </c>
      <c r="H20" s="22">
        <f t="shared" si="0"/>
        <v>-4000</v>
      </c>
      <c r="I20" s="49" t="s">
        <v>268</v>
      </c>
    </row>
    <row r="21" spans="1:9" x14ac:dyDescent="0.15">
      <c r="A21" s="359"/>
      <c r="B21" s="362"/>
      <c r="C21" s="4"/>
      <c r="D21" s="5"/>
      <c r="E21" s="6" t="s">
        <v>17</v>
      </c>
      <c r="F21" s="43">
        <f>本部!F21+地活!F21+相談!F21+ハイツ!F21</f>
        <v>0</v>
      </c>
      <c r="G21" s="43">
        <f>本部!G21+地活!G21+相談!G21+ハイツ!G21</f>
        <v>0</v>
      </c>
      <c r="H21" s="22">
        <f t="shared" si="0"/>
        <v>0</v>
      </c>
      <c r="I21" s="49"/>
    </row>
    <row r="22" spans="1:9" x14ac:dyDescent="0.15">
      <c r="A22" s="359"/>
      <c r="B22" s="362"/>
      <c r="C22" s="4"/>
      <c r="D22" s="5"/>
      <c r="E22" s="6" t="s">
        <v>18</v>
      </c>
      <c r="F22" s="43">
        <f>本部!F22+地活!F22+相談!F22+ハイツ!F22</f>
        <v>25473000</v>
      </c>
      <c r="G22" s="43">
        <f>本部!G22+地活!G22+相談!G22+ハイツ!G22</f>
        <v>25423000</v>
      </c>
      <c r="H22" s="22">
        <f t="shared" si="0"/>
        <v>50000</v>
      </c>
      <c r="I22" s="49" t="s">
        <v>154</v>
      </c>
    </row>
    <row r="23" spans="1:9" x14ac:dyDescent="0.15">
      <c r="A23" s="359"/>
      <c r="B23" s="362"/>
      <c r="C23" s="4"/>
      <c r="D23" s="5"/>
      <c r="E23" s="6" t="s">
        <v>19</v>
      </c>
      <c r="F23" s="43">
        <f>本部!F23+地活!F23+相談!F23+ハイツ!F23</f>
        <v>40000</v>
      </c>
      <c r="G23" s="43">
        <f>本部!G23+地活!G23+相談!G23+ハイツ!G23</f>
        <v>40000</v>
      </c>
      <c r="H23" s="22">
        <f t="shared" si="0"/>
        <v>0</v>
      </c>
      <c r="I23" s="49" t="s">
        <v>124</v>
      </c>
    </row>
    <row r="24" spans="1:9" x14ac:dyDescent="0.15">
      <c r="A24" s="359"/>
      <c r="B24" s="362"/>
      <c r="C24" s="4"/>
      <c r="D24" s="5"/>
      <c r="E24" s="6" t="s">
        <v>15</v>
      </c>
      <c r="F24" s="43">
        <f>本部!F24+地活!F24+相談!F24+ハイツ!F24</f>
        <v>60000</v>
      </c>
      <c r="G24" s="43">
        <f>本部!G24+地活!G24+相談!G24+ハイツ!G24</f>
        <v>110000</v>
      </c>
      <c r="H24" s="22">
        <f t="shared" si="0"/>
        <v>-50000</v>
      </c>
      <c r="I24" s="49" t="s">
        <v>313</v>
      </c>
    </row>
    <row r="25" spans="1:9" s="235" customFormat="1" x14ac:dyDescent="0.15">
      <c r="A25" s="359"/>
      <c r="B25" s="362"/>
      <c r="C25" s="233" t="s">
        <v>23</v>
      </c>
      <c r="D25" s="239"/>
      <c r="E25" s="234"/>
      <c r="F25" s="246">
        <f>本部!F25+地活!F25+相談!F25+ハイツ!F25</f>
        <v>0</v>
      </c>
      <c r="G25" s="246">
        <f>本部!G25+地活!G25+相談!G25+ハイツ!G25</f>
        <v>0</v>
      </c>
      <c r="H25" s="247">
        <f t="shared" ref="H25" si="1">F25-G25</f>
        <v>0</v>
      </c>
      <c r="I25" s="238"/>
    </row>
    <row r="26" spans="1:9" s="235" customFormat="1" x14ac:dyDescent="0.15">
      <c r="A26" s="359"/>
      <c r="B26" s="362"/>
      <c r="C26" s="240" t="s">
        <v>20</v>
      </c>
      <c r="D26" s="241"/>
      <c r="E26" s="242"/>
      <c r="F26" s="243">
        <f>本部!F26+地活!F26+相談!F26+ハイツ!F26</f>
        <v>0</v>
      </c>
      <c r="G26" s="243">
        <f>本部!G26+地活!G26+相談!G26+ハイツ!G26</f>
        <v>0</v>
      </c>
      <c r="H26" s="244">
        <f t="shared" si="0"/>
        <v>0</v>
      </c>
      <c r="I26" s="238"/>
    </row>
    <row r="27" spans="1:9" s="235" customFormat="1" x14ac:dyDescent="0.15">
      <c r="A27" s="359"/>
      <c r="B27" s="362"/>
      <c r="C27" s="240" t="s">
        <v>21</v>
      </c>
      <c r="D27" s="241"/>
      <c r="E27" s="242"/>
      <c r="F27" s="243">
        <f>本部!F27+地活!F27+相談!F27+ハイツ!F27</f>
        <v>0</v>
      </c>
      <c r="G27" s="243">
        <f>本部!G27+地活!G27+相談!G27+ハイツ!G27</f>
        <v>210000</v>
      </c>
      <c r="H27" s="244">
        <f t="shared" si="0"/>
        <v>-210000</v>
      </c>
      <c r="I27" s="238"/>
    </row>
    <row r="28" spans="1:9" s="235" customFormat="1" x14ac:dyDescent="0.15">
      <c r="A28" s="359"/>
      <c r="B28" s="362"/>
      <c r="C28" s="240" t="s">
        <v>22</v>
      </c>
      <c r="D28" s="241"/>
      <c r="E28" s="242"/>
      <c r="F28" s="243">
        <f>本部!F28+地活!F28+相談!F28+ハイツ!F28</f>
        <v>2000</v>
      </c>
      <c r="G28" s="243">
        <f>本部!G28+地活!G28+相談!G28+ハイツ!G28</f>
        <v>2000</v>
      </c>
      <c r="H28" s="244">
        <f t="shared" si="0"/>
        <v>0</v>
      </c>
      <c r="I28" s="245"/>
    </row>
    <row r="29" spans="1:9" s="235" customFormat="1" x14ac:dyDescent="0.15">
      <c r="A29" s="359"/>
      <c r="B29" s="362"/>
      <c r="C29" s="233" t="s">
        <v>23</v>
      </c>
      <c r="D29" s="239"/>
      <c r="E29" s="234"/>
      <c r="F29" s="246">
        <f>本部!F29+地活!F29+相談!F29+ハイツ!F29</f>
        <v>558000</v>
      </c>
      <c r="G29" s="246">
        <f>本部!G29+地活!G29+相談!G29+ハイツ!G29</f>
        <v>738078</v>
      </c>
      <c r="H29" s="247">
        <f t="shared" si="0"/>
        <v>-180078</v>
      </c>
      <c r="I29" s="238"/>
    </row>
    <row r="30" spans="1:9" x14ac:dyDescent="0.15">
      <c r="A30" s="359"/>
      <c r="B30" s="362"/>
      <c r="C30" s="4"/>
      <c r="D30" s="5" t="s">
        <v>24</v>
      </c>
      <c r="E30" s="6"/>
      <c r="F30" s="43">
        <f>本部!F30+地活!F30+相談!F30+ハイツ!F30</f>
        <v>0</v>
      </c>
      <c r="G30" s="43">
        <f>本部!G30+地活!G30+相談!G30+ハイツ!G30</f>
        <v>0</v>
      </c>
      <c r="H30" s="22">
        <f t="shared" si="0"/>
        <v>0</v>
      </c>
      <c r="I30" s="49"/>
    </row>
    <row r="31" spans="1:9" x14ac:dyDescent="0.15">
      <c r="A31" s="359"/>
      <c r="B31" s="362"/>
      <c r="C31" s="4"/>
      <c r="D31" s="5" t="s">
        <v>25</v>
      </c>
      <c r="E31" s="6"/>
      <c r="F31" s="43">
        <f>本部!F31+地活!F31+相談!F31+ハイツ!F31</f>
        <v>0</v>
      </c>
      <c r="G31" s="43">
        <f>本部!G31+地活!G31+相談!G31+ハイツ!G31</f>
        <v>0</v>
      </c>
      <c r="H31" s="22">
        <f t="shared" si="0"/>
        <v>0</v>
      </c>
      <c r="I31" s="49"/>
    </row>
    <row r="32" spans="1:9" x14ac:dyDescent="0.15">
      <c r="A32" s="359"/>
      <c r="B32" s="362"/>
      <c r="C32" s="4"/>
      <c r="D32" s="5" t="s">
        <v>26</v>
      </c>
      <c r="E32" s="6"/>
      <c r="F32" s="43">
        <f>本部!F32+地活!F32+相談!F32+ハイツ!F32</f>
        <v>558000</v>
      </c>
      <c r="G32" s="43">
        <f>本部!G32+地活!G32+相談!G32+ハイツ!G32</f>
        <v>738078</v>
      </c>
      <c r="H32" s="22">
        <f t="shared" si="0"/>
        <v>-180078</v>
      </c>
      <c r="I32" s="49"/>
    </row>
    <row r="33" spans="1:12" x14ac:dyDescent="0.15">
      <c r="A33" s="359"/>
      <c r="B33" s="362"/>
      <c r="C33" s="4"/>
      <c r="D33" s="5"/>
      <c r="E33" s="6" t="s">
        <v>121</v>
      </c>
      <c r="F33" s="43">
        <f>本部!F33+地活!F33+相談!F33+ハイツ!F33</f>
        <v>108000</v>
      </c>
      <c r="G33" s="43">
        <f>本部!G33+地活!G33+相談!G33+ハイツ!G33</f>
        <v>380078</v>
      </c>
      <c r="H33" s="22">
        <f t="shared" si="0"/>
        <v>-272078</v>
      </c>
      <c r="I33" s="49" t="s">
        <v>352</v>
      </c>
    </row>
    <row r="34" spans="1:12" x14ac:dyDescent="0.15">
      <c r="A34" s="359"/>
      <c r="B34" s="362"/>
      <c r="C34" s="4"/>
      <c r="D34" s="5"/>
      <c r="E34" s="6" t="s">
        <v>117</v>
      </c>
      <c r="F34" s="43">
        <f>本部!F34+地活!F34+相談!F34+ハイツ!F34</f>
        <v>450000</v>
      </c>
      <c r="G34" s="43">
        <f>本部!G34+地活!G34+相談!G34+ハイツ!G34</f>
        <v>358000</v>
      </c>
      <c r="H34" s="22">
        <f t="shared" si="0"/>
        <v>92000</v>
      </c>
      <c r="I34" s="51" t="s">
        <v>187</v>
      </c>
    </row>
    <row r="35" spans="1:12" x14ac:dyDescent="0.15">
      <c r="A35" s="359"/>
      <c r="B35" s="362"/>
      <c r="C35" s="7" t="s">
        <v>27</v>
      </c>
      <c r="D35" s="8"/>
      <c r="E35" s="9"/>
      <c r="F35" s="29">
        <f>SUM(F6,F7,F26,F27,F28,F29,F25)</f>
        <v>46576000</v>
      </c>
      <c r="G35" s="29">
        <f>SUM(G6,G7,G26,G27,G28,G29,G25)</f>
        <v>47354000</v>
      </c>
      <c r="H35" s="29">
        <f>SUM(H6,H7,H26,H27,H28,H29,H25)</f>
        <v>-778000</v>
      </c>
      <c r="I35" s="52"/>
      <c r="J35" s="59"/>
      <c r="K35" s="59">
        <f>本部!F35+地活!F35+相談!F35+ハイツ!F35</f>
        <v>46576000</v>
      </c>
      <c r="L35" s="63"/>
    </row>
    <row r="36" spans="1:12" s="235" customFormat="1" x14ac:dyDescent="0.15">
      <c r="A36" s="359"/>
      <c r="B36" s="362" t="s">
        <v>28</v>
      </c>
      <c r="C36" s="233" t="s">
        <v>29</v>
      </c>
      <c r="D36" s="239"/>
      <c r="E36" s="234"/>
      <c r="F36" s="247">
        <f>SUM(F37:F42)</f>
        <v>42965000</v>
      </c>
      <c r="G36" s="247">
        <f>SUM(G37:G42)</f>
        <v>42182000</v>
      </c>
      <c r="H36" s="264">
        <f>F36-G36</f>
        <v>783000</v>
      </c>
      <c r="I36" s="248"/>
    </row>
    <row r="37" spans="1:12" x14ac:dyDescent="0.15">
      <c r="A37" s="359"/>
      <c r="B37" s="362"/>
      <c r="C37" s="4"/>
      <c r="D37" s="5" t="s">
        <v>209</v>
      </c>
      <c r="E37" s="6"/>
      <c r="F37" s="43">
        <f>本部!F37+地活!F37+相談!F37+ハイツ!F37</f>
        <v>300000</v>
      </c>
      <c r="G37" s="43">
        <f>本部!G37+地活!G37+相談!G37+ハイツ!G37</f>
        <v>210000</v>
      </c>
      <c r="H37" s="22">
        <f t="shared" ref="H37:H44" si="2">F37-G37</f>
        <v>90000</v>
      </c>
      <c r="I37" s="47"/>
    </row>
    <row r="38" spans="1:12" x14ac:dyDescent="0.15">
      <c r="A38" s="359"/>
      <c r="B38" s="362"/>
      <c r="C38" s="4"/>
      <c r="D38" s="5" t="s">
        <v>30</v>
      </c>
      <c r="E38" s="6"/>
      <c r="F38" s="43">
        <f>本部!F38+地活!F38+相談!F38+ハイツ!F38</f>
        <v>15560000</v>
      </c>
      <c r="G38" s="43">
        <f>本部!G38+地活!G38+相談!G38+ハイツ!G38</f>
        <v>15344000</v>
      </c>
      <c r="H38" s="22">
        <f t="shared" si="2"/>
        <v>216000</v>
      </c>
      <c r="I38" s="47" t="s">
        <v>150</v>
      </c>
    </row>
    <row r="39" spans="1:12" x14ac:dyDescent="0.15">
      <c r="A39" s="359"/>
      <c r="B39" s="362"/>
      <c r="C39" s="4"/>
      <c r="D39" s="5" t="s">
        <v>31</v>
      </c>
      <c r="E39" s="6"/>
      <c r="F39" s="43">
        <f>本部!F39+地活!F39+相談!F39+ハイツ!F39</f>
        <v>4955000</v>
      </c>
      <c r="G39" s="43">
        <f>本部!G39+地活!G39+相談!G39+ハイツ!G39</f>
        <v>4971000</v>
      </c>
      <c r="H39" s="22">
        <f t="shared" si="2"/>
        <v>-16000</v>
      </c>
      <c r="I39" s="47" t="s">
        <v>151</v>
      </c>
    </row>
    <row r="40" spans="1:12" x14ac:dyDescent="0.15">
      <c r="A40" s="359"/>
      <c r="B40" s="362"/>
      <c r="C40" s="4"/>
      <c r="D40" s="5" t="s">
        <v>32</v>
      </c>
      <c r="E40" s="6"/>
      <c r="F40" s="43">
        <f>本部!F40+地活!F40+相談!F40+ハイツ!F40</f>
        <v>16530000</v>
      </c>
      <c r="G40" s="43">
        <f>本部!G40+地活!G40+相談!G40+ハイツ!G40</f>
        <v>16193000</v>
      </c>
      <c r="H40" s="22">
        <f t="shared" si="2"/>
        <v>337000</v>
      </c>
      <c r="I40" s="47" t="s">
        <v>128</v>
      </c>
    </row>
    <row r="41" spans="1:12" x14ac:dyDescent="0.15">
      <c r="A41" s="359"/>
      <c r="B41" s="362"/>
      <c r="C41" s="4"/>
      <c r="D41" s="5" t="s">
        <v>33</v>
      </c>
      <c r="E41" s="6"/>
      <c r="F41" s="43">
        <f>本部!F41+地活!F41+相談!F41+ハイツ!F41</f>
        <v>730000</v>
      </c>
      <c r="G41" s="43">
        <f>本部!G41+地活!G41+相談!G41+ハイツ!G41</f>
        <v>1206000</v>
      </c>
      <c r="H41" s="22">
        <f t="shared" si="2"/>
        <v>-476000</v>
      </c>
      <c r="I41" s="47" t="s">
        <v>149</v>
      </c>
    </row>
    <row r="42" spans="1:12" x14ac:dyDescent="0.15">
      <c r="A42" s="359"/>
      <c r="B42" s="362"/>
      <c r="C42" s="64"/>
      <c r="D42" s="69" t="s">
        <v>34</v>
      </c>
      <c r="E42" s="70"/>
      <c r="F42" s="71">
        <f>本部!F42+地活!F42+相談!F42+ハイツ!F42</f>
        <v>4890000</v>
      </c>
      <c r="G42" s="71">
        <f>本部!G42+地活!G42+相談!G42+ハイツ!G42</f>
        <v>4258000</v>
      </c>
      <c r="H42" s="76">
        <f t="shared" si="2"/>
        <v>632000</v>
      </c>
      <c r="I42" s="47" t="s">
        <v>129</v>
      </c>
    </row>
    <row r="43" spans="1:12" s="235" customFormat="1" x14ac:dyDescent="0.15">
      <c r="A43" s="359"/>
      <c r="B43" s="362"/>
      <c r="C43" s="233" t="s">
        <v>35</v>
      </c>
      <c r="D43" s="239"/>
      <c r="E43" s="234"/>
      <c r="F43" s="247">
        <f>SUM(F44:F53)</f>
        <v>3144000</v>
      </c>
      <c r="G43" s="247">
        <f t="shared" ref="G43" si="3">SUM(G44:G53)</f>
        <v>2917000</v>
      </c>
      <c r="H43" s="247">
        <f t="shared" si="2"/>
        <v>227000</v>
      </c>
      <c r="I43" s="248"/>
    </row>
    <row r="44" spans="1:12" x14ac:dyDescent="0.15">
      <c r="A44" s="359"/>
      <c r="B44" s="362"/>
      <c r="C44" s="4"/>
      <c r="D44" s="5" t="s">
        <v>36</v>
      </c>
      <c r="E44" s="6"/>
      <c r="F44" s="43">
        <f>本部!F44+地活!F44+相談!F44+ハイツ!F44</f>
        <v>14000</v>
      </c>
      <c r="G44" s="43">
        <f>本部!G44+地活!G44+相談!G44+ハイツ!G44</f>
        <v>13000</v>
      </c>
      <c r="H44" s="22">
        <f t="shared" si="2"/>
        <v>1000</v>
      </c>
      <c r="I44" s="47" t="s">
        <v>349</v>
      </c>
    </row>
    <row r="45" spans="1:12" x14ac:dyDescent="0.15">
      <c r="A45" s="359"/>
      <c r="B45" s="362"/>
      <c r="C45" s="4"/>
      <c r="D45" s="5" t="s">
        <v>37</v>
      </c>
      <c r="E45" s="6"/>
      <c r="F45" s="43">
        <f>本部!F45+地活!F45+相談!F45+ハイツ!F45</f>
        <v>15000</v>
      </c>
      <c r="G45" s="43">
        <f>本部!G45+地活!G45+相談!G45+ハイツ!G45</f>
        <v>15000</v>
      </c>
      <c r="H45" s="22">
        <f t="shared" ref="H45:H87" si="4">F45-G45</f>
        <v>0</v>
      </c>
      <c r="I45" s="47" t="s">
        <v>167</v>
      </c>
    </row>
    <row r="46" spans="1:12" x14ac:dyDescent="0.15">
      <c r="A46" s="359"/>
      <c r="B46" s="362"/>
      <c r="C46" s="4"/>
      <c r="D46" s="5" t="s">
        <v>38</v>
      </c>
      <c r="E46" s="6"/>
      <c r="F46" s="43">
        <f>本部!F46+地活!F46+相談!F46+ハイツ!F46</f>
        <v>100000</v>
      </c>
      <c r="G46" s="43">
        <f>本部!G46+地活!G46+相談!G46+ハイツ!G46</f>
        <v>100000</v>
      </c>
      <c r="H46" s="22">
        <f t="shared" si="4"/>
        <v>0</v>
      </c>
      <c r="I46" s="47" t="s">
        <v>131</v>
      </c>
    </row>
    <row r="47" spans="1:12" x14ac:dyDescent="0.15">
      <c r="A47" s="359"/>
      <c r="B47" s="362"/>
      <c r="C47" s="4"/>
      <c r="D47" s="5" t="s">
        <v>127</v>
      </c>
      <c r="E47" s="6"/>
      <c r="F47" s="43">
        <f>本部!F47+地活!F47+相談!F47+ハイツ!F47</f>
        <v>132000</v>
      </c>
      <c r="G47" s="43">
        <f>本部!G47+地活!G47+相談!G47+ハイツ!G47</f>
        <v>107000</v>
      </c>
      <c r="H47" s="22">
        <f t="shared" si="4"/>
        <v>25000</v>
      </c>
      <c r="I47" s="47" t="s">
        <v>350</v>
      </c>
    </row>
    <row r="48" spans="1:12" x14ac:dyDescent="0.15">
      <c r="A48" s="359"/>
      <c r="B48" s="362"/>
      <c r="C48" s="4"/>
      <c r="D48" s="5" t="s">
        <v>39</v>
      </c>
      <c r="E48" s="6"/>
      <c r="F48" s="43">
        <f>本部!F48+地活!F48+相談!F48+ハイツ!F48</f>
        <v>1416000</v>
      </c>
      <c r="G48" s="43">
        <f>本部!G48+地活!G48+相談!G48+ハイツ!G48</f>
        <v>1388000</v>
      </c>
      <c r="H48" s="22">
        <f t="shared" si="4"/>
        <v>28000</v>
      </c>
      <c r="I48" s="47" t="s">
        <v>157</v>
      </c>
    </row>
    <row r="49" spans="1:11" x14ac:dyDescent="0.15">
      <c r="A49" s="359"/>
      <c r="B49" s="362"/>
      <c r="C49" s="4"/>
      <c r="D49" s="5" t="s">
        <v>126</v>
      </c>
      <c r="E49" s="6"/>
      <c r="F49" s="43">
        <f>本部!F49+地活!F49+相談!F49+ハイツ!F49</f>
        <v>725000</v>
      </c>
      <c r="G49" s="43">
        <f>本部!G49+地活!G49+相談!G49+ハイツ!G49</f>
        <v>684000</v>
      </c>
      <c r="H49" s="22">
        <f t="shared" si="4"/>
        <v>41000</v>
      </c>
      <c r="I49" s="47" t="s">
        <v>308</v>
      </c>
    </row>
    <row r="50" spans="1:11" x14ac:dyDescent="0.15">
      <c r="A50" s="359"/>
      <c r="B50" s="362"/>
      <c r="C50" s="4"/>
      <c r="D50" s="5" t="s">
        <v>208</v>
      </c>
      <c r="E50" s="6"/>
      <c r="F50" s="43">
        <f>本部!F50+地活!F50+相談!F50+ハイツ!F50</f>
        <v>37000</v>
      </c>
      <c r="G50" s="43">
        <f>本部!G50+地活!G50+相談!G50+ハイツ!G50</f>
        <v>31000</v>
      </c>
      <c r="H50" s="22">
        <f t="shared" ref="H50" si="5">F50-G50</f>
        <v>6000</v>
      </c>
      <c r="I50" s="47" t="s">
        <v>307</v>
      </c>
    </row>
    <row r="51" spans="1:11" x14ac:dyDescent="0.15">
      <c r="A51" s="359"/>
      <c r="B51" s="362"/>
      <c r="C51" s="4"/>
      <c r="D51" s="5" t="s">
        <v>40</v>
      </c>
      <c r="E51" s="6"/>
      <c r="F51" s="43">
        <f>本部!F51+地活!F51+相談!F51+ハイツ!F51</f>
        <v>100000</v>
      </c>
      <c r="G51" s="43">
        <f>本部!G51+地活!G51+相談!G51+ハイツ!G51</f>
        <v>100000</v>
      </c>
      <c r="H51" s="22">
        <f t="shared" si="4"/>
        <v>0</v>
      </c>
      <c r="I51" s="47" t="s">
        <v>306</v>
      </c>
    </row>
    <row r="52" spans="1:11" x14ac:dyDescent="0.15">
      <c r="A52" s="359"/>
      <c r="B52" s="362"/>
      <c r="C52" s="4"/>
      <c r="D52" s="5" t="s">
        <v>41</v>
      </c>
      <c r="E52" s="6"/>
      <c r="F52" s="43">
        <f>本部!F52+地活!F52+相談!F52+ハイツ!F52</f>
        <v>540000</v>
      </c>
      <c r="G52" s="43">
        <f>本部!G52+地活!G52+相談!G52+ハイツ!G52</f>
        <v>435000</v>
      </c>
      <c r="H52" s="22">
        <f t="shared" si="4"/>
        <v>105000</v>
      </c>
      <c r="I52" s="47" t="s">
        <v>134</v>
      </c>
    </row>
    <row r="53" spans="1:11" x14ac:dyDescent="0.15">
      <c r="A53" s="359"/>
      <c r="B53" s="362"/>
      <c r="C53" s="64"/>
      <c r="D53" s="69" t="s">
        <v>42</v>
      </c>
      <c r="E53" s="70"/>
      <c r="F53" s="71">
        <f>本部!F53+地活!F53+相談!F53+ハイツ!F53</f>
        <v>65000</v>
      </c>
      <c r="G53" s="71">
        <f>本部!G53+地活!G53+相談!G53+ハイツ!G53</f>
        <v>44000</v>
      </c>
      <c r="H53" s="76">
        <f t="shared" si="4"/>
        <v>21000</v>
      </c>
      <c r="I53" s="47" t="s">
        <v>147</v>
      </c>
    </row>
    <row r="54" spans="1:11" s="235" customFormat="1" x14ac:dyDescent="0.15">
      <c r="A54" s="359"/>
      <c r="B54" s="362"/>
      <c r="C54" s="233" t="s">
        <v>43</v>
      </c>
      <c r="D54" s="239"/>
      <c r="E54" s="234"/>
      <c r="F54" s="247">
        <f>SUM(F55:F75)</f>
        <v>7668000</v>
      </c>
      <c r="G54" s="247">
        <f t="shared" ref="G54" si="6">SUM(G55:G75)</f>
        <v>6665000</v>
      </c>
      <c r="H54" s="247">
        <f t="shared" si="4"/>
        <v>1003000</v>
      </c>
      <c r="I54" s="248"/>
      <c r="K54" s="235">
        <f>本部!F54+地活!F54+相談!F54+ハイツ!F54</f>
        <v>7668000</v>
      </c>
    </row>
    <row r="55" spans="1:11" x14ac:dyDescent="0.15">
      <c r="A55" s="359"/>
      <c r="B55" s="362"/>
      <c r="C55" s="4"/>
      <c r="D55" s="5" t="s">
        <v>44</v>
      </c>
      <c r="E55" s="6"/>
      <c r="F55" s="43">
        <f>本部!F55+地活!F55+相談!F55+ハイツ!F55</f>
        <v>331000</v>
      </c>
      <c r="G55" s="43">
        <f>本部!G55+地活!G55+相談!G55+ハイツ!G55</f>
        <v>280000</v>
      </c>
      <c r="H55" s="22">
        <f t="shared" si="4"/>
        <v>51000</v>
      </c>
      <c r="I55" s="47" t="s">
        <v>135</v>
      </c>
    </row>
    <row r="56" spans="1:11" x14ac:dyDescent="0.15">
      <c r="A56" s="359"/>
      <c r="B56" s="362"/>
      <c r="C56" s="4"/>
      <c r="D56" s="5" t="s">
        <v>45</v>
      </c>
      <c r="E56" s="6"/>
      <c r="F56" s="43">
        <f>本部!F56+地活!F56+相談!F56+ハイツ!F56</f>
        <v>250000</v>
      </c>
      <c r="G56" s="43">
        <f>本部!G56+地活!G56+相談!G56+ハイツ!G56</f>
        <v>215000</v>
      </c>
      <c r="H56" s="22">
        <f t="shared" si="4"/>
        <v>35000</v>
      </c>
      <c r="I56" s="47" t="s">
        <v>146</v>
      </c>
    </row>
    <row r="57" spans="1:11" x14ac:dyDescent="0.15">
      <c r="A57" s="359"/>
      <c r="B57" s="362"/>
      <c r="C57" s="4"/>
      <c r="D57" s="5" t="s">
        <v>46</v>
      </c>
      <c r="E57" s="6"/>
      <c r="F57" s="43">
        <f>本部!F57+地活!F57+相談!F57+ハイツ!F57</f>
        <v>190000</v>
      </c>
      <c r="G57" s="43">
        <f>本部!G57+地活!G57+相談!G57+ハイツ!G57</f>
        <v>145000</v>
      </c>
      <c r="H57" s="22">
        <f t="shared" si="4"/>
        <v>45000</v>
      </c>
      <c r="I57" s="47" t="s">
        <v>145</v>
      </c>
    </row>
    <row r="58" spans="1:11" x14ac:dyDescent="0.15">
      <c r="A58" s="359"/>
      <c r="B58" s="362"/>
      <c r="C58" s="4"/>
      <c r="D58" s="5" t="s">
        <v>47</v>
      </c>
      <c r="E58" s="6"/>
      <c r="F58" s="43">
        <f>本部!F58+地活!F58+相談!F58+ハイツ!F58</f>
        <v>371000</v>
      </c>
      <c r="G58" s="43">
        <f>本部!G58+地活!G58+相談!G58+ハイツ!G58</f>
        <v>281000</v>
      </c>
      <c r="H58" s="22">
        <f t="shared" si="4"/>
        <v>90000</v>
      </c>
      <c r="I58" s="47" t="s">
        <v>137</v>
      </c>
    </row>
    <row r="59" spans="1:11" x14ac:dyDescent="0.15">
      <c r="A59" s="359"/>
      <c r="B59" s="362"/>
      <c r="C59" s="4"/>
      <c r="D59" s="5" t="s">
        <v>48</v>
      </c>
      <c r="E59" s="6"/>
      <c r="F59" s="43">
        <f>本部!F59+地活!F59+相談!F59+ハイツ!F59</f>
        <v>0</v>
      </c>
      <c r="G59" s="43">
        <f>本部!G59+地活!G59+相談!G59+ハイツ!G59</f>
        <v>0</v>
      </c>
      <c r="H59" s="22">
        <f t="shared" si="4"/>
        <v>0</v>
      </c>
      <c r="I59" s="47"/>
    </row>
    <row r="60" spans="1:11" x14ac:dyDescent="0.15">
      <c r="A60" s="359"/>
      <c r="B60" s="362"/>
      <c r="C60" s="4"/>
      <c r="D60" s="5" t="s">
        <v>39</v>
      </c>
      <c r="E60" s="6"/>
      <c r="F60" s="43">
        <f>本部!F60+地活!F60+相談!F60+ハイツ!F60</f>
        <v>484000</v>
      </c>
      <c r="G60" s="43">
        <f>本部!G60+地活!G60+相談!G60+ハイツ!G60</f>
        <v>430000</v>
      </c>
      <c r="H60" s="22">
        <f t="shared" si="4"/>
        <v>54000</v>
      </c>
      <c r="I60" s="47" t="s">
        <v>157</v>
      </c>
    </row>
    <row r="61" spans="1:11" x14ac:dyDescent="0.15">
      <c r="A61" s="359"/>
      <c r="B61" s="362"/>
      <c r="C61" s="4"/>
      <c r="D61" s="5" t="s">
        <v>49</v>
      </c>
      <c r="E61" s="6"/>
      <c r="F61" s="43">
        <f>本部!F61+地活!F61+相談!F61+ハイツ!F61</f>
        <v>0</v>
      </c>
      <c r="G61" s="43">
        <f>本部!G61+地活!G61+相談!G61+ハイツ!G61</f>
        <v>0</v>
      </c>
      <c r="H61" s="22">
        <f t="shared" si="4"/>
        <v>0</v>
      </c>
      <c r="I61" s="47"/>
    </row>
    <row r="62" spans="1:11" x14ac:dyDescent="0.15">
      <c r="A62" s="359"/>
      <c r="B62" s="362"/>
      <c r="C62" s="4"/>
      <c r="D62" s="5" t="s">
        <v>50</v>
      </c>
      <c r="E62" s="6"/>
      <c r="F62" s="43">
        <f>本部!F62+地活!F62+相談!F62+ハイツ!F62</f>
        <v>310000</v>
      </c>
      <c r="G62" s="43">
        <f>本部!G62+地活!G62+相談!G62+ハイツ!G62</f>
        <v>135000</v>
      </c>
      <c r="H62" s="22">
        <f t="shared" si="4"/>
        <v>175000</v>
      </c>
      <c r="I62" s="47" t="s">
        <v>138</v>
      </c>
    </row>
    <row r="63" spans="1:11" x14ac:dyDescent="0.15">
      <c r="A63" s="359"/>
      <c r="B63" s="362"/>
      <c r="C63" s="4"/>
      <c r="D63" s="5" t="s">
        <v>51</v>
      </c>
      <c r="E63" s="6"/>
      <c r="F63" s="43">
        <f>本部!F63+地活!F63+相談!F63+ハイツ!F63</f>
        <v>970000</v>
      </c>
      <c r="G63" s="43">
        <f>本部!G63+地活!G63+相談!G63+ハイツ!G63</f>
        <v>915000</v>
      </c>
      <c r="H63" s="22">
        <f t="shared" si="4"/>
        <v>55000</v>
      </c>
      <c r="I63" s="47" t="s">
        <v>139</v>
      </c>
    </row>
    <row r="64" spans="1:11" x14ac:dyDescent="0.15">
      <c r="A64" s="359"/>
      <c r="B64" s="362"/>
      <c r="C64" s="4"/>
      <c r="D64" s="5" t="s">
        <v>52</v>
      </c>
      <c r="E64" s="6"/>
      <c r="F64" s="43">
        <f>本部!F64+地活!F64+相談!F64+ハイツ!F64</f>
        <v>35000</v>
      </c>
      <c r="G64" s="43">
        <f>本部!G64+地活!G64+相談!G64+ハイツ!G64</f>
        <v>25000</v>
      </c>
      <c r="H64" s="22">
        <f t="shared" si="4"/>
        <v>10000</v>
      </c>
      <c r="I64" s="47"/>
    </row>
    <row r="65" spans="1:9" x14ac:dyDescent="0.15">
      <c r="A65" s="359"/>
      <c r="B65" s="362"/>
      <c r="C65" s="4"/>
      <c r="D65" s="1" t="s">
        <v>210</v>
      </c>
      <c r="E65" s="6"/>
      <c r="F65" s="43">
        <f>本部!F65+地活!F65+相談!F65+ハイツ!F65</f>
        <v>5000</v>
      </c>
      <c r="G65" s="43">
        <f>本部!G65+地活!G65+相談!G65+ハイツ!G65</f>
        <v>2000</v>
      </c>
      <c r="H65" s="22">
        <f t="shared" si="4"/>
        <v>3000</v>
      </c>
      <c r="I65" s="47"/>
    </row>
    <row r="66" spans="1:9" x14ac:dyDescent="0.15">
      <c r="A66" s="359"/>
      <c r="B66" s="362"/>
      <c r="C66" s="4"/>
      <c r="D66" s="5" t="s">
        <v>53</v>
      </c>
      <c r="E66" s="6"/>
      <c r="F66" s="43">
        <f>本部!F66+地活!F66+相談!F66+ハイツ!F66</f>
        <v>0</v>
      </c>
      <c r="G66" s="43">
        <f>本部!G66+地活!G66+相談!G66+ハイツ!G66</f>
        <v>0</v>
      </c>
      <c r="H66" s="22">
        <f t="shared" si="4"/>
        <v>0</v>
      </c>
      <c r="I66" s="47"/>
    </row>
    <row r="67" spans="1:9" x14ac:dyDescent="0.15">
      <c r="A67" s="359"/>
      <c r="B67" s="362"/>
      <c r="C67" s="4"/>
      <c r="D67" s="5" t="s">
        <v>54</v>
      </c>
      <c r="E67" s="6"/>
      <c r="F67" s="43">
        <f>本部!F67+地活!F67+相談!F67+ハイツ!F67</f>
        <v>40000</v>
      </c>
      <c r="G67" s="43">
        <f>本部!G67+地活!G67+相談!G67+ハイツ!G67</f>
        <v>32000</v>
      </c>
      <c r="H67" s="22">
        <f t="shared" si="4"/>
        <v>8000</v>
      </c>
      <c r="I67" s="47" t="s">
        <v>140</v>
      </c>
    </row>
    <row r="68" spans="1:9" x14ac:dyDescent="0.15">
      <c r="A68" s="359"/>
      <c r="B68" s="362"/>
      <c r="C68" s="4"/>
      <c r="D68" s="5" t="s">
        <v>55</v>
      </c>
      <c r="E68" s="6"/>
      <c r="F68" s="43">
        <f>本部!F68+地活!F68+相談!F68+ハイツ!F68</f>
        <v>285000</v>
      </c>
      <c r="G68" s="43">
        <f>本部!G68+地活!G68+相談!G68+ハイツ!G68</f>
        <v>265000</v>
      </c>
      <c r="H68" s="22">
        <f t="shared" si="4"/>
        <v>20000</v>
      </c>
      <c r="I68" s="47" t="s">
        <v>141</v>
      </c>
    </row>
    <row r="69" spans="1:9" x14ac:dyDescent="0.15">
      <c r="A69" s="359"/>
      <c r="B69" s="362"/>
      <c r="C69" s="4"/>
      <c r="D69" s="5" t="s">
        <v>56</v>
      </c>
      <c r="E69" s="6"/>
      <c r="F69" s="43">
        <f>本部!F69+地活!F69+相談!F69+ハイツ!F69</f>
        <v>1614000</v>
      </c>
      <c r="G69" s="43">
        <f>本部!G69+地活!G69+相談!G69+ハイツ!G69</f>
        <v>1505000</v>
      </c>
      <c r="H69" s="22">
        <f t="shared" si="4"/>
        <v>109000</v>
      </c>
      <c r="I69" s="47" t="s">
        <v>289</v>
      </c>
    </row>
    <row r="70" spans="1:9" x14ac:dyDescent="0.15">
      <c r="A70" s="359"/>
      <c r="B70" s="362"/>
      <c r="C70" s="4"/>
      <c r="D70" s="5" t="s">
        <v>57</v>
      </c>
      <c r="E70" s="6"/>
      <c r="F70" s="43">
        <f>本部!F70+地活!F70+相談!F70+ハイツ!F70</f>
        <v>2190000</v>
      </c>
      <c r="G70" s="43">
        <f>本部!G70+地活!G70+相談!G70+ハイツ!G70</f>
        <v>2190000</v>
      </c>
      <c r="H70" s="22">
        <f t="shared" si="4"/>
        <v>0</v>
      </c>
      <c r="I70" s="47" t="s">
        <v>309</v>
      </c>
    </row>
    <row r="71" spans="1:9" x14ac:dyDescent="0.15">
      <c r="A71" s="359"/>
      <c r="B71" s="362"/>
      <c r="C71" s="4"/>
      <c r="D71" s="5" t="s">
        <v>58</v>
      </c>
      <c r="E71" s="6"/>
      <c r="F71" s="43">
        <f>本部!F71+地活!F71+相談!F71+ハイツ!F71</f>
        <v>102000</v>
      </c>
      <c r="G71" s="43">
        <f>本部!G71+地活!G71+相談!G71+ハイツ!G71</f>
        <v>69000</v>
      </c>
      <c r="H71" s="22">
        <f t="shared" si="4"/>
        <v>33000</v>
      </c>
      <c r="I71" s="47" t="s">
        <v>144</v>
      </c>
    </row>
    <row r="72" spans="1:9" x14ac:dyDescent="0.15">
      <c r="A72" s="359"/>
      <c r="B72" s="362"/>
      <c r="C72" s="4"/>
      <c r="D72" s="5" t="s">
        <v>59</v>
      </c>
      <c r="E72" s="6"/>
      <c r="F72" s="43">
        <f>本部!F72+地活!F72+相談!F72+ハイツ!F72</f>
        <v>90000</v>
      </c>
      <c r="G72" s="43">
        <f>本部!G72+地活!G72+相談!G72+ハイツ!G72</f>
        <v>90000</v>
      </c>
      <c r="H72" s="22">
        <f t="shared" si="4"/>
        <v>0</v>
      </c>
      <c r="I72" s="47" t="s">
        <v>375</v>
      </c>
    </row>
    <row r="73" spans="1:9" x14ac:dyDescent="0.15">
      <c r="A73" s="359"/>
      <c r="B73" s="362"/>
      <c r="C73" s="4"/>
      <c r="D73" s="5" t="s">
        <v>211</v>
      </c>
      <c r="E73" s="6"/>
      <c r="F73" s="43">
        <f>本部!F73+地活!F73+相談!F73+ハイツ!F73</f>
        <v>340000</v>
      </c>
      <c r="G73" s="43">
        <f>本部!G73+地活!G73+相談!G73+ハイツ!G73</f>
        <v>29000</v>
      </c>
      <c r="H73" s="22">
        <f t="shared" si="4"/>
        <v>311000</v>
      </c>
      <c r="I73" s="47" t="s">
        <v>351</v>
      </c>
    </row>
    <row r="74" spans="1:9" x14ac:dyDescent="0.15">
      <c r="A74" s="359"/>
      <c r="B74" s="362"/>
      <c r="C74" s="4"/>
      <c r="D74" s="5" t="s">
        <v>60</v>
      </c>
      <c r="E74" s="6"/>
      <c r="F74" s="43">
        <f>本部!F74+地活!F74+相談!F74+ハイツ!F74</f>
        <v>20000</v>
      </c>
      <c r="G74" s="43">
        <f>本部!G74+地活!G74+相談!G74+ハイツ!G74</f>
        <v>20000</v>
      </c>
      <c r="H74" s="22">
        <f t="shared" si="4"/>
        <v>0</v>
      </c>
      <c r="I74" s="47" t="s">
        <v>376</v>
      </c>
    </row>
    <row r="75" spans="1:9" x14ac:dyDescent="0.15">
      <c r="A75" s="359"/>
      <c r="B75" s="362"/>
      <c r="C75" s="64"/>
      <c r="D75" s="69" t="s">
        <v>42</v>
      </c>
      <c r="E75" s="70"/>
      <c r="F75" s="71">
        <f>本部!F75+地活!F75+相談!F75+ハイツ!F75</f>
        <v>41000</v>
      </c>
      <c r="G75" s="71">
        <f>本部!G75+地活!G75+相談!G75+ハイツ!G75</f>
        <v>37000</v>
      </c>
      <c r="H75" s="76">
        <f t="shared" si="4"/>
        <v>4000</v>
      </c>
      <c r="I75" s="47"/>
    </row>
    <row r="76" spans="1:9" s="235" customFormat="1" x14ac:dyDescent="0.15">
      <c r="A76" s="359"/>
      <c r="B76" s="362"/>
      <c r="C76" s="233" t="s">
        <v>61</v>
      </c>
      <c r="D76" s="239"/>
      <c r="E76" s="234"/>
      <c r="F76" s="246">
        <f>F77+F80</f>
        <v>0</v>
      </c>
      <c r="G76" s="246">
        <f>本部!G76+地活!G76+相談!G76+ハイツ!G76</f>
        <v>0</v>
      </c>
      <c r="H76" s="247">
        <f t="shared" si="4"/>
        <v>0</v>
      </c>
      <c r="I76" s="248"/>
    </row>
    <row r="77" spans="1:9" x14ac:dyDescent="0.15">
      <c r="A77" s="359"/>
      <c r="B77" s="362"/>
      <c r="C77" s="4"/>
      <c r="D77" s="5" t="s">
        <v>62</v>
      </c>
      <c r="E77" s="6"/>
      <c r="F77" s="43">
        <f>本部!F77+地活!F77+相談!F77+ハイツ!F77</f>
        <v>0</v>
      </c>
      <c r="G77" s="43">
        <f>本部!G77+地活!G77+相談!G77+ハイツ!G77</f>
        <v>0</v>
      </c>
      <c r="H77" s="22">
        <f t="shared" si="4"/>
        <v>0</v>
      </c>
      <c r="I77" s="47"/>
    </row>
    <row r="78" spans="1:9" x14ac:dyDescent="0.15">
      <c r="A78" s="359"/>
      <c r="B78" s="362"/>
      <c r="C78" s="4"/>
      <c r="D78" s="5"/>
      <c r="E78" s="6" t="s">
        <v>63</v>
      </c>
      <c r="F78" s="43">
        <f>本部!F78+地活!F78+相談!F78+ハイツ!F78</f>
        <v>0</v>
      </c>
      <c r="G78" s="43">
        <f>本部!G78+地活!G78+相談!G78+ハイツ!G78</f>
        <v>0</v>
      </c>
      <c r="H78" s="22">
        <f t="shared" si="4"/>
        <v>0</v>
      </c>
      <c r="I78" s="47"/>
    </row>
    <row r="79" spans="1:9" x14ac:dyDescent="0.15">
      <c r="A79" s="359"/>
      <c r="B79" s="362"/>
      <c r="C79" s="4"/>
      <c r="D79" s="5"/>
      <c r="E79" s="6" t="s">
        <v>64</v>
      </c>
      <c r="F79" s="43">
        <f>本部!F79+地活!F79+相談!F79+ハイツ!F79</f>
        <v>0</v>
      </c>
      <c r="G79" s="43">
        <f>本部!G79+地活!G79+相談!G79+ハイツ!G79</f>
        <v>0</v>
      </c>
      <c r="H79" s="22">
        <f t="shared" si="4"/>
        <v>0</v>
      </c>
      <c r="I79" s="47"/>
    </row>
    <row r="80" spans="1:9" x14ac:dyDescent="0.15">
      <c r="A80" s="359"/>
      <c r="B80" s="362"/>
      <c r="C80" s="64"/>
      <c r="D80" s="69" t="s">
        <v>65</v>
      </c>
      <c r="E80" s="70"/>
      <c r="F80" s="71">
        <f>本部!F80+地活!F80+相談!F80+ハイツ!F80</f>
        <v>0</v>
      </c>
      <c r="G80" s="71">
        <f>本部!G80+地活!G80+相談!G80+ハイツ!G80</f>
        <v>0</v>
      </c>
      <c r="H80" s="76">
        <f t="shared" si="4"/>
        <v>0</v>
      </c>
      <c r="I80" s="47"/>
    </row>
    <row r="81" spans="1:12" s="235" customFormat="1" x14ac:dyDescent="0.15">
      <c r="A81" s="359"/>
      <c r="B81" s="362"/>
      <c r="C81" s="240" t="s">
        <v>66</v>
      </c>
      <c r="D81" s="241"/>
      <c r="E81" s="242"/>
      <c r="F81" s="243">
        <f>本部!F81+地活!F81+相談!F81+ハイツ!F81</f>
        <v>0</v>
      </c>
      <c r="G81" s="243">
        <f>本部!G81+地活!G81+相談!G81+ハイツ!G81</f>
        <v>0</v>
      </c>
      <c r="H81" s="244">
        <f t="shared" si="4"/>
        <v>0</v>
      </c>
      <c r="I81" s="248"/>
    </row>
    <row r="82" spans="1:12" s="235" customFormat="1" x14ac:dyDescent="0.15">
      <c r="A82" s="359"/>
      <c r="B82" s="362"/>
      <c r="C82" s="240" t="s">
        <v>67</v>
      </c>
      <c r="D82" s="241"/>
      <c r="E82" s="242"/>
      <c r="F82" s="243">
        <f>本部!F82+地活!F82+相談!F82+ハイツ!F82</f>
        <v>0</v>
      </c>
      <c r="G82" s="243">
        <f>本部!G82+地活!G82+相談!G82+ハイツ!G82</f>
        <v>0</v>
      </c>
      <c r="H82" s="244">
        <f t="shared" si="4"/>
        <v>0</v>
      </c>
      <c r="I82" s="248"/>
    </row>
    <row r="83" spans="1:12" s="235" customFormat="1" x14ac:dyDescent="0.15">
      <c r="A83" s="359"/>
      <c r="B83" s="362"/>
      <c r="C83" s="233" t="s">
        <v>68</v>
      </c>
      <c r="D83" s="239"/>
      <c r="E83" s="234"/>
      <c r="F83" s="246">
        <f>本部!F83+地活!F83+相談!F83+ハイツ!F83</f>
        <v>450000</v>
      </c>
      <c r="G83" s="246">
        <f>本部!G83+地活!G83+相談!G83+ハイツ!G83</f>
        <v>500000</v>
      </c>
      <c r="H83" s="247">
        <f>F83-G83</f>
        <v>-50000</v>
      </c>
      <c r="I83" s="248"/>
    </row>
    <row r="84" spans="1:12" x14ac:dyDescent="0.15">
      <c r="A84" s="359"/>
      <c r="B84" s="362"/>
      <c r="C84" s="4"/>
      <c r="D84" s="5" t="s">
        <v>69</v>
      </c>
      <c r="E84" s="6"/>
      <c r="F84" s="43">
        <f>本部!F84+地活!F84+相談!F84+ハイツ!F84</f>
        <v>0</v>
      </c>
      <c r="G84" s="43">
        <f>本部!G84+地活!G84+相談!G84+ハイツ!G84</f>
        <v>0</v>
      </c>
      <c r="H84" s="22">
        <f t="shared" si="4"/>
        <v>0</v>
      </c>
      <c r="I84" s="47"/>
    </row>
    <row r="85" spans="1:12" x14ac:dyDescent="0.15">
      <c r="A85" s="359"/>
      <c r="B85" s="362"/>
      <c r="C85" s="4"/>
      <c r="D85" s="5" t="s">
        <v>42</v>
      </c>
      <c r="E85" s="6"/>
      <c r="F85" s="43">
        <f>本部!F85+地活!F85+相談!F85+ハイツ!F85</f>
        <v>450000</v>
      </c>
      <c r="G85" s="43">
        <f>本部!G85+地活!G85+相談!G85+ハイツ!G85</f>
        <v>500000</v>
      </c>
      <c r="H85" s="22">
        <f t="shared" si="4"/>
        <v>-50000</v>
      </c>
      <c r="I85" s="47" t="s">
        <v>305</v>
      </c>
    </row>
    <row r="86" spans="1:12" x14ac:dyDescent="0.15">
      <c r="A86" s="359"/>
      <c r="B86" s="363"/>
      <c r="C86" s="10" t="s">
        <v>70</v>
      </c>
      <c r="D86" s="9"/>
      <c r="E86" s="9"/>
      <c r="F86" s="26">
        <f>SUM(F36,F43,F54,F76,F81,F82,F83)</f>
        <v>54227000</v>
      </c>
      <c r="G86" s="26">
        <f>SUM(G36,G43,G54,G76,G81,G82,G83)</f>
        <v>52264000</v>
      </c>
      <c r="H86" s="26">
        <f t="shared" si="4"/>
        <v>1963000</v>
      </c>
      <c r="I86" s="52"/>
      <c r="L86" s="59">
        <f>本部!F86+地活!F86+相談!F86+ハイツ!F86</f>
        <v>54227000</v>
      </c>
    </row>
    <row r="87" spans="1:12" x14ac:dyDescent="0.15">
      <c r="A87" s="360"/>
      <c r="B87" s="356" t="s">
        <v>71</v>
      </c>
      <c r="C87" s="357"/>
      <c r="D87" s="357"/>
      <c r="E87" s="358"/>
      <c r="F87" s="22">
        <f>F35-F86</f>
        <v>-7651000</v>
      </c>
      <c r="G87" s="26">
        <f t="shared" ref="G87" si="7">G35-G86</f>
        <v>-4910000</v>
      </c>
      <c r="H87" s="26">
        <f t="shared" si="4"/>
        <v>-2741000</v>
      </c>
      <c r="I87" s="47"/>
      <c r="L87" s="63">
        <f>本部!F87+地活!F87+相談!F87+ハイツ!F87</f>
        <v>-7651000</v>
      </c>
    </row>
    <row r="88" spans="1:12" s="235" customFormat="1" x14ac:dyDescent="0.15">
      <c r="A88" s="359" t="s">
        <v>72</v>
      </c>
      <c r="B88" s="361" t="s">
        <v>3</v>
      </c>
      <c r="C88" s="249" t="s">
        <v>73</v>
      </c>
      <c r="D88" s="239"/>
      <c r="E88" s="234"/>
      <c r="F88" s="303">
        <f>本部!F88+地活!F88+相談!F88+ハイツ!F88</f>
        <v>0</v>
      </c>
      <c r="G88" s="236">
        <f>本部!G88+地活!G88+相談!G88+ハイツ!G88</f>
        <v>330000</v>
      </c>
      <c r="H88" s="237">
        <f t="shared" ref="H88:H109" si="8">F88-G88</f>
        <v>-330000</v>
      </c>
      <c r="I88" s="261"/>
    </row>
    <row r="89" spans="1:12" x14ac:dyDescent="0.15">
      <c r="A89" s="359"/>
      <c r="B89" s="361"/>
      <c r="C89" s="4"/>
      <c r="D89" s="5" t="s">
        <v>73</v>
      </c>
      <c r="E89" s="6"/>
      <c r="F89" s="44">
        <f>本部!F89+地活!F89+相談!F89+ハイツ!F89</f>
        <v>0</v>
      </c>
      <c r="G89" s="43">
        <f>本部!G89+地活!G89+相談!G89+ハイツ!G89</f>
        <v>330000</v>
      </c>
      <c r="H89" s="22">
        <f t="shared" si="8"/>
        <v>-330000</v>
      </c>
      <c r="I89" s="47"/>
    </row>
    <row r="90" spans="1:12" x14ac:dyDescent="0.15">
      <c r="A90" s="359"/>
      <c r="B90" s="361"/>
      <c r="C90" s="64"/>
      <c r="D90" s="69" t="s">
        <v>74</v>
      </c>
      <c r="E90" s="70"/>
      <c r="F90" s="72">
        <f>本部!F90+地活!F90+相談!F90+ハイツ!F90</f>
        <v>0</v>
      </c>
      <c r="G90" s="71">
        <f>本部!G90+地活!G90+相談!G90+ハイツ!G90</f>
        <v>0</v>
      </c>
      <c r="H90" s="76">
        <f t="shared" si="8"/>
        <v>0</v>
      </c>
      <c r="I90" s="47"/>
    </row>
    <row r="91" spans="1:12" s="235" customFormat="1" x14ac:dyDescent="0.15">
      <c r="A91" s="359"/>
      <c r="B91" s="362"/>
      <c r="C91" s="233" t="s">
        <v>75</v>
      </c>
      <c r="D91" s="239"/>
      <c r="E91" s="234"/>
      <c r="F91" s="283">
        <f>本部!F91+地活!F91+相談!F91+ハイツ!F91</f>
        <v>0</v>
      </c>
      <c r="G91" s="236">
        <f>本部!G91+地活!G91+相談!G91+ハイツ!G91</f>
        <v>0</v>
      </c>
      <c r="H91" s="237">
        <f t="shared" si="8"/>
        <v>0</v>
      </c>
      <c r="I91" s="248"/>
    </row>
    <row r="92" spans="1:12" x14ac:dyDescent="0.15">
      <c r="A92" s="359"/>
      <c r="B92" s="362"/>
      <c r="C92" s="4"/>
      <c r="D92" s="5" t="s">
        <v>75</v>
      </c>
      <c r="E92" s="6"/>
      <c r="F92" s="44">
        <f>本部!F92+地活!F92+相談!F92+ハイツ!F92</f>
        <v>0</v>
      </c>
      <c r="G92" s="43">
        <f>本部!G92+地活!G92+相談!G92+ハイツ!G92</f>
        <v>0</v>
      </c>
      <c r="H92" s="22">
        <f t="shared" si="8"/>
        <v>0</v>
      </c>
      <c r="I92" s="47"/>
    </row>
    <row r="93" spans="1:12" x14ac:dyDescent="0.15">
      <c r="A93" s="359"/>
      <c r="B93" s="362"/>
      <c r="C93" s="64"/>
      <c r="D93" s="69" t="s">
        <v>76</v>
      </c>
      <c r="E93" s="70"/>
      <c r="F93" s="72">
        <f>本部!F93+地活!F93+相談!F93+ハイツ!F93</f>
        <v>0</v>
      </c>
      <c r="G93" s="71">
        <f>本部!G93+地活!G93+相談!G93+ハイツ!G93</f>
        <v>0</v>
      </c>
      <c r="H93" s="76">
        <f t="shared" si="8"/>
        <v>0</v>
      </c>
      <c r="I93" s="47"/>
    </row>
    <row r="94" spans="1:12" s="235" customFormat="1" x14ac:dyDescent="0.15">
      <c r="A94" s="359"/>
      <c r="B94" s="362"/>
      <c r="C94" s="240" t="s">
        <v>77</v>
      </c>
      <c r="D94" s="241"/>
      <c r="E94" s="242"/>
      <c r="F94" s="304">
        <f>本部!F94+地活!F94+相談!F94+ハイツ!F94</f>
        <v>0</v>
      </c>
      <c r="G94" s="305">
        <f>本部!G94+地活!G94+相談!G94+ハイツ!G94</f>
        <v>0</v>
      </c>
      <c r="H94" s="301">
        <f t="shared" si="8"/>
        <v>0</v>
      </c>
      <c r="I94" s="248"/>
    </row>
    <row r="95" spans="1:12" s="235" customFormat="1" x14ac:dyDescent="0.15">
      <c r="A95" s="359"/>
      <c r="B95" s="362"/>
      <c r="C95" s="234" t="s">
        <v>78</v>
      </c>
      <c r="D95" s="234"/>
      <c r="E95" s="234"/>
      <c r="F95" s="283">
        <f>本部!F95+地活!F95+相談!F95+ハイツ!F95</f>
        <v>0</v>
      </c>
      <c r="G95" s="236">
        <f>本部!G95+地活!G95+相談!G95+ハイツ!G95</f>
        <v>0</v>
      </c>
      <c r="H95" s="237">
        <f t="shared" si="8"/>
        <v>0</v>
      </c>
      <c r="I95" s="248"/>
    </row>
    <row r="96" spans="1:12" x14ac:dyDescent="0.15">
      <c r="A96" s="359"/>
      <c r="B96" s="362"/>
      <c r="C96" s="5"/>
      <c r="D96" s="5" t="s">
        <v>79</v>
      </c>
      <c r="E96" s="6"/>
      <c r="F96" s="44">
        <f>本部!F96+地活!F96+相談!F96+ハイツ!F96</f>
        <v>0</v>
      </c>
      <c r="G96" s="43">
        <f>本部!G96+地活!G96+相談!G96+ハイツ!G96</f>
        <v>0</v>
      </c>
      <c r="H96" s="22">
        <f t="shared" si="8"/>
        <v>0</v>
      </c>
      <c r="I96" s="47"/>
    </row>
    <row r="97" spans="1:9" x14ac:dyDescent="0.15">
      <c r="A97" s="359"/>
      <c r="B97" s="362"/>
      <c r="C97" s="64"/>
      <c r="D97" s="69" t="s">
        <v>80</v>
      </c>
      <c r="E97" s="70"/>
      <c r="F97" s="72">
        <f>本部!F97+地活!F97+相談!F97+ハイツ!F97</f>
        <v>0</v>
      </c>
      <c r="G97" s="71">
        <f>本部!G97+地活!G97+相談!G97+ハイツ!G97</f>
        <v>0</v>
      </c>
      <c r="H97" s="76">
        <f t="shared" si="8"/>
        <v>0</v>
      </c>
      <c r="I97" s="47"/>
    </row>
    <row r="98" spans="1:9" s="235" customFormat="1" x14ac:dyDescent="0.15">
      <c r="A98" s="359"/>
      <c r="B98" s="362"/>
      <c r="C98" s="300" t="s">
        <v>81</v>
      </c>
      <c r="D98" s="239"/>
      <c r="E98" s="234"/>
      <c r="F98" s="306">
        <f>本部!F98+地活!F98+相談!F98+ハイツ!F98</f>
        <v>0</v>
      </c>
      <c r="G98" s="236">
        <f>本部!G98+地活!G98+相談!G98+ハイツ!G98</f>
        <v>0</v>
      </c>
      <c r="H98" s="237">
        <f t="shared" si="8"/>
        <v>0</v>
      </c>
      <c r="I98" s="248"/>
    </row>
    <row r="99" spans="1:9" x14ac:dyDescent="0.15">
      <c r="A99" s="359"/>
      <c r="B99" s="362"/>
      <c r="C99" s="10" t="s">
        <v>82</v>
      </c>
      <c r="D99" s="10"/>
      <c r="E99" s="10"/>
      <c r="F99" s="26">
        <f>SUM(F88,F91,F94:F95,F98)</f>
        <v>0</v>
      </c>
      <c r="G99" s="26">
        <f>SUM(G88,G91,G94:G95,G98)</f>
        <v>330000</v>
      </c>
      <c r="H99" s="26">
        <f>F99-G99</f>
        <v>-330000</v>
      </c>
      <c r="I99" s="52"/>
    </row>
    <row r="100" spans="1:9" s="235" customFormat="1" x14ac:dyDescent="0.15">
      <c r="A100" s="359"/>
      <c r="B100" s="362" t="s">
        <v>28</v>
      </c>
      <c r="C100" s="256" t="s">
        <v>83</v>
      </c>
      <c r="D100" s="257"/>
      <c r="E100" s="265"/>
      <c r="F100" s="321">
        <f>本部!F100+地活!F100+相談!F100+ハイツ!F100</f>
        <v>0</v>
      </c>
      <c r="G100" s="322">
        <f>本部!G100+地活!G100+相談!G100+ハイツ!G100</f>
        <v>0</v>
      </c>
      <c r="H100" s="319">
        <f t="shared" si="8"/>
        <v>0</v>
      </c>
      <c r="I100" s="248"/>
    </row>
    <row r="101" spans="1:9" s="235" customFormat="1" x14ac:dyDescent="0.15">
      <c r="A101" s="359"/>
      <c r="B101" s="362"/>
      <c r="C101" s="233" t="s">
        <v>84</v>
      </c>
      <c r="D101" s="239"/>
      <c r="E101" s="234"/>
      <c r="F101" s="283">
        <f>本部!F101+地活!F101+相談!F101+ハイツ!F101</f>
        <v>513000</v>
      </c>
      <c r="G101" s="236">
        <f>本部!G101+地活!G101+相談!G101+ハイツ!G101</f>
        <v>0</v>
      </c>
      <c r="H101" s="237">
        <f t="shared" si="8"/>
        <v>513000</v>
      </c>
      <c r="I101" s="248"/>
    </row>
    <row r="102" spans="1:9" x14ac:dyDescent="0.15">
      <c r="A102" s="359"/>
      <c r="B102" s="362"/>
      <c r="C102" s="4"/>
      <c r="D102" s="5" t="s">
        <v>85</v>
      </c>
      <c r="E102" s="6"/>
      <c r="F102" s="44">
        <f>本部!F102+地活!F102+相談!F102+ハイツ!F102</f>
        <v>0</v>
      </c>
      <c r="G102" s="43">
        <f>本部!G102+地活!G102+相談!G102+ハイツ!G102</f>
        <v>0</v>
      </c>
      <c r="H102" s="22">
        <f t="shared" si="8"/>
        <v>0</v>
      </c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44">
        <f>本部!F103+地活!F103+相談!F103+ハイツ!F103</f>
        <v>213000</v>
      </c>
      <c r="G103" s="43">
        <f>本部!G103+地活!G103+相談!G103+ハイツ!G103</f>
        <v>0</v>
      </c>
      <c r="H103" s="22">
        <f t="shared" si="8"/>
        <v>213000</v>
      </c>
      <c r="I103" s="47" t="s">
        <v>357</v>
      </c>
    </row>
    <row r="104" spans="1:9" x14ac:dyDescent="0.15">
      <c r="A104" s="359"/>
      <c r="B104" s="362"/>
      <c r="C104" s="4"/>
      <c r="D104" s="5" t="s">
        <v>87</v>
      </c>
      <c r="E104" s="6"/>
      <c r="F104" s="44">
        <f>本部!F104+地活!F104+相談!F104+ハイツ!F104</f>
        <v>0</v>
      </c>
      <c r="G104" s="43">
        <f>本部!G104+地活!G104+相談!G104+ハイツ!G104</f>
        <v>0</v>
      </c>
      <c r="H104" s="22">
        <f t="shared" si="8"/>
        <v>0</v>
      </c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44">
        <f>本部!F105+地活!F105+相談!F105+ハイツ!F105</f>
        <v>300000</v>
      </c>
      <c r="G105" s="43">
        <f>本部!G105+地活!G105+相談!G105+ハイツ!G105</f>
        <v>0</v>
      </c>
      <c r="H105" s="22">
        <f t="shared" si="8"/>
        <v>300000</v>
      </c>
      <c r="I105" s="47" t="s">
        <v>358</v>
      </c>
    </row>
    <row r="106" spans="1:9" x14ac:dyDescent="0.15">
      <c r="A106" s="359"/>
      <c r="B106" s="362"/>
      <c r="C106" s="64"/>
      <c r="D106" s="69" t="s">
        <v>332</v>
      </c>
      <c r="E106" s="70"/>
      <c r="F106" s="72">
        <f>本部!F106+地活!F106+相談!F106+ハイツ!F106</f>
        <v>0</v>
      </c>
      <c r="G106" s="72">
        <f>本部!G106+地活!G106+相談!G106+ハイツ!G106</f>
        <v>0</v>
      </c>
      <c r="H106" s="76">
        <f t="shared" ref="H106" si="9">F106-G106</f>
        <v>0</v>
      </c>
      <c r="I106" s="47"/>
    </row>
    <row r="107" spans="1:9" s="235" customFormat="1" x14ac:dyDescent="0.15">
      <c r="A107" s="359"/>
      <c r="B107" s="362"/>
      <c r="C107" s="240" t="s">
        <v>89</v>
      </c>
      <c r="D107" s="241"/>
      <c r="E107" s="242"/>
      <c r="F107" s="304">
        <f>本部!F107+地活!F107+相談!F107+ハイツ!F107</f>
        <v>0</v>
      </c>
      <c r="G107" s="305">
        <f>本部!G107+地活!G107+相談!G107+ハイツ!G107</f>
        <v>0</v>
      </c>
      <c r="H107" s="301">
        <f t="shared" si="8"/>
        <v>0</v>
      </c>
      <c r="I107" s="248"/>
    </row>
    <row r="108" spans="1:9" s="235" customFormat="1" x14ac:dyDescent="0.15">
      <c r="A108" s="359"/>
      <c r="B108" s="362"/>
      <c r="C108" s="240" t="s">
        <v>90</v>
      </c>
      <c r="D108" s="241"/>
      <c r="E108" s="242"/>
      <c r="F108" s="304">
        <f>本部!F108+地活!F108+相談!F108+ハイツ!F108</f>
        <v>0</v>
      </c>
      <c r="G108" s="305">
        <f>本部!G108+地活!G108+相談!G108+ハイツ!G108</f>
        <v>0</v>
      </c>
      <c r="H108" s="301">
        <f t="shared" si="8"/>
        <v>0</v>
      </c>
      <c r="I108" s="248"/>
    </row>
    <row r="109" spans="1:9" s="235" customFormat="1" x14ac:dyDescent="0.15">
      <c r="A109" s="359"/>
      <c r="B109" s="362"/>
      <c r="C109" s="300" t="s">
        <v>91</v>
      </c>
      <c r="D109" s="317"/>
      <c r="E109" s="318"/>
      <c r="F109" s="283">
        <f>本部!F109+地活!F109+相談!F109+ハイツ!F109</f>
        <v>0</v>
      </c>
      <c r="G109" s="236">
        <f>本部!G109+地活!G109+相談!G109+ハイツ!G109</f>
        <v>0</v>
      </c>
      <c r="H109" s="237">
        <f t="shared" si="8"/>
        <v>0</v>
      </c>
      <c r="I109" s="248"/>
    </row>
    <row r="110" spans="1:9" x14ac:dyDescent="0.15">
      <c r="A110" s="359"/>
      <c r="B110" s="363"/>
      <c r="C110" s="6" t="s">
        <v>92</v>
      </c>
      <c r="D110" s="6"/>
      <c r="E110" s="6"/>
      <c r="F110" s="26">
        <f>SUM(F100,F101,F107:F108,F109)</f>
        <v>513000</v>
      </c>
      <c r="G110" s="26">
        <f>SUM(G100,G101,G107:G108,G109)</f>
        <v>0</v>
      </c>
      <c r="H110" s="26">
        <f>F110-G110</f>
        <v>513000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F99-F110</f>
        <v>-513000</v>
      </c>
      <c r="G111" s="26">
        <f>G99-G110</f>
        <v>330000</v>
      </c>
      <c r="H111" s="26">
        <f t="shared" ref="H111" si="10">H99-H110</f>
        <v>-843000</v>
      </c>
      <c r="I111" s="52"/>
    </row>
    <row r="112" spans="1:9" x14ac:dyDescent="0.15">
      <c r="A112" s="359" t="s">
        <v>94</v>
      </c>
      <c r="B112" s="361" t="s">
        <v>3</v>
      </c>
      <c r="C112" s="3" t="s">
        <v>95</v>
      </c>
      <c r="D112" s="5"/>
      <c r="E112" s="6"/>
      <c r="F112" s="44">
        <f>本部!F112+地活!F112+相談!F112+ハイツ!F112</f>
        <v>0</v>
      </c>
      <c r="G112" s="43">
        <f>本部!G112+地活!G112+相談!G112+ハイツ!G112</f>
        <v>0</v>
      </c>
      <c r="H112" s="22">
        <f t="shared" ref="H112:H133" si="11">F112-G112</f>
        <v>0</v>
      </c>
      <c r="I112" s="47"/>
    </row>
    <row r="113" spans="1:9" x14ac:dyDescent="0.15">
      <c r="A113" s="359"/>
      <c r="B113" s="362"/>
      <c r="C113" s="4" t="s">
        <v>96</v>
      </c>
      <c r="D113" s="5"/>
      <c r="E113" s="6"/>
      <c r="F113" s="44">
        <f>本部!F113+地活!F113+相談!F113+ハイツ!F113</f>
        <v>0</v>
      </c>
      <c r="G113" s="43">
        <f>本部!G113+地活!G113+相談!G113+ハイツ!G113</f>
        <v>0</v>
      </c>
      <c r="H113" s="22">
        <f t="shared" si="11"/>
        <v>0</v>
      </c>
      <c r="I113" s="47"/>
    </row>
    <row r="114" spans="1:9" s="235" customFormat="1" x14ac:dyDescent="0.15">
      <c r="A114" s="359"/>
      <c r="B114" s="362"/>
      <c r="C114" s="233" t="s">
        <v>97</v>
      </c>
      <c r="D114" s="239"/>
      <c r="E114" s="234"/>
      <c r="F114" s="283">
        <f>本部!F114+地活!F114+相談!F114+ハイツ!F114</f>
        <v>0</v>
      </c>
      <c r="G114" s="236">
        <f>本部!G114+地活!G114+相談!G114+ハイツ!G114</f>
        <v>480000</v>
      </c>
      <c r="H114" s="237">
        <f t="shared" si="11"/>
        <v>-480000</v>
      </c>
      <c r="I114" s="248"/>
    </row>
    <row r="115" spans="1:9" x14ac:dyDescent="0.15">
      <c r="A115" s="359"/>
      <c r="B115" s="362"/>
      <c r="C115" s="4" t="s">
        <v>98</v>
      </c>
      <c r="D115" s="5"/>
      <c r="E115" s="6"/>
      <c r="F115" s="44">
        <f>本部!F115+地活!F115+相談!F115+ハイツ!F115</f>
        <v>0</v>
      </c>
      <c r="G115" s="43">
        <f>本部!G115+地活!G115+相談!G115+ハイツ!G115</f>
        <v>0</v>
      </c>
      <c r="H115" s="22">
        <f t="shared" si="11"/>
        <v>0</v>
      </c>
      <c r="I115" s="47"/>
    </row>
    <row r="116" spans="1:9" x14ac:dyDescent="0.15">
      <c r="A116" s="359"/>
      <c r="B116" s="362"/>
      <c r="C116" s="4" t="s">
        <v>99</v>
      </c>
      <c r="D116" s="5"/>
      <c r="E116" s="6"/>
      <c r="F116" s="44">
        <f>本部!F116+地活!F116+相談!F116+ハイツ!F116</f>
        <v>0</v>
      </c>
      <c r="G116" s="43">
        <f>本部!G116+地活!G116+相談!G116+ハイツ!G116</f>
        <v>0</v>
      </c>
      <c r="H116" s="22">
        <f t="shared" si="11"/>
        <v>0</v>
      </c>
      <c r="I116" s="47"/>
    </row>
    <row r="117" spans="1:9" s="235" customFormat="1" x14ac:dyDescent="0.15">
      <c r="A117" s="359"/>
      <c r="B117" s="362"/>
      <c r="C117" s="233" t="s">
        <v>100</v>
      </c>
      <c r="D117" s="239"/>
      <c r="E117" s="234"/>
      <c r="F117" s="283">
        <f>本部!F117+地活!F117+相談!F117+ハイツ!F117</f>
        <v>8500000</v>
      </c>
      <c r="G117" s="236">
        <f>本部!G117+地活!G117+相談!G117+ハイツ!G117</f>
        <v>11000000</v>
      </c>
      <c r="H117" s="237">
        <f>F117-G117</f>
        <v>-2500000</v>
      </c>
      <c r="I117" s="248" t="s">
        <v>247</v>
      </c>
    </row>
    <row r="118" spans="1:9" x14ac:dyDescent="0.15">
      <c r="A118" s="359"/>
      <c r="B118" s="362"/>
      <c r="C118" s="4" t="s">
        <v>185</v>
      </c>
      <c r="D118" s="5"/>
      <c r="E118" s="6"/>
      <c r="F118" s="44">
        <f>本部!F118+地活!F118+相談!F118+ハイツ!F118</f>
        <v>216000</v>
      </c>
      <c r="G118" s="43">
        <f>本部!G118+地活!G118+相談!G118+ハイツ!G118</f>
        <v>216000</v>
      </c>
      <c r="H118" s="22">
        <f t="shared" si="11"/>
        <v>0</v>
      </c>
      <c r="I118" s="47"/>
    </row>
    <row r="119" spans="1:9" s="235" customFormat="1" x14ac:dyDescent="0.15">
      <c r="A119" s="359"/>
      <c r="B119" s="362"/>
      <c r="C119" s="300" t="s">
        <v>101</v>
      </c>
      <c r="D119" s="317"/>
      <c r="E119" s="318"/>
      <c r="F119" s="283">
        <f>本部!F119+地活!F119+相談!F119+ハイツ!F119</f>
        <v>0</v>
      </c>
      <c r="G119" s="236">
        <f>本部!G119+地活!G119+相談!G119+ハイツ!G119</f>
        <v>0</v>
      </c>
      <c r="H119" s="237">
        <f t="shared" si="11"/>
        <v>0</v>
      </c>
      <c r="I119" s="248"/>
    </row>
    <row r="120" spans="1:9" x14ac:dyDescent="0.15">
      <c r="A120" s="359"/>
      <c r="B120" s="362"/>
      <c r="C120" s="14" t="s">
        <v>102</v>
      </c>
      <c r="D120" s="14"/>
      <c r="E120" s="14"/>
      <c r="F120" s="26">
        <f>SUM(F112:F119)</f>
        <v>8716000</v>
      </c>
      <c r="G120" s="26">
        <f t="shared" ref="G120:H120" si="12">SUM(G112:G119)</f>
        <v>11696000</v>
      </c>
      <c r="H120" s="26">
        <f t="shared" si="12"/>
        <v>-2980000</v>
      </c>
      <c r="I120" s="52"/>
    </row>
    <row r="121" spans="1:9" x14ac:dyDescent="0.15">
      <c r="A121" s="359"/>
      <c r="B121" s="362" t="s">
        <v>28</v>
      </c>
      <c r="C121" s="3" t="s">
        <v>103</v>
      </c>
      <c r="D121" s="5"/>
      <c r="E121" s="6"/>
      <c r="F121" s="44">
        <f>本部!F121+地活!F121+相談!F121+ハイツ!F121</f>
        <v>0</v>
      </c>
      <c r="G121" s="43">
        <f>本部!G121+地活!G121+相談!G121+ハイツ!G121</f>
        <v>0</v>
      </c>
      <c r="H121" s="22">
        <f t="shared" si="11"/>
        <v>0</v>
      </c>
      <c r="I121" s="47"/>
    </row>
    <row r="122" spans="1:9" s="235" customFormat="1" x14ac:dyDescent="0.15">
      <c r="A122" s="359"/>
      <c r="B122" s="362"/>
      <c r="C122" s="233" t="s">
        <v>104</v>
      </c>
      <c r="D122" s="239"/>
      <c r="E122" s="234"/>
      <c r="F122" s="283">
        <f>本部!F122+地活!F122+相談!F122+ハイツ!F122</f>
        <v>218000</v>
      </c>
      <c r="G122" s="236">
        <f>本部!G122+地活!G122+相談!G122+ハイツ!G122</f>
        <v>12218000</v>
      </c>
      <c r="H122" s="237">
        <f t="shared" si="11"/>
        <v>-12000000</v>
      </c>
      <c r="I122" s="248" t="s">
        <v>218</v>
      </c>
    </row>
    <row r="123" spans="1:9" x14ac:dyDescent="0.15">
      <c r="A123" s="359"/>
      <c r="B123" s="362"/>
      <c r="C123" s="4" t="s">
        <v>105</v>
      </c>
      <c r="D123" s="5"/>
      <c r="E123" s="6"/>
      <c r="F123" s="44">
        <f>本部!F123+地活!F123+相談!F123+ハイツ!F123</f>
        <v>0</v>
      </c>
      <c r="G123" s="43">
        <f>本部!G123+地活!G123+相談!G123+ハイツ!G123</f>
        <v>0</v>
      </c>
      <c r="H123" s="22">
        <f t="shared" si="11"/>
        <v>0</v>
      </c>
      <c r="I123" s="47"/>
    </row>
    <row r="124" spans="1:9" x14ac:dyDescent="0.15">
      <c r="A124" s="359"/>
      <c r="B124" s="362"/>
      <c r="C124" s="4" t="s">
        <v>106</v>
      </c>
      <c r="D124" s="5"/>
      <c r="E124" s="6"/>
      <c r="F124" s="44">
        <f>本部!F124+地活!F124+相談!F124+ハイツ!F124</f>
        <v>0</v>
      </c>
      <c r="G124" s="43">
        <f>本部!G124+地活!G124+相談!G124+ハイツ!G124</f>
        <v>0</v>
      </c>
      <c r="H124" s="22">
        <f t="shared" si="11"/>
        <v>0</v>
      </c>
      <c r="I124" s="47"/>
    </row>
    <row r="125" spans="1:9" s="235" customFormat="1" x14ac:dyDescent="0.15">
      <c r="A125" s="359"/>
      <c r="B125" s="362"/>
      <c r="C125" s="233" t="s">
        <v>107</v>
      </c>
      <c r="D125" s="239"/>
      <c r="E125" s="234"/>
      <c r="F125" s="283">
        <f>本部!F125+地活!F125+相談!F125+ハイツ!F125</f>
        <v>0</v>
      </c>
      <c r="G125" s="236">
        <f>本部!G125+地活!G125+相談!G125+ハイツ!G125</f>
        <v>0</v>
      </c>
      <c r="H125" s="237">
        <f t="shared" si="11"/>
        <v>0</v>
      </c>
      <c r="I125" s="248"/>
    </row>
    <row r="126" spans="1:9" x14ac:dyDescent="0.15">
      <c r="A126" s="359"/>
      <c r="B126" s="363"/>
      <c r="C126" s="4" t="s">
        <v>173</v>
      </c>
      <c r="D126" s="5"/>
      <c r="E126" s="6"/>
      <c r="F126" s="44">
        <f>本部!F126+地活!F126+相談!F126+ハイツ!F126</f>
        <v>216000</v>
      </c>
      <c r="G126" s="43">
        <f>本部!G126+地活!G126+相談!G126+ハイツ!G126</f>
        <v>216000</v>
      </c>
      <c r="H126" s="22">
        <f t="shared" si="11"/>
        <v>0</v>
      </c>
      <c r="I126" s="47"/>
    </row>
    <row r="127" spans="1:9" s="235" customFormat="1" x14ac:dyDescent="0.15">
      <c r="A127" s="359"/>
      <c r="B127" s="363"/>
      <c r="C127" s="300" t="s">
        <v>108</v>
      </c>
      <c r="D127" s="317"/>
      <c r="E127" s="318"/>
      <c r="F127" s="283">
        <f>本部!F127+地活!F127+相談!F127+ハイツ!F127</f>
        <v>0</v>
      </c>
      <c r="G127" s="236">
        <f>本部!G127+地活!G127+相談!G127+ハイツ!G127</f>
        <v>0</v>
      </c>
      <c r="H127" s="237">
        <f t="shared" si="11"/>
        <v>0</v>
      </c>
      <c r="I127" s="339"/>
    </row>
    <row r="128" spans="1:9" x14ac:dyDescent="0.15">
      <c r="A128" s="359"/>
      <c r="B128" s="363"/>
      <c r="C128" s="10" t="s">
        <v>109</v>
      </c>
      <c r="D128" s="10"/>
      <c r="E128" s="10"/>
      <c r="F128" s="26">
        <f>SUM(F121:F127)</f>
        <v>434000</v>
      </c>
      <c r="G128" s="26">
        <f t="shared" ref="G128" si="13">SUM(G121:G127)</f>
        <v>12434000</v>
      </c>
      <c r="H128" s="26">
        <f t="shared" si="11"/>
        <v>-12000000</v>
      </c>
      <c r="I128" s="47"/>
    </row>
    <row r="129" spans="1:12" x14ac:dyDescent="0.15">
      <c r="A129" s="359"/>
      <c r="B129" s="356" t="s">
        <v>110</v>
      </c>
      <c r="C129" s="357"/>
      <c r="D129" s="357"/>
      <c r="E129" s="358"/>
      <c r="F129" s="26">
        <f>F120-F128</f>
        <v>8282000</v>
      </c>
      <c r="G129" s="26">
        <f>G120-G128</f>
        <v>-738000</v>
      </c>
      <c r="H129" s="26">
        <f t="shared" si="11"/>
        <v>9020000</v>
      </c>
      <c r="I129" s="52"/>
      <c r="L129" s="59">
        <f>本部!F129+地活!F129+相談!F129+ハイツ!F129</f>
        <v>8282000</v>
      </c>
    </row>
    <row r="130" spans="1:12" x14ac:dyDescent="0.15">
      <c r="A130" s="39" t="s">
        <v>111</v>
      </c>
      <c r="B130" s="40"/>
      <c r="C130" s="41"/>
      <c r="D130" s="41"/>
      <c r="E130" s="41"/>
      <c r="F130" s="27">
        <f>本部!F130+地活!F130+相談!F130+ハイツ!F130</f>
        <v>2518000</v>
      </c>
      <c r="G130" s="27">
        <f>本部!G130+地活!G130+相談!G130+ハイツ!G130</f>
        <v>2543050</v>
      </c>
      <c r="H130" s="27">
        <f t="shared" si="11"/>
        <v>-25050</v>
      </c>
      <c r="I130" s="52"/>
      <c r="L130" s="59">
        <f>本部!F130+地活!F130+相談!F130+ハイツ!F130</f>
        <v>2518000</v>
      </c>
    </row>
    <row r="131" spans="1:12" x14ac:dyDescent="0.15">
      <c r="A131" s="18" t="s">
        <v>112</v>
      </c>
      <c r="B131" s="19"/>
      <c r="C131" s="20"/>
      <c r="D131" s="20"/>
      <c r="E131" s="20"/>
      <c r="F131" s="27">
        <f>本部!F131+地活!F131+相談!F131+ハイツ!F131</f>
        <v>-2400000</v>
      </c>
      <c r="G131" s="27">
        <f>本部!G131+地活!G131+相談!G131+ハイツ!G131</f>
        <v>-7861050</v>
      </c>
      <c r="H131" s="27">
        <f t="shared" si="11"/>
        <v>5461050</v>
      </c>
      <c r="I131" s="54"/>
      <c r="K131" s="63">
        <f>F87+F111+F129-F130</f>
        <v>-2400000</v>
      </c>
      <c r="L131" s="59">
        <f>本部!F131+地活!F131+相談!F131+ハイツ!F131</f>
        <v>-2400000</v>
      </c>
    </row>
    <row r="132" spans="1:12" x14ac:dyDescent="0.15">
      <c r="A132" s="39" t="s">
        <v>113</v>
      </c>
      <c r="B132" s="40"/>
      <c r="C132" s="41"/>
      <c r="D132" s="41"/>
      <c r="E132" s="41"/>
      <c r="F132" s="26">
        <f>本部!F132+地活!F132+相談!F132+ハイツ!F132</f>
        <v>11900000</v>
      </c>
      <c r="G132" s="26">
        <f>本部!G132+地活!G132+相談!G132+ハイツ!G132</f>
        <v>19761050</v>
      </c>
      <c r="H132" s="26">
        <f t="shared" si="11"/>
        <v>-7861050</v>
      </c>
      <c r="I132" s="52"/>
    </row>
    <row r="133" spans="1:12" x14ac:dyDescent="0.15">
      <c r="A133" s="356" t="s">
        <v>114</v>
      </c>
      <c r="B133" s="357"/>
      <c r="C133" s="357"/>
      <c r="D133" s="357"/>
      <c r="E133" s="358"/>
      <c r="F133" s="26">
        <f>本部!F133+地活!F133+相談!F133+ハイツ!F133</f>
        <v>9500000</v>
      </c>
      <c r="G133" s="26">
        <f>本部!G133+地活!G133+相談!G133+ハイツ!G133</f>
        <v>11900000</v>
      </c>
      <c r="H133" s="26">
        <f t="shared" si="11"/>
        <v>-2400000</v>
      </c>
      <c r="I133" s="54"/>
    </row>
    <row r="134" spans="1:12" ht="9.9499999999999993" customHeight="1" x14ac:dyDescent="0.15">
      <c r="F134" s="28"/>
      <c r="G134" s="28"/>
      <c r="H134" s="28"/>
      <c r="I134" s="57"/>
    </row>
    <row r="135" spans="1:12" x14ac:dyDescent="0.15">
      <c r="A135" s="1" t="s">
        <v>122</v>
      </c>
    </row>
    <row r="137" spans="1:12" x14ac:dyDescent="0.15">
      <c r="A137" s="21"/>
    </row>
    <row r="138" spans="1:12" x14ac:dyDescent="0.15">
      <c r="A138" s="21"/>
    </row>
    <row r="139" spans="1:12" x14ac:dyDescent="0.15">
      <c r="A139" s="21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4"/>
  <sheetViews>
    <sheetView topLeftCell="A106" zoomScaleNormal="100" workbookViewId="0">
      <selection activeCell="J27" sqref="J27"/>
    </sheetView>
  </sheetViews>
  <sheetFormatPr defaultRowHeight="12" x14ac:dyDescent="0.15"/>
  <cols>
    <col min="1" max="4" width="2.625" style="1" customWidth="1"/>
    <col min="5" max="5" width="26.875" style="1" customWidth="1"/>
    <col min="6" max="6" width="11.125" style="23" customWidth="1"/>
    <col min="7" max="8" width="11.75" style="23" bestFit="1" customWidth="1"/>
    <col min="9" max="9" width="22.625" style="58" customWidth="1"/>
    <col min="10" max="10" width="11.5" style="1" customWidth="1"/>
    <col min="11" max="11" width="9.75" style="1" bestFit="1" customWidth="1"/>
    <col min="12" max="12" width="9.75" style="59" bestFit="1" customWidth="1"/>
    <col min="13" max="16384" width="9" style="1"/>
  </cols>
  <sheetData>
    <row r="1" spans="1:11" ht="13.5" x14ac:dyDescent="0.15">
      <c r="A1" s="30" t="s">
        <v>290</v>
      </c>
      <c r="I1" s="55"/>
    </row>
    <row r="2" spans="1:11" ht="18" customHeight="1" x14ac:dyDescent="0.15">
      <c r="A2" s="367" t="s">
        <v>254</v>
      </c>
      <c r="B2" s="367"/>
      <c r="C2" s="367"/>
      <c r="D2" s="367"/>
      <c r="E2" s="367"/>
      <c r="F2" s="367"/>
      <c r="G2" s="367"/>
      <c r="H2" s="367"/>
      <c r="I2" s="367"/>
    </row>
    <row r="3" spans="1:11" x14ac:dyDescent="0.15">
      <c r="A3" s="345" t="s">
        <v>291</v>
      </c>
      <c r="B3" s="345"/>
      <c r="C3" s="345"/>
      <c r="D3" s="345"/>
      <c r="E3" s="345"/>
      <c r="F3" s="345"/>
      <c r="G3" s="345"/>
      <c r="H3" s="345"/>
      <c r="I3" s="345"/>
    </row>
    <row r="4" spans="1:11" x14ac:dyDescent="0.15">
      <c r="I4" s="55" t="s">
        <v>0</v>
      </c>
      <c r="K4" s="228" t="s">
        <v>331</v>
      </c>
    </row>
    <row r="5" spans="1:11" x14ac:dyDescent="0.15">
      <c r="A5" s="368" t="s">
        <v>1</v>
      </c>
      <c r="B5" s="369"/>
      <c r="C5" s="369"/>
      <c r="D5" s="2"/>
      <c r="E5" s="2"/>
      <c r="F5" s="31" t="s">
        <v>206</v>
      </c>
      <c r="G5" s="24" t="s">
        <v>207</v>
      </c>
      <c r="H5" s="24" t="s">
        <v>115</v>
      </c>
      <c r="I5" s="56" t="s">
        <v>116</v>
      </c>
    </row>
    <row r="6" spans="1:11" x14ac:dyDescent="0.15">
      <c r="A6" s="370" t="s">
        <v>2</v>
      </c>
      <c r="B6" s="362" t="s">
        <v>3</v>
      </c>
      <c r="C6" s="65" t="s">
        <v>4</v>
      </c>
      <c r="D6" s="66"/>
      <c r="E6" s="67"/>
      <c r="F6" s="83">
        <v>0</v>
      </c>
      <c r="G6" s="83">
        <v>0</v>
      </c>
      <c r="H6" s="84">
        <f>F6-G6</f>
        <v>0</v>
      </c>
      <c r="I6" s="48"/>
    </row>
    <row r="7" spans="1:11" x14ac:dyDescent="0.15">
      <c r="A7" s="359"/>
      <c r="B7" s="362"/>
      <c r="C7" s="4" t="s">
        <v>5</v>
      </c>
      <c r="D7" s="5"/>
      <c r="E7" s="6"/>
      <c r="F7" s="62">
        <f>SUM(F8,F15,F16,F18,F19)</f>
        <v>0</v>
      </c>
      <c r="G7" s="62">
        <v>90000</v>
      </c>
      <c r="H7" s="60">
        <f>F7-G7</f>
        <v>-90000</v>
      </c>
      <c r="I7" s="49"/>
    </row>
    <row r="8" spans="1:11" x14ac:dyDescent="0.15">
      <c r="A8" s="359"/>
      <c r="B8" s="362"/>
      <c r="C8" s="4"/>
      <c r="D8" s="6" t="s">
        <v>6</v>
      </c>
      <c r="F8" s="32">
        <f>SUM(F9:F12)</f>
        <v>0</v>
      </c>
      <c r="G8" s="32">
        <v>0</v>
      </c>
      <c r="H8" s="22">
        <f>F8-G8</f>
        <v>0</v>
      </c>
      <c r="I8" s="49"/>
    </row>
    <row r="9" spans="1:11" x14ac:dyDescent="0.15">
      <c r="A9" s="359"/>
      <c r="B9" s="362"/>
      <c r="C9" s="4"/>
      <c r="D9" s="5"/>
      <c r="E9" s="1" t="s">
        <v>7</v>
      </c>
      <c r="F9" s="32"/>
      <c r="G9" s="32"/>
      <c r="H9" s="22"/>
      <c r="I9" s="49"/>
    </row>
    <row r="10" spans="1:11" x14ac:dyDescent="0.15">
      <c r="A10" s="359"/>
      <c r="B10" s="362"/>
      <c r="C10" s="4"/>
      <c r="D10" s="5"/>
      <c r="E10" s="6" t="s">
        <v>8</v>
      </c>
      <c r="F10" s="32"/>
      <c r="G10" s="32"/>
      <c r="H10" s="22"/>
      <c r="I10" s="49"/>
    </row>
    <row r="11" spans="1:11" x14ac:dyDescent="0.15">
      <c r="A11" s="359"/>
      <c r="B11" s="362"/>
      <c r="C11" s="4"/>
      <c r="D11" s="5"/>
      <c r="E11" s="6" t="s">
        <v>9</v>
      </c>
      <c r="F11" s="32"/>
      <c r="G11" s="32"/>
      <c r="H11" s="22"/>
      <c r="I11" s="49"/>
    </row>
    <row r="12" spans="1:11" x14ac:dyDescent="0.15">
      <c r="A12" s="359"/>
      <c r="B12" s="362"/>
      <c r="C12" s="4"/>
      <c r="D12" s="5"/>
      <c r="E12" s="6" t="s">
        <v>10</v>
      </c>
      <c r="F12" s="32"/>
      <c r="G12" s="32"/>
      <c r="H12" s="22"/>
      <c r="I12" s="49"/>
    </row>
    <row r="13" spans="1:11" x14ac:dyDescent="0.15">
      <c r="A13" s="359"/>
      <c r="B13" s="362"/>
      <c r="C13" s="4"/>
      <c r="D13" s="1" t="s">
        <v>252</v>
      </c>
      <c r="E13" s="6"/>
      <c r="F13" s="32"/>
      <c r="G13" s="32"/>
      <c r="H13" s="22"/>
      <c r="I13" s="49"/>
    </row>
    <row r="14" spans="1:11" x14ac:dyDescent="0.15">
      <c r="A14" s="359"/>
      <c r="B14" s="362"/>
      <c r="C14" s="4"/>
      <c r="E14" s="6" t="s">
        <v>253</v>
      </c>
      <c r="F14" s="32"/>
      <c r="G14" s="32"/>
      <c r="H14" s="22"/>
      <c r="I14" s="49"/>
    </row>
    <row r="15" spans="1:11" x14ac:dyDescent="0.15">
      <c r="A15" s="359"/>
      <c r="B15" s="362"/>
      <c r="C15" s="4"/>
      <c r="D15" s="5" t="s">
        <v>11</v>
      </c>
      <c r="E15" s="6"/>
      <c r="F15" s="32">
        <v>0</v>
      </c>
      <c r="G15" s="32">
        <v>0</v>
      </c>
      <c r="H15" s="22">
        <f>F15-G15</f>
        <v>0</v>
      </c>
      <c r="I15" s="49"/>
    </row>
    <row r="16" spans="1:11" x14ac:dyDescent="0.15">
      <c r="A16" s="359"/>
      <c r="B16" s="362"/>
      <c r="C16" s="4"/>
      <c r="D16" s="5" t="s">
        <v>12</v>
      </c>
      <c r="E16" s="6"/>
      <c r="F16" s="32">
        <f>F17</f>
        <v>0</v>
      </c>
      <c r="G16" s="32">
        <v>0</v>
      </c>
      <c r="H16" s="22">
        <f>F16-G16</f>
        <v>0</v>
      </c>
      <c r="I16" s="49"/>
    </row>
    <row r="17" spans="1:9" x14ac:dyDescent="0.15">
      <c r="A17" s="359"/>
      <c r="B17" s="362"/>
      <c r="C17" s="4"/>
      <c r="D17" s="5"/>
      <c r="E17" s="6" t="s">
        <v>13</v>
      </c>
      <c r="F17" s="32"/>
      <c r="G17" s="32"/>
      <c r="H17" s="22"/>
      <c r="I17" s="49"/>
    </row>
    <row r="18" spans="1:9" x14ac:dyDescent="0.15">
      <c r="A18" s="359"/>
      <c r="B18" s="362"/>
      <c r="C18" s="4"/>
      <c r="D18" s="5" t="s">
        <v>14</v>
      </c>
      <c r="E18" s="6"/>
      <c r="F18" s="32">
        <v>0</v>
      </c>
      <c r="G18" s="32">
        <v>0</v>
      </c>
      <c r="H18" s="22">
        <f>F18-G18</f>
        <v>0</v>
      </c>
      <c r="I18" s="49"/>
    </row>
    <row r="19" spans="1:9" x14ac:dyDescent="0.15">
      <c r="A19" s="359"/>
      <c r="B19" s="362"/>
      <c r="C19" s="4"/>
      <c r="D19" s="5" t="s">
        <v>15</v>
      </c>
      <c r="E19" s="6"/>
      <c r="F19" s="32">
        <f>SUM(F20:F24)</f>
        <v>0</v>
      </c>
      <c r="G19" s="32">
        <v>90000</v>
      </c>
      <c r="H19" s="22">
        <f>F19-G19</f>
        <v>-90000</v>
      </c>
      <c r="I19" s="49"/>
    </row>
    <row r="20" spans="1:9" x14ac:dyDescent="0.15">
      <c r="A20" s="359"/>
      <c r="B20" s="362"/>
      <c r="C20" s="4"/>
      <c r="D20" s="5"/>
      <c r="E20" s="6" t="s">
        <v>16</v>
      </c>
      <c r="F20" s="32"/>
      <c r="G20" s="32"/>
      <c r="H20" s="22"/>
      <c r="I20" s="49"/>
    </row>
    <row r="21" spans="1:9" x14ac:dyDescent="0.15">
      <c r="A21" s="359"/>
      <c r="B21" s="362"/>
      <c r="C21" s="4"/>
      <c r="D21" s="5"/>
      <c r="E21" s="6" t="s">
        <v>17</v>
      </c>
      <c r="F21" s="32">
        <v>0</v>
      </c>
      <c r="G21" s="32">
        <v>0</v>
      </c>
      <c r="H21" s="22">
        <f>F21-G21</f>
        <v>0</v>
      </c>
      <c r="I21" s="49"/>
    </row>
    <row r="22" spans="1:9" x14ac:dyDescent="0.15">
      <c r="A22" s="359"/>
      <c r="B22" s="362"/>
      <c r="C22" s="4"/>
      <c r="D22" s="5"/>
      <c r="E22" s="6" t="s">
        <v>18</v>
      </c>
      <c r="F22" s="32"/>
      <c r="G22" s="32"/>
      <c r="H22" s="22"/>
      <c r="I22" s="49"/>
    </row>
    <row r="23" spans="1:9" x14ac:dyDescent="0.15">
      <c r="A23" s="359"/>
      <c r="B23" s="362"/>
      <c r="C23" s="4"/>
      <c r="D23" s="5"/>
      <c r="E23" s="6" t="s">
        <v>19</v>
      </c>
      <c r="F23" s="32"/>
      <c r="G23" s="32"/>
      <c r="H23" s="22"/>
      <c r="I23" s="49"/>
    </row>
    <row r="24" spans="1:9" x14ac:dyDescent="0.15">
      <c r="A24" s="359"/>
      <c r="B24" s="362"/>
      <c r="C24" s="4"/>
      <c r="D24" s="5"/>
      <c r="E24" s="6" t="s">
        <v>15</v>
      </c>
      <c r="F24" s="32"/>
      <c r="G24" s="32">
        <v>90000</v>
      </c>
      <c r="H24" s="22">
        <f t="shared" ref="H24:H29" si="0">F24-G24</f>
        <v>-90000</v>
      </c>
      <c r="I24" s="49"/>
    </row>
    <row r="25" spans="1:9" x14ac:dyDescent="0.15">
      <c r="A25" s="359"/>
      <c r="B25" s="362"/>
      <c r="C25" s="4" t="s">
        <v>23</v>
      </c>
      <c r="D25" s="5"/>
      <c r="E25" s="6"/>
      <c r="F25" s="62">
        <v>0</v>
      </c>
      <c r="G25" s="62"/>
      <c r="H25" s="60">
        <f t="shared" si="0"/>
        <v>0</v>
      </c>
      <c r="I25" s="49"/>
    </row>
    <row r="26" spans="1:9" x14ac:dyDescent="0.15">
      <c r="A26" s="359"/>
      <c r="B26" s="362"/>
      <c r="C26" s="75" t="s">
        <v>20</v>
      </c>
      <c r="D26" s="73"/>
      <c r="E26" s="74"/>
      <c r="F26" s="85">
        <v>0</v>
      </c>
      <c r="G26" s="85">
        <v>0</v>
      </c>
      <c r="H26" s="82">
        <f t="shared" si="0"/>
        <v>0</v>
      </c>
      <c r="I26" s="49"/>
    </row>
    <row r="27" spans="1:9" x14ac:dyDescent="0.15">
      <c r="A27" s="359"/>
      <c r="B27" s="362"/>
      <c r="C27" s="75" t="s">
        <v>21</v>
      </c>
      <c r="D27" s="73"/>
      <c r="E27" s="74"/>
      <c r="F27" s="85">
        <v>0</v>
      </c>
      <c r="G27" s="85">
        <v>210000</v>
      </c>
      <c r="H27" s="60">
        <f t="shared" si="0"/>
        <v>-210000</v>
      </c>
      <c r="I27" s="49"/>
    </row>
    <row r="28" spans="1:9" x14ac:dyDescent="0.15">
      <c r="A28" s="359"/>
      <c r="B28" s="362"/>
      <c r="C28" s="75" t="s">
        <v>22</v>
      </c>
      <c r="D28" s="73"/>
      <c r="E28" s="74"/>
      <c r="F28" s="81">
        <v>1000</v>
      </c>
      <c r="G28" s="81">
        <v>1000</v>
      </c>
      <c r="H28" s="82">
        <f t="shared" si="0"/>
        <v>0</v>
      </c>
      <c r="I28" s="50"/>
    </row>
    <row r="29" spans="1:9" x14ac:dyDescent="0.15">
      <c r="A29" s="359"/>
      <c r="B29" s="362"/>
      <c r="C29" s="4" t="s">
        <v>23</v>
      </c>
      <c r="D29" s="5"/>
      <c r="E29" s="6"/>
      <c r="F29" s="62">
        <f>SUM(F30:F32)</f>
        <v>470000</v>
      </c>
      <c r="G29" s="62">
        <v>379000</v>
      </c>
      <c r="H29" s="60">
        <f t="shared" si="0"/>
        <v>91000</v>
      </c>
      <c r="I29" s="49"/>
    </row>
    <row r="30" spans="1:9" x14ac:dyDescent="0.15">
      <c r="A30" s="359"/>
      <c r="B30" s="362"/>
      <c r="C30" s="4"/>
      <c r="D30" s="5" t="s">
        <v>24</v>
      </c>
      <c r="E30" s="6"/>
      <c r="F30" s="32"/>
      <c r="G30" s="32"/>
      <c r="H30" s="22"/>
      <c r="I30" s="49"/>
    </row>
    <row r="31" spans="1:9" x14ac:dyDescent="0.15">
      <c r="A31" s="359"/>
      <c r="B31" s="362"/>
      <c r="C31" s="4"/>
      <c r="D31" s="5" t="s">
        <v>25</v>
      </c>
      <c r="E31" s="6"/>
      <c r="F31" s="32"/>
      <c r="G31" s="32"/>
      <c r="H31" s="22"/>
      <c r="I31" s="49"/>
    </row>
    <row r="32" spans="1:9" x14ac:dyDescent="0.15">
      <c r="A32" s="359"/>
      <c r="B32" s="362"/>
      <c r="C32" s="4"/>
      <c r="D32" s="5" t="s">
        <v>26</v>
      </c>
      <c r="E32" s="6"/>
      <c r="F32" s="32">
        <f>F34+F33</f>
        <v>470000</v>
      </c>
      <c r="G32" s="32">
        <v>379000</v>
      </c>
      <c r="H32" s="22">
        <f>F32-G32</f>
        <v>91000</v>
      </c>
      <c r="I32" s="49"/>
    </row>
    <row r="33" spans="1:12" x14ac:dyDescent="0.15">
      <c r="A33" s="359"/>
      <c r="B33" s="362"/>
      <c r="C33" s="4"/>
      <c r="D33" s="5"/>
      <c r="E33" s="6" t="s">
        <v>121</v>
      </c>
      <c r="F33" s="32">
        <v>20000</v>
      </c>
      <c r="G33" s="32">
        <v>21000</v>
      </c>
      <c r="H33" s="22">
        <f t="shared" ref="H33:H34" si="1">F33-G33</f>
        <v>-1000</v>
      </c>
      <c r="I33" s="49" t="s">
        <v>181</v>
      </c>
    </row>
    <row r="34" spans="1:12" x14ac:dyDescent="0.15">
      <c r="A34" s="359"/>
      <c r="B34" s="362"/>
      <c r="C34" s="4"/>
      <c r="D34" s="5"/>
      <c r="E34" s="6" t="s">
        <v>117</v>
      </c>
      <c r="F34" s="33">
        <v>450000</v>
      </c>
      <c r="G34" s="33">
        <v>358000</v>
      </c>
      <c r="H34" s="22">
        <f t="shared" si="1"/>
        <v>92000</v>
      </c>
      <c r="I34" s="51" t="s">
        <v>298</v>
      </c>
    </row>
    <row r="35" spans="1:12" x14ac:dyDescent="0.15">
      <c r="A35" s="359"/>
      <c r="B35" s="362"/>
      <c r="C35" s="7" t="s">
        <v>27</v>
      </c>
      <c r="D35" s="8"/>
      <c r="E35" s="9"/>
      <c r="F35" s="29">
        <f>SUM(F6,F7,F26,F27,F28,F29,F25)</f>
        <v>471000</v>
      </c>
      <c r="G35" s="29">
        <v>680000</v>
      </c>
      <c r="H35" s="29">
        <f t="shared" ref="H35:H43" si="2">F35-G35</f>
        <v>-209000</v>
      </c>
      <c r="I35" s="52"/>
      <c r="J35" s="1" t="s">
        <v>335</v>
      </c>
      <c r="K35" s="1" t="s">
        <v>334</v>
      </c>
    </row>
    <row r="36" spans="1:12" x14ac:dyDescent="0.15">
      <c r="A36" s="359"/>
      <c r="B36" s="362" t="s">
        <v>28</v>
      </c>
      <c r="C36" s="4" t="s">
        <v>29</v>
      </c>
      <c r="D36" s="5"/>
      <c r="E36" s="6"/>
      <c r="F36" s="60">
        <f>SUM(F37:F42)</f>
        <v>300000</v>
      </c>
      <c r="G36" s="60">
        <v>210000</v>
      </c>
      <c r="H36" s="60">
        <f t="shared" si="2"/>
        <v>90000</v>
      </c>
      <c r="I36" s="47"/>
      <c r="J36" s="62">
        <f>SUM(J37:J42)</f>
        <v>3984000</v>
      </c>
      <c r="K36" s="59" t="s">
        <v>274</v>
      </c>
      <c r="L36" s="1" t="s">
        <v>190</v>
      </c>
    </row>
    <row r="37" spans="1:12" x14ac:dyDescent="0.15">
      <c r="A37" s="359"/>
      <c r="B37" s="362"/>
      <c r="C37" s="4"/>
      <c r="D37" s="5" t="s">
        <v>209</v>
      </c>
      <c r="E37" s="6"/>
      <c r="F37" s="22">
        <v>300000</v>
      </c>
      <c r="G37" s="22">
        <v>210000</v>
      </c>
      <c r="H37" s="22">
        <f t="shared" si="2"/>
        <v>90000</v>
      </c>
      <c r="I37" s="47" t="s">
        <v>215</v>
      </c>
      <c r="J37" s="32">
        <v>300000</v>
      </c>
      <c r="K37" s="230">
        <f>SUM(K38:K42)</f>
        <v>1842000</v>
      </c>
      <c r="L37" s="230">
        <f>SUM(L38:L42)</f>
        <v>1842000</v>
      </c>
    </row>
    <row r="38" spans="1:12" x14ac:dyDescent="0.15">
      <c r="A38" s="359"/>
      <c r="B38" s="362"/>
      <c r="C38" s="4"/>
      <c r="D38" s="5" t="s">
        <v>30</v>
      </c>
      <c r="E38" s="6"/>
      <c r="F38" s="22">
        <v>0</v>
      </c>
      <c r="G38" s="22">
        <v>0</v>
      </c>
      <c r="H38" s="22">
        <f t="shared" si="2"/>
        <v>0</v>
      </c>
      <c r="I38" s="47" t="s">
        <v>150</v>
      </c>
      <c r="J38" s="32">
        <v>2240000</v>
      </c>
      <c r="K38" s="59">
        <f>ROUNDUP(J38/2,0)</f>
        <v>1120000</v>
      </c>
      <c r="L38" s="59">
        <f>ROUNDUP(J38/2,0)</f>
        <v>1120000</v>
      </c>
    </row>
    <row r="39" spans="1:12" x14ac:dyDescent="0.15">
      <c r="A39" s="359"/>
      <c r="B39" s="362"/>
      <c r="C39" s="4"/>
      <c r="D39" s="5" t="s">
        <v>31</v>
      </c>
      <c r="E39" s="6"/>
      <c r="F39" s="22">
        <v>0</v>
      </c>
      <c r="G39" s="22">
        <v>0</v>
      </c>
      <c r="H39" s="22">
        <f t="shared" si="2"/>
        <v>0</v>
      </c>
      <c r="I39" s="47" t="s">
        <v>151</v>
      </c>
      <c r="J39" s="32">
        <v>860000</v>
      </c>
      <c r="K39" s="59">
        <f t="shared" ref="K39:K42" si="3">ROUNDUP(J39/2,0)</f>
        <v>430000</v>
      </c>
      <c r="L39" s="59">
        <f t="shared" ref="L39:L42" si="4">ROUNDUP(J39/2,0)</f>
        <v>430000</v>
      </c>
    </row>
    <row r="40" spans="1:12" x14ac:dyDescent="0.15">
      <c r="A40" s="359"/>
      <c r="B40" s="362"/>
      <c r="C40" s="4"/>
      <c r="D40" s="5" t="s">
        <v>32</v>
      </c>
      <c r="E40" s="6"/>
      <c r="F40" s="22">
        <v>0</v>
      </c>
      <c r="G40" s="22">
        <v>0</v>
      </c>
      <c r="H40" s="22">
        <f t="shared" si="2"/>
        <v>0</v>
      </c>
      <c r="I40" s="47" t="s">
        <v>128</v>
      </c>
      <c r="J40" s="32">
        <v>0</v>
      </c>
      <c r="K40" s="59">
        <f t="shared" si="3"/>
        <v>0</v>
      </c>
      <c r="L40" s="59">
        <f t="shared" si="4"/>
        <v>0</v>
      </c>
    </row>
    <row r="41" spans="1:12" x14ac:dyDescent="0.15">
      <c r="A41" s="359"/>
      <c r="B41" s="362"/>
      <c r="C41" s="4"/>
      <c r="D41" s="5" t="s">
        <v>33</v>
      </c>
      <c r="E41" s="6"/>
      <c r="F41" s="22">
        <v>0</v>
      </c>
      <c r="G41" s="22">
        <v>0</v>
      </c>
      <c r="H41" s="22">
        <f t="shared" si="2"/>
        <v>0</v>
      </c>
      <c r="I41" s="47" t="s">
        <v>149</v>
      </c>
      <c r="J41" s="32">
        <v>84000</v>
      </c>
      <c r="K41" s="59">
        <f t="shared" si="3"/>
        <v>42000</v>
      </c>
      <c r="L41" s="59">
        <f t="shared" si="4"/>
        <v>42000</v>
      </c>
    </row>
    <row r="42" spans="1:12" x14ac:dyDescent="0.15">
      <c r="A42" s="359"/>
      <c r="B42" s="362"/>
      <c r="C42" s="64"/>
      <c r="D42" s="69" t="s">
        <v>34</v>
      </c>
      <c r="E42" s="70"/>
      <c r="F42" s="76">
        <v>0</v>
      </c>
      <c r="G42" s="76">
        <v>0</v>
      </c>
      <c r="H42" s="76">
        <f t="shared" si="2"/>
        <v>0</v>
      </c>
      <c r="I42" s="47" t="s">
        <v>129</v>
      </c>
      <c r="J42" s="32">
        <v>500000</v>
      </c>
      <c r="K42" s="59">
        <f t="shared" si="3"/>
        <v>250000</v>
      </c>
      <c r="L42" s="59">
        <f t="shared" si="4"/>
        <v>250000</v>
      </c>
    </row>
    <row r="43" spans="1:12" x14ac:dyDescent="0.15">
      <c r="A43" s="359"/>
      <c r="B43" s="362"/>
      <c r="C43" s="4" t="s">
        <v>35</v>
      </c>
      <c r="D43" s="5"/>
      <c r="E43" s="6"/>
      <c r="F43" s="60">
        <f>SUM(F44:F53)</f>
        <v>0</v>
      </c>
      <c r="G43" s="60">
        <v>0</v>
      </c>
      <c r="H43" s="60">
        <f t="shared" si="2"/>
        <v>0</v>
      </c>
      <c r="I43" s="47"/>
      <c r="J43" s="4"/>
    </row>
    <row r="44" spans="1:12" x14ac:dyDescent="0.15">
      <c r="A44" s="359"/>
      <c r="B44" s="362"/>
      <c r="C44" s="4"/>
      <c r="D44" s="5" t="s">
        <v>36</v>
      </c>
      <c r="E44" s="6"/>
      <c r="F44" s="22"/>
      <c r="G44" s="22"/>
      <c r="H44" s="22"/>
      <c r="I44" s="47"/>
    </row>
    <row r="45" spans="1:12" x14ac:dyDescent="0.15">
      <c r="A45" s="359"/>
      <c r="B45" s="362"/>
      <c r="C45" s="4"/>
      <c r="D45" s="5" t="s">
        <v>37</v>
      </c>
      <c r="E45" s="6"/>
      <c r="F45" s="22"/>
      <c r="G45" s="22"/>
      <c r="H45" s="22"/>
      <c r="I45" s="47"/>
    </row>
    <row r="46" spans="1:12" x14ac:dyDescent="0.15">
      <c r="A46" s="359"/>
      <c r="B46" s="362"/>
      <c r="C46" s="4"/>
      <c r="D46" s="5" t="s">
        <v>38</v>
      </c>
      <c r="E46" s="6"/>
      <c r="F46" s="22"/>
      <c r="G46" s="22"/>
      <c r="H46" s="22"/>
      <c r="I46" s="47"/>
    </row>
    <row r="47" spans="1:12" x14ac:dyDescent="0.15">
      <c r="A47" s="359"/>
      <c r="B47" s="362"/>
      <c r="C47" s="4"/>
      <c r="D47" s="5" t="s">
        <v>125</v>
      </c>
      <c r="E47" s="6"/>
      <c r="F47" s="22"/>
      <c r="G47" s="22"/>
      <c r="H47" s="22"/>
      <c r="I47" s="47"/>
    </row>
    <row r="48" spans="1:12" x14ac:dyDescent="0.15">
      <c r="A48" s="359"/>
      <c r="B48" s="362"/>
      <c r="C48" s="4"/>
      <c r="D48" s="5" t="s">
        <v>39</v>
      </c>
      <c r="E48" s="6"/>
      <c r="F48" s="22"/>
      <c r="G48" s="22"/>
      <c r="H48" s="22"/>
      <c r="I48" s="47"/>
    </row>
    <row r="49" spans="1:9" x14ac:dyDescent="0.15">
      <c r="A49" s="359"/>
      <c r="B49" s="362"/>
      <c r="C49" s="4"/>
      <c r="D49" s="5" t="s">
        <v>126</v>
      </c>
      <c r="E49" s="6"/>
      <c r="F49" s="22"/>
      <c r="G49" s="22"/>
      <c r="H49" s="22"/>
      <c r="I49" s="47"/>
    </row>
    <row r="50" spans="1:9" x14ac:dyDescent="0.15">
      <c r="A50" s="359"/>
      <c r="B50" s="362"/>
      <c r="C50" s="4"/>
      <c r="D50" s="5" t="s">
        <v>208</v>
      </c>
      <c r="E50" s="6"/>
      <c r="F50" s="22"/>
      <c r="G50" s="22"/>
      <c r="H50" s="22"/>
      <c r="I50" s="47"/>
    </row>
    <row r="51" spans="1:9" x14ac:dyDescent="0.15">
      <c r="A51" s="359"/>
      <c r="B51" s="362"/>
      <c r="C51" s="4"/>
      <c r="D51" s="5" t="s">
        <v>40</v>
      </c>
      <c r="E51" s="6"/>
      <c r="F51" s="22"/>
      <c r="G51" s="22"/>
      <c r="H51" s="22"/>
      <c r="I51" s="47"/>
    </row>
    <row r="52" spans="1:9" x14ac:dyDescent="0.15">
      <c r="A52" s="359"/>
      <c r="B52" s="362"/>
      <c r="C52" s="4"/>
      <c r="D52" s="5" t="s">
        <v>41</v>
      </c>
      <c r="E52" s="6"/>
      <c r="F52" s="22"/>
      <c r="G52" s="22"/>
      <c r="H52" s="22"/>
      <c r="I52" s="47"/>
    </row>
    <row r="53" spans="1:9" x14ac:dyDescent="0.15">
      <c r="A53" s="359"/>
      <c r="B53" s="362"/>
      <c r="C53" s="64"/>
      <c r="D53" s="69" t="s">
        <v>42</v>
      </c>
      <c r="E53" s="70"/>
      <c r="F53" s="76"/>
      <c r="G53" s="76"/>
      <c r="H53" s="76"/>
      <c r="I53" s="47"/>
    </row>
    <row r="54" spans="1:9" x14ac:dyDescent="0.15">
      <c r="A54" s="359"/>
      <c r="B54" s="362"/>
      <c r="C54" s="4" t="s">
        <v>43</v>
      </c>
      <c r="D54" s="5"/>
      <c r="E54" s="6"/>
      <c r="F54" s="60">
        <f>SUM(F55:F75)</f>
        <v>379000</v>
      </c>
      <c r="G54" s="60">
        <v>60000</v>
      </c>
      <c r="H54" s="60">
        <f t="shared" ref="H54" si="5">F54-G54</f>
        <v>319000</v>
      </c>
      <c r="I54" s="47"/>
    </row>
    <row r="55" spans="1:9" x14ac:dyDescent="0.15">
      <c r="A55" s="359"/>
      <c r="B55" s="362"/>
      <c r="C55" s="4"/>
      <c r="D55" s="5" t="s">
        <v>44</v>
      </c>
      <c r="E55" s="6"/>
      <c r="F55" s="22">
        <v>0</v>
      </c>
      <c r="G55" s="22">
        <v>0</v>
      </c>
      <c r="H55" s="22">
        <f>F55-G55</f>
        <v>0</v>
      </c>
      <c r="I55" s="47"/>
    </row>
    <row r="56" spans="1:9" x14ac:dyDescent="0.15">
      <c r="A56" s="359"/>
      <c r="B56" s="362"/>
      <c r="C56" s="4"/>
      <c r="D56" s="5" t="s">
        <v>45</v>
      </c>
      <c r="E56" s="6"/>
      <c r="F56" s="22">
        <v>0</v>
      </c>
      <c r="G56" s="22">
        <v>0</v>
      </c>
      <c r="H56" s="22">
        <f>F56-G56</f>
        <v>0</v>
      </c>
      <c r="I56" s="47"/>
    </row>
    <row r="57" spans="1:9" x14ac:dyDescent="0.15">
      <c r="A57" s="359"/>
      <c r="B57" s="362"/>
      <c r="C57" s="4"/>
      <c r="D57" s="5" t="s">
        <v>46</v>
      </c>
      <c r="E57" s="6"/>
      <c r="F57" s="22"/>
      <c r="G57" s="22"/>
      <c r="H57" s="22">
        <f t="shared" ref="H57:H62" si="6">F57-G57</f>
        <v>0</v>
      </c>
      <c r="I57" s="47"/>
    </row>
    <row r="58" spans="1:9" x14ac:dyDescent="0.15">
      <c r="A58" s="359"/>
      <c r="B58" s="362"/>
      <c r="C58" s="4"/>
      <c r="D58" s="5" t="s">
        <v>47</v>
      </c>
      <c r="E58" s="6"/>
      <c r="F58" s="22">
        <v>0</v>
      </c>
      <c r="G58" s="22">
        <v>0</v>
      </c>
      <c r="H58" s="22">
        <f t="shared" si="6"/>
        <v>0</v>
      </c>
      <c r="I58" s="47"/>
    </row>
    <row r="59" spans="1:9" x14ac:dyDescent="0.15">
      <c r="A59" s="359"/>
      <c r="B59" s="362"/>
      <c r="C59" s="4"/>
      <c r="D59" s="5" t="s">
        <v>48</v>
      </c>
      <c r="E59" s="6"/>
      <c r="F59" s="22"/>
      <c r="G59" s="22"/>
      <c r="H59" s="22">
        <f t="shared" si="6"/>
        <v>0</v>
      </c>
      <c r="I59" s="47"/>
    </row>
    <row r="60" spans="1:9" x14ac:dyDescent="0.15">
      <c r="A60" s="359"/>
      <c r="B60" s="362"/>
      <c r="C60" s="4"/>
      <c r="D60" s="5" t="s">
        <v>39</v>
      </c>
      <c r="E60" s="6"/>
      <c r="F60" s="22">
        <v>0</v>
      </c>
      <c r="G60" s="22">
        <v>0</v>
      </c>
      <c r="H60" s="22">
        <f t="shared" si="6"/>
        <v>0</v>
      </c>
      <c r="I60" s="47"/>
    </row>
    <row r="61" spans="1:9" x14ac:dyDescent="0.15">
      <c r="A61" s="359"/>
      <c r="B61" s="362"/>
      <c r="C61" s="4"/>
      <c r="D61" s="5" t="s">
        <v>49</v>
      </c>
      <c r="E61" s="6"/>
      <c r="F61" s="22"/>
      <c r="G61" s="22"/>
      <c r="H61" s="22">
        <f t="shared" si="6"/>
        <v>0</v>
      </c>
      <c r="I61" s="47"/>
    </row>
    <row r="62" spans="1:9" x14ac:dyDescent="0.15">
      <c r="A62" s="359"/>
      <c r="B62" s="362"/>
      <c r="C62" s="4"/>
      <c r="D62" s="5" t="s">
        <v>50</v>
      </c>
      <c r="E62" s="6"/>
      <c r="F62" s="22"/>
      <c r="G62" s="22"/>
      <c r="H62" s="22">
        <f t="shared" si="6"/>
        <v>0</v>
      </c>
      <c r="I62" s="47"/>
    </row>
    <row r="63" spans="1:9" x14ac:dyDescent="0.15">
      <c r="A63" s="359"/>
      <c r="B63" s="362"/>
      <c r="C63" s="4"/>
      <c r="D63" s="5" t="s">
        <v>51</v>
      </c>
      <c r="E63" s="6"/>
      <c r="F63" s="22">
        <v>20000</v>
      </c>
      <c r="G63" s="22">
        <v>20000</v>
      </c>
      <c r="H63" s="22">
        <f t="shared" ref="H63:H66" si="7">F63-G63</f>
        <v>0</v>
      </c>
      <c r="I63" s="47" t="s">
        <v>118</v>
      </c>
    </row>
    <row r="64" spans="1:9" x14ac:dyDescent="0.15">
      <c r="A64" s="359"/>
      <c r="B64" s="362"/>
      <c r="C64" s="4"/>
      <c r="D64" s="5" t="s">
        <v>52</v>
      </c>
      <c r="E64" s="6"/>
      <c r="F64" s="22">
        <v>20000</v>
      </c>
      <c r="G64" s="22">
        <v>10000</v>
      </c>
      <c r="H64" s="22">
        <f t="shared" si="7"/>
        <v>10000</v>
      </c>
      <c r="I64" s="47" t="s">
        <v>216</v>
      </c>
    </row>
    <row r="65" spans="1:9" x14ac:dyDescent="0.15">
      <c r="A65" s="359"/>
      <c r="B65" s="362"/>
      <c r="C65" s="4"/>
      <c r="D65" s="1" t="s">
        <v>210</v>
      </c>
      <c r="E65" s="6"/>
      <c r="F65" s="22">
        <v>5000</v>
      </c>
      <c r="G65" s="22">
        <v>2000</v>
      </c>
      <c r="H65" s="22">
        <f t="shared" si="7"/>
        <v>3000</v>
      </c>
      <c r="I65" s="47" t="s">
        <v>119</v>
      </c>
    </row>
    <row r="66" spans="1:9" x14ac:dyDescent="0.15">
      <c r="A66" s="359"/>
      <c r="B66" s="362"/>
      <c r="C66" s="4"/>
      <c r="D66" s="5" t="s">
        <v>53</v>
      </c>
      <c r="E66" s="6"/>
      <c r="F66" s="22"/>
      <c r="G66" s="22"/>
      <c r="H66" s="22">
        <f t="shared" si="7"/>
        <v>0</v>
      </c>
      <c r="I66" s="47"/>
    </row>
    <row r="67" spans="1:9" x14ac:dyDescent="0.15">
      <c r="A67" s="359"/>
      <c r="B67" s="362"/>
      <c r="C67" s="4"/>
      <c r="D67" s="5" t="s">
        <v>54</v>
      </c>
      <c r="E67" s="6"/>
      <c r="F67" s="22">
        <v>10000</v>
      </c>
      <c r="G67" s="22">
        <v>5000</v>
      </c>
      <c r="H67" s="22">
        <f>F67-G67</f>
        <v>5000</v>
      </c>
      <c r="I67" s="47" t="s">
        <v>120</v>
      </c>
    </row>
    <row r="68" spans="1:9" x14ac:dyDescent="0.15">
      <c r="A68" s="359"/>
      <c r="B68" s="362"/>
      <c r="C68" s="4"/>
      <c r="D68" s="5" t="s">
        <v>55</v>
      </c>
      <c r="E68" s="6"/>
      <c r="F68" s="22"/>
      <c r="G68" s="22"/>
      <c r="H68" s="22">
        <f t="shared" ref="H68:H74" si="8">F68-G68</f>
        <v>0</v>
      </c>
      <c r="I68" s="47"/>
    </row>
    <row r="69" spans="1:9" x14ac:dyDescent="0.15">
      <c r="A69" s="359"/>
      <c r="B69" s="362"/>
      <c r="C69" s="4"/>
      <c r="D69" s="5" t="s">
        <v>56</v>
      </c>
      <c r="E69" s="6"/>
      <c r="F69" s="22">
        <v>0</v>
      </c>
      <c r="G69" s="22">
        <v>0</v>
      </c>
      <c r="H69" s="22">
        <f t="shared" si="8"/>
        <v>0</v>
      </c>
      <c r="I69" s="47" t="s">
        <v>142</v>
      </c>
    </row>
    <row r="70" spans="1:9" x14ac:dyDescent="0.15">
      <c r="A70" s="359"/>
      <c r="B70" s="362"/>
      <c r="C70" s="4"/>
      <c r="D70" s="5" t="s">
        <v>57</v>
      </c>
      <c r="E70" s="6"/>
      <c r="F70" s="22">
        <v>0</v>
      </c>
      <c r="G70" s="22">
        <v>0</v>
      </c>
      <c r="H70" s="22">
        <f t="shared" si="8"/>
        <v>0</v>
      </c>
      <c r="I70" s="47" t="s">
        <v>286</v>
      </c>
    </row>
    <row r="71" spans="1:9" x14ac:dyDescent="0.15">
      <c r="A71" s="359"/>
      <c r="B71" s="362"/>
      <c r="C71" s="4"/>
      <c r="D71" s="5" t="s">
        <v>58</v>
      </c>
      <c r="E71" s="6"/>
      <c r="F71" s="22">
        <v>0</v>
      </c>
      <c r="G71" s="22">
        <v>0</v>
      </c>
      <c r="H71" s="22">
        <f t="shared" si="8"/>
        <v>0</v>
      </c>
      <c r="I71" s="47" t="s">
        <v>328</v>
      </c>
    </row>
    <row r="72" spans="1:9" x14ac:dyDescent="0.15">
      <c r="A72" s="359"/>
      <c r="B72" s="362"/>
      <c r="C72" s="4"/>
      <c r="D72" s="5" t="s">
        <v>59</v>
      </c>
      <c r="E72" s="6"/>
      <c r="F72" s="22"/>
      <c r="G72" s="22"/>
      <c r="H72" s="22">
        <f t="shared" si="8"/>
        <v>0</v>
      </c>
      <c r="I72" s="47"/>
    </row>
    <row r="73" spans="1:9" x14ac:dyDescent="0.15">
      <c r="A73" s="359"/>
      <c r="B73" s="362"/>
      <c r="C73" s="4"/>
      <c r="D73" s="5" t="s">
        <v>211</v>
      </c>
      <c r="E73" s="6"/>
      <c r="F73" s="22">
        <v>320000</v>
      </c>
      <c r="G73" s="22">
        <v>20000</v>
      </c>
      <c r="H73" s="22">
        <f t="shared" si="8"/>
        <v>300000</v>
      </c>
      <c r="I73" s="47" t="s">
        <v>316</v>
      </c>
    </row>
    <row r="74" spans="1:9" x14ac:dyDescent="0.15">
      <c r="A74" s="359"/>
      <c r="B74" s="362"/>
      <c r="C74" s="4"/>
      <c r="D74" s="5" t="s">
        <v>60</v>
      </c>
      <c r="E74" s="6"/>
      <c r="F74" s="22"/>
      <c r="G74" s="22"/>
      <c r="H74" s="22">
        <f t="shared" si="8"/>
        <v>0</v>
      </c>
      <c r="I74" s="47"/>
    </row>
    <row r="75" spans="1:9" x14ac:dyDescent="0.15">
      <c r="A75" s="359"/>
      <c r="B75" s="362"/>
      <c r="C75" s="64"/>
      <c r="D75" s="69" t="s">
        <v>42</v>
      </c>
      <c r="E75" s="70"/>
      <c r="F75" s="76">
        <v>4000</v>
      </c>
      <c r="G75" s="76">
        <v>3000</v>
      </c>
      <c r="H75" s="76">
        <f>F75-G75</f>
        <v>1000</v>
      </c>
      <c r="I75" s="47"/>
    </row>
    <row r="76" spans="1:9" x14ac:dyDescent="0.15">
      <c r="A76" s="359"/>
      <c r="B76" s="362"/>
      <c r="C76" s="4" t="s">
        <v>61</v>
      </c>
      <c r="D76" s="5"/>
      <c r="E76" s="6"/>
      <c r="F76" s="60">
        <f>F77+F80</f>
        <v>0</v>
      </c>
      <c r="G76" s="60">
        <v>0</v>
      </c>
      <c r="H76" s="60">
        <f t="shared" ref="H76:H77" si="9">F76-G76</f>
        <v>0</v>
      </c>
      <c r="I76" s="47"/>
    </row>
    <row r="77" spans="1:9" x14ac:dyDescent="0.15">
      <c r="A77" s="359"/>
      <c r="B77" s="362"/>
      <c r="C77" s="4"/>
      <c r="D77" s="5" t="s">
        <v>62</v>
      </c>
      <c r="E77" s="6"/>
      <c r="F77" s="22">
        <f>F78+F79</f>
        <v>0</v>
      </c>
      <c r="G77" s="22">
        <v>0</v>
      </c>
      <c r="H77" s="22">
        <f t="shared" si="9"/>
        <v>0</v>
      </c>
      <c r="I77" s="47"/>
    </row>
    <row r="78" spans="1:9" x14ac:dyDescent="0.15">
      <c r="A78" s="359"/>
      <c r="B78" s="362"/>
      <c r="C78" s="4"/>
      <c r="D78" s="5"/>
      <c r="E78" s="6" t="s">
        <v>63</v>
      </c>
      <c r="F78" s="22"/>
      <c r="G78" s="22"/>
      <c r="H78" s="22"/>
      <c r="I78" s="47"/>
    </row>
    <row r="79" spans="1:9" x14ac:dyDescent="0.15">
      <c r="A79" s="359"/>
      <c r="B79" s="362"/>
      <c r="C79" s="4"/>
      <c r="D79" s="5"/>
      <c r="E79" s="6" t="s">
        <v>64</v>
      </c>
      <c r="F79" s="22"/>
      <c r="G79" s="22"/>
      <c r="H79" s="22"/>
      <c r="I79" s="47"/>
    </row>
    <row r="80" spans="1:9" x14ac:dyDescent="0.15">
      <c r="A80" s="359"/>
      <c r="B80" s="362"/>
      <c r="C80" s="64"/>
      <c r="D80" s="69" t="s">
        <v>65</v>
      </c>
      <c r="E80" s="70"/>
      <c r="F80" s="76"/>
      <c r="G80" s="76"/>
      <c r="H80" s="76"/>
      <c r="I80" s="47"/>
    </row>
    <row r="81" spans="1:9" x14ac:dyDescent="0.15">
      <c r="A81" s="359"/>
      <c r="B81" s="362"/>
      <c r="C81" s="75" t="s">
        <v>66</v>
      </c>
      <c r="D81" s="73"/>
      <c r="E81" s="74"/>
      <c r="F81" s="77"/>
      <c r="G81" s="77"/>
      <c r="H81" s="77"/>
      <c r="I81" s="47"/>
    </row>
    <row r="82" spans="1:9" x14ac:dyDescent="0.15">
      <c r="A82" s="359"/>
      <c r="B82" s="362"/>
      <c r="C82" s="75" t="s">
        <v>67</v>
      </c>
      <c r="D82" s="73"/>
      <c r="E82" s="74"/>
      <c r="F82" s="77"/>
      <c r="G82" s="77"/>
      <c r="H82" s="77"/>
      <c r="I82" s="47"/>
    </row>
    <row r="83" spans="1:9" x14ac:dyDescent="0.15">
      <c r="A83" s="359"/>
      <c r="B83" s="362"/>
      <c r="C83" s="4" t="s">
        <v>68</v>
      </c>
      <c r="D83" s="5"/>
      <c r="E83" s="6"/>
      <c r="F83" s="60">
        <f>SUM(F84:F85)</f>
        <v>450000</v>
      </c>
      <c r="G83" s="60">
        <v>500000</v>
      </c>
      <c r="H83" s="60">
        <f t="shared" ref="H83" si="10">F83-G83</f>
        <v>-50000</v>
      </c>
      <c r="I83" s="47"/>
    </row>
    <row r="84" spans="1:9" x14ac:dyDescent="0.15">
      <c r="A84" s="359"/>
      <c r="B84" s="362"/>
      <c r="C84" s="4"/>
      <c r="D84" s="5" t="s">
        <v>69</v>
      </c>
      <c r="E84" s="6"/>
      <c r="F84" s="22"/>
      <c r="G84" s="22"/>
      <c r="H84" s="22"/>
      <c r="I84" s="47"/>
    </row>
    <row r="85" spans="1:9" x14ac:dyDescent="0.15">
      <c r="A85" s="359"/>
      <c r="B85" s="362"/>
      <c r="C85" s="4"/>
      <c r="D85" s="5" t="s">
        <v>42</v>
      </c>
      <c r="E85" s="6"/>
      <c r="F85" s="22">
        <v>450000</v>
      </c>
      <c r="G85" s="22">
        <v>500000</v>
      </c>
      <c r="H85" s="22">
        <f>F85-G85</f>
        <v>-50000</v>
      </c>
      <c r="I85" s="47" t="s">
        <v>287</v>
      </c>
    </row>
    <row r="86" spans="1:9" x14ac:dyDescent="0.15">
      <c r="A86" s="359"/>
      <c r="B86" s="363"/>
      <c r="C86" s="10" t="s">
        <v>70</v>
      </c>
      <c r="D86" s="9"/>
      <c r="E86" s="9"/>
      <c r="F86" s="26">
        <f>SUM(F36,F43,F54,F76,F83,F81,F82)</f>
        <v>1129000</v>
      </c>
      <c r="G86" s="26">
        <v>770000</v>
      </c>
      <c r="H86" s="26">
        <f t="shared" ref="H86" si="11">SUM(H36,H43,H54,H76,H83,H81,H82)</f>
        <v>359000</v>
      </c>
      <c r="I86" s="52"/>
    </row>
    <row r="87" spans="1:9" x14ac:dyDescent="0.15">
      <c r="A87" s="360"/>
      <c r="B87" s="356" t="s">
        <v>71</v>
      </c>
      <c r="C87" s="357"/>
      <c r="D87" s="357"/>
      <c r="E87" s="358"/>
      <c r="F87" s="22">
        <f>F35-F86</f>
        <v>-658000</v>
      </c>
      <c r="G87" s="22">
        <v>-90000</v>
      </c>
      <c r="H87" s="22">
        <f t="shared" ref="H87" si="12">H35-H86</f>
        <v>-568000</v>
      </c>
      <c r="I87" s="47"/>
    </row>
    <row r="88" spans="1:9" x14ac:dyDescent="0.15">
      <c r="A88" s="359" t="s">
        <v>72</v>
      </c>
      <c r="B88" s="361" t="s">
        <v>3</v>
      </c>
      <c r="C88" s="3" t="s">
        <v>73</v>
      </c>
      <c r="D88" s="5"/>
      <c r="E88" s="6"/>
      <c r="F88" s="25"/>
      <c r="G88" s="25"/>
      <c r="H88" s="25"/>
      <c r="I88" s="53"/>
    </row>
    <row r="89" spans="1:9" ht="12" customHeight="1" x14ac:dyDescent="0.15">
      <c r="A89" s="359"/>
      <c r="B89" s="361"/>
      <c r="C89" s="4"/>
      <c r="D89" s="5" t="s">
        <v>73</v>
      </c>
      <c r="E89" s="6"/>
      <c r="F89" s="22"/>
      <c r="G89" s="22"/>
      <c r="H89" s="22"/>
      <c r="I89" s="47"/>
    </row>
    <row r="90" spans="1:9" ht="12" customHeight="1" x14ac:dyDescent="0.15">
      <c r="A90" s="359"/>
      <c r="B90" s="361"/>
      <c r="C90" s="64"/>
      <c r="D90" s="391" t="s">
        <v>74</v>
      </c>
      <c r="E90" s="392"/>
      <c r="F90" s="76"/>
      <c r="G90" s="76"/>
      <c r="H90" s="76"/>
      <c r="I90" s="47"/>
    </row>
    <row r="91" spans="1:9" x14ac:dyDescent="0.15">
      <c r="A91" s="359"/>
      <c r="B91" s="362"/>
      <c r="C91" s="4" t="s">
        <v>75</v>
      </c>
      <c r="D91" s="5"/>
      <c r="E91" s="6"/>
      <c r="F91" s="22"/>
      <c r="G91" s="22"/>
      <c r="H91" s="22"/>
      <c r="I91" s="47"/>
    </row>
    <row r="92" spans="1:9" x14ac:dyDescent="0.15">
      <c r="A92" s="359"/>
      <c r="B92" s="362"/>
      <c r="C92" s="4"/>
      <c r="D92" s="5" t="s">
        <v>75</v>
      </c>
      <c r="E92" s="6"/>
      <c r="F92" s="22"/>
      <c r="G92" s="22"/>
      <c r="H92" s="22"/>
      <c r="I92" s="47"/>
    </row>
    <row r="93" spans="1:9" ht="12" customHeight="1" x14ac:dyDescent="0.15">
      <c r="A93" s="359"/>
      <c r="B93" s="362"/>
      <c r="C93" s="64"/>
      <c r="D93" s="393" t="s">
        <v>76</v>
      </c>
      <c r="E93" s="394"/>
      <c r="F93" s="76"/>
      <c r="G93" s="76"/>
      <c r="H93" s="76"/>
      <c r="I93" s="47"/>
    </row>
    <row r="94" spans="1:9" x14ac:dyDescent="0.15">
      <c r="A94" s="359"/>
      <c r="B94" s="362"/>
      <c r="C94" s="75" t="s">
        <v>77</v>
      </c>
      <c r="D94" s="73"/>
      <c r="E94" s="74"/>
      <c r="F94" s="79"/>
      <c r="G94" s="79"/>
      <c r="H94" s="79"/>
      <c r="I94" s="47"/>
    </row>
    <row r="95" spans="1:9" x14ac:dyDescent="0.15">
      <c r="A95" s="359"/>
      <c r="B95" s="362"/>
      <c r="C95" s="6" t="s">
        <v>78</v>
      </c>
      <c r="D95" s="6"/>
      <c r="E95" s="6"/>
      <c r="F95" s="22"/>
      <c r="G95" s="22"/>
      <c r="H95" s="22"/>
      <c r="I95" s="47"/>
    </row>
    <row r="96" spans="1:9" x14ac:dyDescent="0.15">
      <c r="A96" s="359"/>
      <c r="B96" s="362"/>
      <c r="C96" s="5"/>
      <c r="D96" s="5" t="s">
        <v>79</v>
      </c>
      <c r="E96" s="6"/>
      <c r="F96" s="22"/>
      <c r="G96" s="22"/>
      <c r="H96" s="22"/>
      <c r="I96" s="47"/>
    </row>
    <row r="97" spans="1:9" x14ac:dyDescent="0.15">
      <c r="A97" s="359"/>
      <c r="B97" s="362"/>
      <c r="C97" s="64"/>
      <c r="D97" s="69" t="s">
        <v>80</v>
      </c>
      <c r="E97" s="70"/>
      <c r="F97" s="76"/>
      <c r="G97" s="76"/>
      <c r="H97" s="76"/>
      <c r="I97" s="47"/>
    </row>
    <row r="98" spans="1:9" x14ac:dyDescent="0.15">
      <c r="A98" s="359"/>
      <c r="B98" s="362"/>
      <c r="C98" s="11" t="s">
        <v>81</v>
      </c>
      <c r="D98" s="5"/>
      <c r="E98" s="6"/>
      <c r="F98" s="22"/>
      <c r="G98" s="22"/>
      <c r="H98" s="22"/>
      <c r="I98" s="47"/>
    </row>
    <row r="99" spans="1:9" x14ac:dyDescent="0.15">
      <c r="A99" s="359"/>
      <c r="B99" s="362"/>
      <c r="C99" s="10" t="s">
        <v>82</v>
      </c>
      <c r="D99" s="10"/>
      <c r="E99" s="10"/>
      <c r="F99" s="26">
        <f>SUM(F88,F91,F94:F95,F98)</f>
        <v>0</v>
      </c>
      <c r="G99" s="26">
        <v>0</v>
      </c>
      <c r="H99" s="26">
        <f>F99-G99</f>
        <v>0</v>
      </c>
      <c r="I99" s="52"/>
    </row>
    <row r="100" spans="1:9" x14ac:dyDescent="0.15">
      <c r="A100" s="359"/>
      <c r="B100" s="362" t="s">
        <v>28</v>
      </c>
      <c r="C100" s="65" t="s">
        <v>83</v>
      </c>
      <c r="D100" s="66"/>
      <c r="E100" s="67"/>
      <c r="F100" s="80"/>
      <c r="G100" s="80"/>
      <c r="H100" s="80"/>
      <c r="I100" s="47"/>
    </row>
    <row r="101" spans="1:9" x14ac:dyDescent="0.15">
      <c r="A101" s="359"/>
      <c r="B101" s="362"/>
      <c r="C101" s="4" t="s">
        <v>84</v>
      </c>
      <c r="D101" s="5"/>
      <c r="E101" s="6"/>
      <c r="F101" s="22"/>
      <c r="G101" s="22"/>
      <c r="H101" s="22"/>
      <c r="I101" s="47"/>
    </row>
    <row r="102" spans="1:9" x14ac:dyDescent="0.15">
      <c r="A102" s="359"/>
      <c r="B102" s="362"/>
      <c r="C102" s="4"/>
      <c r="D102" s="5" t="s">
        <v>85</v>
      </c>
      <c r="E102" s="6"/>
      <c r="F102" s="22"/>
      <c r="G102" s="22"/>
      <c r="H102" s="22"/>
      <c r="I102" s="47"/>
    </row>
    <row r="103" spans="1:9" x14ac:dyDescent="0.15">
      <c r="A103" s="359"/>
      <c r="B103" s="362"/>
      <c r="C103" s="4"/>
      <c r="D103" s="5" t="s">
        <v>86</v>
      </c>
      <c r="E103" s="6"/>
      <c r="F103" s="22"/>
      <c r="G103" s="22"/>
      <c r="H103" s="22"/>
      <c r="I103" s="47"/>
    </row>
    <row r="104" spans="1:9" x14ac:dyDescent="0.15">
      <c r="A104" s="359"/>
      <c r="B104" s="362"/>
      <c r="C104" s="4"/>
      <c r="D104" s="5" t="s">
        <v>87</v>
      </c>
      <c r="E104" s="6"/>
      <c r="F104" s="22"/>
      <c r="G104" s="22"/>
      <c r="H104" s="22"/>
      <c r="I104" s="47"/>
    </row>
    <row r="105" spans="1:9" x14ac:dyDescent="0.15">
      <c r="A105" s="359"/>
      <c r="B105" s="362"/>
      <c r="C105" s="4"/>
      <c r="D105" s="5" t="s">
        <v>88</v>
      </c>
      <c r="E105" s="6"/>
      <c r="F105" s="22"/>
      <c r="G105" s="22"/>
      <c r="H105" s="22"/>
      <c r="I105" s="47"/>
    </row>
    <row r="106" spans="1:9" x14ac:dyDescent="0.15">
      <c r="A106" s="359"/>
      <c r="B106" s="362"/>
      <c r="C106" s="64"/>
      <c r="D106" s="69" t="s">
        <v>332</v>
      </c>
      <c r="E106" s="70"/>
      <c r="F106" s="76"/>
      <c r="G106" s="76"/>
      <c r="H106" s="76"/>
      <c r="I106" s="47"/>
    </row>
    <row r="107" spans="1:9" x14ac:dyDescent="0.15">
      <c r="A107" s="359"/>
      <c r="B107" s="362"/>
      <c r="C107" s="75" t="s">
        <v>89</v>
      </c>
      <c r="D107" s="73"/>
      <c r="E107" s="74"/>
      <c r="F107" s="79"/>
      <c r="G107" s="79"/>
      <c r="H107" s="79"/>
      <c r="I107" s="47"/>
    </row>
    <row r="108" spans="1:9" x14ac:dyDescent="0.15">
      <c r="A108" s="359"/>
      <c r="B108" s="362"/>
      <c r="C108" s="75" t="s">
        <v>90</v>
      </c>
      <c r="D108" s="73"/>
      <c r="E108" s="74"/>
      <c r="F108" s="79"/>
      <c r="G108" s="79"/>
      <c r="H108" s="79"/>
      <c r="I108" s="47"/>
    </row>
    <row r="109" spans="1:9" x14ac:dyDescent="0.15">
      <c r="A109" s="359"/>
      <c r="B109" s="362"/>
      <c r="C109" s="11" t="s">
        <v>91</v>
      </c>
      <c r="D109" s="12"/>
      <c r="E109" s="13"/>
      <c r="F109" s="22"/>
      <c r="G109" s="22"/>
      <c r="H109" s="22"/>
      <c r="I109" s="47"/>
    </row>
    <row r="110" spans="1:9" x14ac:dyDescent="0.15">
      <c r="A110" s="359"/>
      <c r="B110" s="363"/>
      <c r="C110" s="6" t="s">
        <v>92</v>
      </c>
      <c r="D110" s="6"/>
      <c r="E110" s="6"/>
      <c r="F110" s="26">
        <f>SUM(F100:F109)</f>
        <v>0</v>
      </c>
      <c r="G110" s="26">
        <v>0</v>
      </c>
      <c r="H110" s="26">
        <f t="shared" ref="H110" si="13">SUM(H100:H109)</f>
        <v>0</v>
      </c>
      <c r="I110" s="52"/>
    </row>
    <row r="111" spans="1:9" x14ac:dyDescent="0.15">
      <c r="A111" s="360"/>
      <c r="B111" s="356" t="s">
        <v>93</v>
      </c>
      <c r="C111" s="357"/>
      <c r="D111" s="357"/>
      <c r="E111" s="358"/>
      <c r="F111" s="26">
        <f>F99-F110</f>
        <v>0</v>
      </c>
      <c r="G111" s="26">
        <v>0</v>
      </c>
      <c r="H111" s="26">
        <f t="shared" ref="H111" si="14">H99-H110</f>
        <v>0</v>
      </c>
      <c r="I111" s="52"/>
    </row>
    <row r="112" spans="1:9" ht="9.9499999999999993" customHeight="1" x14ac:dyDescent="0.15">
      <c r="A112" s="359" t="s">
        <v>94</v>
      </c>
      <c r="B112" s="361" t="s">
        <v>3</v>
      </c>
      <c r="C112" s="388" t="s">
        <v>95</v>
      </c>
      <c r="D112" s="389"/>
      <c r="E112" s="390"/>
      <c r="F112" s="22"/>
      <c r="G112" s="22"/>
      <c r="H112" s="22"/>
      <c r="I112" s="47"/>
    </row>
    <row r="113" spans="1:11" ht="9.9499999999999993" customHeight="1" x14ac:dyDescent="0.15">
      <c r="A113" s="359"/>
      <c r="B113" s="362"/>
      <c r="C113" s="4" t="s">
        <v>96</v>
      </c>
      <c r="D113" s="5"/>
      <c r="E113" s="6"/>
      <c r="F113" s="22"/>
      <c r="G113" s="22"/>
      <c r="H113" s="22"/>
      <c r="I113" s="47"/>
    </row>
    <row r="114" spans="1:11" x14ac:dyDescent="0.15">
      <c r="A114" s="359"/>
      <c r="B114" s="362"/>
      <c r="C114" s="4" t="s">
        <v>97</v>
      </c>
      <c r="D114" s="5"/>
      <c r="E114" s="6"/>
      <c r="F114" s="22"/>
      <c r="G114" s="22">
        <v>0</v>
      </c>
      <c r="H114" s="22"/>
      <c r="I114" s="47"/>
    </row>
    <row r="115" spans="1:11" ht="9.9499999999999993" customHeight="1" x14ac:dyDescent="0.15">
      <c r="A115" s="359"/>
      <c r="B115" s="362"/>
      <c r="C115" s="4" t="s">
        <v>98</v>
      </c>
      <c r="D115" s="5"/>
      <c r="E115" s="6"/>
      <c r="F115" s="22"/>
      <c r="G115" s="22"/>
      <c r="H115" s="22"/>
      <c r="I115" s="47"/>
    </row>
    <row r="116" spans="1:11" ht="9.9499999999999993" customHeight="1" x14ac:dyDescent="0.15">
      <c r="A116" s="359"/>
      <c r="B116" s="362"/>
      <c r="C116" s="4" t="s">
        <v>99</v>
      </c>
      <c r="D116" s="5"/>
      <c r="E116" s="6"/>
      <c r="F116" s="22"/>
      <c r="G116" s="22"/>
      <c r="H116" s="22"/>
      <c r="I116" s="47"/>
      <c r="K116" s="1" t="s">
        <v>317</v>
      </c>
    </row>
    <row r="117" spans="1:11" x14ac:dyDescent="0.15">
      <c r="A117" s="359"/>
      <c r="B117" s="362"/>
      <c r="C117" s="4" t="s">
        <v>100</v>
      </c>
      <c r="D117" s="5"/>
      <c r="E117" s="6"/>
      <c r="F117" s="22">
        <v>1000000</v>
      </c>
      <c r="G117" s="22">
        <v>6000000</v>
      </c>
      <c r="H117" s="22">
        <f t="shared" ref="H117:H118" si="15">F117-G117</f>
        <v>-5000000</v>
      </c>
      <c r="I117" s="47" t="s">
        <v>380</v>
      </c>
      <c r="K117" s="1" t="s">
        <v>318</v>
      </c>
    </row>
    <row r="118" spans="1:11" x14ac:dyDescent="0.15">
      <c r="A118" s="359"/>
      <c r="B118" s="362"/>
      <c r="C118" s="4" t="s">
        <v>182</v>
      </c>
      <c r="D118" s="5"/>
      <c r="E118" s="6"/>
      <c r="F118" s="22">
        <v>216000</v>
      </c>
      <c r="G118" s="22">
        <v>216000</v>
      </c>
      <c r="H118" s="22">
        <f t="shared" si="15"/>
        <v>0</v>
      </c>
      <c r="I118" s="232" t="s">
        <v>348</v>
      </c>
    </row>
    <row r="119" spans="1:11" x14ac:dyDescent="0.15">
      <c r="A119" s="359"/>
      <c r="B119" s="362"/>
      <c r="C119" s="11" t="s">
        <v>101</v>
      </c>
      <c r="D119" s="12"/>
      <c r="E119" s="13"/>
      <c r="F119" s="22"/>
      <c r="G119" s="22"/>
      <c r="H119" s="22"/>
      <c r="I119" s="47"/>
    </row>
    <row r="120" spans="1:11" x14ac:dyDescent="0.15">
      <c r="A120" s="359"/>
      <c r="B120" s="362"/>
      <c r="C120" s="14" t="s">
        <v>102</v>
      </c>
      <c r="D120" s="14"/>
      <c r="E120" s="14"/>
      <c r="F120" s="26">
        <f>SUM(F112:F119)</f>
        <v>1216000</v>
      </c>
      <c r="G120" s="26">
        <v>6216000</v>
      </c>
      <c r="H120" s="26">
        <f t="shared" ref="H120" si="16">SUM(H112:H119)</f>
        <v>-5000000</v>
      </c>
      <c r="I120" s="52"/>
    </row>
    <row r="121" spans="1:11" x14ac:dyDescent="0.15">
      <c r="A121" s="359"/>
      <c r="B121" s="362" t="s">
        <v>28</v>
      </c>
      <c r="C121" s="3" t="s">
        <v>103</v>
      </c>
      <c r="D121" s="5"/>
      <c r="E121" s="6"/>
      <c r="F121" s="22"/>
      <c r="G121" s="22"/>
      <c r="H121" s="22"/>
      <c r="I121" s="47"/>
    </row>
    <row r="122" spans="1:11" x14ac:dyDescent="0.15">
      <c r="A122" s="359"/>
      <c r="B122" s="362"/>
      <c r="C122" s="4" t="s">
        <v>104</v>
      </c>
      <c r="D122" s="5"/>
      <c r="E122" s="6"/>
      <c r="F122" s="22">
        <v>217000</v>
      </c>
      <c r="G122" s="22">
        <v>11217000</v>
      </c>
      <c r="H122" s="22">
        <f t="shared" ref="H122" si="17">F122-G122</f>
        <v>-11000000</v>
      </c>
      <c r="I122" s="47" t="s">
        <v>218</v>
      </c>
    </row>
    <row r="123" spans="1:11" x14ac:dyDescent="0.15">
      <c r="A123" s="359"/>
      <c r="B123" s="362"/>
      <c r="C123" s="4" t="s">
        <v>105</v>
      </c>
      <c r="D123" s="5"/>
      <c r="E123" s="6"/>
      <c r="F123" s="22"/>
      <c r="G123" s="22"/>
      <c r="H123" s="22"/>
      <c r="I123" s="47"/>
    </row>
    <row r="124" spans="1:11" x14ac:dyDescent="0.15">
      <c r="A124" s="359"/>
      <c r="B124" s="362"/>
      <c r="C124" s="4" t="s">
        <v>106</v>
      </c>
      <c r="D124" s="5"/>
      <c r="E124" s="6"/>
      <c r="F124" s="22"/>
      <c r="G124" s="22"/>
      <c r="H124" s="22"/>
      <c r="I124" s="47"/>
    </row>
    <row r="125" spans="1:11" x14ac:dyDescent="0.15">
      <c r="A125" s="359"/>
      <c r="B125" s="362"/>
      <c r="C125" s="4" t="s">
        <v>107</v>
      </c>
      <c r="D125" s="5"/>
      <c r="E125" s="6"/>
      <c r="F125" s="22">
        <v>0</v>
      </c>
      <c r="G125" s="22">
        <v>0</v>
      </c>
      <c r="H125" s="22">
        <f t="shared" ref="H125:H126" si="18">F125-G125</f>
        <v>0</v>
      </c>
      <c r="I125" s="47"/>
    </row>
    <row r="126" spans="1:11" x14ac:dyDescent="0.15">
      <c r="A126" s="359"/>
      <c r="B126" s="363"/>
      <c r="C126" s="4" t="s">
        <v>183</v>
      </c>
      <c r="D126" s="5"/>
      <c r="E126" s="6"/>
      <c r="F126" s="22">
        <v>0</v>
      </c>
      <c r="G126" s="22">
        <v>0</v>
      </c>
      <c r="H126" s="22">
        <f t="shared" si="18"/>
        <v>0</v>
      </c>
      <c r="I126" s="47"/>
    </row>
    <row r="127" spans="1:11" x14ac:dyDescent="0.15">
      <c r="A127" s="359"/>
      <c r="B127" s="363"/>
      <c r="C127" s="11" t="s">
        <v>108</v>
      </c>
      <c r="D127" s="12"/>
      <c r="E127" s="13"/>
      <c r="F127" s="27"/>
      <c r="G127" s="27"/>
      <c r="H127" s="27"/>
      <c r="I127" s="54"/>
    </row>
    <row r="128" spans="1:11" x14ac:dyDescent="0.15">
      <c r="A128" s="359"/>
      <c r="B128" s="363"/>
      <c r="C128" s="10" t="s">
        <v>109</v>
      </c>
      <c r="D128" s="10"/>
      <c r="E128" s="10"/>
      <c r="F128" s="22">
        <f>SUM(F121:F127)</f>
        <v>217000</v>
      </c>
      <c r="G128" s="22">
        <v>11217000</v>
      </c>
      <c r="H128" s="22">
        <f t="shared" ref="H128:H133" si="19">F128-G128</f>
        <v>-11000000</v>
      </c>
      <c r="I128" s="47"/>
    </row>
    <row r="129" spans="1:11" x14ac:dyDescent="0.15">
      <c r="A129" s="359"/>
      <c r="B129" s="356" t="s">
        <v>110</v>
      </c>
      <c r="C129" s="357"/>
      <c r="D129" s="357"/>
      <c r="E129" s="358"/>
      <c r="F129" s="26">
        <f>F120-F128</f>
        <v>999000</v>
      </c>
      <c r="G129" s="26">
        <v>-5001000</v>
      </c>
      <c r="H129" s="26">
        <f t="shared" si="19"/>
        <v>6000000</v>
      </c>
      <c r="I129" s="52"/>
    </row>
    <row r="130" spans="1:11" x14ac:dyDescent="0.15">
      <c r="A130" s="15" t="s">
        <v>111</v>
      </c>
      <c r="B130" s="16"/>
      <c r="C130" s="17"/>
      <c r="D130" s="17"/>
      <c r="E130" s="17"/>
      <c r="F130" s="27">
        <v>241000</v>
      </c>
      <c r="G130" s="27">
        <v>284985</v>
      </c>
      <c r="H130" s="27">
        <f t="shared" si="19"/>
        <v>-43985</v>
      </c>
      <c r="I130" s="52"/>
      <c r="J130" s="59" t="s">
        <v>340</v>
      </c>
      <c r="K130" s="59">
        <f>F35*0.05</f>
        <v>23550</v>
      </c>
    </row>
    <row r="131" spans="1:11" x14ac:dyDescent="0.15">
      <c r="A131" s="18" t="s">
        <v>112</v>
      </c>
      <c r="B131" s="19"/>
      <c r="C131" s="20"/>
      <c r="D131" s="20"/>
      <c r="E131" s="20"/>
      <c r="F131" s="27">
        <f>F87+F111+F129-F130</f>
        <v>100000</v>
      </c>
      <c r="G131" s="27">
        <v>-5375985</v>
      </c>
      <c r="H131" s="27">
        <f t="shared" si="19"/>
        <v>5475985</v>
      </c>
      <c r="I131" s="54"/>
    </row>
    <row r="132" spans="1:11" x14ac:dyDescent="0.15">
      <c r="A132" s="15" t="s">
        <v>113</v>
      </c>
      <c r="B132" s="16"/>
      <c r="C132" s="17"/>
      <c r="D132" s="17"/>
      <c r="E132" s="17"/>
      <c r="F132" s="26">
        <f>G133</f>
        <v>1300000</v>
      </c>
      <c r="G132" s="26">
        <v>6675985</v>
      </c>
      <c r="H132" s="26">
        <f t="shared" si="19"/>
        <v>-5375985</v>
      </c>
      <c r="I132" s="52"/>
    </row>
    <row r="133" spans="1:11" x14ac:dyDescent="0.15">
      <c r="A133" s="356" t="s">
        <v>114</v>
      </c>
      <c r="B133" s="357"/>
      <c r="C133" s="357"/>
      <c r="D133" s="357"/>
      <c r="E133" s="358"/>
      <c r="F133" s="26">
        <f>F131+F132</f>
        <v>1400000</v>
      </c>
      <c r="G133" s="26">
        <v>1300000</v>
      </c>
      <c r="H133" s="26">
        <f t="shared" si="19"/>
        <v>100000</v>
      </c>
      <c r="I133" s="54"/>
      <c r="J133" s="59">
        <f>J136/4</f>
        <v>282250</v>
      </c>
    </row>
    <row r="134" spans="1:11" ht="9.9499999999999993" customHeight="1" x14ac:dyDescent="0.15">
      <c r="F134" s="28"/>
      <c r="G134" s="28"/>
      <c r="H134" s="28"/>
      <c r="I134" s="57"/>
      <c r="J134" s="1" t="s">
        <v>269</v>
      </c>
    </row>
    <row r="135" spans="1:11" x14ac:dyDescent="0.15">
      <c r="A135" s="1" t="s">
        <v>122</v>
      </c>
    </row>
    <row r="136" spans="1:11" x14ac:dyDescent="0.15">
      <c r="J136" s="63">
        <f>F86</f>
        <v>1129000</v>
      </c>
    </row>
    <row r="137" spans="1:11" x14ac:dyDescent="0.15">
      <c r="A137" s="21"/>
      <c r="F137" s="1"/>
      <c r="G137" s="212"/>
      <c r="H137" s="210" t="s">
        <v>279</v>
      </c>
    </row>
    <row r="138" spans="1:11" x14ac:dyDescent="0.15">
      <c r="A138" s="21"/>
      <c r="F138" s="1" t="s">
        <v>274</v>
      </c>
      <c r="G138" s="59"/>
      <c r="H138" s="1"/>
      <c r="I138" s="395">
        <f>G138+G139+G140+H139</f>
        <v>216000</v>
      </c>
    </row>
    <row r="139" spans="1:11" x14ac:dyDescent="0.15">
      <c r="A139" s="21"/>
      <c r="F139" s="1" t="s">
        <v>275</v>
      </c>
      <c r="G139" s="59"/>
      <c r="H139" s="59">
        <v>216000</v>
      </c>
      <c r="I139" s="397"/>
    </row>
    <row r="140" spans="1:11" x14ac:dyDescent="0.15">
      <c r="F140" s="1" t="s">
        <v>276</v>
      </c>
      <c r="G140" s="59"/>
      <c r="H140" s="1"/>
      <c r="I140" s="396"/>
    </row>
    <row r="141" spans="1:11" x14ac:dyDescent="0.15">
      <c r="F141" s="1" t="s">
        <v>277</v>
      </c>
      <c r="G141" s="59"/>
      <c r="H141" s="1"/>
      <c r="I141" s="395">
        <f>G141+G142</f>
        <v>0</v>
      </c>
    </row>
    <row r="142" spans="1:11" x14ac:dyDescent="0.15">
      <c r="F142" s="12" t="s">
        <v>278</v>
      </c>
      <c r="G142" s="89"/>
      <c r="H142" s="12"/>
      <c r="I142" s="396"/>
    </row>
    <row r="143" spans="1:11" x14ac:dyDescent="0.15">
      <c r="F143" s="1"/>
      <c r="G143" s="213"/>
      <c r="H143" s="211"/>
    </row>
    <row r="144" spans="1:11" x14ac:dyDescent="0.15">
      <c r="G144" s="23" t="s">
        <v>280</v>
      </c>
      <c r="H144" s="211">
        <f>G143+H139+H140+H141+H142+H138</f>
        <v>216000</v>
      </c>
    </row>
  </sheetData>
  <mergeCells count="21">
    <mergeCell ref="A2:I2"/>
    <mergeCell ref="A3:I3"/>
    <mergeCell ref="A88:A111"/>
    <mergeCell ref="B88:B99"/>
    <mergeCell ref="B100:B110"/>
    <mergeCell ref="B111:E111"/>
    <mergeCell ref="A5:C5"/>
    <mergeCell ref="A6:A87"/>
    <mergeCell ref="B6:B35"/>
    <mergeCell ref="B36:B86"/>
    <mergeCell ref="B87:E87"/>
    <mergeCell ref="C112:E112"/>
    <mergeCell ref="D90:E90"/>
    <mergeCell ref="D93:E93"/>
    <mergeCell ref="I141:I142"/>
    <mergeCell ref="I138:I140"/>
    <mergeCell ref="A133:E133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当初予算法人</vt:lpstr>
      <vt:lpstr>当初予算内訳表</vt:lpstr>
      <vt:lpstr>うぐいす当初予算</vt:lpstr>
      <vt:lpstr>みどり当初予算</vt:lpstr>
      <vt:lpstr>さくらんぼ当初予算</vt:lpstr>
      <vt:lpstr>法人</vt:lpstr>
      <vt:lpstr>内訳表</vt:lpstr>
      <vt:lpstr>うぐいす拠点</vt:lpstr>
      <vt:lpstr>本部</vt:lpstr>
      <vt:lpstr>地活</vt:lpstr>
      <vt:lpstr>相談</vt:lpstr>
      <vt:lpstr>ハイツ</vt:lpstr>
      <vt:lpstr>みどり拠点</vt:lpstr>
      <vt:lpstr>みどり</vt:lpstr>
      <vt:lpstr>さくらんぼ拠点</vt:lpstr>
      <vt:lpstr>さくらんぼ</vt:lpstr>
      <vt:lpstr>うぐいす拠点!Print_Area</vt:lpstr>
      <vt:lpstr>さくらんぼ!Print_Area</vt:lpstr>
      <vt:lpstr>さくらんぼ拠点!Print_Area</vt:lpstr>
      <vt:lpstr>ハイツ!Print_Area</vt:lpstr>
      <vt:lpstr>みどり!Print_Area</vt:lpstr>
      <vt:lpstr>みどり拠点!Print_Area</vt:lpstr>
      <vt:lpstr>相談!Print_Area</vt:lpstr>
      <vt:lpstr>地活!Print_Area</vt:lpstr>
      <vt:lpstr>当初予算法人!Print_Area</vt:lpstr>
      <vt:lpstr>内訳表!Print_Area</vt:lpstr>
      <vt:lpstr>法人!Print_Area</vt:lpstr>
      <vt:lpstr>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Owner</cp:lastModifiedBy>
  <cp:lastPrinted>2022-03-06T23:46:44Z</cp:lastPrinted>
  <dcterms:created xsi:type="dcterms:W3CDTF">2019-02-28T04:57:44Z</dcterms:created>
  <dcterms:modified xsi:type="dcterms:W3CDTF">2022-03-06T23:56:20Z</dcterms:modified>
</cp:coreProperties>
</file>